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"V2008-08-31"</definedName>
    <definedName name="NvsAutoDrillOk">"VN"</definedName>
    <definedName name="NvsDrillHyperLink" localSheetId="0">"http://psfinweb.aepsc.com/psp/fcm90prd_newwin/EMPLOYEE/ERP/c/REPORT_BOOKS.IC_RUN_DRILLDOWN.GBL?Action=A&amp;NVS_INSTANCE=1098126_1094651"</definedName>
    <definedName name="NvsElapsedTime">0.000196759261598345</definedName>
    <definedName name="NvsEndTime">39701.549525463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"V2008-08-31"</definedName>
    <definedName name="NvsValTbl.CURRENCY_CD">"CURRENCY_CD_TBL"</definedName>
    <definedName name="_xlnm.Print_Area" localSheetId="0">'Sheet1'!$B$2:$H$498</definedName>
    <definedName name="_xlnm.Print_Titles" localSheetId="0">'Sheet1'!$B:$C,'Sheet1'!$2:$8</definedName>
    <definedName name="Reserved_Section">'Sheet1'!$AK$502:$AP$518</definedName>
  </definedNames>
  <calcPr fullCalcOnLoad="1"/>
</workbook>
</file>

<file path=xl/sharedStrings.xml><?xml version="1.0" encoding="utf-8"?>
<sst xmlns="http://schemas.openxmlformats.org/spreadsheetml/2006/main" count="1470" uniqueCount="1403">
  <si>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</si>
  <si>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</si>
  <si>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</si>
  <si>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</si>
  <si>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</si>
  <si>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</si>
  <si>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</si>
  <si>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</si>
  <si>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</si>
  <si>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</si>
  <si>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</si>
  <si>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</si>
  <si>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</si>
  <si>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</si>
  <si>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</si>
  <si>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</si>
  <si>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</si>
  <si>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</si>
  <si>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</si>
  <si>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</si>
  <si>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</si>
  <si>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</si>
  <si>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</si>
  <si>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</si>
  <si>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</si>
  <si>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</si>
  <si>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</si>
  <si>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</si>
  <si>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</si>
  <si>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</si>
  <si>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</si>
  <si>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</si>
  <si>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</si>
  <si>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</si>
  <si>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</si>
  <si>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</si>
  <si>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</si>
  <si>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</si>
  <si>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</si>
  <si>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</si>
  <si>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</si>
  <si>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</si>
  <si>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</si>
  <si>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</si>
  <si>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</si>
  <si>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</si>
  <si>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</si>
  <si>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</si>
  <si>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</si>
  <si>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</si>
  <si>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</si>
  <si>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</si>
  <si>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</si>
  <si>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</si>
  <si>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</si>
  <si>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</si>
  <si>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</si>
  <si>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</si>
  <si>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</si>
  <si>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</si>
  <si>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</si>
  <si>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</si>
  <si>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</si>
  <si>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</si>
  <si>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</si>
  <si>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</si>
  <si>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</si>
  <si>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</si>
  <si>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</si>
  <si>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</si>
  <si>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</si>
  <si>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</si>
  <si>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</si>
  <si>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</si>
  <si>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</si>
  <si>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</si>
  <si>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</si>
  <si>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</si>
  <si>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</si>
  <si>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</si>
  <si>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</si>
  <si>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</si>
  <si>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</si>
  <si>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</si>
  <si>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</si>
  <si>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</si>
  <si>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</si>
  <si>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</si>
  <si>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</si>
  <si>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</si>
  <si>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</si>
  <si>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</si>
  <si>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</si>
  <si>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</si>
  <si>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</si>
  <si>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</si>
  <si>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</si>
  <si>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</si>
  <si>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%,V4118002</t>
  </si>
  <si>
    <t>4118002</t>
  </si>
  <si>
    <t>Comp. Allow. Gains SO2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</si>
  <si>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</si>
  <si>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</si>
  <si>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</si>
  <si>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</si>
  <si>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</si>
  <si>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</si>
  <si>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</si>
  <si>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</si>
  <si>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</si>
  <si>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</si>
  <si>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</si>
  <si>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</si>
  <si>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</si>
  <si>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</si>
  <si>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</si>
  <si>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</si>
  <si>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</si>
  <si>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</si>
  <si>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</si>
  <si>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</si>
  <si>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</si>
  <si>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</si>
  <si>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</si>
  <si>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</si>
  <si>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</si>
  <si>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</si>
  <si>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</si>
  <si>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</si>
  <si>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</si>
  <si>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</si>
  <si>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</si>
  <si>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</si>
  <si>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</si>
  <si>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</si>
  <si>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</si>
  <si>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</si>
  <si>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</si>
  <si>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</si>
  <si>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</si>
  <si>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</si>
  <si>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</si>
  <si>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</si>
  <si>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</si>
  <si>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</si>
  <si>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</si>
  <si>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</si>
  <si>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</si>
  <si>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</si>
  <si>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</si>
  <si>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</si>
  <si>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</si>
  <si>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</si>
  <si>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</si>
  <si>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</si>
  <si>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</si>
  <si>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</si>
  <si>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</si>
  <si>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</si>
  <si>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</si>
  <si>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</si>
  <si>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</si>
  <si>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</si>
  <si>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</si>
  <si>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</si>
  <si>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</si>
  <si>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</si>
  <si>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</si>
  <si>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</si>
  <si>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</si>
  <si>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</si>
  <si>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</si>
  <si>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</si>
  <si>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</si>
  <si>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</si>
  <si>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</si>
  <si>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</si>
  <si>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</si>
  <si>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</si>
  <si>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</si>
  <si>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</si>
  <si>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</si>
  <si>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</si>
  <si>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</si>
  <si>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</si>
  <si>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</si>
  <si>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</si>
  <si>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</si>
  <si>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</si>
  <si>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</si>
  <si>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</si>
  <si>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</si>
  <si>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</si>
  <si>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</si>
  <si>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</si>
  <si>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</si>
  <si>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OSS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</si>
  <si>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</si>
  <si>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</si>
  <si>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</si>
  <si>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</si>
  <si>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</si>
  <si>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</si>
  <si>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</si>
  <si>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</si>
  <si>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</si>
  <si>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</si>
  <si>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</si>
  <si>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</si>
  <si>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</si>
  <si>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</si>
  <si>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</si>
  <si>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</si>
  <si>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</si>
  <si>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</si>
  <si>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</si>
  <si>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</si>
  <si>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</si>
  <si>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</si>
  <si>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</si>
  <si>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</si>
  <si>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</si>
  <si>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</si>
  <si>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</si>
  <si>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</si>
  <si>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</si>
  <si>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</si>
  <si>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</si>
  <si>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</si>
  <si>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</si>
  <si>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</si>
  <si>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</si>
  <si>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</si>
  <si>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</si>
  <si>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</si>
  <si>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</si>
  <si>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</si>
  <si>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</si>
  <si>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</si>
  <si>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</si>
  <si>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</si>
  <si>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</si>
  <si>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</si>
  <si>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</si>
  <si>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</si>
  <si>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</si>
  <si>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</si>
  <si>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</si>
  <si>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</si>
  <si>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</si>
  <si>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</si>
  <si>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</si>
  <si>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</si>
  <si>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</si>
  <si>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</si>
  <si>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</si>
  <si>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</si>
  <si>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</si>
  <si>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</si>
  <si>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</si>
  <si>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</si>
  <si>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</si>
  <si>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</si>
  <si>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</si>
  <si>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</si>
  <si>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</si>
  <si>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</si>
  <si>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</si>
  <si>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</si>
  <si>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</si>
  <si>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</si>
  <si>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</si>
  <si>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</si>
  <si>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</si>
  <si>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</si>
  <si>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</si>
  <si>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</si>
  <si>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</si>
  <si>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</si>
  <si>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</si>
  <si>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</si>
  <si>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</si>
  <si>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</si>
  <si>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</si>
  <si>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</si>
  <si>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</si>
  <si>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</si>
  <si>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</si>
  <si>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</si>
  <si>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</si>
  <si>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</si>
  <si>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</si>
  <si>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</si>
  <si>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</si>
  <si>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</si>
  <si>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</si>
  <si>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</si>
  <si>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</si>
  <si>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</si>
  <si>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</si>
  <si>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</si>
  <si>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</si>
  <si>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</si>
  <si>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</si>
  <si>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</si>
  <si>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</si>
  <si>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</si>
  <si>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</si>
  <si>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</si>
  <si>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</si>
  <si>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</si>
  <si>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</si>
  <si>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</si>
  <si>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</si>
  <si>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</si>
  <si>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</si>
  <si>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</si>
  <si>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</si>
  <si>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</si>
  <si>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</si>
  <si>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</si>
  <si>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</si>
  <si>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</si>
  <si>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</si>
  <si>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</si>
  <si>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</si>
  <si>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</si>
  <si>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</si>
  <si>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</si>
  <si>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</si>
  <si>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</si>
  <si>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</si>
  <si>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</si>
  <si>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</si>
  <si>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</si>
  <si>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</si>
  <si>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</si>
  <si>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</si>
  <si>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</si>
  <si>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</si>
  <si>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</si>
  <si>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</si>
  <si>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</si>
  <si>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</si>
  <si>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</si>
  <si>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</si>
  <si>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</si>
  <si>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</si>
  <si>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</si>
  <si>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</si>
  <si>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</si>
  <si>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</si>
  <si>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</si>
  <si>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</si>
  <si>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</si>
  <si>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</si>
  <si>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</si>
  <si>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</si>
  <si>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</si>
  <si>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</si>
  <si>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</si>
  <si>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</si>
  <si>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</si>
  <si>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</si>
  <si>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</si>
  <si>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</si>
  <si>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</si>
  <si>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</si>
  <si>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</si>
  <si>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</si>
  <si>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</si>
  <si>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</si>
  <si>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</si>
  <si>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</si>
  <si>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</si>
  <si>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</si>
  <si>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</si>
  <si>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</si>
  <si>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</si>
  <si>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</si>
  <si>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</si>
  <si>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</si>
  <si>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</si>
  <si>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</si>
  <si>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</si>
  <si>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</si>
  <si>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</si>
  <si>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</si>
  <si>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</si>
  <si>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%,V4560106</t>
  </si>
  <si>
    <t>4560106</t>
  </si>
  <si>
    <t>MTM-Emissions Compliance</t>
  </si>
  <si>
    <t>%,V4560109</t>
  </si>
  <si>
    <t>4560109</t>
  </si>
  <si>
    <t>Interest Rate Swaps-Coal</t>
  </si>
  <si>
    <t>%,V4561002</t>
  </si>
  <si>
    <t>4561002</t>
  </si>
  <si>
    <t>RTO Formation Cost Recovery</t>
  </si>
  <si>
    <t>%,V4561003</t>
  </si>
  <si>
    <t>4561003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</si>
  <si>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</si>
  <si>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</si>
  <si>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</si>
  <si>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</si>
  <si>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</si>
  <si>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</si>
  <si>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</si>
  <si>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</si>
  <si>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</si>
  <si>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</si>
  <si>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</si>
  <si>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</si>
  <si>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</si>
  <si>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</si>
  <si>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</si>
  <si>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%,V4470088</t>
  </si>
  <si>
    <t>4470088</t>
  </si>
  <si>
    <t>Pool Sales to Dow Plt- Affil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</si>
  <si>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</si>
  <si>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</si>
  <si>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</si>
  <si>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</si>
  <si>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</si>
  <si>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</si>
  <si>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</si>
  <si>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</si>
  <si>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</si>
  <si>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</si>
  <si>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</si>
  <si>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</si>
  <si>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</si>
  <si>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</si>
  <si>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</si>
  <si>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</si>
  <si>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</si>
  <si>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</si>
  <si>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</si>
  <si>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</si>
  <si>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</si>
  <si>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</si>
  <si>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</si>
  <si>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</si>
  <si>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</si>
  <si>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</si>
  <si>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</si>
  <si>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</si>
  <si>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</si>
  <si>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</si>
  <si>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</si>
  <si>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</si>
  <si>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</si>
  <si>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</si>
  <si>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</si>
  <si>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</si>
  <si>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</si>
  <si>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</si>
  <si>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%,V5550044</t>
  </si>
  <si>
    <t>5550044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</si>
  <si>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</si>
  <si>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</si>
  <si>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</si>
  <si>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</si>
  <si>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</si>
  <si>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</si>
  <si>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</si>
  <si>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</si>
  <si>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</si>
  <si>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</si>
  <si>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</si>
  <si>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</si>
  <si>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</si>
  <si>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</si>
  <si>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</si>
  <si>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</si>
  <si>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</si>
  <si>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</si>
  <si>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</si>
  <si>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</si>
  <si>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</si>
  <si>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</si>
  <si>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</si>
  <si>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</si>
  <si>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</si>
  <si>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</si>
  <si>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</si>
  <si>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</si>
  <si>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</si>
  <si>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</si>
  <si>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</si>
  <si>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</si>
  <si>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</si>
  <si>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</si>
  <si>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</si>
  <si>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</si>
  <si>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</si>
  <si>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</si>
  <si>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</si>
  <si>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</si>
  <si>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</si>
  <si>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</si>
  <si>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</si>
  <si>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</si>
  <si>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</si>
  <si>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</si>
  <si>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</si>
  <si>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</si>
  <si>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</si>
  <si>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</si>
  <si>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</si>
  <si>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</si>
  <si>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</si>
  <si>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</si>
  <si>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</si>
  <si>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</si>
  <si>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</si>
  <si>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</si>
  <si>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</si>
  <si>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</si>
  <si>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</si>
  <si>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</si>
  <si>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</si>
  <si>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</si>
  <si>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</si>
  <si>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</si>
  <si>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</si>
  <si>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</si>
  <si>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</si>
  <si>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</si>
  <si>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</si>
  <si>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</si>
  <si>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</si>
  <si>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</si>
  <si>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</si>
  <si>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</si>
  <si>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</si>
  <si>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</si>
  <si>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</si>
  <si>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</si>
  <si>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</si>
  <si>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</si>
  <si>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</si>
  <si>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</si>
  <si>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</si>
  <si>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</si>
  <si>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</si>
  <si>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</si>
  <si>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</si>
  <si>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</si>
  <si>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</si>
  <si>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</si>
  <si>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</si>
  <si>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</si>
  <si>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</si>
  <si>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</si>
  <si>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</si>
  <si>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</si>
  <si>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</si>
  <si>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</si>
  <si>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</si>
  <si>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</si>
  <si>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</si>
  <si>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</si>
  <si>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</si>
  <si>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</si>
  <si>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</si>
  <si>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</si>
  <si>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</si>
  <si>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</si>
  <si>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</si>
  <si>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</si>
  <si>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</si>
  <si>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</si>
  <si>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</si>
  <si>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</si>
  <si>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</si>
  <si>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</si>
  <si>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</si>
  <si>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</si>
  <si>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</si>
  <si>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</si>
  <si>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</si>
  <si>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</si>
  <si>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</si>
  <si>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</si>
  <si>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</si>
  <si>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</si>
  <si>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</si>
  <si>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</si>
  <si>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</si>
  <si>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</si>
  <si>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</si>
  <si>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</si>
  <si>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</si>
  <si>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</si>
  <si>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</si>
  <si>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</si>
  <si>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</si>
  <si>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</si>
  <si>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</si>
  <si>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</si>
  <si>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</si>
  <si>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</si>
  <si>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</si>
  <si>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</si>
  <si>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</si>
  <si>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</si>
  <si>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</si>
  <si>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</si>
  <si>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</si>
  <si>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</si>
  <si>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</si>
  <si>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</si>
  <si>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</si>
  <si>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</si>
  <si>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</si>
  <si>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</si>
  <si>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</si>
  <si>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</si>
  <si>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</si>
  <si>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</si>
  <si>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</si>
  <si>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</si>
  <si>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</si>
  <si>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</si>
  <si>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</si>
  <si>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</si>
  <si>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</si>
  <si>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</si>
  <si>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</si>
  <si>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</si>
  <si>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</si>
  <si>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</si>
  <si>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</si>
  <si>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</si>
  <si>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</si>
  <si>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</si>
  <si>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</si>
  <si>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</si>
  <si>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</si>
  <si>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</si>
  <si>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</si>
  <si>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</si>
  <si>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</si>
  <si>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</si>
  <si>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</si>
  <si>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</si>
  <si>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</si>
  <si>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</si>
  <si>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</si>
  <si>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</si>
  <si>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</si>
  <si>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</si>
  <si>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</si>
  <si>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</si>
  <si>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</si>
  <si>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</si>
  <si>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</si>
  <si>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</si>
  <si>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</si>
  <si>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</si>
  <si>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</si>
  <si>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</si>
  <si>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</si>
  <si>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</si>
  <si>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</si>
  <si>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</si>
  <si>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</si>
  <si>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</si>
  <si>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</si>
  <si>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</si>
  <si>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</si>
  <si>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</si>
  <si>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</si>
  <si>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</si>
  <si>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</si>
  <si>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</si>
  <si>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</si>
  <si>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</si>
  <si>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</si>
  <si>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</si>
  <si>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</si>
  <si>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</si>
  <si>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</si>
  <si>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</si>
  <si>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</si>
  <si>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</si>
  <si>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</si>
  <si>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</si>
  <si>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</si>
  <si>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</si>
  <si>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</si>
  <si>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</si>
  <si>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</si>
  <si>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</si>
  <si>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</si>
  <si>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</si>
  <si>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</si>
  <si>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</si>
  <si>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</si>
  <si>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</si>
  <si>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</si>
  <si>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</si>
  <si>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</si>
  <si>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</si>
  <si>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</si>
  <si>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</si>
  <si>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</si>
  <si>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</si>
  <si>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</si>
  <si>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</si>
  <si>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</si>
  <si>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</si>
  <si>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</si>
  <si>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</si>
  <si>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</si>
  <si>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</si>
  <si>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</si>
  <si>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</si>
  <si>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</si>
  <si>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</si>
  <si>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</si>
  <si>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</si>
  <si>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</si>
  <si>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</si>
  <si>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</si>
  <si>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</si>
  <si>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</si>
  <si>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</si>
  <si>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</si>
  <si>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</si>
  <si>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</si>
  <si>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</si>
  <si>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</si>
  <si>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</si>
  <si>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</si>
  <si>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</si>
  <si>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</si>
  <si>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</si>
  <si>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</si>
  <si>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</si>
  <si>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</si>
  <si>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</si>
  <si>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</si>
  <si>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</si>
  <si>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</si>
  <si>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</si>
  <si>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</si>
  <si>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</si>
  <si>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</si>
  <si>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</si>
  <si>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</si>
  <si>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</si>
  <si>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</si>
  <si>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</si>
  <si>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</si>
  <si>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</si>
  <si>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</si>
  <si>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</si>
  <si>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</si>
  <si>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</si>
  <si>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</si>
  <si>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</si>
  <si>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</si>
  <si>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</si>
  <si>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</si>
  <si>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</si>
  <si>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</si>
  <si>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</si>
  <si>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</si>
  <si>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</si>
  <si>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</si>
  <si>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</si>
  <si>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</si>
  <si>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</si>
  <si>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</si>
  <si>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</si>
  <si>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</si>
  <si>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</si>
  <si>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</si>
  <si>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</si>
  <si>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</si>
  <si>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</si>
  <si>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</si>
  <si>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</si>
  <si>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</si>
  <si>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</si>
  <si>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</si>
  <si>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</si>
  <si>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</si>
  <si>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</si>
  <si>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</si>
  <si>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</si>
  <si>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</si>
  <si>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</si>
  <si>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</si>
  <si>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</si>
  <si>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</si>
  <si>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</si>
  <si>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</si>
  <si>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</si>
  <si>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</si>
  <si>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</si>
  <si>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</si>
  <si>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</si>
  <si>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</si>
  <si>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</si>
  <si>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</si>
  <si>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</si>
  <si>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</si>
  <si>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</si>
  <si>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</si>
  <si>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</si>
  <si>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</si>
  <si>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</si>
  <si>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</si>
  <si>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</si>
  <si>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</si>
  <si>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</si>
  <si>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</si>
  <si>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</si>
  <si>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</si>
  <si>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</si>
  <si>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</si>
  <si>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</si>
  <si>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</si>
  <si>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</si>
  <si>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</si>
  <si>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</si>
  <si>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</si>
  <si>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</si>
  <si>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</si>
  <si>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</si>
  <si>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</si>
  <si>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</si>
  <si>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</si>
  <si>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</si>
  <si>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</si>
  <si>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</si>
  <si>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</si>
  <si>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</si>
  <si>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</si>
  <si>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</si>
  <si>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</si>
  <si>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</si>
  <si>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</si>
  <si>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</si>
  <si>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</si>
  <si>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</si>
  <si>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</si>
  <si>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</si>
  <si>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</si>
  <si>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</si>
  <si>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</si>
  <si>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</si>
  <si>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</si>
  <si>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</si>
  <si>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</si>
  <si>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</si>
  <si>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</si>
  <si>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</si>
  <si>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</si>
  <si>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</si>
  <si>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</si>
  <si>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</si>
  <si>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</si>
  <si>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</si>
  <si>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</si>
  <si>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</si>
  <si>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</si>
  <si>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</si>
  <si>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</si>
  <si>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</si>
  <si>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</si>
  <si>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</si>
  <si>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%,V408100606</t>
  </si>
  <si>
    <t>408100606</t>
  </si>
  <si>
    <t>%,V408100607</t>
  </si>
  <si>
    <t>408100607</t>
  </si>
  <si>
    <t>%,V408100608</t>
  </si>
  <si>
    <t>408100608</t>
  </si>
  <si>
    <t>%,V4081007</t>
  </si>
  <si>
    <t>4081007</t>
  </si>
  <si>
    <t>%,V408100805</t>
  </si>
  <si>
    <t>408100805</t>
  </si>
  <si>
    <t>%,V408100806</t>
  </si>
  <si>
    <t>408100806</t>
  </si>
  <si>
    <t>%,V408100807</t>
  </si>
  <si>
    <t>408100807</t>
  </si>
  <si>
    <t>%,V408100808</t>
  </si>
  <si>
    <t>408100808</t>
  </si>
  <si>
    <t>%,V408101406</t>
  </si>
  <si>
    <t>408101406</t>
  </si>
  <si>
    <t>%,V408101407</t>
  </si>
  <si>
    <t>408101407</t>
  </si>
  <si>
    <t>%,V408101408</t>
  </si>
  <si>
    <t>408101408</t>
  </si>
  <si>
    <t>%,V408101706</t>
  </si>
  <si>
    <t>408101706</t>
  </si>
  <si>
    <t>%,V408101707</t>
  </si>
  <si>
    <t>408101707</t>
  </si>
  <si>
    <t>%,V408101708</t>
  </si>
  <si>
    <t>408101708</t>
  </si>
  <si>
    <t>%,V408101806</t>
  </si>
  <si>
    <t>408101806</t>
  </si>
  <si>
    <t>%,V408101807</t>
  </si>
  <si>
    <t>408101807</t>
  </si>
  <si>
    <t>%,V408101808</t>
  </si>
  <si>
    <t>408101808</t>
  </si>
  <si>
    <t>%,V408101900</t>
  </si>
  <si>
    <t>408101900</t>
  </si>
  <si>
    <t>%,V408101906</t>
  </si>
  <si>
    <t>408101906</t>
  </si>
  <si>
    <t>%,V408101907</t>
  </si>
  <si>
    <t>408101907</t>
  </si>
  <si>
    <t>%,V408101908</t>
  </si>
  <si>
    <t>408101908</t>
  </si>
  <si>
    <t>%,V408102207</t>
  </si>
  <si>
    <t>408102207</t>
  </si>
  <si>
    <t>%,V408102208</t>
  </si>
  <si>
    <t>408102208</t>
  </si>
  <si>
    <t>%,V408102905</t>
  </si>
  <si>
    <t>408102905</t>
  </si>
  <si>
    <t>%,V408102906</t>
  </si>
  <si>
    <t>408102906</t>
  </si>
  <si>
    <t>%,V408102907</t>
  </si>
  <si>
    <t>408102907</t>
  </si>
  <si>
    <t>%,V408102908</t>
  </si>
  <si>
    <t>408102908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</si>
  <si>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</si>
  <si>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</si>
  <si>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</si>
  <si>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</si>
  <si>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</si>
  <si>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</si>
  <si>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</si>
  <si>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</si>
  <si>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</si>
  <si>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</si>
  <si>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</si>
  <si>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</si>
  <si>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</si>
  <si>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</si>
  <si>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</si>
  <si>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</si>
  <si>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</si>
  <si>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</si>
  <si>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</si>
  <si>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</si>
  <si>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</si>
  <si>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</si>
  <si>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</si>
  <si>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</si>
  <si>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</si>
  <si>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</si>
  <si>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</si>
  <si>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</si>
  <si>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</si>
  <si>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</si>
  <si>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</si>
  <si>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</si>
  <si>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</si>
  <si>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</si>
  <si>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</si>
  <si>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</si>
  <si>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</si>
  <si>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</si>
  <si>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</si>
  <si>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</si>
  <si>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</si>
  <si>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</si>
  <si>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</si>
  <si>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</si>
  <si>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</si>
  <si>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</si>
  <si>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</si>
  <si>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</si>
  <si>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</si>
  <si>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</si>
  <si>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</si>
  <si>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</si>
  <si>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</si>
  <si>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</si>
  <si>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</si>
  <si>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</si>
  <si>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</si>
  <si>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</si>
  <si>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</si>
  <si>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</si>
  <si>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</si>
  <si>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</si>
  <si>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</si>
  <si>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</si>
  <si>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</si>
  <si>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</si>
  <si>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</si>
  <si>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</si>
  <si>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</si>
  <si>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</si>
  <si>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</si>
  <si>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</si>
  <si>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</si>
  <si>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</si>
  <si>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</si>
  <si>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</si>
  <si>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</si>
  <si>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</si>
  <si>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</si>
  <si>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</si>
  <si>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</si>
  <si>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</si>
  <si>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</si>
  <si>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</si>
  <si>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</si>
  <si>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</si>
  <si>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</si>
  <si>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</si>
  <si>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</si>
  <si>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</si>
  <si>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</si>
  <si>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</si>
  <si>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</si>
  <si>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</si>
  <si>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</si>
  <si>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</si>
  <si>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</si>
  <si>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</si>
  <si>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</si>
  <si>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</si>
  <si>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%,V4211000</t>
  </si>
  <si>
    <t>4211000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</si>
  <si>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</si>
  <si>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</si>
  <si>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</si>
  <si>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</si>
  <si>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</si>
  <si>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</si>
  <si>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</si>
  <si>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</si>
  <si>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</si>
  <si>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</si>
  <si>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</si>
  <si>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</si>
  <si>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</si>
  <si>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</si>
  <si>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</si>
  <si>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</si>
  <si>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</si>
  <si>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</si>
  <si>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</si>
  <si>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</si>
  <si>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</si>
  <si>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</si>
  <si>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</si>
  <si>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</si>
  <si>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%,V4265056</t>
  </si>
  <si>
    <t>4265056</t>
  </si>
  <si>
    <t>%,V4092001</t>
  </si>
  <si>
    <t>4092001</t>
  </si>
  <si>
    <t>%,V409200208</t>
  </si>
  <si>
    <t>409200208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</si>
  <si>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</si>
  <si>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</si>
  <si>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</si>
  <si>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</si>
  <si>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</si>
  <si>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</si>
  <si>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</si>
  <si>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</si>
  <si>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</si>
  <si>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</si>
  <si>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</si>
  <si>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</si>
  <si>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</si>
  <si>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</si>
  <si>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</si>
  <si>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</si>
  <si>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</si>
  <si>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</si>
  <si>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</si>
  <si>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</si>
  <si>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</si>
  <si>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</si>
  <si>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</si>
  <si>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</si>
  <si>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</si>
  <si>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</si>
  <si>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</si>
  <si>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</si>
  <si>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</si>
  <si>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</si>
  <si>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</si>
  <si>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</si>
  <si>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</si>
  <si>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</si>
  <si>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</si>
  <si>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</si>
  <si>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</si>
  <si>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</si>
  <si>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</si>
  <si>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</si>
  <si>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</si>
  <si>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</si>
  <si>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</si>
  <si>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</si>
  <si>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</si>
  <si>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</si>
  <si>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Realiz. Sharing-555 Optim.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</si>
  <si>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</si>
  <si>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</si>
  <si>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</si>
  <si>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</si>
  <si>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</si>
  <si>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</si>
  <si>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</si>
  <si>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</si>
  <si>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</si>
  <si>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Capacity Normal Purchases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</si>
  <si>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</si>
  <si>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</si>
  <si>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</si>
  <si>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</si>
  <si>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</si>
  <si>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</si>
  <si>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</si>
  <si>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</si>
  <si>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</si>
  <si>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</si>
  <si>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</si>
  <si>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</si>
  <si>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</si>
  <si>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</si>
  <si>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</si>
  <si>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</si>
  <si>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</si>
  <si>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</si>
  <si>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</si>
  <si>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</si>
  <si>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</si>
  <si>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</si>
  <si>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</si>
  <si>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</si>
  <si>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</si>
  <si>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</si>
  <si>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</si>
  <si>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</si>
  <si>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</si>
  <si>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</si>
  <si>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</si>
  <si>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</si>
  <si>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</si>
  <si>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</si>
  <si>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</si>
  <si>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</si>
  <si>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</si>
  <si>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</si>
  <si>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</si>
  <si>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</si>
  <si>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</si>
  <si>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</si>
  <si>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</si>
  <si>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</si>
  <si>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</si>
  <si>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</si>
  <si>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</si>
  <si>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</si>
  <si>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</si>
  <si>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</si>
  <si>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</si>
  <si>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</si>
  <si>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</si>
  <si>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</si>
  <si>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</si>
  <si>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</si>
  <si>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</si>
  <si>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</si>
  <si>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</si>
  <si>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</si>
  <si>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</si>
  <si>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</si>
  <si>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</si>
  <si>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</si>
  <si>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</si>
  <si>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</si>
  <si>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</si>
  <si>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</si>
  <si>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</si>
  <si>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</si>
  <si>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</si>
  <si>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</si>
  <si>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</si>
  <si>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</si>
  <si>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</si>
  <si>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</si>
  <si>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</si>
  <si>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</si>
  <si>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</si>
  <si>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</si>
  <si>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</si>
  <si>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</si>
  <si>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</si>
  <si>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</si>
  <si>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</si>
  <si>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</si>
  <si>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</si>
  <si>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</si>
  <si>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</si>
  <si>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</si>
  <si>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</si>
  <si>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</si>
  <si>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</si>
  <si>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</si>
  <si>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</si>
  <si>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</si>
  <si>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</si>
  <si>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</si>
  <si>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</si>
  <si>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</si>
  <si>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</si>
  <si>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</si>
  <si>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</si>
  <si>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</si>
  <si>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</si>
  <si>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</si>
  <si>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</si>
  <si>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</si>
  <si>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</si>
  <si>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</si>
  <si>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</si>
  <si>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</si>
  <si>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</si>
  <si>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</si>
  <si>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</si>
  <si>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</si>
  <si>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</si>
  <si>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</si>
  <si>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</si>
  <si>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</si>
  <si>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</si>
  <si>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</si>
  <si>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</si>
  <si>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</si>
  <si>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</si>
  <si>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</si>
  <si>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</si>
  <si>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</si>
  <si>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</si>
  <si>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</si>
  <si>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</si>
  <si>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</si>
  <si>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</si>
  <si>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</si>
  <si>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</si>
  <si>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</si>
  <si>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</si>
  <si>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</si>
  <si>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</si>
  <si>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</si>
  <si>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</si>
  <si>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</si>
  <si>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</si>
  <si>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</si>
  <si>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</si>
  <si>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</si>
  <si>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</si>
  <si>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</si>
  <si>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</si>
  <si>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</si>
  <si>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</si>
  <si>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</si>
  <si>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</si>
  <si>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</si>
  <si>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</si>
  <si>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</si>
  <si>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</si>
  <si>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</si>
  <si>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</si>
  <si>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</si>
  <si>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</si>
  <si>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</si>
  <si>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</si>
  <si>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</si>
  <si>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</si>
  <si>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</si>
  <si>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</si>
  <si>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</si>
  <si>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</si>
  <si>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</si>
  <si>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</si>
  <si>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</si>
  <si>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</si>
  <si>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</si>
  <si>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</si>
  <si>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</si>
  <si>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</si>
  <si>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</si>
  <si>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</si>
  <si>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</si>
  <si>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</si>
  <si>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</si>
  <si>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</si>
  <si>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</si>
  <si>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</si>
  <si>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</si>
  <si>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</si>
  <si>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</si>
  <si>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</si>
  <si>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</si>
  <si>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</si>
  <si>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</si>
  <si>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</si>
  <si>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</si>
  <si>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</si>
  <si>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</si>
  <si>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</si>
  <si>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</si>
  <si>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</si>
  <si>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</si>
  <si>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</si>
  <si>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</si>
  <si>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</si>
  <si>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</si>
  <si>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</si>
  <si>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</si>
  <si>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</si>
  <si>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</si>
  <si>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</si>
  <si>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</si>
  <si>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</si>
  <si>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</si>
  <si>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</si>
  <si>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</si>
  <si>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</si>
  <si>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</si>
  <si>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</si>
  <si>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</si>
  <si>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</si>
  <si>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</si>
  <si>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</si>
  <si>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</si>
  <si>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</si>
  <si>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</si>
  <si>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</si>
  <si>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</si>
  <si>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</si>
  <si>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</si>
  <si>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</si>
  <si>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</si>
  <si>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</si>
  <si>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</si>
  <si>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</si>
  <si>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</si>
  <si>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</si>
  <si>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</si>
  <si>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</si>
  <si>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</si>
  <si>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</si>
  <si>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</si>
  <si>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</si>
  <si>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</si>
  <si>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Gain on Dspsition of Property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</si>
  <si>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</si>
  <si>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</si>
  <si>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</si>
  <si>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</si>
  <si>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</si>
  <si>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</si>
  <si>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</si>
  <si>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</si>
  <si>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</si>
  <si>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</si>
  <si>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</si>
  <si>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</si>
  <si>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</si>
  <si>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</si>
  <si>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</si>
  <si>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</si>
  <si>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</si>
  <si>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</si>
  <si>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</si>
  <si>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</si>
  <si>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</si>
  <si>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</si>
  <si>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</si>
  <si>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</si>
  <si>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</si>
  <si>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</si>
  <si>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</si>
  <si>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</si>
  <si>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</si>
  <si>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</si>
  <si>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</si>
  <si>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</si>
  <si>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</si>
  <si>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</si>
  <si>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</si>
  <si>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</si>
  <si>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</si>
  <si>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</si>
  <si>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</si>
  <si>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</si>
  <si>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2008-08-31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</si>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</sst>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0"/>
  <sheetViews>
    <sheetView tabSelected="1" zoomScale="68" zoomScaleNormal="68" zoomScalePageLayoutView="0" workbookViewId="0" topLeftCell="A1">
      <pane xSplit="3" ySplit="7" topLeftCell="D455" activePane="bottomRight" state="frozen"/>
      <selection pane="topLeft" activeCell="B2" sqref="B2"/>
      <selection pane="topRight" activeCell="D2" sqref="D2"/>
      <selection pane="bottomLeft" activeCell="B8" sqref="B8"/>
      <selection pane="bottomRight" activeCell="E491" sqref="E491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IF(AN520="error",AN521,AN520)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IF(AN520="error",AN521,AN520)</f>
        <v>KYP CORP CONSOLIDATED</v>
      </c>
      <c r="M2" s="6"/>
      <c r="N2" s="12"/>
      <c r="O2" s="10"/>
      <c r="P2" s="24"/>
      <c r="Q2" s="20"/>
      <c r="R2" s="20"/>
      <c r="S2" s="22"/>
      <c r="T2" s="79" t="str">
        <f>IF(AN520="error",AN521,AN520)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IF(AN520="error",AN521,AN520)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AO504*1</f>
        <v>39691</v>
      </c>
      <c r="C4" s="30"/>
      <c r="D4" s="7"/>
      <c r="E4" s="6"/>
      <c r="F4" s="6"/>
      <c r="G4" s="6"/>
      <c r="H4" s="10"/>
      <c r="I4" s="10"/>
      <c r="J4" s="10"/>
      <c r="K4" s="22"/>
      <c r="L4" s="19">
        <f>AO504*1</f>
        <v>39691</v>
      </c>
      <c r="M4" s="6"/>
      <c r="N4" s="12"/>
      <c r="O4" s="10"/>
      <c r="P4" s="24"/>
      <c r="Q4" s="20"/>
      <c r="R4" s="20"/>
      <c r="S4" s="22"/>
      <c r="T4" s="19">
        <f>AO504*1</f>
        <v>39691</v>
      </c>
      <c r="U4" s="30"/>
      <c r="V4" s="10"/>
      <c r="W4" s="10"/>
      <c r="X4" s="20"/>
      <c r="Y4" s="20"/>
      <c r="Z4" s="20"/>
      <c r="AA4" s="22"/>
      <c r="AB4" s="19">
        <f>AO504*1</f>
        <v>39691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1399</v>
      </c>
      <c r="C5" s="56">
        <f>IF(AO517&gt;0,"REPORT HAS "&amp;AO517&amp;"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09/10/08 13:11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09/10/08 13:11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09/10/08 13:11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09/10/08 13:11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TEXT($AO$504,"YYYY")</f>
        <v>2008</v>
      </c>
      <c r="F7" s="66"/>
      <c r="G7" s="78">
        <f>+E7-1</f>
        <v>2007</v>
      </c>
      <c r="H7" s="63"/>
      <c r="I7" s="63" t="s">
        <v>24</v>
      </c>
      <c r="J7" s="63"/>
      <c r="K7" s="68" t="s">
        <v>25</v>
      </c>
      <c r="L7" s="63"/>
      <c r="M7" s="67" t="str">
        <f>TEXT($AO$504,"YYYY")</f>
        <v>2008</v>
      </c>
      <c r="N7" s="66"/>
      <c r="O7" s="78">
        <f>+M7-1</f>
        <v>2007</v>
      </c>
      <c r="P7" s="63"/>
      <c r="Q7" s="63" t="s">
        <v>24</v>
      </c>
      <c r="R7" s="63"/>
      <c r="S7" s="68" t="s">
        <v>25</v>
      </c>
      <c r="T7" s="63"/>
      <c r="U7" s="67" t="str">
        <f>TEXT($AO$504,"YYYY")</f>
        <v>2008</v>
      </c>
      <c r="V7" s="63"/>
      <c r="W7" s="78">
        <f>+U7-1</f>
        <v>2007</v>
      </c>
      <c r="X7" s="63"/>
      <c r="Y7" s="63" t="s">
        <v>24</v>
      </c>
      <c r="Z7" s="63"/>
      <c r="AA7" s="68" t="s">
        <v>25</v>
      </c>
      <c r="AB7" s="63"/>
      <c r="AC7" s="67" t="str">
        <f>TEXT($AO$504,"YYYY")</f>
        <v>2008</v>
      </c>
      <c r="AD7" s="63"/>
      <c r="AE7" s="78">
        <f>+AC7-1</f>
        <v>2007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-601.8000000000001</v>
      </c>
      <c r="I10" s="9">
        <f aca="true" t="shared" si="0" ref="I10:I41">+E10-G10</f>
        <v>601.8000000000001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0</v>
      </c>
      <c r="O10" s="9">
        <v>460574.93</v>
      </c>
      <c r="Q10" s="9">
        <f aca="true" t="shared" si="2" ref="Q10:Q41">+M10-O10</f>
        <v>-460574.93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0</v>
      </c>
      <c r="W10" s="9">
        <v>1770536.38</v>
      </c>
      <c r="Y10" s="9">
        <f aca="true" t="shared" si="4" ref="Y10:Y41">+U10-W10</f>
        <v>-1770536.38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1373445.35</v>
      </c>
      <c r="AE10" s="9">
        <v>2750052.03</v>
      </c>
      <c r="AG10" s="9">
        <f aca="true" t="shared" si="6" ref="AG10:AG41">+AC10-AE10</f>
        <v>-1376606.6799999997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-0.5005747763979578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0</v>
      </c>
      <c r="O11" s="9">
        <v>0</v>
      </c>
      <c r="Q11" s="9">
        <f t="shared" si="2"/>
        <v>0</v>
      </c>
      <c r="S11" s="21">
        <f t="shared" si="3"/>
        <v>0</v>
      </c>
      <c r="U11" s="9">
        <v>277912.07</v>
      </c>
      <c r="W11" s="9">
        <v>0</v>
      </c>
      <c r="Y11" s="9">
        <f t="shared" si="4"/>
        <v>277912.07</v>
      </c>
      <c r="AA11" s="21" t="str">
        <f t="shared" si="5"/>
        <v>N.M.</v>
      </c>
      <c r="AC11" s="9">
        <v>277912.07</v>
      </c>
      <c r="AE11" s="9">
        <v>0</v>
      </c>
      <c r="AG11" s="9">
        <f t="shared" si="6"/>
        <v>277912.07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0</v>
      </c>
      <c r="G12" s="5">
        <v>-60.77</v>
      </c>
      <c r="I12" s="9">
        <f t="shared" si="0"/>
        <v>60.77</v>
      </c>
      <c r="K12" s="21" t="str">
        <f t="shared" si="1"/>
        <v>N.M.</v>
      </c>
      <c r="M12" s="9">
        <v>0</v>
      </c>
      <c r="O12" s="9">
        <v>-154.27</v>
      </c>
      <c r="Q12" s="9">
        <f t="shared" si="2"/>
        <v>154.27</v>
      </c>
      <c r="S12" s="21" t="str">
        <f t="shared" si="3"/>
        <v>N.M.</v>
      </c>
      <c r="U12" s="9">
        <v>0</v>
      </c>
      <c r="W12" s="9">
        <v>-1255.19</v>
      </c>
      <c r="Y12" s="9">
        <f t="shared" si="4"/>
        <v>1255.19</v>
      </c>
      <c r="AA12" s="21" t="str">
        <f t="shared" si="5"/>
        <v>N.M.</v>
      </c>
      <c r="AC12" s="9">
        <v>-3.69</v>
      </c>
      <c r="AE12" s="9">
        <v>-1255.19</v>
      </c>
      <c r="AG12" s="9">
        <f t="shared" si="6"/>
        <v>1251.5</v>
      </c>
      <c r="AI12" s="21">
        <f t="shared" si="7"/>
        <v>0.9970602060245859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5824779.89</v>
      </c>
      <c r="G13" s="5">
        <v>6661037.65</v>
      </c>
      <c r="I13" s="9">
        <f t="shared" si="0"/>
        <v>-836257.7600000007</v>
      </c>
      <c r="K13" s="21">
        <f t="shared" si="1"/>
        <v>-0.12554466795424893</v>
      </c>
      <c r="M13" s="9">
        <v>17551307.34</v>
      </c>
      <c r="O13" s="9">
        <v>16467774.57</v>
      </c>
      <c r="Q13" s="9">
        <f t="shared" si="2"/>
        <v>1083532.7699999996</v>
      </c>
      <c r="S13" s="21">
        <f t="shared" si="3"/>
        <v>0.06579715828597231</v>
      </c>
      <c r="U13" s="9">
        <v>54676426.51</v>
      </c>
      <c r="W13" s="9">
        <v>54003400.49</v>
      </c>
      <c r="Y13" s="9">
        <f t="shared" si="4"/>
        <v>673026.0199999958</v>
      </c>
      <c r="AA13" s="21">
        <f t="shared" si="5"/>
        <v>0.012462660015726646</v>
      </c>
      <c r="AC13" s="9">
        <v>80902761.72</v>
      </c>
      <c r="AE13" s="9">
        <v>79815231.8</v>
      </c>
      <c r="AG13" s="9">
        <f t="shared" si="6"/>
        <v>1087529.9200000018</v>
      </c>
      <c r="AI13" s="21">
        <f t="shared" si="7"/>
        <v>0.013625593705285734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3690608.13</v>
      </c>
      <c r="G14" s="5">
        <v>4366196.61</v>
      </c>
      <c r="I14" s="9">
        <f t="shared" si="0"/>
        <v>-675588.4800000004</v>
      </c>
      <c r="K14" s="21">
        <f t="shared" si="1"/>
        <v>-0.1547315754065414</v>
      </c>
      <c r="M14" s="9">
        <v>11103237.37</v>
      </c>
      <c r="O14" s="9">
        <v>11197486.99</v>
      </c>
      <c r="Q14" s="9">
        <f t="shared" si="2"/>
        <v>-94249.62000000104</v>
      </c>
      <c r="S14" s="21">
        <f t="shared" si="3"/>
        <v>-0.008417033222201676</v>
      </c>
      <c r="U14" s="9">
        <v>27762710.99</v>
      </c>
      <c r="W14" s="9">
        <v>28584144.77</v>
      </c>
      <c r="Y14" s="9">
        <f t="shared" si="4"/>
        <v>-821433.7800000012</v>
      </c>
      <c r="AA14" s="21">
        <f t="shared" si="5"/>
        <v>-0.028737392236486397</v>
      </c>
      <c r="AC14" s="9">
        <v>41248446.18</v>
      </c>
      <c r="AE14" s="9">
        <v>41340224.5</v>
      </c>
      <c r="AG14" s="9">
        <f t="shared" si="6"/>
        <v>-91778.3200000003</v>
      </c>
      <c r="AI14" s="21">
        <f t="shared" si="7"/>
        <v>-0.002220073091281841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4122462.04</v>
      </c>
      <c r="G15" s="5">
        <v>3510417.29</v>
      </c>
      <c r="I15" s="9">
        <f t="shared" si="0"/>
        <v>612044.75</v>
      </c>
      <c r="K15" s="21">
        <f t="shared" si="1"/>
        <v>0.17435099574728907</v>
      </c>
      <c r="M15" s="9">
        <v>14587191.9</v>
      </c>
      <c r="O15" s="9">
        <v>10369893.53</v>
      </c>
      <c r="Q15" s="9">
        <f t="shared" si="2"/>
        <v>4217298.370000001</v>
      </c>
      <c r="S15" s="21">
        <f t="shared" si="3"/>
        <v>0.40668675698544043</v>
      </c>
      <c r="U15" s="9">
        <v>37396834.75</v>
      </c>
      <c r="W15" s="9">
        <v>31345398.11</v>
      </c>
      <c r="Y15" s="9">
        <f t="shared" si="4"/>
        <v>6051436.640000001</v>
      </c>
      <c r="AA15" s="21">
        <f t="shared" si="5"/>
        <v>0.19305662090376943</v>
      </c>
      <c r="AC15" s="9">
        <v>50570106.61</v>
      </c>
      <c r="AE15" s="9">
        <v>45101063.33</v>
      </c>
      <c r="AG15" s="9">
        <f t="shared" si="6"/>
        <v>5469043.280000001</v>
      </c>
      <c r="AI15" s="21">
        <f t="shared" si="7"/>
        <v>0.1212619587255306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4793381.92</v>
      </c>
      <c r="G16" s="5">
        <v>5433724.33</v>
      </c>
      <c r="I16" s="9">
        <f t="shared" si="0"/>
        <v>-640342.4100000001</v>
      </c>
      <c r="K16" s="21">
        <f t="shared" si="1"/>
        <v>-0.11784595079007258</v>
      </c>
      <c r="M16" s="9">
        <v>14994092.18</v>
      </c>
      <c r="O16" s="9">
        <v>14301038.73</v>
      </c>
      <c r="Q16" s="9">
        <f t="shared" si="2"/>
        <v>693053.4499999993</v>
      </c>
      <c r="S16" s="21">
        <f t="shared" si="3"/>
        <v>0.04846175603637424</v>
      </c>
      <c r="U16" s="9">
        <v>37214417.65</v>
      </c>
      <c r="W16" s="9">
        <v>37066544.21</v>
      </c>
      <c r="Y16" s="9">
        <f t="shared" si="4"/>
        <v>147873.43999999762</v>
      </c>
      <c r="AA16" s="21">
        <f t="shared" si="5"/>
        <v>0.00398940454665055</v>
      </c>
      <c r="AC16" s="9">
        <v>55166998.76</v>
      </c>
      <c r="AE16" s="9">
        <v>54234593.67</v>
      </c>
      <c r="AG16" s="9">
        <f t="shared" si="6"/>
        <v>932405.0899999961</v>
      </c>
      <c r="AI16" s="21">
        <f t="shared" si="7"/>
        <v>0.017192072935465878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4282163.26</v>
      </c>
      <c r="G17" s="5">
        <v>4045332.7</v>
      </c>
      <c r="I17" s="9">
        <f t="shared" si="0"/>
        <v>236830.5599999996</v>
      </c>
      <c r="K17" s="21">
        <f t="shared" si="1"/>
        <v>0.05854414891511879</v>
      </c>
      <c r="M17" s="9">
        <v>13192873.48</v>
      </c>
      <c r="O17" s="9">
        <v>11226905.51</v>
      </c>
      <c r="Q17" s="9">
        <f t="shared" si="2"/>
        <v>1965967.9700000007</v>
      </c>
      <c r="S17" s="21">
        <f t="shared" si="3"/>
        <v>0.17511218636772874</v>
      </c>
      <c r="U17" s="9">
        <v>31951725.58</v>
      </c>
      <c r="W17" s="9">
        <v>30518693.97</v>
      </c>
      <c r="Y17" s="9">
        <f t="shared" si="4"/>
        <v>1433031.6099999994</v>
      </c>
      <c r="AA17" s="21">
        <f t="shared" si="5"/>
        <v>0.046955862901888114</v>
      </c>
      <c r="AC17" s="9">
        <v>48150878.3</v>
      </c>
      <c r="AE17" s="9">
        <v>45866973.41</v>
      </c>
      <c r="AG17" s="9">
        <f t="shared" si="6"/>
        <v>2283904.8900000006</v>
      </c>
      <c r="AI17" s="21">
        <f t="shared" si="7"/>
        <v>0.04979410499978749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2781831.06</v>
      </c>
      <c r="G18" s="5">
        <v>3147157.82</v>
      </c>
      <c r="I18" s="9">
        <f t="shared" si="0"/>
        <v>-365326.7599999998</v>
      </c>
      <c r="K18" s="21">
        <f t="shared" si="1"/>
        <v>-0.11608148713686045</v>
      </c>
      <c r="M18" s="9">
        <v>8822896.85</v>
      </c>
      <c r="O18" s="9">
        <v>8083029.84</v>
      </c>
      <c r="Q18" s="9">
        <f t="shared" si="2"/>
        <v>739867.0099999998</v>
      </c>
      <c r="S18" s="21">
        <f t="shared" si="3"/>
        <v>0.09153337605394758</v>
      </c>
      <c r="U18" s="9">
        <v>23321565.12</v>
      </c>
      <c r="W18" s="9">
        <v>23408739.19</v>
      </c>
      <c r="Y18" s="9">
        <f t="shared" si="4"/>
        <v>-87174.0700000003</v>
      </c>
      <c r="AA18" s="21">
        <f t="shared" si="5"/>
        <v>-0.003723996807023262</v>
      </c>
      <c r="AC18" s="9">
        <v>34830183.260000005</v>
      </c>
      <c r="AE18" s="9">
        <v>35775334.08</v>
      </c>
      <c r="AG18" s="9">
        <f t="shared" si="6"/>
        <v>-945150.8199999928</v>
      </c>
      <c r="AI18" s="21">
        <f t="shared" si="7"/>
        <v>-0.026419063421922708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739861.16</v>
      </c>
      <c r="G19" s="5">
        <v>900094.9</v>
      </c>
      <c r="I19" s="9">
        <f t="shared" si="0"/>
        <v>-160233.74</v>
      </c>
      <c r="K19" s="21">
        <f t="shared" si="1"/>
        <v>-0.17801871780408932</v>
      </c>
      <c r="M19" s="9">
        <v>2157505.16</v>
      </c>
      <c r="O19" s="9">
        <v>2101767.3</v>
      </c>
      <c r="Q19" s="9">
        <f t="shared" si="2"/>
        <v>55737.860000000335</v>
      </c>
      <c r="S19" s="21">
        <f t="shared" si="3"/>
        <v>0.026519520024885886</v>
      </c>
      <c r="U19" s="9">
        <v>6198023.81</v>
      </c>
      <c r="W19" s="9">
        <v>6348325.09</v>
      </c>
      <c r="Y19" s="9">
        <f t="shared" si="4"/>
        <v>-150301.28000000026</v>
      </c>
      <c r="AA19" s="21">
        <f t="shared" si="5"/>
        <v>-0.023675737752743262</v>
      </c>
      <c r="AC19" s="9">
        <v>9651277.219999999</v>
      </c>
      <c r="AE19" s="9">
        <v>9703780.94</v>
      </c>
      <c r="AG19" s="9">
        <f t="shared" si="6"/>
        <v>-52503.72000000067</v>
      </c>
      <c r="AI19" s="21">
        <f t="shared" si="7"/>
        <v>-0.005410645636442064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760992.12</v>
      </c>
      <c r="G20" s="5">
        <v>884867.11</v>
      </c>
      <c r="I20" s="9">
        <f t="shared" si="0"/>
        <v>-123874.98999999999</v>
      </c>
      <c r="K20" s="21">
        <f t="shared" si="1"/>
        <v>-0.1399927611729178</v>
      </c>
      <c r="M20" s="9">
        <v>2474583.2</v>
      </c>
      <c r="O20" s="9">
        <v>2281104.83</v>
      </c>
      <c r="Q20" s="9">
        <f t="shared" si="2"/>
        <v>193478.3700000001</v>
      </c>
      <c r="S20" s="21">
        <f t="shared" si="3"/>
        <v>0.08481783364598816</v>
      </c>
      <c r="U20" s="9">
        <v>6091208.1</v>
      </c>
      <c r="W20" s="9">
        <v>5924555.3</v>
      </c>
      <c r="Y20" s="9">
        <f t="shared" si="4"/>
        <v>166652.7999999998</v>
      </c>
      <c r="AA20" s="21">
        <f t="shared" si="5"/>
        <v>0.02812916608272689</v>
      </c>
      <c r="AC20" s="9">
        <v>9013844.26</v>
      </c>
      <c r="AE20" s="9">
        <v>8658841.809999999</v>
      </c>
      <c r="AG20" s="9">
        <f t="shared" si="6"/>
        <v>355002.4500000011</v>
      </c>
      <c r="AI20" s="21">
        <f t="shared" si="7"/>
        <v>0.04099883769559259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2700591.6</v>
      </c>
      <c r="G21" s="5">
        <v>2241101.6</v>
      </c>
      <c r="I21" s="9">
        <f t="shared" si="0"/>
        <v>459490</v>
      </c>
      <c r="K21" s="21">
        <f t="shared" si="1"/>
        <v>0.20502863413242844</v>
      </c>
      <c r="M21" s="9">
        <v>10002709.45</v>
      </c>
      <c r="O21" s="9">
        <v>6898319.73</v>
      </c>
      <c r="Q21" s="9">
        <f t="shared" si="2"/>
        <v>3104389.719999999</v>
      </c>
      <c r="S21" s="21">
        <f t="shared" si="3"/>
        <v>0.45002114159762185</v>
      </c>
      <c r="U21" s="9">
        <v>22123383.49</v>
      </c>
      <c r="W21" s="9">
        <v>18023348.27</v>
      </c>
      <c r="Y21" s="9">
        <f t="shared" si="4"/>
        <v>4100035.219999999</v>
      </c>
      <c r="AA21" s="21">
        <f t="shared" si="5"/>
        <v>0.22748465815447502</v>
      </c>
      <c r="AC21" s="9">
        <v>29903552.45</v>
      </c>
      <c r="AE21" s="9">
        <v>25856701.88</v>
      </c>
      <c r="AG21" s="9">
        <f t="shared" si="6"/>
        <v>4046850.5700000003</v>
      </c>
      <c r="AI21" s="21">
        <f t="shared" si="7"/>
        <v>0.15651070228450964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6629651.44</v>
      </c>
      <c r="G22" s="5">
        <v>4666357.37</v>
      </c>
      <c r="I22" s="9">
        <f t="shared" si="0"/>
        <v>1963294.0700000003</v>
      </c>
      <c r="K22" s="21">
        <f t="shared" si="1"/>
        <v>0.4207337574747303</v>
      </c>
      <c r="M22" s="9">
        <v>22799766.29</v>
      </c>
      <c r="O22" s="9">
        <v>15425729.59</v>
      </c>
      <c r="Q22" s="9">
        <f t="shared" si="2"/>
        <v>7374036.699999999</v>
      </c>
      <c r="S22" s="21">
        <f t="shared" si="3"/>
        <v>0.4780348739407663</v>
      </c>
      <c r="U22" s="9">
        <v>51146393.28</v>
      </c>
      <c r="W22" s="9">
        <v>40940211.32</v>
      </c>
      <c r="Y22" s="9">
        <f t="shared" si="4"/>
        <v>10206181.96</v>
      </c>
      <c r="AA22" s="21">
        <f t="shared" si="5"/>
        <v>0.24929480407967763</v>
      </c>
      <c r="AC22" s="9">
        <v>67221843.88</v>
      </c>
      <c r="AE22" s="9">
        <v>59503405.09</v>
      </c>
      <c r="AG22" s="9">
        <f t="shared" si="6"/>
        <v>7718438.789999992</v>
      </c>
      <c r="AI22" s="21">
        <f t="shared" si="7"/>
        <v>0.1297142369974577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94503.68000000001</v>
      </c>
      <c r="G23" s="5">
        <v>51275.81</v>
      </c>
      <c r="I23" s="9">
        <f t="shared" si="0"/>
        <v>43227.87000000001</v>
      </c>
      <c r="K23" s="21">
        <f t="shared" si="1"/>
        <v>0.8430460679216967</v>
      </c>
      <c r="M23" s="9">
        <v>276569.59</v>
      </c>
      <c r="O23" s="9">
        <v>185167.26</v>
      </c>
      <c r="Q23" s="9">
        <f t="shared" si="2"/>
        <v>91402.33000000002</v>
      </c>
      <c r="S23" s="21">
        <f t="shared" si="3"/>
        <v>0.49362036247660634</v>
      </c>
      <c r="U23" s="9">
        <v>685407.28</v>
      </c>
      <c r="W23" s="9">
        <v>593347.4400000001</v>
      </c>
      <c r="Y23" s="9">
        <f t="shared" si="4"/>
        <v>92059.83999999997</v>
      </c>
      <c r="AA23" s="21">
        <f t="shared" si="5"/>
        <v>0.15515334489350785</v>
      </c>
      <c r="AC23" s="9">
        <v>1074975.1400000001</v>
      </c>
      <c r="AE23" s="9">
        <v>912545.8900000001</v>
      </c>
      <c r="AG23" s="9">
        <f t="shared" si="6"/>
        <v>162429.25</v>
      </c>
      <c r="AI23" s="21">
        <f t="shared" si="7"/>
        <v>0.17799570605704002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19819.11</v>
      </c>
      <c r="G24" s="5">
        <v>7421.400000000001</v>
      </c>
      <c r="I24" s="9">
        <f t="shared" si="0"/>
        <v>12397.71</v>
      </c>
      <c r="K24" s="21">
        <f t="shared" si="1"/>
        <v>1.6705352089902172</v>
      </c>
      <c r="M24" s="9">
        <v>58279.98</v>
      </c>
      <c r="O24" s="9">
        <v>29328.22</v>
      </c>
      <c r="Q24" s="9">
        <f t="shared" si="2"/>
        <v>28951.760000000002</v>
      </c>
      <c r="S24" s="21">
        <f t="shared" si="3"/>
        <v>0.9871638987978132</v>
      </c>
      <c r="U24" s="9">
        <v>144487.37</v>
      </c>
      <c r="W24" s="9">
        <v>107570.59</v>
      </c>
      <c r="Y24" s="9">
        <f t="shared" si="4"/>
        <v>36916.78</v>
      </c>
      <c r="AA24" s="21">
        <f t="shared" si="5"/>
        <v>0.34318655312757884</v>
      </c>
      <c r="AC24" s="9">
        <v>216100.06</v>
      </c>
      <c r="AE24" s="9">
        <v>170116.5</v>
      </c>
      <c r="AG24" s="9">
        <f t="shared" si="6"/>
        <v>45983.56</v>
      </c>
      <c r="AI24" s="21">
        <f t="shared" si="7"/>
        <v>0.27030629010119533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3914350.14</v>
      </c>
      <c r="G25" s="5">
        <v>3208036.09</v>
      </c>
      <c r="I25" s="9">
        <f t="shared" si="0"/>
        <v>706314.0500000003</v>
      </c>
      <c r="K25" s="21">
        <f t="shared" si="1"/>
        <v>0.22017023193775861</v>
      </c>
      <c r="M25" s="9">
        <v>13063964.6</v>
      </c>
      <c r="O25" s="9">
        <v>11578173.83</v>
      </c>
      <c r="Q25" s="9">
        <f t="shared" si="2"/>
        <v>1485790.7699999996</v>
      </c>
      <c r="S25" s="21">
        <f t="shared" si="3"/>
        <v>0.1283268667248883</v>
      </c>
      <c r="U25" s="9">
        <v>21857679.51</v>
      </c>
      <c r="W25" s="9">
        <v>25235761.69</v>
      </c>
      <c r="Y25" s="9">
        <f t="shared" si="4"/>
        <v>-3378082.1799999997</v>
      </c>
      <c r="AA25" s="21">
        <f t="shared" si="5"/>
        <v>-0.13386091616717907</v>
      </c>
      <c r="AC25" s="9">
        <v>28080530.683000002</v>
      </c>
      <c r="AE25" s="9">
        <v>35906023.650000006</v>
      </c>
      <c r="AG25" s="9">
        <f t="shared" si="6"/>
        <v>-7825492.967000004</v>
      </c>
      <c r="AI25" s="21">
        <f t="shared" si="7"/>
        <v>-0.21794373677465126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2386.03</v>
      </c>
      <c r="G26" s="5">
        <v>2220.78</v>
      </c>
      <c r="I26" s="9">
        <f t="shared" si="0"/>
        <v>165.25</v>
      </c>
      <c r="K26" s="21">
        <f t="shared" si="1"/>
        <v>0.07441079260440026</v>
      </c>
      <c r="M26" s="9">
        <v>6787.25</v>
      </c>
      <c r="O26" s="9">
        <v>6056.400000000001</v>
      </c>
      <c r="Q26" s="9">
        <f t="shared" si="2"/>
        <v>730.8499999999995</v>
      </c>
      <c r="S26" s="21">
        <f t="shared" si="3"/>
        <v>0.12067399775444149</v>
      </c>
      <c r="U26" s="9">
        <v>17290.15</v>
      </c>
      <c r="W26" s="9">
        <v>16223.98</v>
      </c>
      <c r="Y26" s="9">
        <f t="shared" si="4"/>
        <v>1066.170000000002</v>
      </c>
      <c r="AA26" s="21">
        <f t="shared" si="5"/>
        <v>0.06571568751933878</v>
      </c>
      <c r="AC26" s="9">
        <v>25933.020000000004</v>
      </c>
      <c r="AE26" s="9">
        <v>25626.52</v>
      </c>
      <c r="AG26" s="9">
        <f t="shared" si="6"/>
        <v>306.50000000000364</v>
      </c>
      <c r="AI26" s="21">
        <f t="shared" si="7"/>
        <v>0.01196026616177318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61645.46</v>
      </c>
      <c r="G27" s="5">
        <v>61708.89</v>
      </c>
      <c r="I27" s="9">
        <f t="shared" si="0"/>
        <v>-63.43000000000029</v>
      </c>
      <c r="K27" s="21">
        <f t="shared" si="1"/>
        <v>-0.001027890794989187</v>
      </c>
      <c r="M27" s="9">
        <v>185272.55000000002</v>
      </c>
      <c r="O27" s="9">
        <v>185512.88</v>
      </c>
      <c r="Q27" s="9">
        <f t="shared" si="2"/>
        <v>-240.3299999999872</v>
      </c>
      <c r="S27" s="21">
        <f t="shared" si="3"/>
        <v>-0.0012954895638512386</v>
      </c>
      <c r="U27" s="9">
        <v>492887.63</v>
      </c>
      <c r="W27" s="9">
        <v>515831.89</v>
      </c>
      <c r="Y27" s="9">
        <f t="shared" si="4"/>
        <v>-22944.26000000001</v>
      </c>
      <c r="AA27" s="21">
        <f t="shared" si="5"/>
        <v>-0.04448011153401161</v>
      </c>
      <c r="AC27" s="9">
        <v>735582.92</v>
      </c>
      <c r="AE27" s="9">
        <v>775071.64</v>
      </c>
      <c r="AG27" s="9">
        <f t="shared" si="6"/>
        <v>-39488.71999999997</v>
      </c>
      <c r="AI27" s="21">
        <f t="shared" si="7"/>
        <v>-0.05094847748525539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16472595.34</v>
      </c>
      <c r="G28" s="5">
        <v>17409585.39</v>
      </c>
      <c r="I28" s="9">
        <f t="shared" si="0"/>
        <v>-936990.0500000007</v>
      </c>
      <c r="K28" s="21">
        <f t="shared" si="1"/>
        <v>-0.053820354075646414</v>
      </c>
      <c r="M28" s="9">
        <v>38800697.35</v>
      </c>
      <c r="O28" s="9">
        <v>43920751.15</v>
      </c>
      <c r="Q28" s="9">
        <f t="shared" si="2"/>
        <v>-5120053.799999997</v>
      </c>
      <c r="S28" s="21">
        <f t="shared" si="3"/>
        <v>-0.11657482319721203</v>
      </c>
      <c r="U28" s="9">
        <v>94977175.92</v>
      </c>
      <c r="W28" s="9">
        <v>95927690.76</v>
      </c>
      <c r="Y28" s="9">
        <f t="shared" si="4"/>
        <v>-950514.8400000036</v>
      </c>
      <c r="AA28" s="21">
        <f t="shared" si="5"/>
        <v>-0.009908659663017239</v>
      </c>
      <c r="AC28" s="9">
        <v>139828578.23000002</v>
      </c>
      <c r="AE28" s="9">
        <v>137267049.01</v>
      </c>
      <c r="AG28" s="9">
        <f t="shared" si="6"/>
        <v>2561529.2200000286</v>
      </c>
      <c r="AI28" s="21">
        <f t="shared" si="7"/>
        <v>0.018660918541444128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0</v>
      </c>
      <c r="G29" s="5">
        <v>62441.29</v>
      </c>
      <c r="I29" s="9">
        <f t="shared" si="0"/>
        <v>-62441.29</v>
      </c>
      <c r="K29" s="21" t="str">
        <f t="shared" si="1"/>
        <v>N.M.</v>
      </c>
      <c r="M29" s="9">
        <v>0</v>
      </c>
      <c r="O29" s="9">
        <v>91691.36</v>
      </c>
      <c r="Q29" s="9">
        <f t="shared" si="2"/>
        <v>-91691.36</v>
      </c>
      <c r="S29" s="21" t="str">
        <f t="shared" si="3"/>
        <v>N.M.</v>
      </c>
      <c r="U29" s="9">
        <v>0</v>
      </c>
      <c r="W29" s="9">
        <v>91691.36</v>
      </c>
      <c r="Y29" s="9">
        <f t="shared" si="4"/>
        <v>-91691.36</v>
      </c>
      <c r="AA29" s="21" t="str">
        <f t="shared" si="5"/>
        <v>N.M.</v>
      </c>
      <c r="AC29" s="9">
        <v>0</v>
      </c>
      <c r="AE29" s="9">
        <v>200302.41999999998</v>
      </c>
      <c r="AG29" s="9">
        <f t="shared" si="6"/>
        <v>-200302.41999999998</v>
      </c>
      <c r="AI29" s="21" t="str">
        <f t="shared" si="7"/>
        <v>N.M.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-14287590.36</v>
      </c>
      <c r="G30" s="5">
        <v>-17446981.96</v>
      </c>
      <c r="I30" s="9">
        <f t="shared" si="0"/>
        <v>3159391.6000000015</v>
      </c>
      <c r="K30" s="21">
        <f t="shared" si="1"/>
        <v>0.18108527923301648</v>
      </c>
      <c r="M30" s="9">
        <v>-35833639.97</v>
      </c>
      <c r="O30" s="9">
        <v>-43077254.88</v>
      </c>
      <c r="Q30" s="9">
        <f t="shared" si="2"/>
        <v>7243614.910000004</v>
      </c>
      <c r="S30" s="21">
        <f t="shared" si="3"/>
        <v>0.16815405090641197</v>
      </c>
      <c r="U30" s="9">
        <v>-89708235.66</v>
      </c>
      <c r="W30" s="9">
        <v>-93276316.51</v>
      </c>
      <c r="Y30" s="9">
        <f t="shared" si="4"/>
        <v>3568080.850000009</v>
      </c>
      <c r="AA30" s="21">
        <f t="shared" si="5"/>
        <v>0.03825280610879912</v>
      </c>
      <c r="AC30" s="9">
        <v>-134044001.25999999</v>
      </c>
      <c r="AE30" s="9">
        <v>-133303611.09</v>
      </c>
      <c r="AG30" s="9">
        <f t="shared" si="6"/>
        <v>-740390.1699999869</v>
      </c>
      <c r="AI30" s="21">
        <f t="shared" si="7"/>
        <v>-0.005554164391691626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-23215.21</v>
      </c>
      <c r="I31" s="9">
        <f t="shared" si="0"/>
        <v>23215.21</v>
      </c>
      <c r="K31" s="21" t="str">
        <f t="shared" si="1"/>
        <v>N.M.</v>
      </c>
      <c r="M31" s="9">
        <v>0</v>
      </c>
      <c r="O31" s="9">
        <v>-46396.81</v>
      </c>
      <c r="Q31" s="9">
        <f t="shared" si="2"/>
        <v>46396.81</v>
      </c>
      <c r="S31" s="21" t="str">
        <f t="shared" si="3"/>
        <v>N.M.</v>
      </c>
      <c r="U31" s="9">
        <v>0</v>
      </c>
      <c r="W31" s="9">
        <v>-46396.81</v>
      </c>
      <c r="Y31" s="9">
        <f t="shared" si="4"/>
        <v>46396.81</v>
      </c>
      <c r="AA31" s="21" t="str">
        <f t="shared" si="5"/>
        <v>N.M.</v>
      </c>
      <c r="AC31" s="9">
        <v>0</v>
      </c>
      <c r="AE31" s="9">
        <v>-46396.81</v>
      </c>
      <c r="AG31" s="9">
        <f t="shared" si="6"/>
        <v>46396.81</v>
      </c>
      <c r="AI31" s="21" t="str">
        <f t="shared" si="7"/>
        <v>N.M.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0</v>
      </c>
      <c r="G32" s="5">
        <v>-16971.91</v>
      </c>
      <c r="I32" s="9">
        <f t="shared" si="0"/>
        <v>16971.91</v>
      </c>
      <c r="K32" s="21" t="str">
        <f t="shared" si="1"/>
        <v>N.M.</v>
      </c>
      <c r="M32" s="9">
        <v>0</v>
      </c>
      <c r="O32" s="9">
        <v>-16971.91</v>
      </c>
      <c r="Q32" s="9">
        <f t="shared" si="2"/>
        <v>16971.91</v>
      </c>
      <c r="S32" s="21" t="str">
        <f t="shared" si="3"/>
        <v>N.M.</v>
      </c>
      <c r="U32" s="9">
        <v>0</v>
      </c>
      <c r="W32" s="9">
        <v>-15682.94</v>
      </c>
      <c r="Y32" s="9">
        <f t="shared" si="4"/>
        <v>15682.94</v>
      </c>
      <c r="AA32" s="21" t="str">
        <f t="shared" si="5"/>
        <v>N.M.</v>
      </c>
      <c r="AC32" s="9">
        <v>-1000.3100000000001</v>
      </c>
      <c r="AE32" s="9">
        <v>-13863.150000000001</v>
      </c>
      <c r="AG32" s="9">
        <f t="shared" si="6"/>
        <v>12862.840000000002</v>
      </c>
      <c r="AI32" s="21">
        <f t="shared" si="7"/>
        <v>0.9278439604274642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140108.66</v>
      </c>
      <c r="G33" s="5">
        <v>278644.37</v>
      </c>
      <c r="I33" s="9">
        <f t="shared" si="0"/>
        <v>-138535.71</v>
      </c>
      <c r="K33" s="21">
        <f t="shared" si="1"/>
        <v>-0.4971774954577406</v>
      </c>
      <c r="M33" s="9">
        <v>356530.86</v>
      </c>
      <c r="O33" s="9">
        <v>528170.33</v>
      </c>
      <c r="Q33" s="9">
        <f t="shared" si="2"/>
        <v>-171639.46999999997</v>
      </c>
      <c r="S33" s="21">
        <f t="shared" si="3"/>
        <v>-0.32496992021494275</v>
      </c>
      <c r="U33" s="9">
        <v>1452673.12</v>
      </c>
      <c r="W33" s="9">
        <v>1414451.55</v>
      </c>
      <c r="Y33" s="9">
        <f t="shared" si="4"/>
        <v>38221.570000000065</v>
      </c>
      <c r="AA33" s="21">
        <f t="shared" si="5"/>
        <v>0.027022183969468636</v>
      </c>
      <c r="AC33" s="9">
        <v>2050020.25</v>
      </c>
      <c r="AE33" s="9">
        <v>2077078.02</v>
      </c>
      <c r="AG33" s="9">
        <f t="shared" si="6"/>
        <v>-27057.77000000002</v>
      </c>
      <c r="AI33" s="21">
        <f t="shared" si="7"/>
        <v>-0.013026843353722466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2835132.92</v>
      </c>
      <c r="G34" s="5">
        <v>3208390.53</v>
      </c>
      <c r="I34" s="9">
        <f t="shared" si="0"/>
        <v>-373257.60999999987</v>
      </c>
      <c r="K34" s="21">
        <f t="shared" si="1"/>
        <v>-0.11633796026695038</v>
      </c>
      <c r="M34" s="9">
        <v>9732285.03</v>
      </c>
      <c r="O34" s="9">
        <v>7668589.16</v>
      </c>
      <c r="Q34" s="9">
        <f t="shared" si="2"/>
        <v>2063695.8699999992</v>
      </c>
      <c r="S34" s="21">
        <f t="shared" si="3"/>
        <v>0.2691102400901079</v>
      </c>
      <c r="U34" s="9">
        <v>19916313.22</v>
      </c>
      <c r="W34" s="9">
        <v>25670669.03</v>
      </c>
      <c r="Y34" s="9">
        <f t="shared" si="4"/>
        <v>-5754355.810000002</v>
      </c>
      <c r="AA34" s="21">
        <f t="shared" si="5"/>
        <v>-0.22416072612970003</v>
      </c>
      <c r="AC34" s="9">
        <v>28372467.509999998</v>
      </c>
      <c r="AE34" s="9">
        <v>37161254.21</v>
      </c>
      <c r="AG34" s="9">
        <f t="shared" si="6"/>
        <v>-8788786.700000003</v>
      </c>
      <c r="AI34" s="21">
        <f t="shared" si="7"/>
        <v>-0.23650403859714084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185309.99</v>
      </c>
      <c r="G35" s="5">
        <v>208399.09</v>
      </c>
      <c r="I35" s="9">
        <f t="shared" si="0"/>
        <v>-23089.100000000006</v>
      </c>
      <c r="K35" s="21">
        <f t="shared" si="1"/>
        <v>-0.11079271027527042</v>
      </c>
      <c r="M35" s="9">
        <v>668544.71</v>
      </c>
      <c r="O35" s="9">
        <v>579917.49</v>
      </c>
      <c r="Q35" s="9">
        <f t="shared" si="2"/>
        <v>88627.21999999997</v>
      </c>
      <c r="S35" s="21">
        <f t="shared" si="3"/>
        <v>0.15282729272400453</v>
      </c>
      <c r="U35" s="9">
        <v>1626255.4500000002</v>
      </c>
      <c r="W35" s="9">
        <v>1653832.6800000002</v>
      </c>
      <c r="Y35" s="9">
        <f t="shared" si="4"/>
        <v>-27577.22999999998</v>
      </c>
      <c r="AA35" s="21">
        <f t="shared" si="5"/>
        <v>-0.016674740034765777</v>
      </c>
      <c r="AC35" s="9">
        <v>2352941.6300000004</v>
      </c>
      <c r="AE35" s="9">
        <v>2347362.7600000002</v>
      </c>
      <c r="AG35" s="9">
        <f t="shared" si="6"/>
        <v>5578.870000000112</v>
      </c>
      <c r="AI35" s="21">
        <f t="shared" si="7"/>
        <v>0.0023766543863889666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-842137.5700000001</v>
      </c>
      <c r="G36" s="5">
        <v>-715615.6900000001</v>
      </c>
      <c r="I36" s="9">
        <f t="shared" si="0"/>
        <v>-126521.88</v>
      </c>
      <c r="K36" s="21">
        <f t="shared" si="1"/>
        <v>-0.17680143374162183</v>
      </c>
      <c r="M36" s="9">
        <v>-3348871.56</v>
      </c>
      <c r="O36" s="9">
        <v>-2489974.44</v>
      </c>
      <c r="Q36" s="9">
        <f t="shared" si="2"/>
        <v>-858897.1200000001</v>
      </c>
      <c r="S36" s="21">
        <f t="shared" si="3"/>
        <v>-0.34494214326151884</v>
      </c>
      <c r="U36" s="9">
        <v>-7020475.95</v>
      </c>
      <c r="W36" s="9">
        <v>-14983575.02</v>
      </c>
      <c r="Y36" s="9">
        <f t="shared" si="4"/>
        <v>7963099.069999999</v>
      </c>
      <c r="AA36" s="21">
        <f t="shared" si="5"/>
        <v>0.5314552140841485</v>
      </c>
      <c r="AC36" s="9">
        <v>-12107285.29</v>
      </c>
      <c r="AE36" s="9">
        <v>-22202089.64</v>
      </c>
      <c r="AG36" s="9">
        <f t="shared" si="6"/>
        <v>10094804.350000001</v>
      </c>
      <c r="AI36" s="21">
        <f t="shared" si="7"/>
        <v>0.45467811875747394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-14179.95</v>
      </c>
      <c r="G37" s="5">
        <v>-110303</v>
      </c>
      <c r="I37" s="9">
        <f t="shared" si="0"/>
        <v>96123.05</v>
      </c>
      <c r="K37" s="21">
        <f t="shared" si="1"/>
        <v>0.8714454729245805</v>
      </c>
      <c r="M37" s="9">
        <v>-46471.29</v>
      </c>
      <c r="O37" s="9">
        <v>-178205</v>
      </c>
      <c r="Q37" s="9">
        <f t="shared" si="2"/>
        <v>131733.71</v>
      </c>
      <c r="S37" s="21">
        <f t="shared" si="3"/>
        <v>0.7392256670688252</v>
      </c>
      <c r="U37" s="9">
        <v>-64558.47</v>
      </c>
      <c r="W37" s="9">
        <v>-363310</v>
      </c>
      <c r="Y37" s="9">
        <f t="shared" si="4"/>
        <v>298751.53</v>
      </c>
      <c r="AA37" s="21">
        <f t="shared" si="5"/>
        <v>0.8223047259915776</v>
      </c>
      <c r="AC37" s="9">
        <v>125607.89000000001</v>
      </c>
      <c r="AE37" s="9">
        <v>-417242.85</v>
      </c>
      <c r="AG37" s="9">
        <f t="shared" si="6"/>
        <v>542850.74</v>
      </c>
      <c r="AI37" s="21">
        <f t="shared" si="7"/>
        <v>1.3010426421926704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0</v>
      </c>
      <c r="G38" s="5">
        <v>0</v>
      </c>
      <c r="I38" s="9">
        <f t="shared" si="0"/>
        <v>0</v>
      </c>
      <c r="K38" s="21">
        <f t="shared" si="1"/>
        <v>0</v>
      </c>
      <c r="M38" s="9">
        <v>0</v>
      </c>
      <c r="O38" s="9">
        <v>0</v>
      </c>
      <c r="Q38" s="9">
        <f t="shared" si="2"/>
        <v>0</v>
      </c>
      <c r="S38" s="21">
        <f t="shared" si="3"/>
        <v>0</v>
      </c>
      <c r="U38" s="9">
        <v>0</v>
      </c>
      <c r="W38" s="9">
        <v>0</v>
      </c>
      <c r="Y38" s="9">
        <f t="shared" si="4"/>
        <v>0</v>
      </c>
      <c r="AA38" s="21">
        <f t="shared" si="5"/>
        <v>0</v>
      </c>
      <c r="AC38" s="9">
        <v>0</v>
      </c>
      <c r="AE38" s="9">
        <v>-157032.45</v>
      </c>
      <c r="AG38" s="9">
        <f t="shared" si="6"/>
        <v>157032.45</v>
      </c>
      <c r="AI38" s="21" t="str">
        <f t="shared" si="7"/>
        <v>N.M.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-88771.78</v>
      </c>
      <c r="G39" s="5">
        <v>-89833.11</v>
      </c>
      <c r="I39" s="9">
        <f t="shared" si="0"/>
        <v>1061.3300000000017</v>
      </c>
      <c r="K39" s="21">
        <f t="shared" si="1"/>
        <v>0.011814463509055868</v>
      </c>
      <c r="M39" s="9">
        <v>-904287.11</v>
      </c>
      <c r="O39" s="9">
        <v>161501.21</v>
      </c>
      <c r="Q39" s="9">
        <f t="shared" si="2"/>
        <v>-1065788.32</v>
      </c>
      <c r="S39" s="21">
        <f t="shared" si="3"/>
        <v>-6.599259039607197</v>
      </c>
      <c r="U39" s="9">
        <v>-1236754.48</v>
      </c>
      <c r="W39" s="9">
        <v>523698.22000000003</v>
      </c>
      <c r="Y39" s="9">
        <f t="shared" si="4"/>
        <v>-1760452.7</v>
      </c>
      <c r="AA39" s="21">
        <f t="shared" si="5"/>
        <v>-3.3615785442234265</v>
      </c>
      <c r="AC39" s="9">
        <v>-827718.85</v>
      </c>
      <c r="AE39" s="9">
        <v>1362216.47</v>
      </c>
      <c r="AG39" s="9">
        <f t="shared" si="6"/>
        <v>-2189935.32</v>
      </c>
      <c r="AI39" s="21">
        <f t="shared" si="7"/>
        <v>-1.607626517685548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-1762111.76</v>
      </c>
      <c r="G40" s="5">
        <v>991176.05</v>
      </c>
      <c r="I40" s="9">
        <f t="shared" si="0"/>
        <v>-2753287.81</v>
      </c>
      <c r="K40" s="21">
        <f t="shared" si="1"/>
        <v>-2.777798969214399</v>
      </c>
      <c r="M40" s="9">
        <v>-1327066.12</v>
      </c>
      <c r="O40" s="9">
        <v>1045376.58</v>
      </c>
      <c r="Q40" s="9">
        <f t="shared" si="2"/>
        <v>-2372442.7</v>
      </c>
      <c r="S40" s="21">
        <f t="shared" si="3"/>
        <v>-2.269462264019728</v>
      </c>
      <c r="U40" s="9">
        <v>-1471969.9</v>
      </c>
      <c r="W40" s="9">
        <v>3829328.35</v>
      </c>
      <c r="Y40" s="9">
        <f t="shared" si="4"/>
        <v>-5301298.25</v>
      </c>
      <c r="AA40" s="21">
        <f t="shared" si="5"/>
        <v>-1.384393754063947</v>
      </c>
      <c r="AC40" s="9">
        <v>60463.29000000004</v>
      </c>
      <c r="AE40" s="9">
        <v>2526808.5300000003</v>
      </c>
      <c r="AG40" s="9">
        <f t="shared" si="6"/>
        <v>-2466345.24</v>
      </c>
      <c r="AI40" s="21">
        <f t="shared" si="7"/>
        <v>-0.9760712815070322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3456073.62</v>
      </c>
      <c r="G41" s="5">
        <v>2178587.23</v>
      </c>
      <c r="I41" s="9">
        <f t="shared" si="0"/>
        <v>1277486.3900000001</v>
      </c>
      <c r="K41" s="21">
        <f t="shared" si="1"/>
        <v>0.5863829423070658</v>
      </c>
      <c r="M41" s="9">
        <v>13907232.29</v>
      </c>
      <c r="O41" s="9">
        <v>7038540.63</v>
      </c>
      <c r="Q41" s="9">
        <f t="shared" si="2"/>
        <v>6868691.659999999</v>
      </c>
      <c r="S41" s="21">
        <f t="shared" si="3"/>
        <v>0.9758687235140673</v>
      </c>
      <c r="U41" s="9">
        <v>25660771.06</v>
      </c>
      <c r="W41" s="9">
        <v>5594968.02</v>
      </c>
      <c r="Y41" s="9">
        <f t="shared" si="4"/>
        <v>20065803.04</v>
      </c>
      <c r="AA41" s="21">
        <f t="shared" si="5"/>
        <v>3.586401739611731</v>
      </c>
      <c r="AC41" s="9">
        <v>30962923.09</v>
      </c>
      <c r="AE41" s="9">
        <v>4456357.209999999</v>
      </c>
      <c r="AG41" s="9">
        <f t="shared" si="6"/>
        <v>26506565.880000003</v>
      </c>
      <c r="AI41" s="21">
        <f t="shared" si="7"/>
        <v>5.94803437671461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0</v>
      </c>
      <c r="G42" s="5">
        <v>-1401361.24</v>
      </c>
      <c r="I42" s="9">
        <f aca="true" t="shared" si="8" ref="I42:I73">+E42-G42</f>
        <v>1401361.24</v>
      </c>
      <c r="K42" s="21" t="str">
        <f aca="true" t="shared" si="9" ref="K42:K73">IF(G42&lt;0,IF(I42=0,0,IF(OR(G42=0,E42=0),"N.M.",IF(ABS(I42/G42)&gt;=10,"N.M.",I42/(-G42)))),IF(I42=0,0,IF(OR(G42=0,E42=0),"N.M.",IF(ABS(I42/G42)&gt;=10,"N.M.",I42/G42))))</f>
        <v>N.M.</v>
      </c>
      <c r="M42" s="9">
        <v>0</v>
      </c>
      <c r="O42" s="9">
        <v>-3483288.08</v>
      </c>
      <c r="Q42" s="9">
        <f aca="true" t="shared" si="10" ref="Q42:Q73">+M42-O42</f>
        <v>3483288.08</v>
      </c>
      <c r="S42" s="21" t="str">
        <f aca="true" t="shared" si="11" ref="S42:S73">IF(O42&lt;0,IF(Q42=0,0,IF(OR(O42=0,M42=0),"N.M.",IF(ABS(Q42/O42)&gt;=10,"N.M.",Q42/(-O42)))),IF(Q42=0,0,IF(OR(O42=0,M42=0),"N.M.",IF(ABS(Q42/O42)&gt;=10,"N.M.",Q42/O42))))</f>
        <v>N.M.</v>
      </c>
      <c r="U42" s="9">
        <v>0</v>
      </c>
      <c r="W42" s="9">
        <v>-8058513</v>
      </c>
      <c r="Y42" s="9">
        <f aca="true" t="shared" si="12" ref="Y42:Y73">+U42-W42</f>
        <v>8058513</v>
      </c>
      <c r="AA42" s="21" t="str">
        <f aca="true" t="shared" si="13" ref="AA42:AA73">IF(W42&lt;0,IF(Y42=0,0,IF(OR(W42=0,U42=0),"N.M.",IF(ABS(Y42/W42)&gt;=10,"N.M.",Y42/(-W42)))),IF(Y42=0,0,IF(OR(W42=0,U42=0),"N.M.",IF(ABS(Y42/W42)&gt;=10,"N.M.",Y42/W42))))</f>
        <v>N.M.</v>
      </c>
      <c r="AC42" s="9">
        <v>8058513</v>
      </c>
      <c r="AE42" s="9">
        <v>-10780337.36</v>
      </c>
      <c r="AG42" s="9">
        <f aca="true" t="shared" si="14" ref="AG42:AG73">+AC42-AE42</f>
        <v>18838850.36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1.747519556289656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-61128.05</v>
      </c>
      <c r="G43" s="5">
        <v>-29678.83</v>
      </c>
      <c r="I43" s="9">
        <f t="shared" si="8"/>
        <v>-31449.22</v>
      </c>
      <c r="K43" s="21">
        <f t="shared" si="9"/>
        <v>-1.0596516102555256</v>
      </c>
      <c r="M43" s="9">
        <v>-205176.23</v>
      </c>
      <c r="O43" s="9">
        <v>-87901.2</v>
      </c>
      <c r="Q43" s="9">
        <f t="shared" si="10"/>
        <v>-117275.03000000001</v>
      </c>
      <c r="S43" s="21">
        <f t="shared" si="11"/>
        <v>-1.3341687030438723</v>
      </c>
      <c r="U43" s="9">
        <v>-356742.62</v>
      </c>
      <c r="W43" s="9">
        <v>-223853.54</v>
      </c>
      <c r="Y43" s="9">
        <f t="shared" si="12"/>
        <v>-132889.08</v>
      </c>
      <c r="AA43" s="21">
        <f t="shared" si="13"/>
        <v>-0.5936429685230797</v>
      </c>
      <c r="AC43" s="9">
        <v>-515389.43</v>
      </c>
      <c r="AE43" s="9">
        <v>-344533.36</v>
      </c>
      <c r="AG43" s="9">
        <f t="shared" si="14"/>
        <v>-170856.07</v>
      </c>
      <c r="AI43" s="21">
        <f t="shared" si="15"/>
        <v>-0.4959057375459956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0</v>
      </c>
      <c r="G44" s="5">
        <v>-223250.22</v>
      </c>
      <c r="I44" s="9">
        <f t="shared" si="8"/>
        <v>223250.22</v>
      </c>
      <c r="K44" s="21" t="str">
        <f t="shared" si="9"/>
        <v>N.M.</v>
      </c>
      <c r="M44" s="9">
        <v>0</v>
      </c>
      <c r="O44" s="9">
        <v>-1810.2</v>
      </c>
      <c r="Q44" s="9">
        <f t="shared" si="10"/>
        <v>1810.2</v>
      </c>
      <c r="S44" s="21" t="str">
        <f t="shared" si="11"/>
        <v>N.M.</v>
      </c>
      <c r="U44" s="9">
        <v>0</v>
      </c>
      <c r="W44" s="9">
        <v>-550843.02</v>
      </c>
      <c r="Y44" s="9">
        <f t="shared" si="12"/>
        <v>550843.02</v>
      </c>
      <c r="AA44" s="21" t="str">
        <f t="shared" si="13"/>
        <v>N.M.</v>
      </c>
      <c r="AC44" s="9">
        <v>0</v>
      </c>
      <c r="AE44" s="9">
        <v>-660932.43</v>
      </c>
      <c r="AG44" s="9">
        <f t="shared" si="14"/>
        <v>660932.43</v>
      </c>
      <c r="AI44" s="21" t="str">
        <f t="shared" si="15"/>
        <v>N.M.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-672368.36</v>
      </c>
      <c r="G45" s="5">
        <v>-2002816.19</v>
      </c>
      <c r="I45" s="9">
        <f t="shared" si="8"/>
        <v>1330447.83</v>
      </c>
      <c r="K45" s="21">
        <f t="shared" si="9"/>
        <v>0.6642885336372282</v>
      </c>
      <c r="M45" s="9">
        <v>-3330978.7</v>
      </c>
      <c r="O45" s="9">
        <v>-3522424.58</v>
      </c>
      <c r="Q45" s="9">
        <f t="shared" si="10"/>
        <v>191445.8799999999</v>
      </c>
      <c r="S45" s="21">
        <f t="shared" si="11"/>
        <v>0.054350597337700805</v>
      </c>
      <c r="U45" s="9">
        <v>-5559216.16</v>
      </c>
      <c r="W45" s="9">
        <v>-5512603.85</v>
      </c>
      <c r="Y45" s="9">
        <f t="shared" si="12"/>
        <v>-46612.31000000052</v>
      </c>
      <c r="AA45" s="21">
        <f t="shared" si="13"/>
        <v>-0.008455588550953198</v>
      </c>
      <c r="AC45" s="9">
        <v>-8463203.97</v>
      </c>
      <c r="AE45" s="9">
        <v>-5984808.26</v>
      </c>
      <c r="AG45" s="9">
        <f t="shared" si="14"/>
        <v>-2478395.710000001</v>
      </c>
      <c r="AI45" s="21">
        <f t="shared" si="15"/>
        <v>-0.4141144715637057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-1041.93</v>
      </c>
      <c r="Q46" s="9">
        <f t="shared" si="10"/>
        <v>1041.93</v>
      </c>
      <c r="S46" s="21" t="str">
        <f t="shared" si="11"/>
        <v>N.M.</v>
      </c>
      <c r="U46" s="9">
        <v>0</v>
      </c>
      <c r="W46" s="9">
        <v>29020.440000000002</v>
      </c>
      <c r="Y46" s="9">
        <f t="shared" si="12"/>
        <v>-29020.440000000002</v>
      </c>
      <c r="AA46" s="21" t="str">
        <f t="shared" si="13"/>
        <v>N.M.</v>
      </c>
      <c r="AC46" s="9">
        <v>0</v>
      </c>
      <c r="AE46" s="9">
        <v>49548.37</v>
      </c>
      <c r="AG46" s="9">
        <f t="shared" si="14"/>
        <v>-49548.37</v>
      </c>
      <c r="AI46" s="21" t="str">
        <f t="shared" si="15"/>
        <v>N.M.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0.66</v>
      </c>
      <c r="Q47" s="9">
        <f t="shared" si="10"/>
        <v>-0.66</v>
      </c>
      <c r="S47" s="21" t="str">
        <f t="shared" si="11"/>
        <v>N.M.</v>
      </c>
      <c r="U47" s="9">
        <v>0</v>
      </c>
      <c r="W47" s="9">
        <v>0.66</v>
      </c>
      <c r="Y47" s="9">
        <f t="shared" si="12"/>
        <v>-0.66</v>
      </c>
      <c r="AA47" s="21" t="str">
        <f t="shared" si="13"/>
        <v>N.M.</v>
      </c>
      <c r="AC47" s="9">
        <v>0</v>
      </c>
      <c r="AE47" s="9">
        <v>0.66</v>
      </c>
      <c r="AG47" s="9">
        <f t="shared" si="14"/>
        <v>-0.66</v>
      </c>
      <c r="AI47" s="21" t="str">
        <f t="shared" si="15"/>
        <v>N.M.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-29311.68</v>
      </c>
      <c r="G48" s="5">
        <v>139526.05</v>
      </c>
      <c r="I48" s="9">
        <f t="shared" si="8"/>
        <v>-168837.72999999998</v>
      </c>
      <c r="K48" s="21">
        <f t="shared" si="9"/>
        <v>-1.210080339836181</v>
      </c>
      <c r="M48" s="9">
        <v>167245.69</v>
      </c>
      <c r="O48" s="9">
        <v>260677.54</v>
      </c>
      <c r="Q48" s="9">
        <f t="shared" si="10"/>
        <v>-93431.85</v>
      </c>
      <c r="S48" s="21">
        <f t="shared" si="11"/>
        <v>-0.35841925621977255</v>
      </c>
      <c r="U48" s="9">
        <v>266714.71</v>
      </c>
      <c r="W48" s="9">
        <v>510088.14</v>
      </c>
      <c r="Y48" s="9">
        <f t="shared" si="12"/>
        <v>-243373.43</v>
      </c>
      <c r="AA48" s="21">
        <f t="shared" si="13"/>
        <v>-0.477120346299367</v>
      </c>
      <c r="AC48" s="9">
        <v>426249.74</v>
      </c>
      <c r="AE48" s="9">
        <v>783892.23</v>
      </c>
      <c r="AG48" s="9">
        <f t="shared" si="14"/>
        <v>-357642.49</v>
      </c>
      <c r="AI48" s="21">
        <f t="shared" si="15"/>
        <v>-0.456239360862143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403786.43</v>
      </c>
      <c r="G49" s="5">
        <v>140085.6</v>
      </c>
      <c r="I49" s="9">
        <f t="shared" si="8"/>
        <v>263700.82999999996</v>
      </c>
      <c r="K49" s="21">
        <f t="shared" si="9"/>
        <v>1.8824263878657046</v>
      </c>
      <c r="M49" s="9">
        <v>863378.86</v>
      </c>
      <c r="O49" s="9">
        <v>415471.64</v>
      </c>
      <c r="Q49" s="9">
        <f t="shared" si="10"/>
        <v>447907.22</v>
      </c>
      <c r="S49" s="21">
        <f t="shared" si="11"/>
        <v>1.0780692997481127</v>
      </c>
      <c r="U49" s="9">
        <v>1648015.15</v>
      </c>
      <c r="W49" s="9">
        <v>414557.89</v>
      </c>
      <c r="Y49" s="9">
        <f t="shared" si="12"/>
        <v>1233457.2599999998</v>
      </c>
      <c r="AA49" s="21">
        <f t="shared" si="13"/>
        <v>2.975355890585027</v>
      </c>
      <c r="AC49" s="9">
        <v>2157469.71</v>
      </c>
      <c r="AE49" s="9">
        <v>413592.26</v>
      </c>
      <c r="AG49" s="9">
        <f t="shared" si="14"/>
        <v>1743877.45</v>
      </c>
      <c r="AI49" s="21">
        <f t="shared" si="15"/>
        <v>4.216417033529592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441201.94</v>
      </c>
      <c r="G50" s="5">
        <v>230229.35</v>
      </c>
      <c r="I50" s="9">
        <f t="shared" si="8"/>
        <v>210972.59</v>
      </c>
      <c r="K50" s="21">
        <f t="shared" si="9"/>
        <v>0.9163583617814148</v>
      </c>
      <c r="M50" s="9">
        <v>2720696.5</v>
      </c>
      <c r="O50" s="9">
        <v>1259233.08</v>
      </c>
      <c r="Q50" s="9">
        <f t="shared" si="10"/>
        <v>1461463.42</v>
      </c>
      <c r="S50" s="21">
        <f t="shared" si="11"/>
        <v>1.1605980205030826</v>
      </c>
      <c r="U50" s="9">
        <v>4037249.04</v>
      </c>
      <c r="W50" s="9">
        <v>2009323.62</v>
      </c>
      <c r="Y50" s="9">
        <f t="shared" si="12"/>
        <v>2027925.42</v>
      </c>
      <c r="AA50" s="21">
        <f t="shared" si="13"/>
        <v>1.0092577421649978</v>
      </c>
      <c r="AC50" s="9">
        <v>6941083.890000001</v>
      </c>
      <c r="AE50" s="9">
        <v>2380605.14</v>
      </c>
      <c r="AG50" s="9">
        <f t="shared" si="14"/>
        <v>4560478.75</v>
      </c>
      <c r="AI50" s="21">
        <f t="shared" si="15"/>
        <v>1.915680460137123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581934.46</v>
      </c>
      <c r="G51" s="5">
        <v>2113310.8</v>
      </c>
      <c r="I51" s="9">
        <f t="shared" si="8"/>
        <v>-1531376.3399999999</v>
      </c>
      <c r="K51" s="21">
        <f t="shared" si="9"/>
        <v>-0.7246337547700036</v>
      </c>
      <c r="M51" s="9">
        <v>3172569.78</v>
      </c>
      <c r="O51" s="9">
        <v>3829655.33</v>
      </c>
      <c r="Q51" s="9">
        <f t="shared" si="10"/>
        <v>-657085.5500000003</v>
      </c>
      <c r="S51" s="21">
        <f t="shared" si="11"/>
        <v>-0.1715782474868307</v>
      </c>
      <c r="U51" s="9">
        <v>5023380.4</v>
      </c>
      <c r="W51" s="9">
        <v>5894115.97</v>
      </c>
      <c r="Y51" s="9">
        <f t="shared" si="12"/>
        <v>-870735.5699999994</v>
      </c>
      <c r="AA51" s="21">
        <f t="shared" si="13"/>
        <v>-0.14772962975820095</v>
      </c>
      <c r="AC51" s="9">
        <v>7521918.390000001</v>
      </c>
      <c r="AE51" s="9">
        <v>7512466.93</v>
      </c>
      <c r="AG51" s="9">
        <f t="shared" si="14"/>
        <v>9451.460000000894</v>
      </c>
      <c r="AI51" s="21">
        <f t="shared" si="15"/>
        <v>0.0012581033751054255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6041209.53</v>
      </c>
      <c r="G52" s="5">
        <v>6775824.04</v>
      </c>
      <c r="I52" s="9">
        <f t="shared" si="8"/>
        <v>-734614.5099999998</v>
      </c>
      <c r="K52" s="21">
        <f t="shared" si="9"/>
        <v>-0.10841699927024666</v>
      </c>
      <c r="M52" s="9">
        <v>19991236.99</v>
      </c>
      <c r="O52" s="9">
        <v>17720729.67</v>
      </c>
      <c r="Q52" s="9">
        <f t="shared" si="10"/>
        <v>2270507.3199999966</v>
      </c>
      <c r="S52" s="21">
        <f t="shared" si="11"/>
        <v>0.12812719127721992</v>
      </c>
      <c r="U52" s="9">
        <v>47403382.16</v>
      </c>
      <c r="W52" s="9">
        <v>35203805.57</v>
      </c>
      <c r="Y52" s="9">
        <f t="shared" si="12"/>
        <v>12199576.589999996</v>
      </c>
      <c r="AA52" s="21">
        <f t="shared" si="13"/>
        <v>0.34654141484056594</v>
      </c>
      <c r="AC52" s="9">
        <v>67062093.92999999</v>
      </c>
      <c r="AE52" s="9">
        <v>47405043.11</v>
      </c>
      <c r="AG52" s="9">
        <f t="shared" si="14"/>
        <v>19657050.819999993</v>
      </c>
      <c r="AI52" s="21">
        <f t="shared" si="15"/>
        <v>0.4146615956953613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-4027.3</v>
      </c>
      <c r="G53" s="5">
        <v>-8270.45</v>
      </c>
      <c r="I53" s="9">
        <f t="shared" si="8"/>
        <v>4243.150000000001</v>
      </c>
      <c r="K53" s="21">
        <f t="shared" si="9"/>
        <v>0.5130494713105092</v>
      </c>
      <c r="M53" s="9">
        <v>-9933.710000000001</v>
      </c>
      <c r="O53" s="9">
        <v>-15150.970000000001</v>
      </c>
      <c r="Q53" s="9">
        <f t="shared" si="10"/>
        <v>5217.26</v>
      </c>
      <c r="S53" s="21">
        <f t="shared" si="11"/>
        <v>0.34435154976876065</v>
      </c>
      <c r="U53" s="9">
        <v>-19614.54</v>
      </c>
      <c r="W53" s="9">
        <v>-39898.88</v>
      </c>
      <c r="Y53" s="9">
        <f t="shared" si="12"/>
        <v>20284.339999999997</v>
      </c>
      <c r="AA53" s="21">
        <f t="shared" si="13"/>
        <v>0.5083937193224471</v>
      </c>
      <c r="AC53" s="9">
        <v>-20144.27</v>
      </c>
      <c r="AE53" s="9">
        <v>-46678.32</v>
      </c>
      <c r="AG53" s="9">
        <f t="shared" si="14"/>
        <v>26534.05</v>
      </c>
      <c r="AI53" s="21">
        <f t="shared" si="15"/>
        <v>0.5684448369178667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-22.23</v>
      </c>
      <c r="G54" s="5">
        <v>-3186.19</v>
      </c>
      <c r="I54" s="9">
        <f t="shared" si="8"/>
        <v>3163.96</v>
      </c>
      <c r="K54" s="21">
        <f t="shared" si="9"/>
        <v>0.9930230149488888</v>
      </c>
      <c r="M54" s="9">
        <v>7981.5</v>
      </c>
      <c r="O54" s="9">
        <v>-34040.41</v>
      </c>
      <c r="Q54" s="9">
        <f t="shared" si="10"/>
        <v>42021.91</v>
      </c>
      <c r="S54" s="21">
        <f t="shared" si="11"/>
        <v>1.2344713239352876</v>
      </c>
      <c r="U54" s="9">
        <v>162819.98</v>
      </c>
      <c r="W54" s="9">
        <v>-116008.90000000001</v>
      </c>
      <c r="Y54" s="9">
        <f t="shared" si="12"/>
        <v>278828.88</v>
      </c>
      <c r="AA54" s="21">
        <f t="shared" si="13"/>
        <v>2.403512833929121</v>
      </c>
      <c r="AC54" s="9">
        <v>168325.2</v>
      </c>
      <c r="AE54" s="9">
        <v>-121543.62000000001</v>
      </c>
      <c r="AG54" s="9">
        <f t="shared" si="14"/>
        <v>289868.82</v>
      </c>
      <c r="AI54" s="21">
        <f t="shared" si="15"/>
        <v>2.3848953980472194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61150.43</v>
      </c>
      <c r="G55" s="5">
        <v>87604.16</v>
      </c>
      <c r="I55" s="9">
        <f t="shared" si="8"/>
        <v>-26453.730000000003</v>
      </c>
      <c r="K55" s="21">
        <f t="shared" si="9"/>
        <v>-0.3019688791034581</v>
      </c>
      <c r="M55" s="9">
        <v>175359.47</v>
      </c>
      <c r="O55" s="9">
        <v>329442.27</v>
      </c>
      <c r="Q55" s="9">
        <f t="shared" si="10"/>
        <v>-154082.80000000002</v>
      </c>
      <c r="S55" s="21">
        <f t="shared" si="11"/>
        <v>-0.4677080448723232</v>
      </c>
      <c r="U55" s="9">
        <v>726910.56</v>
      </c>
      <c r="W55" s="9">
        <v>569822.15</v>
      </c>
      <c r="Y55" s="9">
        <f t="shared" si="12"/>
        <v>157088.41000000003</v>
      </c>
      <c r="AA55" s="21">
        <f t="shared" si="13"/>
        <v>0.2756797186630952</v>
      </c>
      <c r="AC55" s="9">
        <v>910690.18</v>
      </c>
      <c r="AE55" s="9">
        <v>-134259.75</v>
      </c>
      <c r="AG55" s="9">
        <f t="shared" si="14"/>
        <v>1044949.93</v>
      </c>
      <c r="AI55" s="21">
        <f t="shared" si="15"/>
        <v>7.78304689231136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-704.44</v>
      </c>
      <c r="G56" s="5">
        <v>-5255.55</v>
      </c>
      <c r="I56" s="9">
        <f t="shared" si="8"/>
        <v>4551.110000000001</v>
      </c>
      <c r="K56" s="21">
        <f t="shared" si="9"/>
        <v>0.8659626490091428</v>
      </c>
      <c r="M56" s="9">
        <v>-10945.83</v>
      </c>
      <c r="O56" s="9">
        <v>-5000.16</v>
      </c>
      <c r="Q56" s="9">
        <f t="shared" si="10"/>
        <v>-5945.67</v>
      </c>
      <c r="S56" s="21">
        <f t="shared" si="11"/>
        <v>-1.1890959489296342</v>
      </c>
      <c r="U56" s="9">
        <v>-38097.51</v>
      </c>
      <c r="W56" s="9">
        <v>-17617.88</v>
      </c>
      <c r="Y56" s="9">
        <f t="shared" si="12"/>
        <v>-20479.63</v>
      </c>
      <c r="AA56" s="21">
        <f t="shared" si="13"/>
        <v>-1.162434413221114</v>
      </c>
      <c r="AC56" s="9">
        <v>-40327.75</v>
      </c>
      <c r="AE56" s="9">
        <v>-13627.920000000002</v>
      </c>
      <c r="AG56" s="9">
        <f t="shared" si="14"/>
        <v>-26699.829999999998</v>
      </c>
      <c r="AI56" s="21">
        <f t="shared" si="15"/>
        <v>-1.9592006703884375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3012865.48</v>
      </c>
      <c r="G57" s="5">
        <v>1374017.57</v>
      </c>
      <c r="I57" s="9">
        <f t="shared" si="8"/>
        <v>1638847.91</v>
      </c>
      <c r="K57" s="21">
        <f t="shared" si="9"/>
        <v>1.1927415964557133</v>
      </c>
      <c r="M57" s="9">
        <v>7342556.5</v>
      </c>
      <c r="O57" s="9">
        <v>3958234.85</v>
      </c>
      <c r="Q57" s="9">
        <f t="shared" si="10"/>
        <v>3384321.65</v>
      </c>
      <c r="S57" s="21">
        <f t="shared" si="11"/>
        <v>0.8550077946991952</v>
      </c>
      <c r="U57" s="9">
        <v>12729096.26</v>
      </c>
      <c r="W57" s="9">
        <v>9865755.17</v>
      </c>
      <c r="Y57" s="9">
        <f t="shared" si="12"/>
        <v>2863341.09</v>
      </c>
      <c r="AA57" s="21">
        <f t="shared" si="13"/>
        <v>0.2902303007383468</v>
      </c>
      <c r="AC57" s="9">
        <v>20392478.689999998</v>
      </c>
      <c r="AE57" s="9">
        <v>14201596.969999999</v>
      </c>
      <c r="AG57" s="9">
        <f t="shared" si="14"/>
        <v>6190881.719999999</v>
      </c>
      <c r="AI57" s="21">
        <f t="shared" si="15"/>
        <v>0.43592856022304083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0</v>
      </c>
      <c r="G58" s="5">
        <v>0</v>
      </c>
      <c r="I58" s="9">
        <f t="shared" si="8"/>
        <v>0</v>
      </c>
      <c r="K58" s="21">
        <f t="shared" si="9"/>
        <v>0</v>
      </c>
      <c r="M58" s="9">
        <v>0</v>
      </c>
      <c r="O58" s="9">
        <v>-4877.59</v>
      </c>
      <c r="Q58" s="9">
        <f t="shared" si="10"/>
        <v>4877.59</v>
      </c>
      <c r="S58" s="21" t="str">
        <f t="shared" si="11"/>
        <v>N.M.</v>
      </c>
      <c r="U58" s="9">
        <v>0</v>
      </c>
      <c r="W58" s="9">
        <v>86488.83</v>
      </c>
      <c r="Y58" s="9">
        <f t="shared" si="12"/>
        <v>-86488.83</v>
      </c>
      <c r="AA58" s="21" t="str">
        <f t="shared" si="13"/>
        <v>N.M.</v>
      </c>
      <c r="AC58" s="9">
        <v>0</v>
      </c>
      <c r="AE58" s="9">
        <v>152481.7</v>
      </c>
      <c r="AG58" s="9">
        <f t="shared" si="14"/>
        <v>-152481.7</v>
      </c>
      <c r="AI58" s="21" t="str">
        <f t="shared" si="15"/>
        <v>N.M.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112088.27</v>
      </c>
      <c r="G59" s="5">
        <v>-63114.42</v>
      </c>
      <c r="I59" s="9">
        <f t="shared" si="8"/>
        <v>175202.69</v>
      </c>
      <c r="K59" s="21">
        <f t="shared" si="9"/>
        <v>2.775953419202775</v>
      </c>
      <c r="M59" s="9">
        <v>152453.77</v>
      </c>
      <c r="O59" s="9">
        <v>-2851.73</v>
      </c>
      <c r="Q59" s="9">
        <f t="shared" si="10"/>
        <v>155305.5</v>
      </c>
      <c r="S59" s="21" t="str">
        <f t="shared" si="11"/>
        <v>N.M.</v>
      </c>
      <c r="U59" s="9">
        <v>219711.7</v>
      </c>
      <c r="W59" s="9">
        <v>-9584.09</v>
      </c>
      <c r="Y59" s="9">
        <f t="shared" si="12"/>
        <v>229295.79</v>
      </c>
      <c r="AA59" s="21" t="str">
        <f t="shared" si="13"/>
        <v>N.M.</v>
      </c>
      <c r="AC59" s="9">
        <v>275542.55</v>
      </c>
      <c r="AE59" s="9">
        <v>-75782.08</v>
      </c>
      <c r="AG59" s="9">
        <f t="shared" si="14"/>
        <v>351324.63</v>
      </c>
      <c r="AI59" s="21">
        <f t="shared" si="15"/>
        <v>4.635985578648673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-730.73</v>
      </c>
      <c r="G60" s="5">
        <v>-881.04</v>
      </c>
      <c r="I60" s="9">
        <f t="shared" si="8"/>
        <v>150.30999999999995</v>
      </c>
      <c r="K60" s="21">
        <f t="shared" si="9"/>
        <v>0.17060519386179965</v>
      </c>
      <c r="M60" s="9">
        <v>-1412.66</v>
      </c>
      <c r="O60" s="9">
        <v>6081.41</v>
      </c>
      <c r="Q60" s="9">
        <f t="shared" si="10"/>
        <v>-7494.07</v>
      </c>
      <c r="S60" s="21">
        <f t="shared" si="11"/>
        <v>-1.2322915244984305</v>
      </c>
      <c r="U60" s="9">
        <v>10091.58</v>
      </c>
      <c r="W60" s="9">
        <v>150528.88</v>
      </c>
      <c r="Y60" s="9">
        <f t="shared" si="12"/>
        <v>-140437.30000000002</v>
      </c>
      <c r="AA60" s="21">
        <f t="shared" si="13"/>
        <v>-0.9329591770031107</v>
      </c>
      <c r="AC60" s="9">
        <v>8918.9</v>
      </c>
      <c r="AE60" s="9">
        <v>51594.86</v>
      </c>
      <c r="AG60" s="9">
        <f t="shared" si="14"/>
        <v>-42675.96</v>
      </c>
      <c r="AI60" s="21">
        <f t="shared" si="15"/>
        <v>-0.8271358813649267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0</v>
      </c>
      <c r="G61" s="5">
        <v>0</v>
      </c>
      <c r="I61" s="9">
        <f t="shared" si="8"/>
        <v>0</v>
      </c>
      <c r="K61" s="21">
        <f t="shared" si="9"/>
        <v>0</v>
      </c>
      <c r="M61" s="9">
        <v>0</v>
      </c>
      <c r="O61" s="9">
        <v>0</v>
      </c>
      <c r="Q61" s="9">
        <f t="shared" si="10"/>
        <v>0</v>
      </c>
      <c r="S61" s="21">
        <f t="shared" si="11"/>
        <v>0</v>
      </c>
      <c r="U61" s="9">
        <v>0</v>
      </c>
      <c r="W61" s="9">
        <v>6964.33</v>
      </c>
      <c r="Y61" s="9">
        <f t="shared" si="12"/>
        <v>-6964.33</v>
      </c>
      <c r="AA61" s="21" t="str">
        <f t="shared" si="13"/>
        <v>N.M.</v>
      </c>
      <c r="AC61" s="9">
        <v>0</v>
      </c>
      <c r="AE61" s="9">
        <v>6964.33</v>
      </c>
      <c r="AG61" s="9">
        <f t="shared" si="14"/>
        <v>-6964.33</v>
      </c>
      <c r="AI61" s="21" t="str">
        <f t="shared" si="15"/>
        <v>N.M.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0</v>
      </c>
      <c r="W62" s="9">
        <v>3340.86</v>
      </c>
      <c r="Y62" s="9">
        <f t="shared" si="12"/>
        <v>-3340.86</v>
      </c>
      <c r="AA62" s="21" t="str">
        <f t="shared" si="13"/>
        <v>N.M.</v>
      </c>
      <c r="AC62" s="9">
        <v>0</v>
      </c>
      <c r="AE62" s="9">
        <v>3340.86</v>
      </c>
      <c r="AG62" s="9">
        <f t="shared" si="14"/>
        <v>-3340.86</v>
      </c>
      <c r="AI62" s="21" t="str">
        <f t="shared" si="15"/>
        <v>N.M.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-1154.53</v>
      </c>
      <c r="G63" s="5">
        <v>-20487.75</v>
      </c>
      <c r="I63" s="9">
        <f t="shared" si="8"/>
        <v>19333.22</v>
      </c>
      <c r="K63" s="21">
        <f t="shared" si="9"/>
        <v>0.9436477895327696</v>
      </c>
      <c r="M63" s="9">
        <v>-1971.82</v>
      </c>
      <c r="O63" s="9">
        <v>-47564.270000000004</v>
      </c>
      <c r="Q63" s="9">
        <f t="shared" si="10"/>
        <v>45592.450000000004</v>
      </c>
      <c r="S63" s="21">
        <f t="shared" si="11"/>
        <v>0.9585440920253796</v>
      </c>
      <c r="U63" s="9">
        <v>-14460.39</v>
      </c>
      <c r="W63" s="9">
        <v>-22666.89</v>
      </c>
      <c r="Y63" s="9">
        <f t="shared" si="12"/>
        <v>8206.5</v>
      </c>
      <c r="AA63" s="21">
        <f t="shared" si="13"/>
        <v>0.3620479033515405</v>
      </c>
      <c r="AC63" s="9">
        <v>-11066.56</v>
      </c>
      <c r="AE63" s="9">
        <v>-27146.98</v>
      </c>
      <c r="AG63" s="9">
        <f t="shared" si="14"/>
        <v>16080.42</v>
      </c>
      <c r="AI63" s="21">
        <f t="shared" si="15"/>
        <v>0.5923465519921554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6513.81</v>
      </c>
      <c r="G64" s="5">
        <v>19754</v>
      </c>
      <c r="I64" s="9">
        <f t="shared" si="8"/>
        <v>-13240.189999999999</v>
      </c>
      <c r="K64" s="21">
        <f t="shared" si="9"/>
        <v>-0.6702536195200971</v>
      </c>
      <c r="M64" s="9">
        <v>-40215.85</v>
      </c>
      <c r="O64" s="9">
        <v>16942.77</v>
      </c>
      <c r="Q64" s="9">
        <f t="shared" si="10"/>
        <v>-57158.619999999995</v>
      </c>
      <c r="S64" s="21">
        <f t="shared" si="11"/>
        <v>-3.3736289874678103</v>
      </c>
      <c r="U64" s="9">
        <v>-18010.2</v>
      </c>
      <c r="W64" s="9">
        <v>13138.01</v>
      </c>
      <c r="Y64" s="9">
        <f t="shared" si="12"/>
        <v>-31148.21</v>
      </c>
      <c r="AA64" s="21">
        <f t="shared" si="13"/>
        <v>-2.370846878636871</v>
      </c>
      <c r="AC64" s="9">
        <v>-25728.58</v>
      </c>
      <c r="AE64" s="9">
        <v>5704.84</v>
      </c>
      <c r="AG64" s="9">
        <f t="shared" si="14"/>
        <v>-31433.420000000002</v>
      </c>
      <c r="AI64" s="21">
        <f t="shared" si="15"/>
        <v>-5.5099564580251155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-1160551.41</v>
      </c>
      <c r="G65" s="5">
        <v>95581.16</v>
      </c>
      <c r="I65" s="9">
        <f t="shared" si="8"/>
        <v>-1256132.5699999998</v>
      </c>
      <c r="K65" s="21" t="str">
        <f t="shared" si="9"/>
        <v>N.M.</v>
      </c>
      <c r="M65" s="9">
        <v>-6900925.74</v>
      </c>
      <c r="O65" s="9">
        <v>-3758432.23</v>
      </c>
      <c r="Q65" s="9">
        <f t="shared" si="10"/>
        <v>-3142493.5100000002</v>
      </c>
      <c r="S65" s="21">
        <f t="shared" si="11"/>
        <v>-0.8361181784565529</v>
      </c>
      <c r="U65" s="9">
        <v>-11435286.02</v>
      </c>
      <c r="W65" s="9">
        <v>-4591184.49</v>
      </c>
      <c r="Y65" s="9">
        <f t="shared" si="12"/>
        <v>-6844101.529999999</v>
      </c>
      <c r="AA65" s="21">
        <f t="shared" si="13"/>
        <v>-1.4907049683816995</v>
      </c>
      <c r="AC65" s="9">
        <v>-14695018.219999999</v>
      </c>
      <c r="AE65" s="9">
        <v>-4595797.55</v>
      </c>
      <c r="AG65" s="9">
        <f t="shared" si="14"/>
        <v>-10099220.669999998</v>
      </c>
      <c r="AI65" s="21">
        <f t="shared" si="15"/>
        <v>-2.1974903289636853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-1957.23</v>
      </c>
      <c r="G66" s="5">
        <v>-466287.31</v>
      </c>
      <c r="I66" s="9">
        <f t="shared" si="8"/>
        <v>464330.08</v>
      </c>
      <c r="K66" s="21">
        <f t="shared" si="9"/>
        <v>0.9958025235557022</v>
      </c>
      <c r="M66" s="9">
        <v>-383560.33</v>
      </c>
      <c r="O66" s="9">
        <v>-1152957.52</v>
      </c>
      <c r="Q66" s="9">
        <f t="shared" si="10"/>
        <v>769397.19</v>
      </c>
      <c r="S66" s="21">
        <f t="shared" si="11"/>
        <v>0.6673248377789321</v>
      </c>
      <c r="U66" s="9">
        <v>-1244008.97</v>
      </c>
      <c r="W66" s="9">
        <v>-2851300.9699999997</v>
      </c>
      <c r="Y66" s="9">
        <f t="shared" si="12"/>
        <v>1607291.9999999998</v>
      </c>
      <c r="AA66" s="21">
        <f t="shared" si="13"/>
        <v>0.5637047849073611</v>
      </c>
      <c r="AC66" s="9">
        <v>-2445292.42</v>
      </c>
      <c r="AE66" s="9">
        <v>-3754127.3899999997</v>
      </c>
      <c r="AG66" s="9">
        <f t="shared" si="14"/>
        <v>1308834.9699999997</v>
      </c>
      <c r="AI66" s="21">
        <f t="shared" si="15"/>
        <v>0.3486389336404484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-12.97</v>
      </c>
      <c r="G67" s="5">
        <v>0</v>
      </c>
      <c r="I67" s="9">
        <f t="shared" si="8"/>
        <v>-12.97</v>
      </c>
      <c r="K67" s="21" t="str">
        <f t="shared" si="9"/>
        <v>N.M.</v>
      </c>
      <c r="M67" s="9">
        <v>-12.96</v>
      </c>
      <c r="O67" s="9">
        <v>0</v>
      </c>
      <c r="Q67" s="9">
        <f t="shared" si="10"/>
        <v>-12.96</v>
      </c>
      <c r="S67" s="21" t="str">
        <f t="shared" si="11"/>
        <v>N.M.</v>
      </c>
      <c r="U67" s="9">
        <v>-12.92</v>
      </c>
      <c r="W67" s="9">
        <v>0</v>
      </c>
      <c r="Y67" s="9">
        <f t="shared" si="12"/>
        <v>-12.92</v>
      </c>
      <c r="AA67" s="21" t="str">
        <f t="shared" si="13"/>
        <v>N.M.</v>
      </c>
      <c r="AC67" s="9">
        <v>-12.92</v>
      </c>
      <c r="AE67" s="9">
        <v>0</v>
      </c>
      <c r="AG67" s="9">
        <f t="shared" si="14"/>
        <v>-12.92</v>
      </c>
      <c r="AI67" s="21" t="str">
        <f t="shared" si="15"/>
        <v>N.M.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377588.16000000003</v>
      </c>
      <c r="G68" s="5">
        <v>-458942.42</v>
      </c>
      <c r="I68" s="9">
        <f t="shared" si="8"/>
        <v>836530.5800000001</v>
      </c>
      <c r="K68" s="21">
        <f t="shared" si="9"/>
        <v>1.8227353662361394</v>
      </c>
      <c r="M68" s="9">
        <v>-1014895.22</v>
      </c>
      <c r="O68" s="9">
        <v>693958.15</v>
      </c>
      <c r="Q68" s="9">
        <f t="shared" si="10"/>
        <v>-1708853.37</v>
      </c>
      <c r="S68" s="21">
        <f t="shared" si="11"/>
        <v>-2.462473234156844</v>
      </c>
      <c r="U68" s="9">
        <v>-1731871.6099999999</v>
      </c>
      <c r="W68" s="9">
        <v>708588.6</v>
      </c>
      <c r="Y68" s="9">
        <f t="shared" si="12"/>
        <v>-2440460.21</v>
      </c>
      <c r="AA68" s="21">
        <f t="shared" si="13"/>
        <v>-3.4441144127918513</v>
      </c>
      <c r="AC68" s="9">
        <v>-2112039.69</v>
      </c>
      <c r="AE68" s="9">
        <v>1559520.6</v>
      </c>
      <c r="AG68" s="9">
        <f t="shared" si="14"/>
        <v>-3671560.29</v>
      </c>
      <c r="AI68" s="21">
        <f t="shared" si="15"/>
        <v>-2.354287779205994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-3311</v>
      </c>
      <c r="G69" s="5">
        <v>99</v>
      </c>
      <c r="I69" s="9">
        <f t="shared" si="8"/>
        <v>-3410</v>
      </c>
      <c r="K69" s="21" t="str">
        <f t="shared" si="9"/>
        <v>N.M.</v>
      </c>
      <c r="M69" s="9">
        <v>5455</v>
      </c>
      <c r="O69" s="9">
        <v>-4374</v>
      </c>
      <c r="Q69" s="9">
        <f t="shared" si="10"/>
        <v>9829</v>
      </c>
      <c r="S69" s="21">
        <f t="shared" si="11"/>
        <v>2.247142203932327</v>
      </c>
      <c r="U69" s="9">
        <v>4118</v>
      </c>
      <c r="W69" s="9">
        <v>-4374</v>
      </c>
      <c r="Y69" s="9">
        <f t="shared" si="12"/>
        <v>8492</v>
      </c>
      <c r="AA69" s="21">
        <f t="shared" si="13"/>
        <v>1.941472336534065</v>
      </c>
      <c r="AC69" s="9">
        <v>6392</v>
      </c>
      <c r="AE69" s="9">
        <v>-3878</v>
      </c>
      <c r="AG69" s="9">
        <f t="shared" si="14"/>
        <v>10270</v>
      </c>
      <c r="AI69" s="21">
        <f t="shared" si="15"/>
        <v>2.6482723053120165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41962.21</v>
      </c>
      <c r="G70" s="5">
        <v>42588.700000000004</v>
      </c>
      <c r="I70" s="9">
        <f t="shared" si="8"/>
        <v>-626.4900000000052</v>
      </c>
      <c r="K70" s="21">
        <f t="shared" si="9"/>
        <v>-0.014710240040198578</v>
      </c>
      <c r="M70" s="9">
        <v>125981.25</v>
      </c>
      <c r="O70" s="9">
        <v>126828.72</v>
      </c>
      <c r="Q70" s="9">
        <f t="shared" si="10"/>
        <v>-847.4700000000012</v>
      </c>
      <c r="S70" s="21">
        <f t="shared" si="11"/>
        <v>-0.006682003886816812</v>
      </c>
      <c r="U70" s="9">
        <v>334632.79</v>
      </c>
      <c r="W70" s="9">
        <v>336927.38</v>
      </c>
      <c r="Y70" s="9">
        <f t="shared" si="12"/>
        <v>-2294.5900000000256</v>
      </c>
      <c r="AA70" s="21">
        <f t="shared" si="13"/>
        <v>-0.0068103399610919884</v>
      </c>
      <c r="AC70" s="9">
        <v>526269.63</v>
      </c>
      <c r="AE70" s="9">
        <v>501183.93000000005</v>
      </c>
      <c r="AG70" s="9">
        <f t="shared" si="14"/>
        <v>25085.699999999953</v>
      </c>
      <c r="AI70" s="21">
        <f t="shared" si="15"/>
        <v>0.0500528817833404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-212729.1</v>
      </c>
      <c r="G71" s="5">
        <v>643351.28</v>
      </c>
      <c r="I71" s="9">
        <f t="shared" si="8"/>
        <v>-856080.38</v>
      </c>
      <c r="K71" s="21">
        <f t="shared" si="9"/>
        <v>-1.330657770666128</v>
      </c>
      <c r="M71" s="9">
        <v>2011.02</v>
      </c>
      <c r="O71" s="9">
        <v>589190.3</v>
      </c>
      <c r="Q71" s="9">
        <f t="shared" si="10"/>
        <v>-587179.28</v>
      </c>
      <c r="S71" s="21">
        <f t="shared" si="11"/>
        <v>-0.9965868073523952</v>
      </c>
      <c r="U71" s="9">
        <v>287806.29</v>
      </c>
      <c r="W71" s="9">
        <v>2017112.071</v>
      </c>
      <c r="Y71" s="9">
        <f t="shared" si="12"/>
        <v>-1729305.781</v>
      </c>
      <c r="AA71" s="21">
        <f t="shared" si="13"/>
        <v>-0.8573176502496871</v>
      </c>
      <c r="AC71" s="9">
        <v>96592.40999999997</v>
      </c>
      <c r="AE71" s="9">
        <v>2017112.071</v>
      </c>
      <c r="AG71" s="9">
        <f t="shared" si="14"/>
        <v>-1920519.661</v>
      </c>
      <c r="AI71" s="21">
        <f t="shared" si="15"/>
        <v>-0.952113513478647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212729.1</v>
      </c>
      <c r="G72" s="5">
        <v>-643351.28</v>
      </c>
      <c r="I72" s="9">
        <f t="shared" si="8"/>
        <v>856080.38</v>
      </c>
      <c r="K72" s="21">
        <f t="shared" si="9"/>
        <v>1.330657770666128</v>
      </c>
      <c r="M72" s="9">
        <v>-2011.02</v>
      </c>
      <c r="O72" s="9">
        <v>-589190.3</v>
      </c>
      <c r="Q72" s="9">
        <f t="shared" si="10"/>
        <v>587179.28</v>
      </c>
      <c r="S72" s="21">
        <f t="shared" si="11"/>
        <v>0.9965868073523952</v>
      </c>
      <c r="U72" s="9">
        <v>-287806.29</v>
      </c>
      <c r="W72" s="9">
        <v>-2017112.071</v>
      </c>
      <c r="Y72" s="9">
        <f t="shared" si="12"/>
        <v>1729305.781</v>
      </c>
      <c r="AA72" s="21">
        <f t="shared" si="13"/>
        <v>0.8573176502496871</v>
      </c>
      <c r="AC72" s="9">
        <v>-96592.40999999997</v>
      </c>
      <c r="AE72" s="9">
        <v>-2017112.071</v>
      </c>
      <c r="AG72" s="9">
        <f t="shared" si="14"/>
        <v>1920519.661</v>
      </c>
      <c r="AI72" s="21">
        <f t="shared" si="15"/>
        <v>0.952113513478647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-22715.36</v>
      </c>
      <c r="G73" s="5">
        <v>-18444.7</v>
      </c>
      <c r="I73" s="9">
        <f t="shared" si="8"/>
        <v>-4270.66</v>
      </c>
      <c r="K73" s="21">
        <f t="shared" si="9"/>
        <v>-0.23153859916398747</v>
      </c>
      <c r="M73" s="9">
        <v>-97812.96</v>
      </c>
      <c r="O73" s="9">
        <v>-45688.89</v>
      </c>
      <c r="Q73" s="9">
        <f t="shared" si="10"/>
        <v>-52124.07000000001</v>
      </c>
      <c r="S73" s="21">
        <f t="shared" si="11"/>
        <v>-1.1408478078587596</v>
      </c>
      <c r="U73" s="9">
        <v>-213514.57</v>
      </c>
      <c r="W73" s="9">
        <v>-45688.89</v>
      </c>
      <c r="Y73" s="9">
        <f t="shared" si="12"/>
        <v>-167825.68</v>
      </c>
      <c r="AA73" s="21">
        <f t="shared" si="13"/>
        <v>-3.6732273425771558</v>
      </c>
      <c r="AC73" s="9">
        <v>-311012.65</v>
      </c>
      <c r="AE73" s="9">
        <v>-45688.89</v>
      </c>
      <c r="AG73" s="9">
        <f t="shared" si="14"/>
        <v>-265323.76</v>
      </c>
      <c r="AI73" s="21">
        <f t="shared" si="15"/>
        <v>-5.807183321809744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4248.13</v>
      </c>
      <c r="G74" s="5">
        <v>0</v>
      </c>
      <c r="I74" s="9">
        <f aca="true" t="shared" si="16" ref="I74:I105">+E74-G74</f>
        <v>4248.13</v>
      </c>
      <c r="K74" s="21" t="str">
        <f aca="true" t="shared" si="17" ref="K74:K105">IF(G74&lt;0,IF(I74=0,0,IF(OR(G74=0,E74=0),"N.M.",IF(ABS(I74/G74)&gt;=10,"N.M.",I74/(-G74)))),IF(I74=0,0,IF(OR(G74=0,E74=0),"N.M.",IF(ABS(I74/G74)&gt;=10,"N.M.",I74/G74))))</f>
        <v>N.M.</v>
      </c>
      <c r="M74" s="9">
        <v>12320.86</v>
      </c>
      <c r="O74" s="9">
        <v>0</v>
      </c>
      <c r="Q74" s="9">
        <f aca="true" t="shared" si="18" ref="Q74:Q105">+M74-O74</f>
        <v>12320.86</v>
      </c>
      <c r="S74" s="21" t="str">
        <f aca="true" t="shared" si="19" ref="S74:S105">IF(O74&lt;0,IF(Q74=0,0,IF(OR(O74=0,M74=0),"N.M.",IF(ABS(Q74/O74)&gt;=10,"N.M.",Q74/(-O74)))),IF(Q74=0,0,IF(OR(O74=0,M74=0),"N.M.",IF(ABS(Q74/O74)&gt;=10,"N.M.",Q74/O74))))</f>
        <v>N.M.</v>
      </c>
      <c r="U74" s="9">
        <v>30115.600000000002</v>
      </c>
      <c r="W74" s="9">
        <v>0</v>
      </c>
      <c r="Y74" s="9">
        <f aca="true" t="shared" si="20" ref="Y74:Y105">+U74-W74</f>
        <v>30115.600000000002</v>
      </c>
      <c r="AA74" s="21" t="str">
        <f aca="true" t="shared" si="21" ref="AA74:AA105">IF(W74&lt;0,IF(Y74=0,0,IF(OR(W74=0,U74=0),"N.M.",IF(ABS(Y74/W74)&gt;=10,"N.M.",Y74/(-W74)))),IF(Y74=0,0,IF(OR(W74=0,U74=0),"N.M.",IF(ABS(Y74/W74)&gt;=10,"N.M.",Y74/W74))))</f>
        <v>N.M.</v>
      </c>
      <c r="AC74" s="9">
        <v>30115.600000000002</v>
      </c>
      <c r="AE74" s="9">
        <v>0</v>
      </c>
      <c r="AG74" s="9">
        <f aca="true" t="shared" si="22" ref="AG74:AG105">+AC74-AE74</f>
        <v>30115.600000000002</v>
      </c>
      <c r="AI74" s="21" t="str">
        <f aca="true" t="shared" si="23" ref="AI74:AI105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-461.64</v>
      </c>
      <c r="G75" s="5">
        <v>0</v>
      </c>
      <c r="I75" s="9">
        <f t="shared" si="16"/>
        <v>-461.64</v>
      </c>
      <c r="K75" s="21" t="str">
        <f t="shared" si="17"/>
        <v>N.M.</v>
      </c>
      <c r="M75" s="9">
        <v>-1367.98</v>
      </c>
      <c r="O75" s="9">
        <v>0</v>
      </c>
      <c r="Q75" s="9">
        <f t="shared" si="18"/>
        <v>-1367.98</v>
      </c>
      <c r="S75" s="21" t="str">
        <f t="shared" si="19"/>
        <v>N.M.</v>
      </c>
      <c r="U75" s="9">
        <v>-184.42000000000002</v>
      </c>
      <c r="W75" s="9">
        <v>0</v>
      </c>
      <c r="Y75" s="9">
        <f t="shared" si="20"/>
        <v>-184.42000000000002</v>
      </c>
      <c r="AA75" s="21" t="str">
        <f t="shared" si="21"/>
        <v>N.M.</v>
      </c>
      <c r="AC75" s="9">
        <v>-184.42000000000002</v>
      </c>
      <c r="AE75" s="9">
        <v>0</v>
      </c>
      <c r="AG75" s="9">
        <f t="shared" si="22"/>
        <v>-184.42000000000002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-30868.64</v>
      </c>
      <c r="G76" s="5">
        <v>0</v>
      </c>
      <c r="I76" s="9">
        <f t="shared" si="16"/>
        <v>-30868.64</v>
      </c>
      <c r="K76" s="21" t="str">
        <f t="shared" si="17"/>
        <v>N.M.</v>
      </c>
      <c r="M76" s="9">
        <v>-30868.64</v>
      </c>
      <c r="O76" s="9">
        <v>0</v>
      </c>
      <c r="Q76" s="9">
        <f t="shared" si="18"/>
        <v>-30868.64</v>
      </c>
      <c r="S76" s="21" t="str">
        <f t="shared" si="19"/>
        <v>N.M.</v>
      </c>
      <c r="U76" s="9">
        <v>78074.11</v>
      </c>
      <c r="W76" s="9">
        <v>0</v>
      </c>
      <c r="Y76" s="9">
        <f t="shared" si="20"/>
        <v>78074.11</v>
      </c>
      <c r="AA76" s="21" t="str">
        <f t="shared" si="21"/>
        <v>N.M.</v>
      </c>
      <c r="AC76" s="9">
        <v>78074.11</v>
      </c>
      <c r="AE76" s="9">
        <v>0</v>
      </c>
      <c r="AG76" s="9">
        <f t="shared" si="22"/>
        <v>78074.11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24034.43</v>
      </c>
      <c r="G77" s="5">
        <v>5727.97</v>
      </c>
      <c r="I77" s="9">
        <f t="shared" si="16"/>
        <v>18306.46</v>
      </c>
      <c r="K77" s="21">
        <f t="shared" si="17"/>
        <v>3.1959769342367363</v>
      </c>
      <c r="M77" s="9">
        <v>120485.07</v>
      </c>
      <c r="O77" s="9">
        <v>39858.55</v>
      </c>
      <c r="Q77" s="9">
        <f t="shared" si="18"/>
        <v>80626.52</v>
      </c>
      <c r="S77" s="21">
        <f t="shared" si="19"/>
        <v>2.0228161837297143</v>
      </c>
      <c r="U77" s="9">
        <v>218975.87</v>
      </c>
      <c r="W77" s="9">
        <v>105839.74</v>
      </c>
      <c r="Y77" s="9">
        <f t="shared" si="20"/>
        <v>113136.12999999999</v>
      </c>
      <c r="AA77" s="21">
        <f t="shared" si="21"/>
        <v>1.0689380945191285</v>
      </c>
      <c r="AC77" s="9">
        <v>266390.85</v>
      </c>
      <c r="AE77" s="9">
        <v>247137.27000000002</v>
      </c>
      <c r="AG77" s="9">
        <f t="shared" si="22"/>
        <v>19253.579999999958</v>
      </c>
      <c r="AI77" s="21">
        <f t="shared" si="23"/>
        <v>0.07790642018502493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-179029.44</v>
      </c>
      <c r="G78" s="5">
        <v>-373830.78</v>
      </c>
      <c r="I78" s="9">
        <f t="shared" si="16"/>
        <v>194801.34000000003</v>
      </c>
      <c r="K78" s="21">
        <f t="shared" si="17"/>
        <v>0.5210949724364591</v>
      </c>
      <c r="M78" s="9">
        <v>-771202.9500000001</v>
      </c>
      <c r="O78" s="9">
        <v>-702673.05</v>
      </c>
      <c r="Q78" s="9">
        <f t="shared" si="18"/>
        <v>-68529.90000000002</v>
      </c>
      <c r="S78" s="21">
        <f t="shared" si="19"/>
        <v>-0.09752743470096088</v>
      </c>
      <c r="U78" s="9">
        <v>-1678310.52</v>
      </c>
      <c r="W78" s="9">
        <v>-1505819.15</v>
      </c>
      <c r="Y78" s="9">
        <f t="shared" si="20"/>
        <v>-172491.3700000001</v>
      </c>
      <c r="AA78" s="21">
        <f t="shared" si="21"/>
        <v>-0.11454985812871361</v>
      </c>
      <c r="AC78" s="9">
        <v>-2425484.44</v>
      </c>
      <c r="AE78" s="9">
        <v>-2050104.7</v>
      </c>
      <c r="AG78" s="9">
        <f t="shared" si="22"/>
        <v>-375379.74</v>
      </c>
      <c r="AI78" s="21">
        <f t="shared" si="23"/>
        <v>-0.1831027166563737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26.79</v>
      </c>
      <c r="O79" s="9">
        <v>1302.24</v>
      </c>
      <c r="Q79" s="9">
        <f t="shared" si="18"/>
        <v>-1275.45</v>
      </c>
      <c r="S79" s="21">
        <f t="shared" si="19"/>
        <v>-0.979427755252488</v>
      </c>
      <c r="U79" s="9">
        <v>0</v>
      </c>
      <c r="W79" s="9">
        <v>11202.37</v>
      </c>
      <c r="Y79" s="9">
        <f t="shared" si="20"/>
        <v>-11202.37</v>
      </c>
      <c r="AA79" s="21" t="str">
        <f t="shared" si="21"/>
        <v>N.M.</v>
      </c>
      <c r="AC79" s="9">
        <v>0</v>
      </c>
      <c r="AE79" s="9">
        <v>13788.150000000001</v>
      </c>
      <c r="AG79" s="9">
        <f t="shared" si="22"/>
        <v>-13788.150000000001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0</v>
      </c>
      <c r="I80" s="9">
        <f t="shared" si="16"/>
        <v>0</v>
      </c>
      <c r="K80" s="21">
        <f t="shared" si="17"/>
        <v>0</v>
      </c>
      <c r="M80" s="9">
        <v>0</v>
      </c>
      <c r="O80" s="9">
        <v>-717.88</v>
      </c>
      <c r="Q80" s="9">
        <f t="shared" si="18"/>
        <v>717.88</v>
      </c>
      <c r="S80" s="21" t="str">
        <f t="shared" si="19"/>
        <v>N.M.</v>
      </c>
      <c r="U80" s="9">
        <v>0</v>
      </c>
      <c r="W80" s="9">
        <v>-5623.9800000000005</v>
      </c>
      <c r="Y80" s="9">
        <f t="shared" si="20"/>
        <v>5623.9800000000005</v>
      </c>
      <c r="AA80" s="21" t="str">
        <f t="shared" si="21"/>
        <v>N.M.</v>
      </c>
      <c r="AC80" s="9">
        <v>0</v>
      </c>
      <c r="AE80" s="9">
        <v>-7471.910000000001</v>
      </c>
      <c r="AG80" s="9">
        <f t="shared" si="22"/>
        <v>7471.910000000001</v>
      </c>
      <c r="AI80" s="21" t="str">
        <f t="shared" si="23"/>
        <v>N.M.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508342.62</v>
      </c>
      <c r="G81" s="5">
        <v>436392.77</v>
      </c>
      <c r="I81" s="9">
        <f t="shared" si="16"/>
        <v>71949.84999999998</v>
      </c>
      <c r="K81" s="21">
        <f t="shared" si="17"/>
        <v>0.16487406516840317</v>
      </c>
      <c r="M81" s="9">
        <v>1839032.74</v>
      </c>
      <c r="O81" s="9">
        <v>1351439.93</v>
      </c>
      <c r="Q81" s="9">
        <f t="shared" si="18"/>
        <v>487592.81000000006</v>
      </c>
      <c r="S81" s="21">
        <f t="shared" si="19"/>
        <v>0.36079502993521884</v>
      </c>
      <c r="U81" s="9">
        <v>3642882.86</v>
      </c>
      <c r="W81" s="9">
        <v>1351439.93</v>
      </c>
      <c r="Y81" s="9">
        <f t="shared" si="20"/>
        <v>2291442.9299999997</v>
      </c>
      <c r="AA81" s="21">
        <f t="shared" si="21"/>
        <v>1.6955566275150682</v>
      </c>
      <c r="AC81" s="9">
        <v>4579250.05</v>
      </c>
      <c r="AE81" s="9">
        <v>1351439.93</v>
      </c>
      <c r="AG81" s="9">
        <f t="shared" si="22"/>
        <v>3227810.12</v>
      </c>
      <c r="AI81" s="21">
        <f t="shared" si="23"/>
        <v>2.3884229319759704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-2181451.29</v>
      </c>
      <c r="G82" s="5">
        <v>-2946027.74</v>
      </c>
      <c r="I82" s="9">
        <f t="shared" si="16"/>
        <v>764576.4500000002</v>
      </c>
      <c r="K82" s="21">
        <f t="shared" si="17"/>
        <v>0.2595279194485793</v>
      </c>
      <c r="M82" s="9">
        <v>-8811233.42</v>
      </c>
      <c r="O82" s="9">
        <v>-6206337.94</v>
      </c>
      <c r="Q82" s="9">
        <f t="shared" si="18"/>
        <v>-2604895.4799999995</v>
      </c>
      <c r="S82" s="21">
        <f t="shared" si="19"/>
        <v>-0.41971537888895544</v>
      </c>
      <c r="U82" s="9">
        <v>-18263459.79</v>
      </c>
      <c r="W82" s="9">
        <v>-6206337.94</v>
      </c>
      <c r="Y82" s="9">
        <f t="shared" si="20"/>
        <v>-12057121.849999998</v>
      </c>
      <c r="AA82" s="21">
        <f t="shared" si="21"/>
        <v>-1.9427111392519494</v>
      </c>
      <c r="AC82" s="9">
        <v>-24509391.89</v>
      </c>
      <c r="AE82" s="9">
        <v>-6206337.94</v>
      </c>
      <c r="AG82" s="9">
        <f t="shared" si="22"/>
        <v>-18303053.95</v>
      </c>
      <c r="AI82" s="21">
        <f t="shared" si="23"/>
        <v>-2.9490907725208397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1031159.3</v>
      </c>
      <c r="G83" s="5">
        <v>1136813.99</v>
      </c>
      <c r="I83" s="9">
        <f t="shared" si="16"/>
        <v>-105654.68999999994</v>
      </c>
      <c r="K83" s="21">
        <f t="shared" si="17"/>
        <v>-0.09293929431674212</v>
      </c>
      <c r="M83" s="9">
        <v>4016739.23</v>
      </c>
      <c r="O83" s="9">
        <v>2372338.55</v>
      </c>
      <c r="Q83" s="9">
        <f t="shared" si="18"/>
        <v>1644400.6800000002</v>
      </c>
      <c r="S83" s="21">
        <f t="shared" si="19"/>
        <v>0.6931559915847594</v>
      </c>
      <c r="U83" s="9">
        <v>8560366.92</v>
      </c>
      <c r="W83" s="9">
        <v>2372338.55</v>
      </c>
      <c r="Y83" s="9">
        <f t="shared" si="20"/>
        <v>6188028.37</v>
      </c>
      <c r="AA83" s="21">
        <f t="shared" si="21"/>
        <v>2.608408639652212</v>
      </c>
      <c r="AC83" s="9">
        <v>11597799.96</v>
      </c>
      <c r="AE83" s="9">
        <v>2372338.55</v>
      </c>
      <c r="AG83" s="9">
        <f t="shared" si="22"/>
        <v>9225461.41</v>
      </c>
      <c r="AI83" s="21">
        <f t="shared" si="23"/>
        <v>3.888762592506032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-1070176.41</v>
      </c>
      <c r="G84" s="5">
        <v>-634391.34</v>
      </c>
      <c r="I84" s="9">
        <f t="shared" si="16"/>
        <v>-435785.06999999995</v>
      </c>
      <c r="K84" s="21">
        <f t="shared" si="17"/>
        <v>-0.6869341406835724</v>
      </c>
      <c r="M84" s="9">
        <v>-4226484.02</v>
      </c>
      <c r="O84" s="9">
        <v>-2454891.11</v>
      </c>
      <c r="Q84" s="9">
        <f t="shared" si="18"/>
        <v>-1771592.9099999997</v>
      </c>
      <c r="S84" s="21">
        <f t="shared" si="19"/>
        <v>-0.7216584486307418</v>
      </c>
      <c r="U84" s="9">
        <v>-8228931.29</v>
      </c>
      <c r="W84" s="9">
        <v>-2454891.11</v>
      </c>
      <c r="Y84" s="9">
        <f t="shared" si="20"/>
        <v>-5774040.18</v>
      </c>
      <c r="AA84" s="21">
        <f t="shared" si="21"/>
        <v>-2.352055517444112</v>
      </c>
      <c r="AC84" s="9">
        <v>-10883938.08</v>
      </c>
      <c r="AE84" s="9">
        <v>-2454891.11</v>
      </c>
      <c r="AG84" s="9">
        <f t="shared" si="22"/>
        <v>-8429046.97</v>
      </c>
      <c r="AI84" s="21">
        <f t="shared" si="23"/>
        <v>-3.4335726483607663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1271286.26</v>
      </c>
      <c r="G85" s="5">
        <v>0</v>
      </c>
      <c r="I85" s="9">
        <f t="shared" si="16"/>
        <v>1271286.26</v>
      </c>
      <c r="K85" s="21" t="str">
        <f t="shared" si="17"/>
        <v>N.M.</v>
      </c>
      <c r="M85" s="9">
        <v>4497255.04</v>
      </c>
      <c r="O85" s="9">
        <v>0</v>
      </c>
      <c r="Q85" s="9">
        <f t="shared" si="18"/>
        <v>4497255.04</v>
      </c>
      <c r="S85" s="21" t="str">
        <f t="shared" si="19"/>
        <v>N.M.</v>
      </c>
      <c r="U85" s="9">
        <v>9688553.28</v>
      </c>
      <c r="W85" s="9">
        <v>0</v>
      </c>
      <c r="Y85" s="9">
        <f t="shared" si="20"/>
        <v>9688553.28</v>
      </c>
      <c r="AA85" s="21" t="str">
        <f t="shared" si="21"/>
        <v>N.M.</v>
      </c>
      <c r="AC85" s="9">
        <v>16689647.252</v>
      </c>
      <c r="AE85" s="9">
        <v>0</v>
      </c>
      <c r="AG85" s="9">
        <f t="shared" si="22"/>
        <v>16689647.252</v>
      </c>
      <c r="AI85" s="21" t="str">
        <f t="shared" si="23"/>
        <v>N.M.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-485987.01</v>
      </c>
      <c r="G86" s="5">
        <v>0</v>
      </c>
      <c r="I86" s="9">
        <f t="shared" si="16"/>
        <v>-485987.01</v>
      </c>
      <c r="K86" s="21" t="str">
        <f t="shared" si="17"/>
        <v>N.M.</v>
      </c>
      <c r="M86" s="9">
        <v>-1465105.6</v>
      </c>
      <c r="O86" s="9">
        <v>0</v>
      </c>
      <c r="Q86" s="9">
        <f t="shared" si="18"/>
        <v>-1465105.6</v>
      </c>
      <c r="S86" s="21" t="str">
        <f t="shared" si="19"/>
        <v>N.M.</v>
      </c>
      <c r="U86" s="9">
        <v>-3392290.67</v>
      </c>
      <c r="W86" s="9">
        <v>0</v>
      </c>
      <c r="Y86" s="9">
        <f t="shared" si="20"/>
        <v>-3392290.67</v>
      </c>
      <c r="AA86" s="21" t="str">
        <f t="shared" si="21"/>
        <v>N.M.</v>
      </c>
      <c r="AC86" s="9">
        <v>-6074377.282</v>
      </c>
      <c r="AE86" s="9">
        <v>0</v>
      </c>
      <c r="AG86" s="9">
        <f t="shared" si="22"/>
        <v>-6074377.282</v>
      </c>
      <c r="AI86" s="21" t="str">
        <f t="shared" si="23"/>
        <v>N.M.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-68744.13</v>
      </c>
      <c r="G87" s="5">
        <v>0</v>
      </c>
      <c r="I87" s="9">
        <f t="shared" si="16"/>
        <v>-68744.13</v>
      </c>
      <c r="K87" s="21" t="str">
        <f t="shared" si="17"/>
        <v>N.M.</v>
      </c>
      <c r="M87" s="9">
        <v>-227860.01</v>
      </c>
      <c r="O87" s="9">
        <v>0</v>
      </c>
      <c r="Q87" s="9">
        <f t="shared" si="18"/>
        <v>-227860.01</v>
      </c>
      <c r="S87" s="21" t="str">
        <f t="shared" si="19"/>
        <v>N.M.</v>
      </c>
      <c r="U87" s="9">
        <v>-538853.83</v>
      </c>
      <c r="W87" s="9">
        <v>0</v>
      </c>
      <c r="Y87" s="9">
        <f t="shared" si="20"/>
        <v>-538853.83</v>
      </c>
      <c r="AA87" s="21" t="str">
        <f t="shared" si="21"/>
        <v>N.M.</v>
      </c>
      <c r="AC87" s="9">
        <v>-985484.233</v>
      </c>
      <c r="AE87" s="9">
        <v>0</v>
      </c>
      <c r="AG87" s="9">
        <f t="shared" si="22"/>
        <v>-985484.233</v>
      </c>
      <c r="AI87" s="21" t="str">
        <f t="shared" si="23"/>
        <v>N.M.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-60574.5</v>
      </c>
      <c r="G88" s="5">
        <v>0</v>
      </c>
      <c r="I88" s="9">
        <f t="shared" si="16"/>
        <v>-60574.5</v>
      </c>
      <c r="K88" s="21" t="str">
        <f t="shared" si="17"/>
        <v>N.M.</v>
      </c>
      <c r="M88" s="9">
        <v>-294737.26</v>
      </c>
      <c r="O88" s="9">
        <v>0</v>
      </c>
      <c r="Q88" s="9">
        <f t="shared" si="18"/>
        <v>-294737.26</v>
      </c>
      <c r="S88" s="21" t="str">
        <f t="shared" si="19"/>
        <v>N.M.</v>
      </c>
      <c r="U88" s="9">
        <v>-310413.35000000003</v>
      </c>
      <c r="W88" s="9">
        <v>0</v>
      </c>
      <c r="Y88" s="9">
        <f t="shared" si="20"/>
        <v>-310413.35000000003</v>
      </c>
      <c r="AA88" s="21" t="str">
        <f t="shared" si="21"/>
        <v>N.M.</v>
      </c>
      <c r="AC88" s="9">
        <v>-348211.44000000006</v>
      </c>
      <c r="AE88" s="9">
        <v>0</v>
      </c>
      <c r="AG88" s="9">
        <f t="shared" si="22"/>
        <v>-348211.44000000006</v>
      </c>
      <c r="AI88" s="21" t="str">
        <f t="shared" si="23"/>
        <v>N.M.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117492.11</v>
      </c>
      <c r="G89" s="5">
        <v>145014.42</v>
      </c>
      <c r="I89" s="9">
        <f t="shared" si="16"/>
        <v>-27522.310000000012</v>
      </c>
      <c r="K89" s="21">
        <f t="shared" si="17"/>
        <v>-0.18979016017855335</v>
      </c>
      <c r="M89" s="9">
        <v>362295.31</v>
      </c>
      <c r="O89" s="9">
        <v>372936.82</v>
      </c>
      <c r="Q89" s="9">
        <f t="shared" si="18"/>
        <v>-10641.51000000001</v>
      </c>
      <c r="S89" s="21">
        <f t="shared" si="19"/>
        <v>-0.02853435067097963</v>
      </c>
      <c r="U89" s="9">
        <v>1138032.17</v>
      </c>
      <c r="W89" s="9">
        <v>1183578.67</v>
      </c>
      <c r="Y89" s="9">
        <f t="shared" si="20"/>
        <v>-45546.5</v>
      </c>
      <c r="AA89" s="21">
        <f t="shared" si="21"/>
        <v>-0.03848202164711198</v>
      </c>
      <c r="AC89" s="9">
        <v>1623841.5699999998</v>
      </c>
      <c r="AE89" s="9">
        <v>1747723.04</v>
      </c>
      <c r="AG89" s="9">
        <f t="shared" si="22"/>
        <v>-123881.4700000002</v>
      </c>
      <c r="AI89" s="21">
        <f t="shared" si="23"/>
        <v>-0.07088163694403217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35105.65</v>
      </c>
      <c r="G90" s="5">
        <v>28382.702</v>
      </c>
      <c r="I90" s="9">
        <f t="shared" si="16"/>
        <v>6722.948</v>
      </c>
      <c r="K90" s="21">
        <f t="shared" si="17"/>
        <v>0.23686779363007793</v>
      </c>
      <c r="M90" s="9">
        <v>111366.754</v>
      </c>
      <c r="O90" s="9">
        <v>98904.696</v>
      </c>
      <c r="Q90" s="9">
        <f t="shared" si="18"/>
        <v>12462.058000000005</v>
      </c>
      <c r="S90" s="21">
        <f t="shared" si="19"/>
        <v>0.12600067038272889</v>
      </c>
      <c r="U90" s="9">
        <v>318693.224</v>
      </c>
      <c r="W90" s="9">
        <v>286205.354</v>
      </c>
      <c r="Y90" s="9">
        <f t="shared" si="20"/>
        <v>32487.869999999995</v>
      </c>
      <c r="AA90" s="21">
        <f t="shared" si="21"/>
        <v>0.11351244673081831</v>
      </c>
      <c r="AC90" s="9">
        <v>438166.822</v>
      </c>
      <c r="AE90" s="9">
        <v>357426.652</v>
      </c>
      <c r="AG90" s="9">
        <f t="shared" si="22"/>
        <v>80740.16999999998</v>
      </c>
      <c r="AI90" s="21">
        <f t="shared" si="23"/>
        <v>0.22589297565868138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7251233.79</v>
      </c>
      <c r="G91" s="5">
        <v>261102.35</v>
      </c>
      <c r="I91" s="9">
        <f t="shared" si="16"/>
        <v>6990131.44</v>
      </c>
      <c r="K91" s="21" t="str">
        <f t="shared" si="17"/>
        <v>N.M.</v>
      </c>
      <c r="M91" s="9">
        <v>7758197.5600000005</v>
      </c>
      <c r="O91" s="9">
        <v>781442.2000000001</v>
      </c>
      <c r="Q91" s="9">
        <f t="shared" si="18"/>
        <v>6976755.36</v>
      </c>
      <c r="S91" s="21">
        <f t="shared" si="19"/>
        <v>8.928050417548477</v>
      </c>
      <c r="U91" s="9">
        <v>9026329.43</v>
      </c>
      <c r="W91" s="9">
        <v>2087847.61</v>
      </c>
      <c r="Y91" s="9">
        <f t="shared" si="20"/>
        <v>6938481.819999999</v>
      </c>
      <c r="AA91" s="21">
        <f t="shared" si="21"/>
        <v>3.3232702361835686</v>
      </c>
      <c r="AC91" s="9">
        <v>10133452.25</v>
      </c>
      <c r="AE91" s="9">
        <v>3171036.0300000003</v>
      </c>
      <c r="AG91" s="9">
        <f t="shared" si="22"/>
        <v>6962416.22</v>
      </c>
      <c r="AI91" s="21">
        <f t="shared" si="23"/>
        <v>2.195628228166174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2300</v>
      </c>
      <c r="G92" s="5">
        <v>2300</v>
      </c>
      <c r="I92" s="9">
        <f t="shared" si="16"/>
        <v>0</v>
      </c>
      <c r="K92" s="21">
        <f t="shared" si="17"/>
        <v>0</v>
      </c>
      <c r="M92" s="9">
        <v>16908.36</v>
      </c>
      <c r="O92" s="9">
        <v>16523.89</v>
      </c>
      <c r="Q92" s="9">
        <f t="shared" si="18"/>
        <v>384.47000000000116</v>
      </c>
      <c r="S92" s="21">
        <f t="shared" si="19"/>
        <v>0.023267523567392496</v>
      </c>
      <c r="U92" s="9">
        <v>41032.25</v>
      </c>
      <c r="W92" s="9">
        <v>56374.29</v>
      </c>
      <c r="Y92" s="9">
        <f t="shared" si="20"/>
        <v>-15342.04</v>
      </c>
      <c r="AA92" s="21">
        <f t="shared" si="21"/>
        <v>-0.27214604387922225</v>
      </c>
      <c r="AC92" s="9">
        <v>80400.03</v>
      </c>
      <c r="AE92" s="9">
        <v>95852.69</v>
      </c>
      <c r="AG92" s="9">
        <f t="shared" si="22"/>
        <v>-15452.660000000003</v>
      </c>
      <c r="AI92" s="21">
        <f t="shared" si="23"/>
        <v>-0.16121258568747526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56983.85</v>
      </c>
      <c r="G93" s="5">
        <v>42767.76</v>
      </c>
      <c r="I93" s="9">
        <f t="shared" si="16"/>
        <v>14216.089999999997</v>
      </c>
      <c r="K93" s="21">
        <f t="shared" si="17"/>
        <v>0.3324020243286063</v>
      </c>
      <c r="M93" s="9">
        <v>164986.87</v>
      </c>
      <c r="O93" s="9">
        <v>124430.6</v>
      </c>
      <c r="Q93" s="9">
        <f t="shared" si="18"/>
        <v>40556.26999999999</v>
      </c>
      <c r="S93" s="21">
        <f t="shared" si="19"/>
        <v>0.3259348584672901</v>
      </c>
      <c r="U93" s="9">
        <v>660699.04</v>
      </c>
      <c r="W93" s="9">
        <v>655445.54</v>
      </c>
      <c r="Y93" s="9">
        <f t="shared" si="20"/>
        <v>5253.5</v>
      </c>
      <c r="AA93" s="21">
        <f t="shared" si="21"/>
        <v>0.008015158665966358</v>
      </c>
      <c r="AC93" s="9">
        <v>1008507.5700000001</v>
      </c>
      <c r="AE93" s="9">
        <v>1011332.76</v>
      </c>
      <c r="AG93" s="9">
        <f t="shared" si="22"/>
        <v>-2825.189999999944</v>
      </c>
      <c r="AI93" s="21">
        <f t="shared" si="23"/>
        <v>-0.0027935315770844247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12913.04</v>
      </c>
      <c r="G94" s="5">
        <v>-3388.3</v>
      </c>
      <c r="I94" s="9">
        <f t="shared" si="16"/>
        <v>16301.34</v>
      </c>
      <c r="K94" s="21">
        <f t="shared" si="17"/>
        <v>4.811067496974884</v>
      </c>
      <c r="M94" s="9">
        <v>74379.01</v>
      </c>
      <c r="O94" s="9">
        <v>-12306.630000000001</v>
      </c>
      <c r="Q94" s="9">
        <f t="shared" si="18"/>
        <v>86685.64</v>
      </c>
      <c r="S94" s="21">
        <f t="shared" si="19"/>
        <v>7.043816219387435</v>
      </c>
      <c r="U94" s="9">
        <v>73981.89</v>
      </c>
      <c r="W94" s="9">
        <v>297.37</v>
      </c>
      <c r="Y94" s="9">
        <f t="shared" si="20"/>
        <v>73684.52</v>
      </c>
      <c r="AA94" s="21" t="str">
        <f t="shared" si="21"/>
        <v>N.M.</v>
      </c>
      <c r="AC94" s="9">
        <v>73173.3</v>
      </c>
      <c r="AE94" s="9">
        <v>1419.6999999999998</v>
      </c>
      <c r="AG94" s="9">
        <f t="shared" si="22"/>
        <v>71753.6</v>
      </c>
      <c r="AI94" s="21" t="str">
        <f t="shared" si="23"/>
        <v>N.M.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4596</v>
      </c>
      <c r="G95" s="5">
        <v>4956</v>
      </c>
      <c r="I95" s="9">
        <f t="shared" si="16"/>
        <v>-360</v>
      </c>
      <c r="K95" s="21">
        <f t="shared" si="17"/>
        <v>-0.07263922518159806</v>
      </c>
      <c r="M95" s="9">
        <v>13632</v>
      </c>
      <c r="O95" s="9">
        <v>15216</v>
      </c>
      <c r="Q95" s="9">
        <f t="shared" si="18"/>
        <v>-1584</v>
      </c>
      <c r="S95" s="21">
        <f t="shared" si="19"/>
        <v>-0.10410094637223975</v>
      </c>
      <c r="U95" s="9">
        <v>47076</v>
      </c>
      <c r="W95" s="9">
        <v>53412</v>
      </c>
      <c r="Y95" s="9">
        <f t="shared" si="20"/>
        <v>-6336</v>
      </c>
      <c r="AA95" s="21">
        <f t="shared" si="21"/>
        <v>-0.11862502808357672</v>
      </c>
      <c r="AC95" s="9">
        <v>64380</v>
      </c>
      <c r="AE95" s="9">
        <v>69804</v>
      </c>
      <c r="AG95" s="9">
        <f t="shared" si="22"/>
        <v>-5424</v>
      </c>
      <c r="AI95" s="21">
        <f t="shared" si="23"/>
        <v>-0.07770328347945676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37308.81</v>
      </c>
      <c r="G96" s="5">
        <v>76281.23</v>
      </c>
      <c r="I96" s="9">
        <f t="shared" si="16"/>
        <v>-38972.42</v>
      </c>
      <c r="K96" s="21">
        <f t="shared" si="17"/>
        <v>-0.5109044518553254</v>
      </c>
      <c r="M96" s="9">
        <v>51623.44</v>
      </c>
      <c r="O96" s="9">
        <v>149594.82</v>
      </c>
      <c r="Q96" s="9">
        <f t="shared" si="18"/>
        <v>-97971.38</v>
      </c>
      <c r="S96" s="21">
        <f t="shared" si="19"/>
        <v>-0.6549115804945652</v>
      </c>
      <c r="U96" s="9">
        <v>273169.53</v>
      </c>
      <c r="W96" s="9">
        <v>243781.97</v>
      </c>
      <c r="Y96" s="9">
        <f t="shared" si="20"/>
        <v>29387.560000000027</v>
      </c>
      <c r="AA96" s="21">
        <f t="shared" si="21"/>
        <v>0.12054853769538422</v>
      </c>
      <c r="AC96" s="9">
        <v>459224.07000000007</v>
      </c>
      <c r="AE96" s="9">
        <v>734348.87</v>
      </c>
      <c r="AG96" s="9">
        <f t="shared" si="22"/>
        <v>-275124.79999999993</v>
      </c>
      <c r="AI96" s="21">
        <f t="shared" si="23"/>
        <v>-0.37465135610544337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0</v>
      </c>
      <c r="G97" s="5">
        <v>0</v>
      </c>
      <c r="I97" s="9">
        <f t="shared" si="16"/>
        <v>0</v>
      </c>
      <c r="K97" s="21">
        <f t="shared" si="17"/>
        <v>0</v>
      </c>
      <c r="M97" s="9">
        <v>9.06</v>
      </c>
      <c r="O97" s="9">
        <v>0</v>
      </c>
      <c r="Q97" s="9">
        <f t="shared" si="18"/>
        <v>9.06</v>
      </c>
      <c r="S97" s="21" t="str">
        <f t="shared" si="19"/>
        <v>N.M.</v>
      </c>
      <c r="U97" s="9">
        <v>5.89</v>
      </c>
      <c r="W97" s="9">
        <v>-1.6</v>
      </c>
      <c r="Y97" s="9">
        <f t="shared" si="20"/>
        <v>7.49</v>
      </c>
      <c r="AA97" s="21">
        <f t="shared" si="21"/>
        <v>4.6812499999999995</v>
      </c>
      <c r="AC97" s="9">
        <v>5.359999999999999</v>
      </c>
      <c r="AE97" s="9">
        <v>1671.5600000000002</v>
      </c>
      <c r="AG97" s="9">
        <f t="shared" si="22"/>
        <v>-1666.2000000000003</v>
      </c>
      <c r="AI97" s="21">
        <f t="shared" si="23"/>
        <v>-0.9967934145349255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-872.87</v>
      </c>
      <c r="G98" s="5">
        <v>-27832.33</v>
      </c>
      <c r="I98" s="9">
        <f t="shared" si="16"/>
        <v>26959.460000000003</v>
      </c>
      <c r="K98" s="21">
        <f t="shared" si="17"/>
        <v>0.9686382706729908</v>
      </c>
      <c r="M98" s="9">
        <v>-801.65</v>
      </c>
      <c r="O98" s="9">
        <v>-52037.233</v>
      </c>
      <c r="Q98" s="9">
        <f t="shared" si="18"/>
        <v>51235.583</v>
      </c>
      <c r="S98" s="21">
        <f t="shared" si="19"/>
        <v>0.9845946843484165</v>
      </c>
      <c r="U98" s="9">
        <v>15448.59</v>
      </c>
      <c r="W98" s="9">
        <v>-120452.263</v>
      </c>
      <c r="Y98" s="9">
        <f t="shared" si="20"/>
        <v>135900.853</v>
      </c>
      <c r="AA98" s="21">
        <f t="shared" si="21"/>
        <v>1.128254875543517</v>
      </c>
      <c r="AC98" s="9">
        <v>8324.5</v>
      </c>
      <c r="AE98" s="9">
        <v>-161671.836</v>
      </c>
      <c r="AG98" s="9">
        <f t="shared" si="22"/>
        <v>169996.336</v>
      </c>
      <c r="AI98" s="21">
        <f t="shared" si="23"/>
        <v>1.0514901061679043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-101416.04000000001</v>
      </c>
      <c r="G99" s="5">
        <v>-57181.200000000004</v>
      </c>
      <c r="I99" s="9">
        <f t="shared" si="16"/>
        <v>-44234.840000000004</v>
      </c>
      <c r="K99" s="21">
        <f t="shared" si="17"/>
        <v>-0.7735906206935147</v>
      </c>
      <c r="M99" s="9">
        <v>-83915.63</v>
      </c>
      <c r="O99" s="9">
        <v>-152304.1</v>
      </c>
      <c r="Q99" s="9">
        <f t="shared" si="18"/>
        <v>68388.47</v>
      </c>
      <c r="S99" s="21">
        <f t="shared" si="19"/>
        <v>0.4490257977296737</v>
      </c>
      <c r="U99" s="9">
        <v>-56777.89</v>
      </c>
      <c r="W99" s="9">
        <v>-704179.8</v>
      </c>
      <c r="Y99" s="9">
        <f t="shared" si="20"/>
        <v>647401.91</v>
      </c>
      <c r="AA99" s="21">
        <f t="shared" si="21"/>
        <v>0.919370180740771</v>
      </c>
      <c r="AC99" s="9">
        <v>-296781.36</v>
      </c>
      <c r="AE99" s="9">
        <v>-755128.3500000001</v>
      </c>
      <c r="AG99" s="9">
        <f t="shared" si="22"/>
        <v>458346.9900000001</v>
      </c>
      <c r="AI99" s="21">
        <f t="shared" si="23"/>
        <v>0.6069789195439425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0</v>
      </c>
      <c r="G100" s="5">
        <v>-2636.21</v>
      </c>
      <c r="I100" s="9">
        <f t="shared" si="16"/>
        <v>2636.21</v>
      </c>
      <c r="K100" s="21" t="str">
        <f t="shared" si="17"/>
        <v>N.M.</v>
      </c>
      <c r="M100" s="9">
        <v>0</v>
      </c>
      <c r="O100" s="9">
        <v>-1757650.56</v>
      </c>
      <c r="Q100" s="9">
        <f t="shared" si="18"/>
        <v>1757650.56</v>
      </c>
      <c r="S100" s="21" t="str">
        <f t="shared" si="19"/>
        <v>N.M.</v>
      </c>
      <c r="U100" s="9">
        <v>0</v>
      </c>
      <c r="W100" s="9">
        <v>0</v>
      </c>
      <c r="Y100" s="9">
        <f t="shared" si="20"/>
        <v>0</v>
      </c>
      <c r="AA100" s="21">
        <f t="shared" si="21"/>
        <v>0</v>
      </c>
      <c r="AC100" s="9">
        <v>675.98</v>
      </c>
      <c r="AE100" s="9">
        <v>1443561.1</v>
      </c>
      <c r="AG100" s="9">
        <f t="shared" si="22"/>
        <v>-1442885.12</v>
      </c>
      <c r="AI100" s="21">
        <f t="shared" si="23"/>
        <v>-0.9995317274758928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0</v>
      </c>
      <c r="G101" s="5">
        <v>-476650.58</v>
      </c>
      <c r="I101" s="9">
        <f t="shared" si="16"/>
        <v>476650.58</v>
      </c>
      <c r="K101" s="21" t="str">
        <f t="shared" si="17"/>
        <v>N.M.</v>
      </c>
      <c r="M101" s="9">
        <v>0</v>
      </c>
      <c r="O101" s="9">
        <v>-313644.55</v>
      </c>
      <c r="Q101" s="9">
        <f t="shared" si="18"/>
        <v>313644.55</v>
      </c>
      <c r="S101" s="21" t="str">
        <f t="shared" si="19"/>
        <v>N.M.</v>
      </c>
      <c r="U101" s="9">
        <v>0</v>
      </c>
      <c r="W101" s="9">
        <v>0</v>
      </c>
      <c r="Y101" s="9">
        <f t="shared" si="20"/>
        <v>0</v>
      </c>
      <c r="AA101" s="21">
        <f t="shared" si="21"/>
        <v>0</v>
      </c>
      <c r="AC101" s="9">
        <v>0</v>
      </c>
      <c r="AE101" s="9">
        <v>211850.45</v>
      </c>
      <c r="AG101" s="9">
        <f t="shared" si="22"/>
        <v>-211850.45</v>
      </c>
      <c r="AI101" s="21" t="str">
        <f t="shared" si="23"/>
        <v>N.M.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0</v>
      </c>
      <c r="G102" s="5">
        <v>712.29</v>
      </c>
      <c r="I102" s="9">
        <f t="shared" si="16"/>
        <v>-712.29</v>
      </c>
      <c r="K102" s="21" t="str">
        <f t="shared" si="17"/>
        <v>N.M.</v>
      </c>
      <c r="M102" s="9">
        <v>0</v>
      </c>
      <c r="O102" s="9">
        <v>-70910.27</v>
      </c>
      <c r="Q102" s="9">
        <f t="shared" si="18"/>
        <v>70910.27</v>
      </c>
      <c r="S102" s="21" t="str">
        <f t="shared" si="19"/>
        <v>N.M.</v>
      </c>
      <c r="U102" s="9">
        <v>0</v>
      </c>
      <c r="W102" s="9">
        <v>0</v>
      </c>
      <c r="Y102" s="9">
        <f t="shared" si="20"/>
        <v>0</v>
      </c>
      <c r="AA102" s="21">
        <f t="shared" si="21"/>
        <v>0</v>
      </c>
      <c r="AC102" s="9">
        <v>-20.900000000000002</v>
      </c>
      <c r="AE102" s="9">
        <v>52017.520000000004</v>
      </c>
      <c r="AG102" s="9">
        <f t="shared" si="22"/>
        <v>-52038.420000000006</v>
      </c>
      <c r="AI102" s="21">
        <f t="shared" si="23"/>
        <v>-1.0004017877053732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0</v>
      </c>
      <c r="G103" s="5">
        <v>0</v>
      </c>
      <c r="I103" s="9">
        <f t="shared" si="16"/>
        <v>0</v>
      </c>
      <c r="K103" s="21">
        <f t="shared" si="17"/>
        <v>0</v>
      </c>
      <c r="M103" s="9">
        <v>0</v>
      </c>
      <c r="O103" s="9">
        <v>0</v>
      </c>
      <c r="Q103" s="9">
        <f t="shared" si="18"/>
        <v>0</v>
      </c>
      <c r="S103" s="21">
        <f t="shared" si="19"/>
        <v>0</v>
      </c>
      <c r="U103" s="9">
        <v>0</v>
      </c>
      <c r="W103" s="9">
        <v>3679.7000000000003</v>
      </c>
      <c r="Y103" s="9">
        <f t="shared" si="20"/>
        <v>-3679.7000000000003</v>
      </c>
      <c r="AA103" s="21" t="str">
        <f t="shared" si="21"/>
        <v>N.M.</v>
      </c>
      <c r="AC103" s="9">
        <v>0</v>
      </c>
      <c r="AE103" s="9">
        <v>6586.5</v>
      </c>
      <c r="AG103" s="9">
        <f t="shared" si="22"/>
        <v>-6586.5</v>
      </c>
      <c r="AI103" s="21" t="str">
        <f t="shared" si="23"/>
        <v>N.M.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0</v>
      </c>
      <c r="I104" s="9">
        <f t="shared" si="16"/>
        <v>0</v>
      </c>
      <c r="K104" s="21">
        <f t="shared" si="17"/>
        <v>0</v>
      </c>
      <c r="M104" s="9">
        <v>0</v>
      </c>
      <c r="O104" s="9">
        <v>0</v>
      </c>
      <c r="Q104" s="9">
        <f t="shared" si="18"/>
        <v>0</v>
      </c>
      <c r="S104" s="21">
        <f t="shared" si="19"/>
        <v>0</v>
      </c>
      <c r="U104" s="9">
        <v>0</v>
      </c>
      <c r="W104" s="9">
        <v>0</v>
      </c>
      <c r="Y104" s="9">
        <f t="shared" si="20"/>
        <v>0</v>
      </c>
      <c r="AA104" s="21">
        <f t="shared" si="21"/>
        <v>0</v>
      </c>
      <c r="AC104" s="9">
        <v>-409216.25</v>
      </c>
      <c r="AE104" s="9">
        <v>-1161707.4</v>
      </c>
      <c r="AG104" s="9">
        <f t="shared" si="22"/>
        <v>752491.1499999999</v>
      </c>
      <c r="AI104" s="21">
        <f t="shared" si="23"/>
        <v>0.6477458523549045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51998.200000000004</v>
      </c>
      <c r="I105" s="9">
        <f t="shared" si="16"/>
        <v>-51998.200000000004</v>
      </c>
      <c r="K105" s="21" t="str">
        <f t="shared" si="17"/>
        <v>N.M.</v>
      </c>
      <c r="M105" s="9">
        <v>0</v>
      </c>
      <c r="O105" s="9">
        <v>-39967.54</v>
      </c>
      <c r="Q105" s="9">
        <f t="shared" si="18"/>
        <v>39967.54</v>
      </c>
      <c r="S105" s="21" t="str">
        <f t="shared" si="19"/>
        <v>N.M.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0</v>
      </c>
      <c r="AE105" s="9">
        <v>26795.18</v>
      </c>
      <c r="AG105" s="9">
        <f t="shared" si="22"/>
        <v>-26795.18</v>
      </c>
      <c r="AI105" s="21" t="str">
        <f t="shared" si="23"/>
        <v>N.M.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0</v>
      </c>
      <c r="G106" s="5">
        <v>77957.56</v>
      </c>
      <c r="I106" s="9">
        <f aca="true" t="shared" si="24" ref="I106:I114">+E106-G106</f>
        <v>-77957.56</v>
      </c>
      <c r="K106" s="21" t="str">
        <f aca="true" t="shared" si="25" ref="K106:K114">IF(G106&lt;0,IF(I106=0,0,IF(OR(G106=0,E106=0),"N.M.",IF(ABS(I106/G106)&gt;=10,"N.M.",I106/(-G106)))),IF(I106=0,0,IF(OR(G106=0,E106=0),"N.M.",IF(ABS(I106/G106)&gt;=10,"N.M.",I106/G106))))</f>
        <v>N.M.</v>
      </c>
      <c r="M106" s="9">
        <v>0</v>
      </c>
      <c r="O106" s="9">
        <v>-6515.08</v>
      </c>
      <c r="Q106" s="9">
        <f aca="true" t="shared" si="26" ref="Q106:Q114">+M106-O106</f>
        <v>6515.08</v>
      </c>
      <c r="S106" s="21" t="str">
        <f aca="true" t="shared" si="27" ref="S106:S114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0</v>
      </c>
      <c r="Y106" s="9">
        <f aca="true" t="shared" si="28" ref="Y106:Y114">+U106-W106</f>
        <v>0</v>
      </c>
      <c r="AA106" s="21">
        <f aca="true" t="shared" si="29" ref="AA106:AA114">IF(W106&lt;0,IF(Y106=0,0,IF(OR(W106=0,U106=0),"N.M.",IF(ABS(Y106/W106)&gt;=10,"N.M.",Y106/(-W106)))),IF(Y106=0,0,IF(OR(W106=0,U106=0),"N.M.",IF(ABS(Y106/W106)&gt;=10,"N.M.",Y106/W106))))</f>
        <v>0</v>
      </c>
      <c r="AC106" s="9">
        <v>0</v>
      </c>
      <c r="AE106" s="9">
        <v>5856.45</v>
      </c>
      <c r="AG106" s="9">
        <f aca="true" t="shared" si="30" ref="AG106:AG114">+AC106-AE106</f>
        <v>-5856.45</v>
      </c>
      <c r="AI106" s="21" t="str">
        <f aca="true" t="shared" si="31" ref="AI106:AI114">IF(AE106&lt;0,IF(AG106=0,0,IF(OR(AE106=0,AC106=0),"N.M.",IF(ABS(AG106/AE106)&gt;=10,"N.M.",AG106/(-AE106)))),IF(AG106=0,0,IF(OR(AE106=0,AC106=0),"N.M.",IF(ABS(AG106/AE106)&gt;=10,"N.M.",AG106/AE106))))</f>
        <v>N.M.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0</v>
      </c>
      <c r="G107" s="5">
        <v>0</v>
      </c>
      <c r="I107" s="9">
        <f t="shared" si="24"/>
        <v>0</v>
      </c>
      <c r="K107" s="21">
        <f t="shared" si="25"/>
        <v>0</v>
      </c>
      <c r="M107" s="9">
        <v>0</v>
      </c>
      <c r="O107" s="9">
        <v>0</v>
      </c>
      <c r="Q107" s="9">
        <f t="shared" si="26"/>
        <v>0</v>
      </c>
      <c r="S107" s="21">
        <f t="shared" si="27"/>
        <v>0</v>
      </c>
      <c r="U107" s="9">
        <v>0</v>
      </c>
      <c r="W107" s="9">
        <v>0</v>
      </c>
      <c r="Y107" s="9">
        <f t="shared" si="28"/>
        <v>0</v>
      </c>
      <c r="AA107" s="21">
        <f t="shared" si="29"/>
        <v>0</v>
      </c>
      <c r="AC107" s="9">
        <v>0</v>
      </c>
      <c r="AE107" s="9">
        <v>355.59000000000003</v>
      </c>
      <c r="AG107" s="9">
        <f t="shared" si="30"/>
        <v>-355.59000000000003</v>
      </c>
      <c r="AI107" s="21" t="str">
        <f t="shared" si="31"/>
        <v>N.M.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0</v>
      </c>
      <c r="G108" s="5">
        <v>0</v>
      </c>
      <c r="I108" s="9">
        <f t="shared" si="24"/>
        <v>0</v>
      </c>
      <c r="K108" s="21">
        <f t="shared" si="25"/>
        <v>0</v>
      </c>
      <c r="M108" s="9">
        <v>0</v>
      </c>
      <c r="O108" s="9">
        <v>-5990.400000000001</v>
      </c>
      <c r="Q108" s="9">
        <f t="shared" si="26"/>
        <v>5990.400000000001</v>
      </c>
      <c r="S108" s="21" t="str">
        <f t="shared" si="27"/>
        <v>N.M.</v>
      </c>
      <c r="U108" s="9">
        <v>0</v>
      </c>
      <c r="W108" s="9">
        <v>0</v>
      </c>
      <c r="Y108" s="9">
        <f t="shared" si="28"/>
        <v>0</v>
      </c>
      <c r="AA108" s="21">
        <f t="shared" si="29"/>
        <v>0</v>
      </c>
      <c r="AC108" s="9">
        <v>0</v>
      </c>
      <c r="AE108" s="9">
        <v>0</v>
      </c>
      <c r="AG108" s="9">
        <f t="shared" si="30"/>
        <v>0</v>
      </c>
      <c r="AI108" s="21">
        <f t="shared" si="31"/>
        <v>0</v>
      </c>
    </row>
    <row r="109" spans="1:35" ht="12.75" outlineLevel="1">
      <c r="A109" s="1" t="s">
        <v>392</v>
      </c>
      <c r="B109" s="16" t="s">
        <v>393</v>
      </c>
      <c r="C109" s="1" t="s">
        <v>394</v>
      </c>
      <c r="E109" s="5">
        <v>-17.240000000000002</v>
      </c>
      <c r="G109" s="5">
        <v>0</v>
      </c>
      <c r="I109" s="9">
        <f t="shared" si="24"/>
        <v>-17.240000000000002</v>
      </c>
      <c r="K109" s="21" t="str">
        <f t="shared" si="25"/>
        <v>N.M.</v>
      </c>
      <c r="M109" s="9">
        <v>-58.22</v>
      </c>
      <c r="O109" s="9">
        <v>0</v>
      </c>
      <c r="Q109" s="9">
        <f t="shared" si="26"/>
        <v>-58.22</v>
      </c>
      <c r="S109" s="21" t="str">
        <f t="shared" si="27"/>
        <v>N.M.</v>
      </c>
      <c r="U109" s="9">
        <v>11.49</v>
      </c>
      <c r="W109" s="9">
        <v>0</v>
      </c>
      <c r="Y109" s="9">
        <f t="shared" si="28"/>
        <v>11.49</v>
      </c>
      <c r="AA109" s="21" t="str">
        <f t="shared" si="29"/>
        <v>N.M.</v>
      </c>
      <c r="AC109" s="9">
        <v>11.49</v>
      </c>
      <c r="AE109" s="9">
        <v>0</v>
      </c>
      <c r="AG109" s="9">
        <f t="shared" si="30"/>
        <v>11.49</v>
      </c>
      <c r="AI109" s="21" t="str">
        <f t="shared" si="31"/>
        <v>N.M.</v>
      </c>
    </row>
    <row r="110" spans="1:35" ht="12.75" outlineLevel="1">
      <c r="A110" s="1" t="s">
        <v>395</v>
      </c>
      <c r="B110" s="16" t="s">
        <v>396</v>
      </c>
      <c r="C110" s="1" t="s">
        <v>397</v>
      </c>
      <c r="E110" s="5">
        <v>1337.99</v>
      </c>
      <c r="G110" s="5">
        <v>-76636.7</v>
      </c>
      <c r="I110" s="9">
        <f t="shared" si="24"/>
        <v>77974.69</v>
      </c>
      <c r="K110" s="21">
        <f t="shared" si="25"/>
        <v>1.017458867618256</v>
      </c>
      <c r="M110" s="9">
        <v>4050.4700000000003</v>
      </c>
      <c r="O110" s="9">
        <v>10526.99</v>
      </c>
      <c r="Q110" s="9">
        <f t="shared" si="26"/>
        <v>-6476.5199999999995</v>
      </c>
      <c r="S110" s="21">
        <f t="shared" si="27"/>
        <v>-0.6152299945188511</v>
      </c>
      <c r="U110" s="9">
        <v>10867.67</v>
      </c>
      <c r="W110" s="9">
        <v>10526.99</v>
      </c>
      <c r="Y110" s="9">
        <f t="shared" si="28"/>
        <v>340.6800000000003</v>
      </c>
      <c r="AA110" s="21">
        <f t="shared" si="29"/>
        <v>0.03236252718013414</v>
      </c>
      <c r="AC110" s="9">
        <v>16123.150000000001</v>
      </c>
      <c r="AE110" s="9">
        <v>10526.99</v>
      </c>
      <c r="AG110" s="9">
        <f t="shared" si="30"/>
        <v>5596.160000000002</v>
      </c>
      <c r="AI110" s="21">
        <f t="shared" si="31"/>
        <v>0.531601150946282</v>
      </c>
    </row>
    <row r="111" spans="1:35" ht="12.75" outlineLevel="1">
      <c r="A111" s="1" t="s">
        <v>398</v>
      </c>
      <c r="B111" s="16" t="s">
        <v>399</v>
      </c>
      <c r="C111" s="1" t="s">
        <v>382</v>
      </c>
      <c r="E111" s="5">
        <v>6684.6900000000005</v>
      </c>
      <c r="G111" s="5">
        <v>-44433.12</v>
      </c>
      <c r="I111" s="9">
        <f t="shared" si="24"/>
        <v>51117.810000000005</v>
      </c>
      <c r="K111" s="21">
        <f t="shared" si="25"/>
        <v>1.1504438580950427</v>
      </c>
      <c r="M111" s="9">
        <v>19834.94</v>
      </c>
      <c r="O111" s="9">
        <v>55182.770000000004</v>
      </c>
      <c r="Q111" s="9">
        <f t="shared" si="26"/>
        <v>-35347.83</v>
      </c>
      <c r="S111" s="21">
        <f t="shared" si="27"/>
        <v>-0.6405591817880835</v>
      </c>
      <c r="U111" s="9">
        <v>52402.1</v>
      </c>
      <c r="W111" s="9">
        <v>55182.770000000004</v>
      </c>
      <c r="Y111" s="9">
        <f t="shared" si="28"/>
        <v>-2780.6700000000055</v>
      </c>
      <c r="AA111" s="21">
        <f t="shared" si="29"/>
        <v>-0.0503901851972999</v>
      </c>
      <c r="AC111" s="9">
        <v>79305.28</v>
      </c>
      <c r="AE111" s="9">
        <v>55182.770000000004</v>
      </c>
      <c r="AG111" s="9">
        <f t="shared" si="30"/>
        <v>24122.509999999995</v>
      </c>
      <c r="AI111" s="21">
        <f t="shared" si="31"/>
        <v>0.4371384401326717</v>
      </c>
    </row>
    <row r="112" spans="1:35" ht="12.75" outlineLevel="1">
      <c r="A112" s="1" t="s">
        <v>400</v>
      </c>
      <c r="B112" s="16" t="s">
        <v>401</v>
      </c>
      <c r="C112" s="1" t="s">
        <v>402</v>
      </c>
      <c r="E112" s="5">
        <v>124279.24</v>
      </c>
      <c r="G112" s="5">
        <v>596983.85</v>
      </c>
      <c r="I112" s="9">
        <f t="shared" si="24"/>
        <v>-472704.61</v>
      </c>
      <c r="K112" s="21">
        <f t="shared" si="25"/>
        <v>-0.7918214370455751</v>
      </c>
      <c r="M112" s="9">
        <v>319126.69</v>
      </c>
      <c r="O112" s="9">
        <v>610474.63</v>
      </c>
      <c r="Q112" s="9">
        <f t="shared" si="26"/>
        <v>-291347.94</v>
      </c>
      <c r="S112" s="21">
        <f t="shared" si="27"/>
        <v>-0.47724823552454587</v>
      </c>
      <c r="U112" s="9">
        <v>806343.99</v>
      </c>
      <c r="W112" s="9">
        <v>610474.63</v>
      </c>
      <c r="Y112" s="9">
        <f t="shared" si="28"/>
        <v>195869.36</v>
      </c>
      <c r="AA112" s="21">
        <f t="shared" si="29"/>
        <v>0.32084766569251205</v>
      </c>
      <c r="AC112" s="9">
        <v>1185500.59</v>
      </c>
      <c r="AE112" s="9">
        <v>610474.63</v>
      </c>
      <c r="AG112" s="9">
        <f t="shared" si="30"/>
        <v>575025.9600000001</v>
      </c>
      <c r="AI112" s="21">
        <f t="shared" si="31"/>
        <v>0.9419326074205575</v>
      </c>
    </row>
    <row r="113" spans="1:35" ht="12.75" outlineLevel="1">
      <c r="A113" s="1" t="s">
        <v>403</v>
      </c>
      <c r="B113" s="16" t="s">
        <v>404</v>
      </c>
      <c r="C113" s="1" t="s">
        <v>405</v>
      </c>
      <c r="E113" s="5">
        <v>17220.64</v>
      </c>
      <c r="G113" s="5">
        <v>21022.33</v>
      </c>
      <c r="I113" s="9">
        <f t="shared" si="24"/>
        <v>-3801.6900000000023</v>
      </c>
      <c r="K113" s="21">
        <f t="shared" si="25"/>
        <v>-0.18084056334383497</v>
      </c>
      <c r="M113" s="9">
        <v>58742.03</v>
      </c>
      <c r="O113" s="9">
        <v>124976</v>
      </c>
      <c r="Q113" s="9">
        <f t="shared" si="26"/>
        <v>-66233.97</v>
      </c>
      <c r="S113" s="21">
        <f t="shared" si="27"/>
        <v>-0.5299735149148637</v>
      </c>
      <c r="U113" s="9">
        <v>144880.81</v>
      </c>
      <c r="W113" s="9">
        <v>124976</v>
      </c>
      <c r="Y113" s="9">
        <f t="shared" si="28"/>
        <v>19904.809999999998</v>
      </c>
      <c r="AA113" s="21">
        <f t="shared" si="29"/>
        <v>0.1592690596594546</v>
      </c>
      <c r="AC113" s="9">
        <v>212522.02000000002</v>
      </c>
      <c r="AE113" s="9">
        <v>124976</v>
      </c>
      <c r="AG113" s="9">
        <f t="shared" si="30"/>
        <v>87546.02000000002</v>
      </c>
      <c r="AI113" s="21">
        <f t="shared" si="31"/>
        <v>0.7005026565100501</v>
      </c>
    </row>
    <row r="114" spans="1:35" ht="12.75" outlineLevel="1">
      <c r="A114" s="1" t="s">
        <v>406</v>
      </c>
      <c r="B114" s="16" t="s">
        <v>407</v>
      </c>
      <c r="C114" s="1" t="s">
        <v>408</v>
      </c>
      <c r="E114" s="5">
        <v>303527.76</v>
      </c>
      <c r="G114" s="5">
        <v>335504.76</v>
      </c>
      <c r="I114" s="9">
        <f t="shared" si="24"/>
        <v>-31977</v>
      </c>
      <c r="K114" s="21">
        <f t="shared" si="25"/>
        <v>-0.09531012317083072</v>
      </c>
      <c r="M114" s="9">
        <v>904240.54</v>
      </c>
      <c r="O114" s="9">
        <v>2767432.95</v>
      </c>
      <c r="Q114" s="9">
        <f t="shared" si="26"/>
        <v>-1863192.4100000001</v>
      </c>
      <c r="S114" s="21">
        <f t="shared" si="27"/>
        <v>-0.6732565679685212</v>
      </c>
      <c r="U114" s="9">
        <v>2375501.46</v>
      </c>
      <c r="W114" s="9">
        <v>2767432.95</v>
      </c>
      <c r="Y114" s="9">
        <f t="shared" si="28"/>
        <v>-391931.4900000002</v>
      </c>
      <c r="AA114" s="21">
        <f t="shared" si="29"/>
        <v>-0.14162275909882485</v>
      </c>
      <c r="AC114" s="9">
        <v>3567216.26</v>
      </c>
      <c r="AE114" s="9">
        <v>2767432.95</v>
      </c>
      <c r="AG114" s="9">
        <f t="shared" si="30"/>
        <v>799783.3099999996</v>
      </c>
      <c r="AI114" s="21">
        <f t="shared" si="31"/>
        <v>0.28899826100574527</v>
      </c>
    </row>
    <row r="115" spans="1:68" s="17" customFormat="1" ht="12.75">
      <c r="A115" s="17" t="s">
        <v>88</v>
      </c>
      <c r="B115" s="98"/>
      <c r="C115" s="17" t="s">
        <v>89</v>
      </c>
      <c r="D115" s="18"/>
      <c r="E115" s="18">
        <v>62266216.680000015</v>
      </c>
      <c r="F115" s="99"/>
      <c r="G115" s="99">
        <v>50018144.85199999</v>
      </c>
      <c r="H115" s="100"/>
      <c r="I115" s="18">
        <f aca="true" t="shared" si="32" ref="I115:I124">+E115-G115</f>
        <v>12248071.828000024</v>
      </c>
      <c r="J115" s="37" t="str">
        <f>IF((+E115-G115)=(I115),"  ",$AO$511)</f>
        <v>  </v>
      </c>
      <c r="K115" s="40">
        <f aca="true" t="shared" si="33" ref="K115:K124">IF(G115&lt;0,IF(I115=0,0,IF(OR(G115=0,E115=0),"N.M.",IF(ABS(I115/G115)&gt;=10,"N.M.",I115/(-G115)))),IF(I115=0,0,IF(OR(G115=0,E115=0),"N.M.",IF(ABS(I115/G115)&gt;=10,"N.M.",I115/G115))))</f>
        <v>0.24487257302807144</v>
      </c>
      <c r="L115" s="39"/>
      <c r="M115" s="8">
        <v>180440682.06400007</v>
      </c>
      <c r="N115" s="18"/>
      <c r="O115" s="8">
        <v>139589932.363</v>
      </c>
      <c r="P115" s="18"/>
      <c r="Q115" s="18">
        <f aca="true" t="shared" si="34" ref="Q115:Q124">+M115-O115</f>
        <v>40850749.701000065</v>
      </c>
      <c r="R115" s="37" t="str">
        <f>IF((+M115-O115)=(Q115),"  ",$AO$511)</f>
        <v>  </v>
      </c>
      <c r="S115" s="40">
        <f aca="true" t="shared" si="35" ref="S115:S124">IF(O115&lt;0,IF(Q115=0,0,IF(OR(O115=0,M115=0),"N.M.",IF(ABS(Q115/O115)&gt;=10,"N.M.",Q115/(-O115)))),IF(Q115=0,0,IF(OR(O115=0,M115=0),"N.M.",IF(ABS(Q115/O115)&gt;=10,"N.M.",Q115/O115))))</f>
        <v>0.2926482519868893</v>
      </c>
      <c r="T115" s="39"/>
      <c r="U115" s="18">
        <v>422159056.8339998</v>
      </c>
      <c r="V115" s="18"/>
      <c r="W115" s="18">
        <v>365163484.88100016</v>
      </c>
      <c r="X115" s="18"/>
      <c r="Y115" s="18">
        <f aca="true" t="shared" si="36" ref="Y115:Y124">+U115-W115</f>
        <v>56995571.95299965</v>
      </c>
      <c r="Z115" s="37" t="str">
        <f>IF((+U115-W115)=(Y115),"  ",$AO$511)</f>
        <v>  </v>
      </c>
      <c r="AA115" s="40">
        <f aca="true" t="shared" si="37" ref="AA115:AA124">IF(W115&lt;0,IF(Y115=0,0,IF(OR(W115=0,U115=0),"N.M.",IF(ABS(Y115/W115)&gt;=10,"N.M.",Y115/(-W115)))),IF(Y115=0,0,IF(OR(W115=0,U115=0),"N.M.",IF(ABS(Y115/W115)&gt;=10,"N.M.",Y115/W115))))</f>
        <v>0.15608234205447302</v>
      </c>
      <c r="AB115" s="39"/>
      <c r="AC115" s="18">
        <v>607293091.4919997</v>
      </c>
      <c r="AD115" s="18"/>
      <c r="AE115" s="18">
        <v>529784541.15600014</v>
      </c>
      <c r="AF115" s="18"/>
      <c r="AG115" s="18">
        <f aca="true" t="shared" si="38" ref="AG115:AG124">+AC115-AE115</f>
        <v>77508550.33599961</v>
      </c>
      <c r="AH115" s="37" t="str">
        <f>IF((+AC115-AE115)=(AG115),"  ",$AO$511)</f>
        <v>  </v>
      </c>
      <c r="AI115" s="40">
        <f aca="true" t="shared" si="39" ref="AI115:AI124">IF(AE115&lt;0,IF(AG115=0,0,IF(OR(AE115=0,AC115=0),"N.M.",IF(ABS(AG115/AE115)&gt;=10,"N.M.",AG115/(-AE115)))),IF(AG115=0,0,IF(OR(AE115=0,AC115=0),"N.M.",IF(ABS(AG115/AE115)&gt;=10,"N.M.",AG115/AE115))))</f>
        <v>0.1463020233978033</v>
      </c>
      <c r="AJ115" s="39"/>
      <c r="AK115" s="99"/>
      <c r="AL115" s="101"/>
      <c r="AM115" s="100"/>
      <c r="AN115" s="101"/>
      <c r="AO115" s="100"/>
      <c r="AP115" s="100"/>
      <c r="AQ115" s="102"/>
      <c r="AR115" s="100"/>
      <c r="AS115" s="99"/>
      <c r="AT115" s="99"/>
      <c r="AU115" s="99"/>
      <c r="AV115" s="99"/>
      <c r="AW115" s="100"/>
      <c r="AX115" s="100"/>
      <c r="AY115" s="102"/>
      <c r="AZ115" s="100"/>
      <c r="BA115" s="99"/>
      <c r="BB115" s="99"/>
      <c r="BC115" s="100"/>
      <c r="BD115" s="100"/>
      <c r="BE115" s="102"/>
      <c r="BF115" s="103"/>
      <c r="BG115" s="18"/>
      <c r="BH115" s="104"/>
      <c r="BI115" s="18"/>
      <c r="BJ115" s="104"/>
      <c r="BK115" s="18"/>
      <c r="BL115" s="104"/>
      <c r="BM115" s="18"/>
      <c r="BN115" s="104"/>
      <c r="BO115" s="104"/>
      <c r="BP115" s="104"/>
    </row>
    <row r="116" spans="1:35" ht="12.75" outlineLevel="1">
      <c r="A116" s="1" t="s">
        <v>409</v>
      </c>
      <c r="B116" s="16" t="s">
        <v>410</v>
      </c>
      <c r="C116" s="1" t="s">
        <v>411</v>
      </c>
      <c r="E116" s="5">
        <v>113891.08</v>
      </c>
      <c r="G116" s="5">
        <v>121420.35</v>
      </c>
      <c r="I116" s="9">
        <f t="shared" si="32"/>
        <v>-7529.270000000004</v>
      </c>
      <c r="K116" s="21">
        <f t="shared" si="33"/>
        <v>-0.062009951379649327</v>
      </c>
      <c r="M116" s="9">
        <v>693705.29</v>
      </c>
      <c r="O116" s="9">
        <v>325118.43</v>
      </c>
      <c r="Q116" s="9">
        <f t="shared" si="34"/>
        <v>368586.86000000004</v>
      </c>
      <c r="S116" s="21">
        <f t="shared" si="35"/>
        <v>1.1337002949971187</v>
      </c>
      <c r="U116" s="9">
        <v>1586458.4300000002</v>
      </c>
      <c r="W116" s="9">
        <v>757385.86</v>
      </c>
      <c r="Y116" s="9">
        <f t="shared" si="36"/>
        <v>829072.5700000002</v>
      </c>
      <c r="AA116" s="21">
        <f t="shared" si="37"/>
        <v>1.094650182669109</v>
      </c>
      <c r="AC116" s="9">
        <v>1975621.0700000003</v>
      </c>
      <c r="AE116" s="9">
        <v>967576.13</v>
      </c>
      <c r="AG116" s="9">
        <f t="shared" si="38"/>
        <v>1008044.9400000003</v>
      </c>
      <c r="AI116" s="21">
        <f t="shared" si="39"/>
        <v>1.041824936297261</v>
      </c>
    </row>
    <row r="117" spans="1:35" ht="12.75" outlineLevel="1">
      <c r="A117" s="1" t="s">
        <v>412</v>
      </c>
      <c r="B117" s="16" t="s">
        <v>413</v>
      </c>
      <c r="C117" s="1" t="s">
        <v>414</v>
      </c>
      <c r="E117" s="5">
        <v>184333.35</v>
      </c>
      <c r="G117" s="5">
        <v>174381.19</v>
      </c>
      <c r="I117" s="9">
        <f t="shared" si="32"/>
        <v>9952.160000000003</v>
      </c>
      <c r="K117" s="21">
        <f t="shared" si="33"/>
        <v>0.057071293067790185</v>
      </c>
      <c r="M117" s="9">
        <v>640760.03</v>
      </c>
      <c r="O117" s="9">
        <v>537794.58</v>
      </c>
      <c r="Q117" s="9">
        <f t="shared" si="34"/>
        <v>102965.45000000007</v>
      </c>
      <c r="S117" s="21">
        <f t="shared" si="35"/>
        <v>0.19145869785448577</v>
      </c>
      <c r="U117" s="9">
        <v>1814565.79</v>
      </c>
      <c r="W117" s="9">
        <v>1840619.27</v>
      </c>
      <c r="Y117" s="9">
        <f t="shared" si="36"/>
        <v>-26053.47999999998</v>
      </c>
      <c r="AA117" s="21">
        <f t="shared" si="37"/>
        <v>-0.014154736085100305</v>
      </c>
      <c r="AC117" s="9">
        <v>2565592.27</v>
      </c>
      <c r="AE117" s="9">
        <v>2826067.29</v>
      </c>
      <c r="AG117" s="9">
        <f t="shared" si="38"/>
        <v>-260475.02000000002</v>
      </c>
      <c r="AI117" s="21">
        <f t="shared" si="39"/>
        <v>-0.09216872539507012</v>
      </c>
    </row>
    <row r="118" spans="1:35" ht="12.75" outlineLevel="1">
      <c r="A118" s="1" t="s">
        <v>415</v>
      </c>
      <c r="B118" s="16" t="s">
        <v>416</v>
      </c>
      <c r="C118" s="1" t="s">
        <v>417</v>
      </c>
      <c r="E118" s="5">
        <v>0</v>
      </c>
      <c r="G118" s="5">
        <v>0</v>
      </c>
      <c r="I118" s="9">
        <f t="shared" si="32"/>
        <v>0</v>
      </c>
      <c r="K118" s="21">
        <f t="shared" si="33"/>
        <v>0</v>
      </c>
      <c r="M118" s="9">
        <v>0</v>
      </c>
      <c r="O118" s="9">
        <v>0</v>
      </c>
      <c r="Q118" s="9">
        <f t="shared" si="34"/>
        <v>0</v>
      </c>
      <c r="S118" s="21">
        <f t="shared" si="35"/>
        <v>0</v>
      </c>
      <c r="U118" s="9">
        <v>0</v>
      </c>
      <c r="W118" s="9">
        <v>0</v>
      </c>
      <c r="Y118" s="9">
        <f t="shared" si="36"/>
        <v>0</v>
      </c>
      <c r="AA118" s="21">
        <f t="shared" si="37"/>
        <v>0</v>
      </c>
      <c r="AC118" s="9">
        <v>0</v>
      </c>
      <c r="AE118" s="9">
        <v>2502.73</v>
      </c>
      <c r="AG118" s="9">
        <f t="shared" si="38"/>
        <v>-2502.73</v>
      </c>
      <c r="AI118" s="21" t="str">
        <f t="shared" si="39"/>
        <v>N.M.</v>
      </c>
    </row>
    <row r="119" spans="1:35" ht="12.75" outlineLevel="1">
      <c r="A119" s="1" t="s">
        <v>418</v>
      </c>
      <c r="B119" s="16" t="s">
        <v>419</v>
      </c>
      <c r="C119" s="1" t="s">
        <v>420</v>
      </c>
      <c r="E119" s="5">
        <v>5714118</v>
      </c>
      <c r="G119" s="5">
        <v>5603064.42</v>
      </c>
      <c r="I119" s="9">
        <f t="shared" si="32"/>
        <v>111053.58000000007</v>
      </c>
      <c r="K119" s="21">
        <f t="shared" si="33"/>
        <v>0.01982015048829299</v>
      </c>
      <c r="M119" s="9">
        <v>16843053</v>
      </c>
      <c r="O119" s="9">
        <v>16762278.71</v>
      </c>
      <c r="Q119" s="9">
        <f t="shared" si="34"/>
        <v>80774.2899999991</v>
      </c>
      <c r="S119" s="21">
        <f t="shared" si="35"/>
        <v>0.004818813205379468</v>
      </c>
      <c r="U119" s="9">
        <v>42248129.01</v>
      </c>
      <c r="W119" s="9">
        <v>33748978.71</v>
      </c>
      <c r="Y119" s="9">
        <f t="shared" si="36"/>
        <v>8499150.299999997</v>
      </c>
      <c r="AA119" s="21">
        <f t="shared" si="37"/>
        <v>0.251834296173284</v>
      </c>
      <c r="AC119" s="9">
        <v>64273457.01</v>
      </c>
      <c r="AE119" s="9">
        <v>54416371.71</v>
      </c>
      <c r="AG119" s="9">
        <f t="shared" si="38"/>
        <v>9857085.299999997</v>
      </c>
      <c r="AI119" s="21">
        <f t="shared" si="39"/>
        <v>0.18114190619931717</v>
      </c>
    </row>
    <row r="120" spans="1:35" ht="12.75" outlineLevel="1">
      <c r="A120" s="1" t="s">
        <v>421</v>
      </c>
      <c r="B120" s="16" t="s">
        <v>422</v>
      </c>
      <c r="C120" s="1" t="s">
        <v>423</v>
      </c>
      <c r="E120" s="5">
        <v>21241.600000000002</v>
      </c>
      <c r="G120" s="5">
        <v>25147.37</v>
      </c>
      <c r="I120" s="9">
        <f t="shared" si="32"/>
        <v>-3905.769999999997</v>
      </c>
      <c r="K120" s="21">
        <f t="shared" si="33"/>
        <v>-0.15531524767798768</v>
      </c>
      <c r="M120" s="9">
        <v>63724.8</v>
      </c>
      <c r="O120" s="9">
        <v>75442.11</v>
      </c>
      <c r="Q120" s="9">
        <f t="shared" si="34"/>
        <v>-11717.309999999998</v>
      </c>
      <c r="S120" s="21">
        <f t="shared" si="35"/>
        <v>-0.15531524767798777</v>
      </c>
      <c r="U120" s="9">
        <v>169932.80000000002</v>
      </c>
      <c r="W120" s="9">
        <v>201178.96</v>
      </c>
      <c r="Y120" s="9">
        <f t="shared" si="36"/>
        <v>-31246.159999999974</v>
      </c>
      <c r="AA120" s="21">
        <f t="shared" si="37"/>
        <v>-0.15531524767798768</v>
      </c>
      <c r="AC120" s="9">
        <v>270522.28</v>
      </c>
      <c r="AE120" s="9">
        <v>288930.72</v>
      </c>
      <c r="AG120" s="9">
        <f t="shared" si="38"/>
        <v>-18408.439999999944</v>
      </c>
      <c r="AI120" s="21">
        <f t="shared" si="39"/>
        <v>-0.06371229753623964</v>
      </c>
    </row>
    <row r="121" spans="1:68" s="17" customFormat="1" ht="12.75">
      <c r="A121" s="17" t="s">
        <v>90</v>
      </c>
      <c r="B121" s="98"/>
      <c r="C121" s="17" t="s">
        <v>1086</v>
      </c>
      <c r="D121" s="18"/>
      <c r="E121" s="18">
        <v>6033584.029999999</v>
      </c>
      <c r="F121" s="18"/>
      <c r="G121" s="18">
        <v>5924013.33</v>
      </c>
      <c r="H121" s="18"/>
      <c r="I121" s="18">
        <f t="shared" si="32"/>
        <v>109570.69999999925</v>
      </c>
      <c r="J121" s="37" t="str">
        <f>IF((+E121-G121)=(I121),"  ",$AO$511)</f>
        <v>  </v>
      </c>
      <c r="K121" s="40">
        <f t="shared" si="33"/>
        <v>0.01849602522754608</v>
      </c>
      <c r="L121" s="39"/>
      <c r="M121" s="8">
        <v>18241243.12</v>
      </c>
      <c r="N121" s="18"/>
      <c r="O121" s="8">
        <v>17700633.830000002</v>
      </c>
      <c r="P121" s="18"/>
      <c r="Q121" s="18">
        <f t="shared" si="34"/>
        <v>540609.2899999991</v>
      </c>
      <c r="R121" s="37" t="str">
        <f>IF((+M121-O121)=(Q121),"  ",$AO$511)</f>
        <v>  </v>
      </c>
      <c r="S121" s="40">
        <f t="shared" si="35"/>
        <v>0.03054180405018858</v>
      </c>
      <c r="T121" s="39"/>
      <c r="U121" s="18">
        <v>45819086.029999994</v>
      </c>
      <c r="V121" s="18"/>
      <c r="W121" s="18">
        <v>36548162.800000004</v>
      </c>
      <c r="X121" s="18"/>
      <c r="Y121" s="18">
        <f t="shared" si="36"/>
        <v>9270923.22999999</v>
      </c>
      <c r="Z121" s="37" t="str">
        <f>IF((+U121-W121)=(Y121),"  ",$AO$511)</f>
        <v>  </v>
      </c>
      <c r="AA121" s="40">
        <f t="shared" si="37"/>
        <v>0.25366318084803946</v>
      </c>
      <c r="AB121" s="39"/>
      <c r="AC121" s="18">
        <v>69085192.63</v>
      </c>
      <c r="AD121" s="18"/>
      <c r="AE121" s="18">
        <v>58501448.580000006</v>
      </c>
      <c r="AF121" s="18"/>
      <c r="AG121" s="18">
        <f t="shared" si="38"/>
        <v>10583744.04999999</v>
      </c>
      <c r="AH121" s="37" t="str">
        <f>IF((+AC121-AE121)=(AG121),"  ",$AO$511)</f>
        <v>  </v>
      </c>
      <c r="AI121" s="40">
        <f t="shared" si="39"/>
        <v>0.1809142219021611</v>
      </c>
      <c r="AJ121" s="39"/>
      <c r="AK121" s="18"/>
      <c r="AL121" s="18"/>
      <c r="AM121" s="18"/>
      <c r="AN121" s="18"/>
      <c r="AO121" s="18"/>
      <c r="AP121" s="85"/>
      <c r="AQ121" s="117"/>
      <c r="AR121" s="39"/>
      <c r="AS121" s="18"/>
      <c r="AT121" s="18"/>
      <c r="AU121" s="18"/>
      <c r="AV121" s="18"/>
      <c r="AW121" s="18"/>
      <c r="AX121" s="85"/>
      <c r="AY121" s="117"/>
      <c r="AZ121" s="39"/>
      <c r="BA121" s="18"/>
      <c r="BB121" s="18"/>
      <c r="BC121" s="18"/>
      <c r="BD121" s="85"/>
      <c r="BE121" s="117"/>
      <c r="BF121" s="39"/>
      <c r="BG121" s="18"/>
      <c r="BH121" s="104"/>
      <c r="BI121" s="18"/>
      <c r="BJ121" s="104"/>
      <c r="BK121" s="18"/>
      <c r="BL121" s="104"/>
      <c r="BM121" s="18"/>
      <c r="BN121" s="104"/>
      <c r="BO121" s="104"/>
      <c r="BP121" s="104"/>
    </row>
    <row r="122" spans="1:68" s="17" customFormat="1" ht="12.75">
      <c r="A122" s="17" t="s">
        <v>91</v>
      </c>
      <c r="B122" s="98"/>
      <c r="C122" s="17" t="s">
        <v>1087</v>
      </c>
      <c r="D122" s="18"/>
      <c r="E122" s="18">
        <v>68299800.71000001</v>
      </c>
      <c r="F122" s="18"/>
      <c r="G122" s="18">
        <v>55942158.182000004</v>
      </c>
      <c r="H122" s="18"/>
      <c r="I122" s="18">
        <f t="shared" si="32"/>
        <v>12357642.528000005</v>
      </c>
      <c r="J122" s="37" t="str">
        <f>IF((+E122-G122)=(I122),"  ",$AO$511)</f>
        <v>  </v>
      </c>
      <c r="K122" s="40">
        <f t="shared" si="33"/>
        <v>0.22090035367952984</v>
      </c>
      <c r="L122" s="39"/>
      <c r="M122" s="8">
        <v>198681925.18400002</v>
      </c>
      <c r="N122" s="18"/>
      <c r="O122" s="8">
        <v>157290566.19300002</v>
      </c>
      <c r="P122" s="18"/>
      <c r="Q122" s="18">
        <f t="shared" si="34"/>
        <v>41391358.991</v>
      </c>
      <c r="R122" s="37" t="str">
        <f>IF((+M122-O122)=(Q122),"  ",$AO$511)</f>
        <v>  </v>
      </c>
      <c r="S122" s="40">
        <f t="shared" si="35"/>
        <v>0.26315220291223074</v>
      </c>
      <c r="T122" s="39"/>
      <c r="U122" s="18">
        <v>467978142.86399996</v>
      </c>
      <c r="V122" s="18"/>
      <c r="W122" s="18">
        <v>401711647.6809999</v>
      </c>
      <c r="X122" s="18"/>
      <c r="Y122" s="18">
        <f t="shared" si="36"/>
        <v>66266495.18300009</v>
      </c>
      <c r="Z122" s="37" t="str">
        <f>IF((+U122-W122)=(Y122),"  ",$AO$511)</f>
        <v>  </v>
      </c>
      <c r="AA122" s="40">
        <f t="shared" si="37"/>
        <v>0.16496035294356828</v>
      </c>
      <c r="AB122" s="39"/>
      <c r="AC122" s="18">
        <v>676378284.1219999</v>
      </c>
      <c r="AD122" s="18"/>
      <c r="AE122" s="18">
        <v>588285989.736</v>
      </c>
      <c r="AF122" s="18"/>
      <c r="AG122" s="18">
        <f t="shared" si="38"/>
        <v>88092294.38599992</v>
      </c>
      <c r="AH122" s="37" t="str">
        <f>IF((+AC122-AE122)=(AG122),"  ",$AO$511)</f>
        <v>  </v>
      </c>
      <c r="AI122" s="40">
        <f t="shared" si="39"/>
        <v>0.1497439951366721</v>
      </c>
      <c r="AJ122" s="39"/>
      <c r="AK122" s="18"/>
      <c r="AL122" s="18"/>
      <c r="AM122" s="18"/>
      <c r="AN122" s="18"/>
      <c r="AO122" s="18"/>
      <c r="AP122" s="85"/>
      <c r="AQ122" s="117"/>
      <c r="AR122" s="39"/>
      <c r="AS122" s="18"/>
      <c r="AT122" s="18"/>
      <c r="AU122" s="18"/>
      <c r="AV122" s="18"/>
      <c r="AW122" s="18"/>
      <c r="AX122" s="85"/>
      <c r="AY122" s="117"/>
      <c r="AZ122" s="39"/>
      <c r="BA122" s="18"/>
      <c r="BB122" s="18"/>
      <c r="BC122" s="18"/>
      <c r="BD122" s="85"/>
      <c r="BE122" s="117"/>
      <c r="BF122" s="39"/>
      <c r="BG122" s="18"/>
      <c r="BH122" s="104"/>
      <c r="BI122" s="18"/>
      <c r="BJ122" s="104"/>
      <c r="BK122" s="18"/>
      <c r="BL122" s="104"/>
      <c r="BM122" s="18"/>
      <c r="BN122" s="104"/>
      <c r="BO122" s="104"/>
      <c r="BP122" s="104"/>
    </row>
    <row r="123" spans="1:68" s="90" customFormat="1" ht="12.75">
      <c r="A123" s="90" t="s">
        <v>27</v>
      </c>
      <c r="B123" s="91"/>
      <c r="C123" s="77" t="s">
        <v>1088</v>
      </c>
      <c r="D123" s="105"/>
      <c r="E123" s="105">
        <v>0</v>
      </c>
      <c r="F123" s="105"/>
      <c r="G123" s="105">
        <v>0</v>
      </c>
      <c r="H123" s="105"/>
      <c r="I123" s="9">
        <f t="shared" si="32"/>
        <v>0</v>
      </c>
      <c r="J123" s="37" t="str">
        <f>IF((+E123-G123)=(I123),"  ",$AO$511)</f>
        <v>  </v>
      </c>
      <c r="K123" s="38">
        <f t="shared" si="33"/>
        <v>0</v>
      </c>
      <c r="L123" s="39"/>
      <c r="M123" s="5">
        <v>0</v>
      </c>
      <c r="N123" s="9"/>
      <c r="O123" s="5">
        <v>0</v>
      </c>
      <c r="P123" s="9"/>
      <c r="Q123" s="9">
        <f t="shared" si="34"/>
        <v>0</v>
      </c>
      <c r="R123" s="37" t="str">
        <f>IF((+M123-O123)=(Q123),"  ",$AO$511)</f>
        <v>  </v>
      </c>
      <c r="S123" s="38">
        <f t="shared" si="35"/>
        <v>0</v>
      </c>
      <c r="T123" s="39"/>
      <c r="U123" s="9">
        <v>0</v>
      </c>
      <c r="V123" s="9"/>
      <c r="W123" s="9">
        <v>0</v>
      </c>
      <c r="X123" s="9"/>
      <c r="Y123" s="9">
        <f t="shared" si="36"/>
        <v>0</v>
      </c>
      <c r="Z123" s="37" t="str">
        <f>IF((+U123-W123)=(Y123),"  ",$AO$511)</f>
        <v>  </v>
      </c>
      <c r="AA123" s="38">
        <f t="shared" si="37"/>
        <v>0</v>
      </c>
      <c r="AB123" s="39"/>
      <c r="AC123" s="9">
        <v>0</v>
      </c>
      <c r="AD123" s="9"/>
      <c r="AE123" s="9">
        <v>0</v>
      </c>
      <c r="AF123" s="9"/>
      <c r="AG123" s="9">
        <f t="shared" si="38"/>
        <v>0</v>
      </c>
      <c r="AH123" s="37" t="str">
        <f>IF((+AC123-AE123)=(AG123),"  ",$AO$511)</f>
        <v>  </v>
      </c>
      <c r="AI123" s="38">
        <f t="shared" si="39"/>
        <v>0</v>
      </c>
      <c r="AJ123" s="39"/>
      <c r="AK123" s="105"/>
      <c r="AL123" s="105"/>
      <c r="AM123" s="105"/>
      <c r="AN123" s="105"/>
      <c r="AO123" s="105"/>
      <c r="AP123" s="106"/>
      <c r="AQ123" s="107"/>
      <c r="AR123" s="108"/>
      <c r="AS123" s="105"/>
      <c r="AT123" s="105"/>
      <c r="AU123" s="105"/>
      <c r="AV123" s="105"/>
      <c r="AW123" s="105"/>
      <c r="AX123" s="106"/>
      <c r="AY123" s="107"/>
      <c r="AZ123" s="108"/>
      <c r="BA123" s="105"/>
      <c r="BB123" s="105"/>
      <c r="BC123" s="105"/>
      <c r="BD123" s="106"/>
      <c r="BE123" s="107"/>
      <c r="BF123" s="108"/>
      <c r="BG123" s="105"/>
      <c r="BH123" s="109"/>
      <c r="BI123" s="105"/>
      <c r="BJ123" s="109"/>
      <c r="BK123" s="105"/>
      <c r="BL123" s="109"/>
      <c r="BM123" s="105"/>
      <c r="BN123" s="97"/>
      <c r="BO123" s="97"/>
      <c r="BP123" s="97"/>
    </row>
    <row r="124" spans="1:68" s="77" customFormat="1" ht="12.75">
      <c r="A124" s="77" t="s">
        <v>28</v>
      </c>
      <c r="B124" s="110"/>
      <c r="C124" s="77" t="s">
        <v>29</v>
      </c>
      <c r="D124" s="105"/>
      <c r="E124" s="105">
        <v>68299800.71000001</v>
      </c>
      <c r="F124" s="105"/>
      <c r="G124" s="105">
        <v>55942158.182000004</v>
      </c>
      <c r="H124" s="105"/>
      <c r="I124" s="9">
        <f t="shared" si="32"/>
        <v>12357642.528000005</v>
      </c>
      <c r="J124" s="37" t="str">
        <f>IF((+E124-G124)=(I124),"  ",$AO$511)</f>
        <v>  </v>
      </c>
      <c r="K124" s="38">
        <f t="shared" si="33"/>
        <v>0.22090035367952984</v>
      </c>
      <c r="L124" s="39"/>
      <c r="M124" s="5">
        <v>198681925.18400002</v>
      </c>
      <c r="N124" s="9"/>
      <c r="O124" s="5">
        <v>157290566.19300002</v>
      </c>
      <c r="P124" s="9"/>
      <c r="Q124" s="9">
        <f t="shared" si="34"/>
        <v>41391358.991</v>
      </c>
      <c r="R124" s="37" t="str">
        <f>IF((+M124-O124)=(Q124),"  ",$AO$511)</f>
        <v>  </v>
      </c>
      <c r="S124" s="38">
        <f t="shared" si="35"/>
        <v>0.26315220291223074</v>
      </c>
      <c r="T124" s="39"/>
      <c r="U124" s="9">
        <v>467978142.86399996</v>
      </c>
      <c r="V124" s="9"/>
      <c r="W124" s="9">
        <v>401711647.6809999</v>
      </c>
      <c r="X124" s="9"/>
      <c r="Y124" s="9">
        <f t="shared" si="36"/>
        <v>66266495.18300009</v>
      </c>
      <c r="Z124" s="37" t="str">
        <f>IF((+U124-W124)=(Y124),"  ",$AO$511)</f>
        <v>  </v>
      </c>
      <c r="AA124" s="38">
        <f t="shared" si="37"/>
        <v>0.16496035294356828</v>
      </c>
      <c r="AB124" s="39"/>
      <c r="AC124" s="9">
        <v>676378284.1219999</v>
      </c>
      <c r="AD124" s="9"/>
      <c r="AE124" s="9">
        <v>588285989.736</v>
      </c>
      <c r="AF124" s="9"/>
      <c r="AG124" s="9">
        <f t="shared" si="38"/>
        <v>88092294.38599992</v>
      </c>
      <c r="AH124" s="37" t="str">
        <f>IF((+AC124-AE124)=(AG124),"  ",$AO$511)</f>
        <v>  </v>
      </c>
      <c r="AI124" s="38">
        <f t="shared" si="39"/>
        <v>0.1497439951366721</v>
      </c>
      <c r="AJ124" s="39"/>
      <c r="AK124" s="105"/>
      <c r="AL124" s="105"/>
      <c r="AM124" s="105"/>
      <c r="AN124" s="105"/>
      <c r="AO124" s="105"/>
      <c r="AP124" s="106"/>
      <c r="AQ124" s="107"/>
      <c r="AR124" s="108"/>
      <c r="AS124" s="105"/>
      <c r="AT124" s="105"/>
      <c r="AU124" s="105"/>
      <c r="AV124" s="105"/>
      <c r="AW124" s="105"/>
      <c r="AX124" s="106"/>
      <c r="AY124" s="107"/>
      <c r="AZ124" s="108"/>
      <c r="BA124" s="105"/>
      <c r="BB124" s="105"/>
      <c r="BC124" s="105"/>
      <c r="BD124" s="106"/>
      <c r="BE124" s="107"/>
      <c r="BF124" s="108"/>
      <c r="BG124" s="105"/>
      <c r="BH124" s="109"/>
      <c r="BI124" s="105"/>
      <c r="BJ124" s="109"/>
      <c r="BK124" s="105"/>
      <c r="BL124" s="109"/>
      <c r="BM124" s="105"/>
      <c r="BN124" s="109"/>
      <c r="BO124" s="109"/>
      <c r="BP124" s="109"/>
    </row>
    <row r="125" spans="2:68" s="90" customFormat="1" ht="12.75">
      <c r="B125" s="91"/>
      <c r="D125" s="71"/>
      <c r="E125" s="41" t="str">
        <f>IF(ABS(E115+E121+E123-E124)&gt;$AO$507,$AO$510," ")</f>
        <v> </v>
      </c>
      <c r="F125" s="111"/>
      <c r="G125" s="41" t="str">
        <f>IF(ABS(G115+G121+G123-G124)&gt;$AO$507,$AO$510," ")</f>
        <v> </v>
      </c>
      <c r="H125" s="111"/>
      <c r="I125" s="41" t="str">
        <f>IF(ABS(I115+I121+I123-I124)&gt;$AO$507,$AO$510," ")</f>
        <v> </v>
      </c>
      <c r="J125" s="111"/>
      <c r="K125" s="111"/>
      <c r="L125" s="111"/>
      <c r="M125" s="41" t="str">
        <f>IF(ABS(M115+M121+M123-M124)&gt;$AO$507,$AO$510," ")</f>
        <v> </v>
      </c>
      <c r="N125" s="111"/>
      <c r="O125" s="41" t="str">
        <f>IF(ABS(O115+O121+O123-O124)&gt;$AO$507,$AO$510," ")</f>
        <v> </v>
      </c>
      <c r="P125" s="111"/>
      <c r="Q125" s="41" t="str">
        <f>IF(ABS(Q115+Q121+Q123-Q124)&gt;$AO$507,$AO$510," ")</f>
        <v> </v>
      </c>
      <c r="R125" s="111"/>
      <c r="S125" s="111"/>
      <c r="T125" s="111"/>
      <c r="U125" s="41" t="str">
        <f>IF(ABS(U115+U121+U123-U124)&gt;$AO$507,$AO$510," ")</f>
        <v> </v>
      </c>
      <c r="V125" s="111"/>
      <c r="W125" s="41" t="str">
        <f>IF(ABS(W115+W121+W123-W124)&gt;$AO$507,$AO$510," ")</f>
        <v> </v>
      </c>
      <c r="X125" s="111"/>
      <c r="Y125" s="41" t="str">
        <f>IF(ABS(Y115+Y121+Y123-Y124)&gt;$AO$507,$AO$510," ")</f>
        <v> </v>
      </c>
      <c r="Z125" s="111"/>
      <c r="AA125" s="111"/>
      <c r="AB125" s="111"/>
      <c r="AC125" s="41" t="str">
        <f>IF(ABS(AC115+AC121+AC123-AC124)&gt;$AO$507,$AO$510," ")</f>
        <v> </v>
      </c>
      <c r="AD125" s="111"/>
      <c r="AE125" s="41" t="str">
        <f>IF(ABS(AE115+AE121+AE123-AE124)&gt;$AO$507,$AO$510," ")</f>
        <v> </v>
      </c>
      <c r="AF125" s="111"/>
      <c r="AG125" s="41" t="str">
        <f>IF(ABS(AG115+AG121+AG123-AG124)&gt;$AO$507,$AO$510," ")</f>
        <v> </v>
      </c>
      <c r="AH125" s="111"/>
      <c r="AI125" s="111"/>
      <c r="AJ125" s="112"/>
      <c r="AK125" s="111"/>
      <c r="AL125" s="112"/>
      <c r="AM125" s="111"/>
      <c r="AN125" s="112"/>
      <c r="AO125" s="111"/>
      <c r="AP125" s="71"/>
      <c r="AQ125" s="113"/>
      <c r="AR125" s="71"/>
      <c r="AS125" s="111"/>
      <c r="AT125" s="112"/>
      <c r="AU125" s="111"/>
      <c r="AV125" s="112"/>
      <c r="AW125" s="111"/>
      <c r="AX125" s="71"/>
      <c r="AY125" s="113"/>
      <c r="AZ125" s="71"/>
      <c r="BA125" s="111"/>
      <c r="BB125" s="112"/>
      <c r="BC125" s="111"/>
      <c r="BD125" s="71"/>
      <c r="BE125" s="113"/>
      <c r="BG125" s="71"/>
      <c r="BH125" s="97"/>
      <c r="BI125" s="71"/>
      <c r="BJ125" s="97"/>
      <c r="BK125" s="71"/>
      <c r="BL125" s="97"/>
      <c r="BM125" s="71"/>
      <c r="BN125" s="97"/>
      <c r="BO125" s="97"/>
      <c r="BP125" s="97"/>
    </row>
    <row r="126" spans="2:68" s="90" customFormat="1" ht="12.75">
      <c r="B126" s="91"/>
      <c r="C126" s="77" t="s">
        <v>30</v>
      </c>
      <c r="D126" s="71"/>
      <c r="E126" s="71"/>
      <c r="F126" s="97"/>
      <c r="G126" s="71"/>
      <c r="H126" s="97"/>
      <c r="I126" s="71"/>
      <c r="J126" s="97"/>
      <c r="K126" s="71"/>
      <c r="L126" s="97"/>
      <c r="M126" s="71"/>
      <c r="N126" s="97"/>
      <c r="O126" s="71"/>
      <c r="P126" s="97"/>
      <c r="Q126" s="71"/>
      <c r="R126" s="97"/>
      <c r="S126" s="71"/>
      <c r="T126" s="97"/>
      <c r="U126" s="71"/>
      <c r="V126" s="97"/>
      <c r="W126" s="71"/>
      <c r="X126" s="97"/>
      <c r="Y126" s="71"/>
      <c r="Z126" s="97"/>
      <c r="AA126" s="71"/>
      <c r="AB126" s="97"/>
      <c r="AC126" s="71"/>
      <c r="AD126" s="97"/>
      <c r="AE126" s="71"/>
      <c r="AF126" s="97"/>
      <c r="AG126" s="71"/>
      <c r="AH126" s="97"/>
      <c r="AI126" s="71"/>
      <c r="AJ126" s="71"/>
      <c r="AK126" s="71"/>
      <c r="AL126" s="71"/>
      <c r="AM126" s="71"/>
      <c r="AN126" s="71"/>
      <c r="AO126" s="71"/>
      <c r="AP126" s="71"/>
      <c r="AQ126" s="113"/>
      <c r="AR126" s="71"/>
      <c r="AS126" s="71"/>
      <c r="AT126" s="97"/>
      <c r="AU126" s="71"/>
      <c r="AV126" s="71"/>
      <c r="AW126" s="71"/>
      <c r="AX126" s="71"/>
      <c r="AY126" s="113"/>
      <c r="AZ126" s="71"/>
      <c r="BA126" s="71"/>
      <c r="BB126" s="71"/>
      <c r="BC126" s="71"/>
      <c r="BD126" s="71"/>
      <c r="BE126" s="113"/>
      <c r="BG126" s="71"/>
      <c r="BH126" s="97"/>
      <c r="BI126" s="71"/>
      <c r="BJ126" s="97"/>
      <c r="BK126" s="71"/>
      <c r="BL126" s="97"/>
      <c r="BM126" s="71"/>
      <c r="BN126" s="97"/>
      <c r="BO126" s="97"/>
      <c r="BP126" s="97"/>
    </row>
    <row r="127" spans="2:68" s="90" customFormat="1" ht="12.75">
      <c r="B127" s="91"/>
      <c r="C127" s="77" t="s">
        <v>31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113"/>
      <c r="AR127" s="71"/>
      <c r="AS127" s="71"/>
      <c r="AT127" s="71"/>
      <c r="AU127" s="71"/>
      <c r="AV127" s="71"/>
      <c r="AW127" s="71"/>
      <c r="AX127" s="71"/>
      <c r="AY127" s="113"/>
      <c r="AZ127" s="71"/>
      <c r="BA127" s="71"/>
      <c r="BB127" s="71"/>
      <c r="BC127" s="71"/>
      <c r="BD127" s="71"/>
      <c r="BE127" s="113"/>
      <c r="BG127" s="71"/>
      <c r="BH127" s="97"/>
      <c r="BI127" s="71"/>
      <c r="BJ127" s="97"/>
      <c r="BK127" s="71"/>
      <c r="BL127" s="97"/>
      <c r="BM127" s="71"/>
      <c r="BN127" s="97"/>
      <c r="BO127" s="97"/>
      <c r="BP127" s="97"/>
    </row>
    <row r="128" spans="1:35" ht="12.75" outlineLevel="1">
      <c r="A128" s="1" t="s">
        <v>424</v>
      </c>
      <c r="B128" s="16" t="s">
        <v>425</v>
      </c>
      <c r="C128" s="1" t="s">
        <v>1089</v>
      </c>
      <c r="E128" s="5">
        <v>50061.55</v>
      </c>
      <c r="G128" s="5">
        <v>31417.152000000002</v>
      </c>
      <c r="I128" s="9">
        <f aca="true" t="shared" si="40" ref="I128:I135">+E128-G128</f>
        <v>18644.398</v>
      </c>
      <c r="K128" s="21">
        <f aca="true" t="shared" si="41" ref="K128:K135">IF(G128&lt;0,IF(I128=0,0,IF(OR(G128=0,E128=0),"N.M.",IF(ABS(I128/G128)&gt;=10,"N.M.",I128/(-G128)))),IF(I128=0,0,IF(OR(G128=0,E128=0),"N.M.",IF(ABS(I128/G128)&gt;=10,"N.M.",I128/G128))))</f>
        <v>0.5934464715324929</v>
      </c>
      <c r="M128" s="9">
        <v>92124.2</v>
      </c>
      <c r="O128" s="9">
        <v>191929.16</v>
      </c>
      <c r="Q128" s="9">
        <f aca="true" t="shared" si="42" ref="Q128:Q135">(+M128-O128)</f>
        <v>-99804.96</v>
      </c>
      <c r="S128" s="21">
        <f aca="true" t="shared" si="43" ref="S128:S135">IF(O128&lt;0,IF(Q128=0,0,IF(OR(O128=0,M128=0),"N.M.",IF(ABS(Q128/O128)&gt;=10,"N.M.",Q128/(-O128)))),IF(Q128=0,0,IF(OR(O128=0,M128=0),"N.M.",IF(ABS(Q128/O128)&gt;=10,"N.M.",Q128/O128))))</f>
        <v>-0.5200093617874428</v>
      </c>
      <c r="U128" s="9">
        <v>215490.884</v>
      </c>
      <c r="W128" s="9">
        <v>312841.278</v>
      </c>
      <c r="Y128" s="9">
        <f aca="true" t="shared" si="44" ref="Y128:Y135">(+U128-W128)</f>
        <v>-97350.394</v>
      </c>
      <c r="AA128" s="21">
        <f aca="true" t="shared" si="45" ref="AA128:AA135">IF(W128&lt;0,IF(Y128=0,0,IF(OR(W128=0,U128=0),"N.M.",IF(ABS(Y128/W128)&gt;=10,"N.M.",Y128/(-W128)))),IF(Y128=0,0,IF(OR(W128=0,U128=0),"N.M.",IF(ABS(Y128/W128)&gt;=10,"N.M.",Y128/W128))))</f>
        <v>-0.31118142280444205</v>
      </c>
      <c r="AC128" s="9">
        <v>271899.972</v>
      </c>
      <c r="AE128" s="9">
        <v>577705.7</v>
      </c>
      <c r="AG128" s="9">
        <f aca="true" t="shared" si="46" ref="AG128:AG135">(+AC128-AE128)</f>
        <v>-305805.72799999994</v>
      </c>
      <c r="AI128" s="21">
        <f aca="true" t="shared" si="47" ref="AI128:AI135">IF(AE128&lt;0,IF(AG128=0,0,IF(OR(AE128=0,AC128=0),"N.M.",IF(ABS(AG128/AE128)&gt;=10,"N.M.",AG128/(-AE128)))),IF(AG128=0,0,IF(OR(AE128=0,AC128=0),"N.M.",IF(ABS(AG128/AE128)&gt;=10,"N.M.",AG128/AE128))))</f>
        <v>-0.5293451804266428</v>
      </c>
    </row>
    <row r="129" spans="1:35" ht="12.75" outlineLevel="1">
      <c r="A129" s="1" t="s">
        <v>426</v>
      </c>
      <c r="B129" s="16" t="s">
        <v>427</v>
      </c>
      <c r="C129" s="1" t="s">
        <v>1090</v>
      </c>
      <c r="E129" s="5">
        <v>16363027.95</v>
      </c>
      <c r="G129" s="5">
        <v>13622205.24</v>
      </c>
      <c r="I129" s="9">
        <f t="shared" si="40"/>
        <v>2740822.709999999</v>
      </c>
      <c r="K129" s="21">
        <f t="shared" si="41"/>
        <v>0.20120257048777213</v>
      </c>
      <c r="M129" s="9">
        <v>40080570.32</v>
      </c>
      <c r="O129" s="9">
        <v>37389506.95</v>
      </c>
      <c r="Q129" s="9">
        <f t="shared" si="42"/>
        <v>2691063.3699999973</v>
      </c>
      <c r="S129" s="21">
        <f t="shared" si="43"/>
        <v>0.07197375920465293</v>
      </c>
      <c r="U129" s="9">
        <v>97400916.53</v>
      </c>
      <c r="W129" s="9">
        <v>92238148.52</v>
      </c>
      <c r="Y129" s="9">
        <f t="shared" si="44"/>
        <v>5162768.010000005</v>
      </c>
      <c r="AA129" s="21">
        <f t="shared" si="45"/>
        <v>0.05597215569521717</v>
      </c>
      <c r="AC129" s="9">
        <v>148199857.37</v>
      </c>
      <c r="AE129" s="9">
        <v>140094501.41</v>
      </c>
      <c r="AG129" s="9">
        <f t="shared" si="46"/>
        <v>8105355.960000008</v>
      </c>
      <c r="AI129" s="21">
        <f t="shared" si="47"/>
        <v>0.057856346097973584</v>
      </c>
    </row>
    <row r="130" spans="1:35" ht="12.75" outlineLevel="1">
      <c r="A130" s="1" t="s">
        <v>428</v>
      </c>
      <c r="B130" s="16" t="s">
        <v>429</v>
      </c>
      <c r="C130" s="1" t="s">
        <v>1091</v>
      </c>
      <c r="E130" s="5">
        <v>197750.24</v>
      </c>
      <c r="G130" s="5">
        <v>251450.04</v>
      </c>
      <c r="I130" s="9">
        <f t="shared" si="40"/>
        <v>-53699.80000000002</v>
      </c>
      <c r="K130" s="21">
        <f t="shared" si="41"/>
        <v>-0.2135605148442212</v>
      </c>
      <c r="M130" s="9">
        <v>717021.27</v>
      </c>
      <c r="O130" s="9">
        <v>694612.96</v>
      </c>
      <c r="Q130" s="9">
        <f t="shared" si="42"/>
        <v>22408.310000000056</v>
      </c>
      <c r="S130" s="21">
        <f t="shared" si="43"/>
        <v>0.03226013807746987</v>
      </c>
      <c r="U130" s="9">
        <v>1671373.76</v>
      </c>
      <c r="W130" s="9">
        <v>1787831.01</v>
      </c>
      <c r="Y130" s="9">
        <f t="shared" si="44"/>
        <v>-116457.25</v>
      </c>
      <c r="AA130" s="21">
        <f t="shared" si="45"/>
        <v>-0.0651388466519551</v>
      </c>
      <c r="AC130" s="9">
        <v>2592164.55</v>
      </c>
      <c r="AE130" s="9">
        <v>2766782.9</v>
      </c>
      <c r="AG130" s="9">
        <f t="shared" si="46"/>
        <v>-174618.3500000001</v>
      </c>
      <c r="AI130" s="21">
        <f t="shared" si="47"/>
        <v>-0.06311241478324885</v>
      </c>
    </row>
    <row r="131" spans="1:35" ht="12.75" outlineLevel="1">
      <c r="A131" s="1" t="s">
        <v>430</v>
      </c>
      <c r="B131" s="16" t="s">
        <v>431</v>
      </c>
      <c r="C131" s="1" t="s">
        <v>1092</v>
      </c>
      <c r="E131" s="5">
        <v>-3413065.11</v>
      </c>
      <c r="G131" s="5">
        <v>106772</v>
      </c>
      <c r="I131" s="9">
        <f t="shared" si="40"/>
        <v>-3519837.11</v>
      </c>
      <c r="K131" s="21" t="str">
        <f t="shared" si="41"/>
        <v>N.M.</v>
      </c>
      <c r="M131" s="9">
        <v>-8640986.93</v>
      </c>
      <c r="O131" s="9">
        <v>8690079</v>
      </c>
      <c r="Q131" s="9">
        <f t="shared" si="42"/>
        <v>-17331065.93</v>
      </c>
      <c r="S131" s="21">
        <f t="shared" si="43"/>
        <v>-1.994350791287398</v>
      </c>
      <c r="U131" s="9">
        <v>-7414637.93</v>
      </c>
      <c r="W131" s="9">
        <v>6623144</v>
      </c>
      <c r="Y131" s="9">
        <f t="shared" si="44"/>
        <v>-14037781.93</v>
      </c>
      <c r="AA131" s="21">
        <f t="shared" si="45"/>
        <v>-2.1195042611182844</v>
      </c>
      <c r="AC131" s="9">
        <v>-17616066.93</v>
      </c>
      <c r="AE131" s="9">
        <v>3400139</v>
      </c>
      <c r="AG131" s="9">
        <f t="shared" si="46"/>
        <v>-21016205.93</v>
      </c>
      <c r="AI131" s="21">
        <f t="shared" si="47"/>
        <v>-6.180984345051776</v>
      </c>
    </row>
    <row r="132" spans="1:35" ht="12.75" outlineLevel="1">
      <c r="A132" s="1" t="s">
        <v>432</v>
      </c>
      <c r="B132" s="16" t="s">
        <v>433</v>
      </c>
      <c r="C132" s="1" t="s">
        <v>1093</v>
      </c>
      <c r="E132" s="5">
        <v>0</v>
      </c>
      <c r="G132" s="5">
        <v>-1</v>
      </c>
      <c r="I132" s="9">
        <f t="shared" si="40"/>
        <v>1</v>
      </c>
      <c r="K132" s="21" t="str">
        <f t="shared" si="41"/>
        <v>N.M.</v>
      </c>
      <c r="M132" s="9">
        <v>0</v>
      </c>
      <c r="O132" s="9">
        <v>-1</v>
      </c>
      <c r="Q132" s="9">
        <f t="shared" si="42"/>
        <v>1</v>
      </c>
      <c r="S132" s="21" t="str">
        <f t="shared" si="43"/>
        <v>N.M.</v>
      </c>
      <c r="U132" s="9">
        <v>0</v>
      </c>
      <c r="W132" s="9">
        <v>-1</v>
      </c>
      <c r="Y132" s="9">
        <f t="shared" si="44"/>
        <v>1</v>
      </c>
      <c r="AA132" s="21" t="str">
        <f t="shared" si="45"/>
        <v>N.M.</v>
      </c>
      <c r="AC132" s="9">
        <v>0</v>
      </c>
      <c r="AE132" s="9">
        <v>0</v>
      </c>
      <c r="AG132" s="9">
        <f t="shared" si="46"/>
        <v>0</v>
      </c>
      <c r="AI132" s="21">
        <f t="shared" si="47"/>
        <v>0</v>
      </c>
    </row>
    <row r="133" spans="1:35" ht="12.75" outlineLevel="1">
      <c r="A133" s="1" t="s">
        <v>434</v>
      </c>
      <c r="B133" s="16" t="s">
        <v>435</v>
      </c>
      <c r="C133" s="1" t="s">
        <v>1094</v>
      </c>
      <c r="E133" s="5">
        <v>465473.21</v>
      </c>
      <c r="G133" s="5">
        <v>16012.1</v>
      </c>
      <c r="I133" s="9">
        <f t="shared" si="40"/>
        <v>449461.11000000004</v>
      </c>
      <c r="K133" s="21" t="str">
        <f t="shared" si="41"/>
        <v>N.M.</v>
      </c>
      <c r="M133" s="9">
        <v>2727571.08</v>
      </c>
      <c r="O133" s="9">
        <v>302582.89</v>
      </c>
      <c r="Q133" s="9">
        <f t="shared" si="42"/>
        <v>2424988.19</v>
      </c>
      <c r="S133" s="21">
        <f t="shared" si="43"/>
        <v>8.014293835318975</v>
      </c>
      <c r="U133" s="9">
        <v>3304985.22</v>
      </c>
      <c r="W133" s="9">
        <v>1034972.4</v>
      </c>
      <c r="Y133" s="9">
        <f t="shared" si="44"/>
        <v>2270012.8200000003</v>
      </c>
      <c r="AA133" s="21">
        <f t="shared" si="45"/>
        <v>2.1933075896516665</v>
      </c>
      <c r="AC133" s="9">
        <v>3848039.92</v>
      </c>
      <c r="AE133" s="9">
        <v>1420010.23</v>
      </c>
      <c r="AG133" s="9">
        <f t="shared" si="46"/>
        <v>2428029.69</v>
      </c>
      <c r="AI133" s="21">
        <f t="shared" si="47"/>
        <v>1.7098677451077235</v>
      </c>
    </row>
    <row r="134" spans="1:35" ht="12.75" outlineLevel="1">
      <c r="A134" s="1" t="s">
        <v>436</v>
      </c>
      <c r="B134" s="16" t="s">
        <v>437</v>
      </c>
      <c r="C134" s="1" t="s">
        <v>1095</v>
      </c>
      <c r="E134" s="5">
        <v>398493.23</v>
      </c>
      <c r="G134" s="5">
        <v>0</v>
      </c>
      <c r="I134" s="9">
        <f t="shared" si="40"/>
        <v>398493.23</v>
      </c>
      <c r="K134" s="21" t="str">
        <f t="shared" si="41"/>
        <v>N.M.</v>
      </c>
      <c r="M134" s="9">
        <v>1191210.07</v>
      </c>
      <c r="O134" s="9">
        <v>0</v>
      </c>
      <c r="Q134" s="9">
        <f t="shared" si="42"/>
        <v>1191210.07</v>
      </c>
      <c r="S134" s="21" t="str">
        <f t="shared" si="43"/>
        <v>N.M.</v>
      </c>
      <c r="U134" s="9">
        <v>2930424.4699999997</v>
      </c>
      <c r="W134" s="9">
        <v>0</v>
      </c>
      <c r="Y134" s="9">
        <f t="shared" si="44"/>
        <v>2930424.4699999997</v>
      </c>
      <c r="AA134" s="21" t="str">
        <f t="shared" si="45"/>
        <v>N.M.</v>
      </c>
      <c r="AC134" s="9">
        <v>5174320.55</v>
      </c>
      <c r="AE134" s="9">
        <v>0</v>
      </c>
      <c r="AG134" s="9">
        <f t="shared" si="46"/>
        <v>5174320.55</v>
      </c>
      <c r="AI134" s="21" t="str">
        <f t="shared" si="47"/>
        <v>N.M.</v>
      </c>
    </row>
    <row r="135" spans="1:35" ht="12.75" outlineLevel="1">
      <c r="A135" s="1" t="s">
        <v>438</v>
      </c>
      <c r="B135" s="16" t="s">
        <v>439</v>
      </c>
      <c r="C135" s="1" t="s">
        <v>1096</v>
      </c>
      <c r="E135" s="5">
        <v>-398493.23</v>
      </c>
      <c r="G135" s="5">
        <v>0</v>
      </c>
      <c r="I135" s="9">
        <f t="shared" si="40"/>
        <v>-398493.23</v>
      </c>
      <c r="K135" s="21" t="str">
        <f t="shared" si="41"/>
        <v>N.M.</v>
      </c>
      <c r="M135" s="9">
        <v>-1191210.07</v>
      </c>
      <c r="O135" s="9">
        <v>0</v>
      </c>
      <c r="Q135" s="9">
        <f t="shared" si="42"/>
        <v>-1191210.07</v>
      </c>
      <c r="S135" s="21" t="str">
        <f t="shared" si="43"/>
        <v>N.M.</v>
      </c>
      <c r="U135" s="9">
        <v>-2930424.4699999997</v>
      </c>
      <c r="W135" s="9">
        <v>0</v>
      </c>
      <c r="Y135" s="9">
        <f t="shared" si="44"/>
        <v>-2930424.4699999997</v>
      </c>
      <c r="AA135" s="21" t="str">
        <f t="shared" si="45"/>
        <v>N.M.</v>
      </c>
      <c r="AC135" s="9">
        <v>-5174320.55</v>
      </c>
      <c r="AE135" s="9">
        <v>0</v>
      </c>
      <c r="AG135" s="9">
        <f t="shared" si="46"/>
        <v>-5174320.55</v>
      </c>
      <c r="AI135" s="21" t="str">
        <f t="shared" si="47"/>
        <v>N.M.</v>
      </c>
    </row>
    <row r="136" spans="1:68" s="90" customFormat="1" ht="12.75">
      <c r="A136" s="90" t="s">
        <v>32</v>
      </c>
      <c r="B136" s="91"/>
      <c r="C136" s="77" t="s">
        <v>1097</v>
      </c>
      <c r="D136" s="105"/>
      <c r="E136" s="105">
        <v>13663247.840000002</v>
      </c>
      <c r="F136" s="105"/>
      <c r="G136" s="105">
        <v>14027855.532</v>
      </c>
      <c r="H136" s="105"/>
      <c r="I136" s="9">
        <f>+E136-G136</f>
        <v>-364607.69199999794</v>
      </c>
      <c r="J136" s="37" t="str">
        <f>IF((+E136-G136)=(I136),"  ",$AO$511)</f>
        <v>  </v>
      </c>
      <c r="K136" s="38">
        <f>IF(G136&lt;0,IF(I136=0,0,IF(OR(G136=0,E136=0),"N.M.",IF(ABS(I136/G136)&gt;=10,"N.M.",I136/(-G136)))),IF(I136=0,0,IF(OR(G136=0,E136=0),"N.M.",IF(ABS(I136/G136)&gt;=10,"N.M.",I136/G136))))</f>
        <v>-0.02599169140060388</v>
      </c>
      <c r="L136" s="39"/>
      <c r="M136" s="5">
        <v>34976299.940000005</v>
      </c>
      <c r="N136" s="9"/>
      <c r="O136" s="5">
        <v>47268709.96</v>
      </c>
      <c r="P136" s="9"/>
      <c r="Q136" s="9">
        <f>(+M136-O136)</f>
        <v>-12292410.019999996</v>
      </c>
      <c r="R136" s="37" t="str">
        <f>IF((+M136-O136)=(Q136),"  ",$AO$511)</f>
        <v>  </v>
      </c>
      <c r="S136" s="38">
        <f>IF(O136&lt;0,IF(Q136=0,0,IF(OR(O136=0,M136=0),"N.M.",IF(ABS(Q136/O136)&gt;=10,"N.M.",Q136/(-O136)))),IF(Q136=0,0,IF(OR(O136=0,M136=0),"N.M.",IF(ABS(Q136/O136)&gt;=10,"N.M.",Q136/O136))))</f>
        <v>-0.26005385021935545</v>
      </c>
      <c r="T136" s="39"/>
      <c r="U136" s="9">
        <v>95178128.46400002</v>
      </c>
      <c r="V136" s="9"/>
      <c r="W136" s="9">
        <v>101996936.208</v>
      </c>
      <c r="X136" s="9"/>
      <c r="Y136" s="9">
        <f>(+U136-W136)</f>
        <v>-6818807.743999988</v>
      </c>
      <c r="Z136" s="37" t="str">
        <f>IF((+U136-W136)=(Y136),"  ",$AO$511)</f>
        <v>  </v>
      </c>
      <c r="AA136" s="38">
        <f>IF(W136&lt;0,IF(Y136=0,0,IF(OR(W136=0,U136=0),"N.M.",IF(ABS(Y136/W136)&gt;=10,"N.M.",Y136/(-W136)))),IF(Y136=0,0,IF(OR(W136=0,U136=0),"N.M.",IF(ABS(Y136/W136)&gt;=10,"N.M.",Y136/W136))))</f>
        <v>-0.06685306439101808</v>
      </c>
      <c r="AB136" s="39"/>
      <c r="AC136" s="9">
        <v>137295894.882</v>
      </c>
      <c r="AD136" s="9"/>
      <c r="AE136" s="9">
        <v>148259139.23999998</v>
      </c>
      <c r="AF136" s="9"/>
      <c r="AG136" s="9">
        <f>(+AC136-AE136)</f>
        <v>-10963244.35799998</v>
      </c>
      <c r="AH136" s="37" t="str">
        <f>IF((+AC136-AE136)=(AG136),"  ",$AO$511)</f>
        <v>  </v>
      </c>
      <c r="AI136" s="38">
        <f>IF(AE136&lt;0,IF(AG136=0,0,IF(OR(AE136=0,AC136=0),"N.M.",IF(ABS(AG136/AE136)&gt;=10,"N.M.",AG136/(-AE136)))),IF(AG136=0,0,IF(OR(AE136=0,AC136=0),"N.M.",IF(ABS(AG136/AE136)&gt;=10,"N.M.",AG136/AE136))))</f>
        <v>-0.07394649944819133</v>
      </c>
      <c r="AJ136" s="105"/>
      <c r="AK136" s="105"/>
      <c r="AL136" s="105"/>
      <c r="AM136" s="105"/>
      <c r="AN136" s="105"/>
      <c r="AO136" s="105"/>
      <c r="AP136" s="106"/>
      <c r="AQ136" s="107"/>
      <c r="AR136" s="108"/>
      <c r="AS136" s="105"/>
      <c r="AT136" s="105"/>
      <c r="AU136" s="105"/>
      <c r="AV136" s="105"/>
      <c r="AW136" s="105"/>
      <c r="AX136" s="106"/>
      <c r="AY136" s="107"/>
      <c r="AZ136" s="108"/>
      <c r="BA136" s="105"/>
      <c r="BB136" s="105"/>
      <c r="BC136" s="105"/>
      <c r="BD136" s="106"/>
      <c r="BE136" s="107"/>
      <c r="BF136" s="108"/>
      <c r="BG136" s="105"/>
      <c r="BH136" s="109"/>
      <c r="BI136" s="105"/>
      <c r="BJ136" s="109"/>
      <c r="BK136" s="105"/>
      <c r="BL136" s="109"/>
      <c r="BM136" s="105"/>
      <c r="BN136" s="97"/>
      <c r="BO136" s="97"/>
      <c r="BP136" s="97"/>
    </row>
    <row r="137" spans="1:35" ht="12.75" outlineLevel="1">
      <c r="A137" s="1" t="s">
        <v>440</v>
      </c>
      <c r="B137" s="16" t="s">
        <v>441</v>
      </c>
      <c r="C137" s="1" t="s">
        <v>1098</v>
      </c>
      <c r="E137" s="5">
        <v>0</v>
      </c>
      <c r="G137" s="5">
        <v>0</v>
      </c>
      <c r="I137" s="9">
        <f aca="true" t="shared" si="48" ref="I137:I155">+E137-G137</f>
        <v>0</v>
      </c>
      <c r="K137" s="21">
        <f aca="true" t="shared" si="49" ref="K137:K155">IF(G137&lt;0,IF(I137=0,0,IF(OR(G137=0,E137=0),"N.M.",IF(ABS(I137/G137)&gt;=10,"N.M.",I137/(-G137)))),IF(I137=0,0,IF(OR(G137=0,E137=0),"N.M.",IF(ABS(I137/G137)&gt;=10,"N.M.",I137/G137))))</f>
        <v>0</v>
      </c>
      <c r="M137" s="9">
        <v>0</v>
      </c>
      <c r="O137" s="9">
        <v>0</v>
      </c>
      <c r="Q137" s="9">
        <f aca="true" t="shared" si="50" ref="Q137:Q155">(+M137-O137)</f>
        <v>0</v>
      </c>
      <c r="S137" s="21">
        <f aca="true" t="shared" si="51" ref="S137:S155">IF(O137&lt;0,IF(Q137=0,0,IF(OR(O137=0,M137=0),"N.M.",IF(ABS(Q137/O137)&gt;=10,"N.M.",Q137/(-O137)))),IF(Q137=0,0,IF(OR(O137=0,M137=0),"N.M.",IF(ABS(Q137/O137)&gt;=10,"N.M.",Q137/O137))))</f>
        <v>0</v>
      </c>
      <c r="U137" s="9">
        <v>0</v>
      </c>
      <c r="W137" s="9">
        <v>0</v>
      </c>
      <c r="Y137" s="9">
        <f aca="true" t="shared" si="52" ref="Y137:Y155">(+U137-W137)</f>
        <v>0</v>
      </c>
      <c r="AA137" s="21">
        <f aca="true" t="shared" si="53" ref="AA137:AA155">IF(W137&lt;0,IF(Y137=0,0,IF(OR(W137=0,U137=0),"N.M.",IF(ABS(Y137/W137)&gt;=10,"N.M.",Y137/(-W137)))),IF(Y137=0,0,IF(OR(W137=0,U137=0),"N.M.",IF(ABS(Y137/W137)&gt;=10,"N.M.",Y137/W137))))</f>
        <v>0</v>
      </c>
      <c r="AC137" s="9">
        <v>0</v>
      </c>
      <c r="AE137" s="9">
        <v>4185.2</v>
      </c>
      <c r="AG137" s="9">
        <f aca="true" t="shared" si="54" ref="AG137:AG155">(+AC137-AE137)</f>
        <v>-4185.2</v>
      </c>
      <c r="AI137" s="21" t="str">
        <f aca="true" t="shared" si="55" ref="AI137:AI155">IF(AE137&lt;0,IF(AG137=0,0,IF(OR(AE137=0,AC137=0),"N.M.",IF(ABS(AG137/AE137)&gt;=10,"N.M.",AG137/(-AE137)))),IF(AG137=0,0,IF(OR(AE137=0,AC137=0),"N.M.",IF(ABS(AG137/AE137)&gt;=10,"N.M.",AG137/AE137))))</f>
        <v>N.M.</v>
      </c>
    </row>
    <row r="138" spans="1:35" ht="12.75" outlineLevel="1">
      <c r="A138" s="1" t="s">
        <v>442</v>
      </c>
      <c r="B138" s="16" t="s">
        <v>443</v>
      </c>
      <c r="C138" s="1" t="s">
        <v>1099</v>
      </c>
      <c r="E138" s="5">
        <v>47483.04</v>
      </c>
      <c r="G138" s="5">
        <v>281366.63</v>
      </c>
      <c r="I138" s="9">
        <f t="shared" si="48"/>
        <v>-233883.59</v>
      </c>
      <c r="K138" s="21">
        <f t="shared" si="49"/>
        <v>-0.8312413949017337</v>
      </c>
      <c r="M138" s="9">
        <v>214115.06</v>
      </c>
      <c r="O138" s="9">
        <v>445365.82</v>
      </c>
      <c r="Q138" s="9">
        <f t="shared" si="50"/>
        <v>-231250.76</v>
      </c>
      <c r="S138" s="21">
        <f t="shared" si="51"/>
        <v>-0.51923778075291</v>
      </c>
      <c r="U138" s="9">
        <v>275511.26</v>
      </c>
      <c r="W138" s="9">
        <v>797515.0700000001</v>
      </c>
      <c r="Y138" s="9">
        <f t="shared" si="52"/>
        <v>-522003.81000000006</v>
      </c>
      <c r="AA138" s="21">
        <f t="shared" si="53"/>
        <v>-0.6545378634663293</v>
      </c>
      <c r="AC138" s="9">
        <v>514600.03</v>
      </c>
      <c r="AE138" s="9">
        <v>916168.56</v>
      </c>
      <c r="AG138" s="9">
        <f t="shared" si="54"/>
        <v>-401568.53</v>
      </c>
      <c r="AI138" s="21">
        <f t="shared" si="55"/>
        <v>-0.4383129344669937</v>
      </c>
    </row>
    <row r="139" spans="1:35" ht="12.75" outlineLevel="1">
      <c r="A139" s="1" t="s">
        <v>444</v>
      </c>
      <c r="B139" s="16" t="s">
        <v>445</v>
      </c>
      <c r="C139" s="1" t="s">
        <v>1100</v>
      </c>
      <c r="E139" s="5">
        <v>3447912.64</v>
      </c>
      <c r="G139" s="5">
        <v>1029768.71</v>
      </c>
      <c r="I139" s="9">
        <f t="shared" si="48"/>
        <v>2418143.93</v>
      </c>
      <c r="K139" s="21">
        <f t="shared" si="49"/>
        <v>2.3482398586377715</v>
      </c>
      <c r="M139" s="9">
        <v>8523832.18</v>
      </c>
      <c r="O139" s="9">
        <v>2757890.7800000003</v>
      </c>
      <c r="Q139" s="9">
        <f t="shared" si="50"/>
        <v>5765941.399999999</v>
      </c>
      <c r="S139" s="21">
        <f t="shared" si="51"/>
        <v>2.0907069423539677</v>
      </c>
      <c r="U139" s="9">
        <v>12379166.31</v>
      </c>
      <c r="W139" s="9">
        <v>6033409.75</v>
      </c>
      <c r="Y139" s="9">
        <f t="shared" si="52"/>
        <v>6345756.5600000005</v>
      </c>
      <c r="AA139" s="21">
        <f t="shared" si="53"/>
        <v>1.0517695338030042</v>
      </c>
      <c r="AC139" s="9">
        <v>17318724.77</v>
      </c>
      <c r="AE139" s="9">
        <v>7349371.41</v>
      </c>
      <c r="AG139" s="9">
        <f t="shared" si="54"/>
        <v>9969353.36</v>
      </c>
      <c r="AI139" s="21">
        <f t="shared" si="55"/>
        <v>1.356490617202322</v>
      </c>
    </row>
    <row r="140" spans="1:35" ht="12.75" outlineLevel="1">
      <c r="A140" s="1" t="s">
        <v>446</v>
      </c>
      <c r="B140" s="16" t="s">
        <v>447</v>
      </c>
      <c r="C140" s="1" t="s">
        <v>1101</v>
      </c>
      <c r="E140" s="5">
        <v>-2.21</v>
      </c>
      <c r="G140" s="5">
        <v>0</v>
      </c>
      <c r="I140" s="9">
        <f t="shared" si="48"/>
        <v>-2.21</v>
      </c>
      <c r="K140" s="21" t="str">
        <f t="shared" si="49"/>
        <v>N.M.</v>
      </c>
      <c r="M140" s="9">
        <v>0</v>
      </c>
      <c r="O140" s="9">
        <v>154.41</v>
      </c>
      <c r="Q140" s="9">
        <f t="shared" si="50"/>
        <v>-154.41</v>
      </c>
      <c r="S140" s="21" t="str">
        <f t="shared" si="51"/>
        <v>N.M.</v>
      </c>
      <c r="U140" s="9">
        <v>1433.15</v>
      </c>
      <c r="W140" s="9">
        <v>160.8</v>
      </c>
      <c r="Y140" s="9">
        <f t="shared" si="52"/>
        <v>1272.3500000000001</v>
      </c>
      <c r="AA140" s="21">
        <f t="shared" si="53"/>
        <v>7.912624378109453</v>
      </c>
      <c r="AC140" s="9">
        <v>3192.55</v>
      </c>
      <c r="AE140" s="9">
        <v>1802.09</v>
      </c>
      <c r="AG140" s="9">
        <f t="shared" si="54"/>
        <v>1390.4600000000003</v>
      </c>
      <c r="AI140" s="21">
        <f t="shared" si="55"/>
        <v>0.771581885477418</v>
      </c>
    </row>
    <row r="141" spans="1:35" ht="12.75" outlineLevel="1">
      <c r="A141" s="1" t="s">
        <v>448</v>
      </c>
      <c r="B141" s="16" t="s">
        <v>449</v>
      </c>
      <c r="C141" s="1" t="s">
        <v>1102</v>
      </c>
      <c r="E141" s="5">
        <v>0</v>
      </c>
      <c r="G141" s="5">
        <v>0</v>
      </c>
      <c r="I141" s="9">
        <f t="shared" si="48"/>
        <v>0</v>
      </c>
      <c r="K141" s="21">
        <f t="shared" si="49"/>
        <v>0</v>
      </c>
      <c r="M141" s="9">
        <v>0</v>
      </c>
      <c r="O141" s="9">
        <v>0</v>
      </c>
      <c r="Q141" s="9">
        <f t="shared" si="50"/>
        <v>0</v>
      </c>
      <c r="S141" s="21">
        <f t="shared" si="51"/>
        <v>0</v>
      </c>
      <c r="U141" s="9">
        <v>0</v>
      </c>
      <c r="W141" s="9">
        <v>0</v>
      </c>
      <c r="Y141" s="9">
        <f t="shared" si="52"/>
        <v>0</v>
      </c>
      <c r="AA141" s="21">
        <f t="shared" si="53"/>
        <v>0</v>
      </c>
      <c r="AC141" s="9">
        <v>0</v>
      </c>
      <c r="AE141" s="9">
        <v>-282.25</v>
      </c>
      <c r="AG141" s="9">
        <f t="shared" si="54"/>
        <v>282.25</v>
      </c>
      <c r="AI141" s="21" t="str">
        <f t="shared" si="55"/>
        <v>N.M.</v>
      </c>
    </row>
    <row r="142" spans="1:35" ht="12.75" outlineLevel="1">
      <c r="A142" s="1" t="s">
        <v>450</v>
      </c>
      <c r="B142" s="16" t="s">
        <v>451</v>
      </c>
      <c r="C142" s="1" t="s">
        <v>1103</v>
      </c>
      <c r="E142" s="5">
        <v>5749.18</v>
      </c>
      <c r="G142" s="5">
        <v>18211.2</v>
      </c>
      <c r="I142" s="9">
        <f t="shared" si="48"/>
        <v>-12462.02</v>
      </c>
      <c r="K142" s="21">
        <f t="shared" si="49"/>
        <v>-0.6843052626954841</v>
      </c>
      <c r="M142" s="9">
        <v>7418.56</v>
      </c>
      <c r="O142" s="9">
        <v>46224.23</v>
      </c>
      <c r="Q142" s="9">
        <f t="shared" si="50"/>
        <v>-38805.670000000006</v>
      </c>
      <c r="S142" s="21">
        <f t="shared" si="51"/>
        <v>-0.8395092790080009</v>
      </c>
      <c r="U142" s="9">
        <v>-6468.96</v>
      </c>
      <c r="W142" s="9">
        <v>37062.07</v>
      </c>
      <c r="Y142" s="9">
        <f t="shared" si="52"/>
        <v>-43531.03</v>
      </c>
      <c r="AA142" s="21">
        <f t="shared" si="53"/>
        <v>-1.17454394749133</v>
      </c>
      <c r="AC142" s="9">
        <v>-11196.560000000001</v>
      </c>
      <c r="AE142" s="9">
        <v>33897.52</v>
      </c>
      <c r="AG142" s="9">
        <f t="shared" si="54"/>
        <v>-45094.08</v>
      </c>
      <c r="AI142" s="21">
        <f t="shared" si="55"/>
        <v>-1.330306169890895</v>
      </c>
    </row>
    <row r="143" spans="1:35" ht="12.75" outlineLevel="1">
      <c r="A143" s="1" t="s">
        <v>452</v>
      </c>
      <c r="B143" s="16" t="s">
        <v>453</v>
      </c>
      <c r="C143" s="1" t="s">
        <v>1104</v>
      </c>
      <c r="E143" s="5">
        <v>28041.03</v>
      </c>
      <c r="G143" s="5">
        <v>18778.63</v>
      </c>
      <c r="I143" s="9">
        <f t="shared" si="48"/>
        <v>9262.399999999998</v>
      </c>
      <c r="K143" s="21">
        <f t="shared" si="49"/>
        <v>0.4932415197487781</v>
      </c>
      <c r="M143" s="9">
        <v>65639.66</v>
      </c>
      <c r="O143" s="9">
        <v>24424.05</v>
      </c>
      <c r="Q143" s="9">
        <f t="shared" si="50"/>
        <v>41215.61</v>
      </c>
      <c r="S143" s="21">
        <f t="shared" si="51"/>
        <v>1.687501049170797</v>
      </c>
      <c r="U143" s="9">
        <v>-78445.33</v>
      </c>
      <c r="W143" s="9">
        <v>29289.12</v>
      </c>
      <c r="Y143" s="9">
        <f t="shared" si="52"/>
        <v>-107734.45</v>
      </c>
      <c r="AA143" s="21">
        <f t="shared" si="53"/>
        <v>-3.6783095565862</v>
      </c>
      <c r="AC143" s="9">
        <v>-116812.07</v>
      </c>
      <c r="AE143" s="9">
        <v>34918.01</v>
      </c>
      <c r="AG143" s="9">
        <f t="shared" si="54"/>
        <v>-151730.08000000002</v>
      </c>
      <c r="AI143" s="21">
        <f t="shared" si="55"/>
        <v>-4.345324375587269</v>
      </c>
    </row>
    <row r="144" spans="1:35" ht="12.75" outlineLevel="1">
      <c r="A144" s="1" t="s">
        <v>454</v>
      </c>
      <c r="B144" s="16" t="s">
        <v>455</v>
      </c>
      <c r="C144" s="1" t="s">
        <v>1105</v>
      </c>
      <c r="E144" s="5">
        <v>9145.97</v>
      </c>
      <c r="G144" s="5">
        <v>62652.8</v>
      </c>
      <c r="I144" s="9">
        <f t="shared" si="48"/>
        <v>-53506.83</v>
      </c>
      <c r="K144" s="21">
        <f t="shared" si="49"/>
        <v>-0.854021368558149</v>
      </c>
      <c r="M144" s="9">
        <v>17735.89</v>
      </c>
      <c r="O144" s="9">
        <v>129157.75</v>
      </c>
      <c r="Q144" s="9">
        <f t="shared" si="50"/>
        <v>-111421.86</v>
      </c>
      <c r="S144" s="21">
        <f t="shared" si="51"/>
        <v>-0.8626804043892062</v>
      </c>
      <c r="U144" s="9">
        <v>-4911.93</v>
      </c>
      <c r="W144" s="9">
        <v>264497.17</v>
      </c>
      <c r="Y144" s="9">
        <f t="shared" si="52"/>
        <v>-269409.1</v>
      </c>
      <c r="AA144" s="21">
        <f t="shared" si="53"/>
        <v>-1.0185708225157948</v>
      </c>
      <c r="AC144" s="9">
        <v>236490.65000000002</v>
      </c>
      <c r="AE144" s="9">
        <v>323818.82</v>
      </c>
      <c r="AG144" s="9">
        <f t="shared" si="54"/>
        <v>-87328.16999999998</v>
      </c>
      <c r="AI144" s="21">
        <f t="shared" si="55"/>
        <v>-0.2696821945061747</v>
      </c>
    </row>
    <row r="145" spans="1:35" ht="12.75" outlineLevel="1">
      <c r="A145" s="1" t="s">
        <v>456</v>
      </c>
      <c r="B145" s="16" t="s">
        <v>457</v>
      </c>
      <c r="C145" s="1" t="s">
        <v>1106</v>
      </c>
      <c r="E145" s="5">
        <v>0</v>
      </c>
      <c r="G145" s="5">
        <v>0</v>
      </c>
      <c r="I145" s="9">
        <f t="shared" si="48"/>
        <v>0</v>
      </c>
      <c r="K145" s="21">
        <f t="shared" si="49"/>
        <v>0</v>
      </c>
      <c r="M145" s="9">
        <v>0</v>
      </c>
      <c r="O145" s="9">
        <v>0</v>
      </c>
      <c r="Q145" s="9">
        <f t="shared" si="50"/>
        <v>0</v>
      </c>
      <c r="S145" s="21">
        <f t="shared" si="51"/>
        <v>0</v>
      </c>
      <c r="U145" s="9">
        <v>0</v>
      </c>
      <c r="W145" s="9">
        <v>0</v>
      </c>
      <c r="Y145" s="9">
        <f t="shared" si="52"/>
        <v>0</v>
      </c>
      <c r="AA145" s="21">
        <f t="shared" si="53"/>
        <v>0</v>
      </c>
      <c r="AC145" s="9">
        <v>0</v>
      </c>
      <c r="AE145" s="9">
        <v>-350</v>
      </c>
      <c r="AG145" s="9">
        <f t="shared" si="54"/>
        <v>350</v>
      </c>
      <c r="AI145" s="21" t="str">
        <f t="shared" si="55"/>
        <v>N.M.</v>
      </c>
    </row>
    <row r="146" spans="1:35" ht="12.75" outlineLevel="1">
      <c r="A146" s="1" t="s">
        <v>458</v>
      </c>
      <c r="B146" s="16" t="s">
        <v>459</v>
      </c>
      <c r="C146" s="1" t="s">
        <v>1107</v>
      </c>
      <c r="E146" s="5">
        <v>160876.56</v>
      </c>
      <c r="G146" s="5">
        <v>160514.85</v>
      </c>
      <c r="I146" s="9">
        <f t="shared" si="48"/>
        <v>361.70999999999185</v>
      </c>
      <c r="K146" s="21">
        <f t="shared" si="49"/>
        <v>0.002253436364298953</v>
      </c>
      <c r="M146" s="9">
        <v>499927.56</v>
      </c>
      <c r="O146" s="9">
        <v>498855.43</v>
      </c>
      <c r="Q146" s="9">
        <f t="shared" si="50"/>
        <v>1072.1300000000047</v>
      </c>
      <c r="S146" s="21">
        <f t="shared" si="51"/>
        <v>0.0021491797733864592</v>
      </c>
      <c r="U146" s="9">
        <v>1347710.58</v>
      </c>
      <c r="W146" s="9">
        <v>1426993.47</v>
      </c>
      <c r="Y146" s="9">
        <f t="shared" si="52"/>
        <v>-79282.8899999999</v>
      </c>
      <c r="AA146" s="21">
        <f t="shared" si="53"/>
        <v>-0.055559392293504956</v>
      </c>
      <c r="AC146" s="9">
        <v>2020703.6400000001</v>
      </c>
      <c r="AE146" s="9">
        <v>2161581.79</v>
      </c>
      <c r="AG146" s="9">
        <f t="shared" si="54"/>
        <v>-140878.1499999999</v>
      </c>
      <c r="AI146" s="21">
        <f t="shared" si="55"/>
        <v>-0.06517363842151905</v>
      </c>
    </row>
    <row r="147" spans="1:35" ht="12.75" outlineLevel="1">
      <c r="A147" s="1" t="s">
        <v>460</v>
      </c>
      <c r="B147" s="16" t="s">
        <v>461</v>
      </c>
      <c r="C147" s="1" t="s">
        <v>1108</v>
      </c>
      <c r="E147" s="5">
        <v>-150393.63</v>
      </c>
      <c r="G147" s="5">
        <v>-150154.46</v>
      </c>
      <c r="I147" s="9">
        <f t="shared" si="48"/>
        <v>-239.1700000000128</v>
      </c>
      <c r="K147" s="21">
        <f t="shared" si="49"/>
        <v>-0.0015928264801459298</v>
      </c>
      <c r="M147" s="9">
        <v>-451180.87</v>
      </c>
      <c r="O147" s="9">
        <v>-450028.52</v>
      </c>
      <c r="Q147" s="9">
        <f t="shared" si="50"/>
        <v>-1152.3499999999767</v>
      </c>
      <c r="S147" s="21">
        <f t="shared" si="51"/>
        <v>-0.0025606154916581214</v>
      </c>
      <c r="U147" s="9">
        <v>-1203907.42</v>
      </c>
      <c r="W147" s="9">
        <v>-1244586.83</v>
      </c>
      <c r="Y147" s="9">
        <f t="shared" si="52"/>
        <v>40679.41000000015</v>
      </c>
      <c r="AA147" s="21">
        <f t="shared" si="53"/>
        <v>0.03268507188044095</v>
      </c>
      <c r="AC147" s="9">
        <v>-1794393.2</v>
      </c>
      <c r="AE147" s="9">
        <v>-1881235.77</v>
      </c>
      <c r="AG147" s="9">
        <f t="shared" si="54"/>
        <v>86842.57000000007</v>
      </c>
      <c r="AI147" s="21">
        <f t="shared" si="55"/>
        <v>0.0461625126339162</v>
      </c>
    </row>
    <row r="148" spans="1:35" ht="12.75" outlineLevel="1">
      <c r="A148" s="1" t="s">
        <v>462</v>
      </c>
      <c r="B148" s="16" t="s">
        <v>463</v>
      </c>
      <c r="C148" s="1" t="s">
        <v>1109</v>
      </c>
      <c r="E148" s="5">
        <v>4241.66</v>
      </c>
      <c r="G148" s="5">
        <v>6866.55</v>
      </c>
      <c r="I148" s="9">
        <f t="shared" si="48"/>
        <v>-2624.8900000000003</v>
      </c>
      <c r="K148" s="21">
        <f t="shared" si="49"/>
        <v>-0.3822720288936948</v>
      </c>
      <c r="M148" s="9">
        <v>13170.470000000001</v>
      </c>
      <c r="O148" s="9">
        <v>11054.04</v>
      </c>
      <c r="Q148" s="9">
        <f t="shared" si="50"/>
        <v>2116.4300000000003</v>
      </c>
      <c r="S148" s="21">
        <f t="shared" si="51"/>
        <v>0.19146212606431676</v>
      </c>
      <c r="U148" s="9">
        <v>35470.91</v>
      </c>
      <c r="W148" s="9">
        <v>22757.68</v>
      </c>
      <c r="Y148" s="9">
        <f t="shared" si="52"/>
        <v>12713.230000000003</v>
      </c>
      <c r="AA148" s="21">
        <f t="shared" si="53"/>
        <v>0.5586347114468612</v>
      </c>
      <c r="AC148" s="9">
        <v>53163.060000000005</v>
      </c>
      <c r="AE148" s="9">
        <v>31913.11</v>
      </c>
      <c r="AG148" s="9">
        <f t="shared" si="54"/>
        <v>21249.950000000004</v>
      </c>
      <c r="AI148" s="21">
        <f t="shared" si="55"/>
        <v>0.6658689798643882</v>
      </c>
    </row>
    <row r="149" spans="1:35" ht="12.75" outlineLevel="1">
      <c r="A149" s="1" t="s">
        <v>464</v>
      </c>
      <c r="B149" s="16" t="s">
        <v>465</v>
      </c>
      <c r="C149" s="1" t="s">
        <v>1110</v>
      </c>
      <c r="E149" s="5">
        <v>-1885.2</v>
      </c>
      <c r="G149" s="5">
        <v>-1983.21</v>
      </c>
      <c r="I149" s="9">
        <f t="shared" si="48"/>
        <v>98.00999999999999</v>
      </c>
      <c r="K149" s="21">
        <f t="shared" si="49"/>
        <v>0.049419879891690735</v>
      </c>
      <c r="M149" s="9">
        <v>-5674.14</v>
      </c>
      <c r="O149" s="9">
        <v>-5841.2</v>
      </c>
      <c r="Q149" s="9">
        <f t="shared" si="50"/>
        <v>167.0599999999995</v>
      </c>
      <c r="S149" s="21">
        <f t="shared" si="51"/>
        <v>0.028600287612134408</v>
      </c>
      <c r="U149" s="9">
        <v>-15260.5</v>
      </c>
      <c r="W149" s="9">
        <v>-15716.36</v>
      </c>
      <c r="Y149" s="9">
        <f t="shared" si="52"/>
        <v>455.8600000000006</v>
      </c>
      <c r="AA149" s="21">
        <f t="shared" si="53"/>
        <v>0.02900544400866362</v>
      </c>
      <c r="AC149" s="9">
        <v>-22796.08</v>
      </c>
      <c r="AE149" s="9">
        <v>-23737.33</v>
      </c>
      <c r="AG149" s="9">
        <f t="shared" si="54"/>
        <v>941.25</v>
      </c>
      <c r="AI149" s="21">
        <f t="shared" si="55"/>
        <v>0.03965273263673715</v>
      </c>
    </row>
    <row r="150" spans="1:35" ht="12.75" outlineLevel="1">
      <c r="A150" s="1" t="s">
        <v>466</v>
      </c>
      <c r="B150" s="16" t="s">
        <v>467</v>
      </c>
      <c r="C150" s="1" t="s">
        <v>1111</v>
      </c>
      <c r="E150" s="5">
        <v>590632.72</v>
      </c>
      <c r="G150" s="5">
        <v>666635.88</v>
      </c>
      <c r="I150" s="9">
        <f t="shared" si="48"/>
        <v>-76003.16000000003</v>
      </c>
      <c r="K150" s="21">
        <f t="shared" si="49"/>
        <v>-0.11401000498203012</v>
      </c>
      <c r="M150" s="9">
        <v>2337130.16</v>
      </c>
      <c r="O150" s="9">
        <v>1626601.9300000002</v>
      </c>
      <c r="Q150" s="9">
        <f t="shared" si="50"/>
        <v>710528.23</v>
      </c>
      <c r="S150" s="21">
        <f t="shared" si="51"/>
        <v>0.43681752547779157</v>
      </c>
      <c r="U150" s="9">
        <v>4514343.28</v>
      </c>
      <c r="W150" s="9">
        <v>3898874.99</v>
      </c>
      <c r="Y150" s="9">
        <f t="shared" si="52"/>
        <v>615468.29</v>
      </c>
      <c r="AA150" s="21">
        <f t="shared" si="53"/>
        <v>0.15785791839404423</v>
      </c>
      <c r="AC150" s="9">
        <v>6245114.99</v>
      </c>
      <c r="AE150" s="9">
        <v>5135137.08</v>
      </c>
      <c r="AG150" s="9">
        <f t="shared" si="54"/>
        <v>1109977.9100000001</v>
      </c>
      <c r="AI150" s="21">
        <f t="shared" si="55"/>
        <v>0.2161535111347018</v>
      </c>
    </row>
    <row r="151" spans="1:35" ht="12.75" outlineLevel="1">
      <c r="A151" s="1" t="s">
        <v>468</v>
      </c>
      <c r="B151" s="16" t="s">
        <v>469</v>
      </c>
      <c r="C151" s="1" t="s">
        <v>1112</v>
      </c>
      <c r="E151" s="5">
        <v>-251075.56</v>
      </c>
      <c r="G151" s="5">
        <v>-279357.5</v>
      </c>
      <c r="I151" s="9">
        <f t="shared" si="48"/>
        <v>28281.940000000002</v>
      </c>
      <c r="K151" s="21">
        <f t="shared" si="49"/>
        <v>0.10123923646223926</v>
      </c>
      <c r="M151" s="9">
        <v>-1086262.47</v>
      </c>
      <c r="O151" s="9">
        <v>-677179.52</v>
      </c>
      <c r="Q151" s="9">
        <f t="shared" si="50"/>
        <v>-409082.94999999995</v>
      </c>
      <c r="S151" s="21">
        <f t="shared" si="51"/>
        <v>-0.6040982308502182</v>
      </c>
      <c r="U151" s="9">
        <v>-1886538.46</v>
      </c>
      <c r="W151" s="9">
        <v>-1316507.6</v>
      </c>
      <c r="Y151" s="9">
        <f t="shared" si="52"/>
        <v>-570030.8599999999</v>
      </c>
      <c r="AA151" s="21">
        <f t="shared" si="53"/>
        <v>-0.4329871396108916</v>
      </c>
      <c r="AC151" s="9">
        <v>-2563388.37</v>
      </c>
      <c r="AE151" s="9">
        <v>-1798726.75</v>
      </c>
      <c r="AG151" s="9">
        <f t="shared" si="54"/>
        <v>-764661.6200000001</v>
      </c>
      <c r="AI151" s="21">
        <f t="shared" si="55"/>
        <v>-0.42511271931659445</v>
      </c>
    </row>
    <row r="152" spans="1:35" ht="12.75" outlineLevel="1">
      <c r="A152" s="1" t="s">
        <v>470</v>
      </c>
      <c r="B152" s="16" t="s">
        <v>471</v>
      </c>
      <c r="C152" s="1" t="s">
        <v>1113</v>
      </c>
      <c r="E152" s="5">
        <v>1476091.6</v>
      </c>
      <c r="G152" s="5">
        <v>2738945.1</v>
      </c>
      <c r="I152" s="9">
        <f t="shared" si="48"/>
        <v>-1262853.5</v>
      </c>
      <c r="K152" s="21">
        <f t="shared" si="49"/>
        <v>-0.4610729510423557</v>
      </c>
      <c r="M152" s="9">
        <v>6731153.32</v>
      </c>
      <c r="O152" s="9">
        <v>4200870.41</v>
      </c>
      <c r="Q152" s="9">
        <f t="shared" si="50"/>
        <v>2530282.91</v>
      </c>
      <c r="S152" s="21">
        <f t="shared" si="51"/>
        <v>0.6023234860986821</v>
      </c>
      <c r="U152" s="9">
        <v>19528762.67</v>
      </c>
      <c r="W152" s="9">
        <v>7298384.38</v>
      </c>
      <c r="Y152" s="9">
        <f t="shared" si="52"/>
        <v>12230378.290000003</v>
      </c>
      <c r="AA152" s="21">
        <f t="shared" si="53"/>
        <v>1.6757651629743298</v>
      </c>
      <c r="AC152" s="9">
        <v>33887873.07</v>
      </c>
      <c r="AE152" s="9">
        <v>9414134.52</v>
      </c>
      <c r="AG152" s="9">
        <f t="shared" si="54"/>
        <v>24473738.55</v>
      </c>
      <c r="AI152" s="21">
        <f t="shared" si="55"/>
        <v>2.599680140325847</v>
      </c>
    </row>
    <row r="153" spans="1:35" ht="12.75" outlineLevel="1">
      <c r="A153" s="1" t="s">
        <v>472</v>
      </c>
      <c r="B153" s="16" t="s">
        <v>473</v>
      </c>
      <c r="C153" s="1" t="s">
        <v>1114</v>
      </c>
      <c r="E153" s="5">
        <v>16527.43</v>
      </c>
      <c r="G153" s="5">
        <v>1093.03</v>
      </c>
      <c r="I153" s="9">
        <f t="shared" si="48"/>
        <v>15434.4</v>
      </c>
      <c r="K153" s="21" t="str">
        <f t="shared" si="49"/>
        <v>N.M.</v>
      </c>
      <c r="M153" s="9">
        <v>107884.75</v>
      </c>
      <c r="O153" s="9">
        <v>1687.3</v>
      </c>
      <c r="Q153" s="9">
        <f t="shared" si="50"/>
        <v>106197.45</v>
      </c>
      <c r="S153" s="21" t="str">
        <f t="shared" si="51"/>
        <v>N.M.</v>
      </c>
      <c r="U153" s="9">
        <v>273916.31</v>
      </c>
      <c r="W153" s="9">
        <v>5672.09</v>
      </c>
      <c r="Y153" s="9">
        <f t="shared" si="52"/>
        <v>268244.22</v>
      </c>
      <c r="AA153" s="21" t="str">
        <f t="shared" si="53"/>
        <v>N.M.</v>
      </c>
      <c r="AC153" s="9">
        <v>306427.51</v>
      </c>
      <c r="AE153" s="9">
        <v>6685.9800000000005</v>
      </c>
      <c r="AG153" s="9">
        <f t="shared" si="54"/>
        <v>299741.53</v>
      </c>
      <c r="AI153" s="21" t="str">
        <f t="shared" si="55"/>
        <v>N.M.</v>
      </c>
    </row>
    <row r="154" spans="1:35" ht="12.75" outlineLevel="1">
      <c r="A154" s="1" t="s">
        <v>474</v>
      </c>
      <c r="B154" s="16" t="s">
        <v>475</v>
      </c>
      <c r="C154" s="1" t="s">
        <v>1115</v>
      </c>
      <c r="E154" s="5">
        <v>-1.99</v>
      </c>
      <c r="G154" s="5">
        <v>-743.98</v>
      </c>
      <c r="I154" s="9">
        <f t="shared" si="48"/>
        <v>741.99</v>
      </c>
      <c r="K154" s="21">
        <f t="shared" si="49"/>
        <v>0.9973251969138955</v>
      </c>
      <c r="M154" s="9">
        <v>985.46</v>
      </c>
      <c r="O154" s="9">
        <v>-1112.84</v>
      </c>
      <c r="Q154" s="9">
        <f t="shared" si="50"/>
        <v>2098.3</v>
      </c>
      <c r="S154" s="21">
        <f t="shared" si="51"/>
        <v>1.8855361058193454</v>
      </c>
      <c r="U154" s="9">
        <v>-369.51</v>
      </c>
      <c r="W154" s="9">
        <v>-3887.75</v>
      </c>
      <c r="Y154" s="9">
        <f t="shared" si="52"/>
        <v>3518.24</v>
      </c>
      <c r="AA154" s="21">
        <f t="shared" si="53"/>
        <v>0.9049553083402996</v>
      </c>
      <c r="AC154" s="9">
        <v>-934.32</v>
      </c>
      <c r="AE154" s="9">
        <v>-4767.07</v>
      </c>
      <c r="AG154" s="9">
        <f t="shared" si="54"/>
        <v>3832.7499999999995</v>
      </c>
      <c r="AI154" s="21">
        <f t="shared" si="55"/>
        <v>0.8040053953476664</v>
      </c>
    </row>
    <row r="155" spans="1:35" ht="12.75" outlineLevel="1">
      <c r="A155" s="1" t="s">
        <v>476</v>
      </c>
      <c r="B155" s="16" t="s">
        <v>477</v>
      </c>
      <c r="C155" s="1" t="s">
        <v>1116</v>
      </c>
      <c r="E155" s="5">
        <v>260204.35</v>
      </c>
      <c r="G155" s="5">
        <v>104432.63</v>
      </c>
      <c r="I155" s="9">
        <f t="shared" si="48"/>
        <v>155771.72</v>
      </c>
      <c r="K155" s="21">
        <f t="shared" si="49"/>
        <v>1.4916000870609119</v>
      </c>
      <c r="M155" s="9">
        <v>691204.23</v>
      </c>
      <c r="O155" s="9">
        <v>322324.92</v>
      </c>
      <c r="Q155" s="9">
        <f t="shared" si="50"/>
        <v>368879.31</v>
      </c>
      <c r="S155" s="21">
        <f t="shared" si="51"/>
        <v>1.1444331080575465</v>
      </c>
      <c r="U155" s="9">
        <v>1377680.42</v>
      </c>
      <c r="W155" s="9">
        <v>322324.92</v>
      </c>
      <c r="Y155" s="9">
        <f t="shared" si="52"/>
        <v>1055355.5</v>
      </c>
      <c r="AA155" s="21">
        <f t="shared" si="53"/>
        <v>3.274197663649463</v>
      </c>
      <c r="AC155" s="9">
        <v>2348512.3899999997</v>
      </c>
      <c r="AE155" s="9">
        <v>322324.92</v>
      </c>
      <c r="AG155" s="9">
        <f t="shared" si="54"/>
        <v>2026187.4699999997</v>
      </c>
      <c r="AI155" s="21">
        <f t="shared" si="55"/>
        <v>6.2861645013361045</v>
      </c>
    </row>
    <row r="156" spans="1:68" s="90" customFormat="1" ht="12.75">
      <c r="A156" s="90" t="s">
        <v>92</v>
      </c>
      <c r="B156" s="91"/>
      <c r="C156" s="77" t="s">
        <v>1117</v>
      </c>
      <c r="D156" s="105"/>
      <c r="E156" s="105">
        <v>5643547.59</v>
      </c>
      <c r="F156" s="105"/>
      <c r="G156" s="105">
        <v>4657026.859999999</v>
      </c>
      <c r="H156" s="105"/>
      <c r="I156" s="9">
        <f>+E156-G156</f>
        <v>986520.7300000004</v>
      </c>
      <c r="J156" s="37" t="str">
        <f>IF((+E156-G156)=(I156),"  ",$AO$511)</f>
        <v>  </v>
      </c>
      <c r="K156" s="38">
        <f>IF(G156&lt;0,IF(I156=0,0,IF(OR(G156=0,E156=0),"N.M.",IF(ABS(I156/G156)&gt;=10,"N.M.",I156/(-G156)))),IF(I156=0,0,IF(OR(G156=0,E156=0),"N.M.",IF(ABS(I156/G156)&gt;=10,"N.M.",I156/G156))))</f>
        <v>0.21183488084928087</v>
      </c>
      <c r="L156" s="39"/>
      <c r="M156" s="5">
        <v>17667079.820000004</v>
      </c>
      <c r="N156" s="9"/>
      <c r="O156" s="5">
        <v>8930448.990000002</v>
      </c>
      <c r="P156" s="9"/>
      <c r="Q156" s="9">
        <f>(+M156-O156)</f>
        <v>8736630.830000002</v>
      </c>
      <c r="R156" s="37" t="str">
        <f>IF((+M156-O156)=(Q156),"  ",$AO$511)</f>
        <v>  </v>
      </c>
      <c r="S156" s="38">
        <f>IF(O156&lt;0,IF(Q156=0,0,IF(OR(O156=0,M156=0),"N.M.",IF(ABS(Q156/O156)&gt;=10,"N.M.",Q156/(-O156)))),IF(Q156=0,0,IF(OR(O156=0,M156=0),"N.M.",IF(ABS(Q156/O156)&gt;=10,"N.M.",Q156/O156))))</f>
        <v>0.978296929950887</v>
      </c>
      <c r="T156" s="39"/>
      <c r="U156" s="9">
        <v>36538092.78000001</v>
      </c>
      <c r="V156" s="9"/>
      <c r="W156" s="9">
        <v>17556242.970000003</v>
      </c>
      <c r="X156" s="9"/>
      <c r="Y156" s="9">
        <f>(+U156-W156)</f>
        <v>18981849.810000006</v>
      </c>
      <c r="Z156" s="37" t="str">
        <f>IF((+U156-W156)=(Y156),"  ",$AO$511)</f>
        <v>  </v>
      </c>
      <c r="AA156" s="38">
        <f>IF(W156&lt;0,IF(Y156=0,0,IF(OR(W156=0,U156=0),"N.M.",IF(ABS(Y156/W156)&gt;=10,"N.M.",Y156/(-W156)))),IF(Y156=0,0,IF(OR(W156=0,U156=0),"N.M.",IF(ABS(Y156/W156)&gt;=10,"N.M.",Y156/W156))))</f>
        <v>1.0812022733130358</v>
      </c>
      <c r="AB156" s="39"/>
      <c r="AC156" s="9">
        <v>58425282.06</v>
      </c>
      <c r="AD156" s="9"/>
      <c r="AE156" s="9">
        <v>22026839.840000004</v>
      </c>
      <c r="AF156" s="9"/>
      <c r="AG156" s="9">
        <f>(+AC156-AE156)</f>
        <v>36398442.22</v>
      </c>
      <c r="AH156" s="37" t="str">
        <f>IF((+AC156-AE156)=(AG156),"  ",$AO$511)</f>
        <v>  </v>
      </c>
      <c r="AI156" s="38">
        <f>IF(AE156&lt;0,IF(AG156=0,0,IF(OR(AE156=0,AC156=0),"N.M.",IF(ABS(AG156/AE156)&gt;=10,"N.M.",AG156/(-AE156)))),IF(AG156=0,0,IF(OR(AE156=0,AC156=0),"N.M.",IF(ABS(AG156/AE156)&gt;=10,"N.M.",AG156/AE156))))</f>
        <v>1.6524586588177594</v>
      </c>
      <c r="AJ156" s="105"/>
      <c r="AK156" s="105"/>
      <c r="AL156" s="105"/>
      <c r="AM156" s="105"/>
      <c r="AN156" s="105"/>
      <c r="AO156" s="105"/>
      <c r="AP156" s="106"/>
      <c r="AQ156" s="107"/>
      <c r="AR156" s="108"/>
      <c r="AS156" s="105"/>
      <c r="AT156" s="105"/>
      <c r="AU156" s="105"/>
      <c r="AV156" s="105"/>
      <c r="AW156" s="105"/>
      <c r="AX156" s="106"/>
      <c r="AY156" s="107"/>
      <c r="AZ156" s="108"/>
      <c r="BA156" s="105"/>
      <c r="BB156" s="105"/>
      <c r="BC156" s="105"/>
      <c r="BD156" s="106"/>
      <c r="BE156" s="107"/>
      <c r="BF156" s="108"/>
      <c r="BG156" s="105"/>
      <c r="BH156" s="109"/>
      <c r="BI156" s="105"/>
      <c r="BJ156" s="109"/>
      <c r="BK156" s="105"/>
      <c r="BL156" s="109"/>
      <c r="BM156" s="105"/>
      <c r="BN156" s="97"/>
      <c r="BO156" s="97"/>
      <c r="BP156" s="97"/>
    </row>
    <row r="157" spans="1:35" ht="12.75" outlineLevel="1">
      <c r="A157" s="1" t="s">
        <v>478</v>
      </c>
      <c r="B157" s="16" t="s">
        <v>479</v>
      </c>
      <c r="C157" s="1" t="s">
        <v>1118</v>
      </c>
      <c r="E157" s="5">
        <v>15047.470000000001</v>
      </c>
      <c r="G157" s="5">
        <v>19106.23</v>
      </c>
      <c r="I157" s="9">
        <f aca="true" t="shared" si="56" ref="I157:I162">+E157-G157</f>
        <v>-4058.7599999999984</v>
      </c>
      <c r="K157" s="21">
        <f aca="true" t="shared" si="57" ref="K157:K162">IF(G157&lt;0,IF(I157=0,0,IF(OR(G157=0,E157=0),"N.M.",IF(ABS(I157/G157)&gt;=10,"N.M.",I157/(-G157)))),IF(I157=0,0,IF(OR(G157=0,E157=0),"N.M.",IF(ABS(I157/G157)&gt;=10,"N.M.",I157/G157))))</f>
        <v>-0.21243123316321422</v>
      </c>
      <c r="M157" s="9">
        <v>108300.52</v>
      </c>
      <c r="O157" s="9">
        <v>32169.46</v>
      </c>
      <c r="Q157" s="9">
        <f aca="true" t="shared" si="58" ref="Q157:Q162">(+M157-O157)</f>
        <v>76131.06</v>
      </c>
      <c r="S157" s="21">
        <f aca="true" t="shared" si="59" ref="S157:S162">IF(O157&lt;0,IF(Q157=0,0,IF(OR(O157=0,M157=0),"N.M.",IF(ABS(Q157/O157)&gt;=10,"N.M.",Q157/(-O157)))),IF(Q157=0,0,IF(OR(O157=0,M157=0),"N.M.",IF(ABS(Q157/O157)&gt;=10,"N.M.",Q157/O157))))</f>
        <v>2.3665631937869023</v>
      </c>
      <c r="U157" s="9">
        <v>251566.1</v>
      </c>
      <c r="W157" s="9">
        <v>180187.47</v>
      </c>
      <c r="Y157" s="9">
        <f aca="true" t="shared" si="60" ref="Y157:Y162">(+U157-W157)</f>
        <v>71378.63</v>
      </c>
      <c r="AA157" s="21">
        <f aca="true" t="shared" si="61" ref="AA157:AA162">IF(W157&lt;0,IF(Y157=0,0,IF(OR(W157=0,U157=0),"N.M.",IF(ABS(Y157/W157)&gt;=10,"N.M.",Y157/(-W157)))),IF(Y157=0,0,IF(OR(W157=0,U157=0),"N.M.",IF(ABS(Y157/W157)&gt;=10,"N.M.",Y157/W157))))</f>
        <v>0.39613536945715483</v>
      </c>
      <c r="AC157" s="9">
        <v>422964.68000000005</v>
      </c>
      <c r="AE157" s="9">
        <v>197496.79</v>
      </c>
      <c r="AG157" s="9">
        <f aca="true" t="shared" si="62" ref="AG157:AG162">(+AC157-AE157)</f>
        <v>225467.89000000004</v>
      </c>
      <c r="AI157" s="21">
        <f aca="true" t="shared" si="63" ref="AI157:AI162">IF(AE157&lt;0,IF(AG157=0,0,IF(OR(AE157=0,AC157=0),"N.M.",IF(ABS(AG157/AE157)&gt;=10,"N.M.",AG157/(-AE157)))),IF(AG157=0,0,IF(OR(AE157=0,AC157=0),"N.M.",IF(ABS(AG157/AE157)&gt;=10,"N.M.",AG157/AE157))))</f>
        <v>1.1416281246900268</v>
      </c>
    </row>
    <row r="158" spans="1:35" ht="12.75" outlineLevel="1">
      <c r="A158" s="1" t="s">
        <v>480</v>
      </c>
      <c r="B158" s="16" t="s">
        <v>481</v>
      </c>
      <c r="C158" s="1" t="s">
        <v>1119</v>
      </c>
      <c r="E158" s="5">
        <v>4163458</v>
      </c>
      <c r="G158" s="5">
        <v>3285672</v>
      </c>
      <c r="I158" s="9">
        <f t="shared" si="56"/>
        <v>877786</v>
      </c>
      <c r="K158" s="21">
        <f t="shared" si="57"/>
        <v>0.2671556990472573</v>
      </c>
      <c r="M158" s="9">
        <v>12386587</v>
      </c>
      <c r="O158" s="9">
        <v>9633041</v>
      </c>
      <c r="Q158" s="9">
        <f t="shared" si="58"/>
        <v>2753546</v>
      </c>
      <c r="S158" s="21">
        <f t="shared" si="59"/>
        <v>0.28584389913839253</v>
      </c>
      <c r="U158" s="9">
        <v>31862508</v>
      </c>
      <c r="W158" s="9">
        <v>27481785</v>
      </c>
      <c r="Y158" s="9">
        <f t="shared" si="60"/>
        <v>4380723</v>
      </c>
      <c r="AA158" s="21">
        <f t="shared" si="61"/>
        <v>0.15940460199364778</v>
      </c>
      <c r="AC158" s="9">
        <v>44244856</v>
      </c>
      <c r="AE158" s="9">
        <v>38419901</v>
      </c>
      <c r="AG158" s="9">
        <f t="shared" si="62"/>
        <v>5824955</v>
      </c>
      <c r="AI158" s="21">
        <f t="shared" si="63"/>
        <v>0.1516129622509959</v>
      </c>
    </row>
    <row r="159" spans="1:35" ht="12.75" outlineLevel="1">
      <c r="A159" s="1" t="s">
        <v>482</v>
      </c>
      <c r="B159" s="16" t="s">
        <v>483</v>
      </c>
      <c r="C159" s="1" t="s">
        <v>1120</v>
      </c>
      <c r="E159" s="5">
        <v>8996569</v>
      </c>
      <c r="G159" s="5">
        <v>4885250.42</v>
      </c>
      <c r="I159" s="9">
        <f t="shared" si="56"/>
        <v>4111318.58</v>
      </c>
      <c r="K159" s="21">
        <f t="shared" si="57"/>
        <v>0.8415778571285605</v>
      </c>
      <c r="M159" s="9">
        <v>25261501</v>
      </c>
      <c r="O159" s="9">
        <v>15961379.71</v>
      </c>
      <c r="Q159" s="9">
        <f t="shared" si="58"/>
        <v>9300121.29</v>
      </c>
      <c r="S159" s="21">
        <f t="shared" si="59"/>
        <v>0.5826639964071125</v>
      </c>
      <c r="U159" s="9">
        <v>57464848</v>
      </c>
      <c r="W159" s="9">
        <v>37397358.71</v>
      </c>
      <c r="Y159" s="9">
        <f t="shared" si="60"/>
        <v>20067489.29</v>
      </c>
      <c r="AA159" s="21">
        <f t="shared" si="61"/>
        <v>0.5366017810405947</v>
      </c>
      <c r="AC159" s="9">
        <v>77200219.35</v>
      </c>
      <c r="AE159" s="9">
        <v>51034739.71</v>
      </c>
      <c r="AG159" s="9">
        <f t="shared" si="62"/>
        <v>26165479.639999993</v>
      </c>
      <c r="AI159" s="21">
        <f t="shared" si="63"/>
        <v>0.5126993845502654</v>
      </c>
    </row>
    <row r="160" spans="1:35" ht="12.75" outlineLevel="1">
      <c r="A160" s="1" t="s">
        <v>484</v>
      </c>
      <c r="B160" s="16" t="s">
        <v>485</v>
      </c>
      <c r="C160" s="1" t="s">
        <v>1121</v>
      </c>
      <c r="E160" s="5">
        <v>3350356</v>
      </c>
      <c r="G160" s="5">
        <v>3566437</v>
      </c>
      <c r="I160" s="9">
        <f t="shared" si="56"/>
        <v>-216081</v>
      </c>
      <c r="K160" s="21">
        <f t="shared" si="57"/>
        <v>-0.06058735931687564</v>
      </c>
      <c r="M160" s="9">
        <v>9897089</v>
      </c>
      <c r="O160" s="9">
        <v>10176171</v>
      </c>
      <c r="Q160" s="9">
        <f t="shared" si="58"/>
        <v>-279082</v>
      </c>
      <c r="S160" s="21">
        <f t="shared" si="59"/>
        <v>-0.027425050149019706</v>
      </c>
      <c r="U160" s="9">
        <v>26948587</v>
      </c>
      <c r="W160" s="9">
        <v>27655869</v>
      </c>
      <c r="Y160" s="9">
        <f t="shared" si="60"/>
        <v>-707282</v>
      </c>
      <c r="AA160" s="21">
        <f t="shared" si="61"/>
        <v>-0.025574390737821327</v>
      </c>
      <c r="AC160" s="9">
        <v>41571370</v>
      </c>
      <c r="AE160" s="9">
        <v>40557065</v>
      </c>
      <c r="AG160" s="9">
        <f t="shared" si="62"/>
        <v>1014305</v>
      </c>
      <c r="AI160" s="21">
        <f t="shared" si="63"/>
        <v>0.025009329447286188</v>
      </c>
    </row>
    <row r="161" spans="1:35" ht="12.75" outlineLevel="1">
      <c r="A161" s="1" t="s">
        <v>486</v>
      </c>
      <c r="B161" s="16" t="s">
        <v>487</v>
      </c>
      <c r="C161" s="1" t="s">
        <v>1122</v>
      </c>
      <c r="E161" s="5">
        <v>0</v>
      </c>
      <c r="G161" s="5">
        <v>0</v>
      </c>
      <c r="I161" s="9">
        <f t="shared" si="56"/>
        <v>0</v>
      </c>
      <c r="K161" s="21">
        <f t="shared" si="57"/>
        <v>0</v>
      </c>
      <c r="M161" s="9">
        <v>0</v>
      </c>
      <c r="O161" s="9">
        <v>0</v>
      </c>
      <c r="Q161" s="9">
        <f t="shared" si="58"/>
        <v>0</v>
      </c>
      <c r="S161" s="21">
        <f t="shared" si="59"/>
        <v>0</v>
      </c>
      <c r="U161" s="9">
        <v>0</v>
      </c>
      <c r="W161" s="9">
        <v>0</v>
      </c>
      <c r="Y161" s="9">
        <f t="shared" si="60"/>
        <v>0</v>
      </c>
      <c r="AA161" s="21">
        <f t="shared" si="61"/>
        <v>0</v>
      </c>
      <c r="AC161" s="9">
        <v>0</v>
      </c>
      <c r="AE161" s="9">
        <v>506036.56</v>
      </c>
      <c r="AG161" s="9">
        <f t="shared" si="62"/>
        <v>-506036.56</v>
      </c>
      <c r="AI161" s="21" t="str">
        <f t="shared" si="63"/>
        <v>N.M.</v>
      </c>
    </row>
    <row r="162" spans="1:35" ht="12.75" outlineLevel="1">
      <c r="A162" s="1" t="s">
        <v>488</v>
      </c>
      <c r="B162" s="16" t="s">
        <v>489</v>
      </c>
      <c r="C162" s="1" t="s">
        <v>1123</v>
      </c>
      <c r="E162" s="5">
        <v>6122707</v>
      </c>
      <c r="G162" s="5">
        <v>4362366</v>
      </c>
      <c r="I162" s="9">
        <f t="shared" si="56"/>
        <v>1760341</v>
      </c>
      <c r="K162" s="21">
        <f t="shared" si="57"/>
        <v>0.4035289565341377</v>
      </c>
      <c r="M162" s="9">
        <v>16562163</v>
      </c>
      <c r="O162" s="9">
        <v>7161763</v>
      </c>
      <c r="Q162" s="9">
        <f t="shared" si="58"/>
        <v>9400400</v>
      </c>
      <c r="S162" s="21">
        <f t="shared" si="59"/>
        <v>1.3125818321550156</v>
      </c>
      <c r="U162" s="9">
        <v>41676096</v>
      </c>
      <c r="W162" s="9">
        <v>26604023</v>
      </c>
      <c r="Y162" s="9">
        <f t="shared" si="60"/>
        <v>15072073</v>
      </c>
      <c r="AA162" s="21">
        <f t="shared" si="61"/>
        <v>0.5665336028314214</v>
      </c>
      <c r="AC162" s="9">
        <v>60843649</v>
      </c>
      <c r="AE162" s="9">
        <v>44900344</v>
      </c>
      <c r="AG162" s="9">
        <f t="shared" si="62"/>
        <v>15943305</v>
      </c>
      <c r="AI162" s="21">
        <f t="shared" si="63"/>
        <v>0.3550820234250321</v>
      </c>
    </row>
    <row r="163" spans="1:68" s="90" customFormat="1" ht="12.75">
      <c r="A163" s="90" t="s">
        <v>93</v>
      </c>
      <c r="B163" s="91"/>
      <c r="C163" s="77" t="s">
        <v>1124</v>
      </c>
      <c r="D163" s="105"/>
      <c r="E163" s="105">
        <v>22648137.47</v>
      </c>
      <c r="F163" s="105"/>
      <c r="G163" s="105">
        <v>16118831.65</v>
      </c>
      <c r="H163" s="105"/>
      <c r="I163" s="9">
        <f>+E163-G163</f>
        <v>6529305.819999998</v>
      </c>
      <c r="J163" s="37" t="str">
        <f>IF((+E163-G163)=(I163),"  ",$AO$511)</f>
        <v>  </v>
      </c>
      <c r="K163" s="38">
        <f>IF(G163&lt;0,IF(I163=0,0,IF(OR(G163=0,E163=0),"N.M.",IF(ABS(I163/G163)&gt;=10,"N.M.",I163/(-G163)))),IF(I163=0,0,IF(OR(G163=0,E163=0),"N.M.",IF(ABS(I163/G163)&gt;=10,"N.M.",I163/G163))))</f>
        <v>0.4050731443677556</v>
      </c>
      <c r="L163" s="39"/>
      <c r="M163" s="5">
        <v>64215640.519999996</v>
      </c>
      <c r="N163" s="9"/>
      <c r="O163" s="5">
        <v>42964524.17</v>
      </c>
      <c r="P163" s="9"/>
      <c r="Q163" s="9">
        <f>(+M163-O163)</f>
        <v>21251116.349999994</v>
      </c>
      <c r="R163" s="37" t="str">
        <f>IF((+M163-O163)=(Q163),"  ",$AO$511)</f>
        <v>  </v>
      </c>
      <c r="S163" s="38">
        <f>IF(O163&lt;0,IF(Q163=0,0,IF(OR(O163=0,M163=0),"N.M.",IF(ABS(Q163/O163)&gt;=10,"N.M.",Q163/(-O163)))),IF(Q163=0,0,IF(OR(O163=0,M163=0),"N.M.",IF(ABS(Q163/O163)&gt;=10,"N.M.",Q163/O163))))</f>
        <v>0.4946200792522356</v>
      </c>
      <c r="T163" s="39"/>
      <c r="U163" s="9">
        <v>158203605.1</v>
      </c>
      <c r="V163" s="9"/>
      <c r="W163" s="9">
        <v>119319223.18</v>
      </c>
      <c r="X163" s="9"/>
      <c r="Y163" s="9">
        <f>(+U163-W163)</f>
        <v>38884381.91999999</v>
      </c>
      <c r="Z163" s="37" t="str">
        <f>IF((+U163-W163)=(Y163),"  ",$AO$511)</f>
        <v>  </v>
      </c>
      <c r="AA163" s="38">
        <f>IF(W163&lt;0,IF(Y163=0,0,IF(OR(W163=0,U163=0),"N.M.",IF(ABS(Y163/W163)&gt;=10,"N.M.",Y163/(-W163)))),IF(Y163=0,0,IF(OR(W163=0,U163=0),"N.M.",IF(ABS(Y163/W163)&gt;=10,"N.M.",Y163/W163))))</f>
        <v>0.325885309036421</v>
      </c>
      <c r="AB163" s="39"/>
      <c r="AC163" s="9">
        <v>224283059.03</v>
      </c>
      <c r="AD163" s="9"/>
      <c r="AE163" s="9">
        <v>175615583.06</v>
      </c>
      <c r="AF163" s="9"/>
      <c r="AG163" s="9">
        <f>(+AC163-AE163)</f>
        <v>48667475.97</v>
      </c>
      <c r="AH163" s="37" t="str">
        <f>IF((+AC163-AE163)=(AG163),"  ",$AO$511)</f>
        <v>  </v>
      </c>
      <c r="AI163" s="38">
        <f>IF(AE163&lt;0,IF(AG163=0,0,IF(OR(AE163=0,AC163=0),"N.M.",IF(ABS(AG163/AE163)&gt;=10,"N.M.",AG163/(-AE163)))),IF(AG163=0,0,IF(OR(AE163=0,AC163=0),"N.M.",IF(ABS(AG163/AE163)&gt;=10,"N.M.",AG163/AE163))))</f>
        <v>0.2771250427894687</v>
      </c>
      <c r="AJ163" s="105"/>
      <c r="AK163" s="105"/>
      <c r="AL163" s="105"/>
      <c r="AM163" s="105"/>
      <c r="AN163" s="105"/>
      <c r="AO163" s="105"/>
      <c r="AP163" s="106"/>
      <c r="AQ163" s="107"/>
      <c r="AR163" s="108"/>
      <c r="AS163" s="105"/>
      <c r="AT163" s="105"/>
      <c r="AU163" s="105"/>
      <c r="AV163" s="105"/>
      <c r="AW163" s="105"/>
      <c r="AX163" s="106"/>
      <c r="AY163" s="107"/>
      <c r="AZ163" s="108"/>
      <c r="BA163" s="105"/>
      <c r="BB163" s="105"/>
      <c r="BC163" s="105"/>
      <c r="BD163" s="106"/>
      <c r="BE163" s="107"/>
      <c r="BF163" s="108"/>
      <c r="BG163" s="105"/>
      <c r="BH163" s="109"/>
      <c r="BI163" s="105"/>
      <c r="BJ163" s="109"/>
      <c r="BK163" s="105"/>
      <c r="BL163" s="109"/>
      <c r="BM163" s="105"/>
      <c r="BN163" s="97"/>
      <c r="BO163" s="97"/>
      <c r="BP163" s="97"/>
    </row>
    <row r="164" spans="1:35" ht="12.75" outlineLevel="1">
      <c r="A164" s="1" t="s">
        <v>490</v>
      </c>
      <c r="B164" s="16" t="s">
        <v>491</v>
      </c>
      <c r="C164" s="1" t="s">
        <v>1125</v>
      </c>
      <c r="E164" s="5">
        <v>0</v>
      </c>
      <c r="G164" s="5">
        <v>0</v>
      </c>
      <c r="I164" s="9">
        <f aca="true" t="shared" si="64" ref="I164:I195">+E164-G164</f>
        <v>0</v>
      </c>
      <c r="K164" s="21">
        <f aca="true" t="shared" si="65" ref="K164:K195">IF(G164&lt;0,IF(I164=0,0,IF(OR(G164=0,E164=0),"N.M.",IF(ABS(I164/G164)&gt;=10,"N.M.",I164/(-G164)))),IF(I164=0,0,IF(OR(G164=0,E164=0),"N.M.",IF(ABS(I164/G164)&gt;=10,"N.M.",I164/G164))))</f>
        <v>0</v>
      </c>
      <c r="M164" s="9">
        <v>0</v>
      </c>
      <c r="O164" s="9">
        <v>0</v>
      </c>
      <c r="Q164" s="9">
        <f aca="true" t="shared" si="66" ref="Q164:Q195">(+M164-O164)</f>
        <v>0</v>
      </c>
      <c r="S164" s="21">
        <f aca="true" t="shared" si="67" ref="S164:S195">IF(O164&lt;0,IF(Q164=0,0,IF(OR(O164=0,M164=0),"N.M.",IF(ABS(Q164/O164)&gt;=10,"N.M.",Q164/(-O164)))),IF(Q164=0,0,IF(OR(O164=0,M164=0),"N.M.",IF(ABS(Q164/O164)&gt;=10,"N.M.",Q164/O164))))</f>
        <v>0</v>
      </c>
      <c r="U164" s="9">
        <v>0</v>
      </c>
      <c r="W164" s="9">
        <v>0</v>
      </c>
      <c r="Y164" s="9">
        <f aca="true" t="shared" si="68" ref="Y164:Y195">(+U164-W164)</f>
        <v>0</v>
      </c>
      <c r="AA164" s="21">
        <f aca="true" t="shared" si="69" ref="AA164:AA195">IF(W164&lt;0,IF(Y164=0,0,IF(OR(W164=0,U164=0),"N.M.",IF(ABS(Y164/W164)&gt;=10,"N.M.",Y164/(-W164)))),IF(Y164=0,0,IF(OR(W164=0,U164=0),"N.M.",IF(ABS(Y164/W164)&gt;=10,"N.M.",Y164/W164))))</f>
        <v>0</v>
      </c>
      <c r="AC164" s="9">
        <v>0</v>
      </c>
      <c r="AE164" s="9">
        <v>24164.510000000002</v>
      </c>
      <c r="AG164" s="9">
        <f aca="true" t="shared" si="70" ref="AG164:AG195">(+AC164-AE164)</f>
        <v>-24164.510000000002</v>
      </c>
      <c r="AI164" s="21" t="str">
        <f aca="true" t="shared" si="71" ref="AI164:AI195">IF(AE164&lt;0,IF(AG164=0,0,IF(OR(AE164=0,AC164=0),"N.M.",IF(ABS(AG164/AE164)&gt;=10,"N.M.",AG164/(-AE164)))),IF(AG164=0,0,IF(OR(AE164=0,AC164=0),"N.M.",IF(ABS(AG164/AE164)&gt;=10,"N.M.",AG164/AE164))))</f>
        <v>N.M.</v>
      </c>
    </row>
    <row r="165" spans="1:35" ht="12.75" outlineLevel="1">
      <c r="A165" s="1" t="s">
        <v>492</v>
      </c>
      <c r="B165" s="16" t="s">
        <v>493</v>
      </c>
      <c r="C165" s="1" t="s">
        <v>1126</v>
      </c>
      <c r="E165" s="5">
        <v>-155</v>
      </c>
      <c r="G165" s="5">
        <v>-136</v>
      </c>
      <c r="I165" s="9">
        <f t="shared" si="64"/>
        <v>-19</v>
      </c>
      <c r="K165" s="21">
        <f t="shared" si="65"/>
        <v>-0.13970588235294118</v>
      </c>
      <c r="M165" s="9">
        <v>-465</v>
      </c>
      <c r="O165" s="9">
        <v>-408</v>
      </c>
      <c r="Q165" s="9">
        <f t="shared" si="66"/>
        <v>-57</v>
      </c>
      <c r="S165" s="21">
        <f t="shared" si="67"/>
        <v>-0.13970588235294118</v>
      </c>
      <c r="U165" s="9">
        <v>-1241</v>
      </c>
      <c r="W165" s="9">
        <v>-1093</v>
      </c>
      <c r="Y165" s="9">
        <f t="shared" si="68"/>
        <v>-148</v>
      </c>
      <c r="AA165" s="21">
        <f t="shared" si="69"/>
        <v>-0.1354071363220494</v>
      </c>
      <c r="AC165" s="9">
        <v>-1785</v>
      </c>
      <c r="AE165" s="9">
        <v>-1689</v>
      </c>
      <c r="AG165" s="9">
        <f t="shared" si="70"/>
        <v>-96</v>
      </c>
      <c r="AI165" s="21">
        <f t="shared" si="71"/>
        <v>-0.056838365896980464</v>
      </c>
    </row>
    <row r="166" spans="1:35" ht="12.75" outlineLevel="1">
      <c r="A166" s="1" t="s">
        <v>494</v>
      </c>
      <c r="B166" s="16" t="s">
        <v>495</v>
      </c>
      <c r="C166" s="1" t="s">
        <v>1127</v>
      </c>
      <c r="E166" s="5">
        <v>137123.97</v>
      </c>
      <c r="G166" s="5">
        <v>206772.85</v>
      </c>
      <c r="I166" s="9">
        <f t="shared" si="64"/>
        <v>-69648.88</v>
      </c>
      <c r="K166" s="21">
        <f t="shared" si="65"/>
        <v>-0.3368376457547497</v>
      </c>
      <c r="M166" s="9">
        <v>409849.94</v>
      </c>
      <c r="O166" s="9">
        <v>605222.8</v>
      </c>
      <c r="Q166" s="9">
        <f t="shared" si="66"/>
        <v>-195372.86000000004</v>
      </c>
      <c r="S166" s="21">
        <f t="shared" si="67"/>
        <v>-0.32281146711591174</v>
      </c>
      <c r="U166" s="9">
        <v>1335574.1</v>
      </c>
      <c r="W166" s="9">
        <v>1728561.98</v>
      </c>
      <c r="Y166" s="9">
        <f t="shared" si="68"/>
        <v>-392987.8799999999</v>
      </c>
      <c r="AA166" s="21">
        <f t="shared" si="69"/>
        <v>-0.22734960304981364</v>
      </c>
      <c r="AC166" s="9">
        <v>2133295.77</v>
      </c>
      <c r="AE166" s="9">
        <v>2518405.85</v>
      </c>
      <c r="AG166" s="9">
        <f t="shared" si="70"/>
        <v>-385110.0800000001</v>
      </c>
      <c r="AI166" s="21">
        <f t="shared" si="71"/>
        <v>-0.15291819624704256</v>
      </c>
    </row>
    <row r="167" spans="1:35" ht="12.75" outlineLevel="1">
      <c r="A167" s="1" t="s">
        <v>496</v>
      </c>
      <c r="B167" s="16" t="s">
        <v>497</v>
      </c>
      <c r="C167" s="1" t="s">
        <v>1128</v>
      </c>
      <c r="E167" s="5">
        <v>99691.65000000001</v>
      </c>
      <c r="G167" s="5">
        <v>113530.85</v>
      </c>
      <c r="I167" s="9">
        <f t="shared" si="64"/>
        <v>-13839.199999999997</v>
      </c>
      <c r="K167" s="21">
        <f t="shared" si="65"/>
        <v>-0.12189814486547046</v>
      </c>
      <c r="M167" s="9">
        <v>319701.97000000003</v>
      </c>
      <c r="O167" s="9">
        <v>311743.74</v>
      </c>
      <c r="Q167" s="9">
        <f t="shared" si="66"/>
        <v>7958.23000000004</v>
      </c>
      <c r="S167" s="21">
        <f t="shared" si="67"/>
        <v>0.025528114854848537</v>
      </c>
      <c r="U167" s="9">
        <v>843246.13</v>
      </c>
      <c r="W167" s="9">
        <v>878245.5</v>
      </c>
      <c r="Y167" s="9">
        <f t="shared" si="68"/>
        <v>-34999.369999999995</v>
      </c>
      <c r="AA167" s="21">
        <f t="shared" si="69"/>
        <v>-0.03985146522242357</v>
      </c>
      <c r="AC167" s="9">
        <v>1249332.3</v>
      </c>
      <c r="AE167" s="9">
        <v>1271261.47</v>
      </c>
      <c r="AG167" s="9">
        <f t="shared" si="70"/>
        <v>-21929.169999999925</v>
      </c>
      <c r="AI167" s="21">
        <f t="shared" si="71"/>
        <v>-0.01724992892296179</v>
      </c>
    </row>
    <row r="168" spans="1:35" ht="12.75" outlineLevel="1">
      <c r="A168" s="1" t="s">
        <v>498</v>
      </c>
      <c r="B168" s="16" t="s">
        <v>499</v>
      </c>
      <c r="C168" s="1" t="s">
        <v>1129</v>
      </c>
      <c r="E168" s="5">
        <v>677965.26</v>
      </c>
      <c r="G168" s="5">
        <v>467790.941</v>
      </c>
      <c r="I168" s="9">
        <f t="shared" si="64"/>
        <v>210174.31900000002</v>
      </c>
      <c r="K168" s="21">
        <f t="shared" si="65"/>
        <v>0.44929112682410843</v>
      </c>
      <c r="M168" s="9">
        <v>1517358.801</v>
      </c>
      <c r="O168" s="9">
        <v>1157430.953</v>
      </c>
      <c r="Q168" s="9">
        <f t="shared" si="66"/>
        <v>359927.848</v>
      </c>
      <c r="S168" s="21">
        <f t="shared" si="67"/>
        <v>0.31097133446024233</v>
      </c>
      <c r="U168" s="9">
        <v>3586843.106</v>
      </c>
      <c r="W168" s="9">
        <v>3038048.338</v>
      </c>
      <c r="Y168" s="9">
        <f t="shared" si="68"/>
        <v>548794.7680000002</v>
      </c>
      <c r="AA168" s="21">
        <f t="shared" si="69"/>
        <v>0.18064056490993205</v>
      </c>
      <c r="AC168" s="9">
        <v>4991431.03</v>
      </c>
      <c r="AE168" s="9">
        <v>4689463.598</v>
      </c>
      <c r="AG168" s="9">
        <f t="shared" si="70"/>
        <v>301967.43200000003</v>
      </c>
      <c r="AI168" s="21">
        <f t="shared" si="71"/>
        <v>0.06439274464755106</v>
      </c>
    </row>
    <row r="169" spans="1:35" ht="12.75" outlineLevel="1">
      <c r="A169" s="1" t="s">
        <v>500</v>
      </c>
      <c r="B169" s="16" t="s">
        <v>501</v>
      </c>
      <c r="C169" s="1" t="s">
        <v>1130</v>
      </c>
      <c r="E169" s="5">
        <v>0</v>
      </c>
      <c r="G169" s="5">
        <v>0</v>
      </c>
      <c r="I169" s="9">
        <f t="shared" si="64"/>
        <v>0</v>
      </c>
      <c r="K169" s="21">
        <f t="shared" si="65"/>
        <v>0</v>
      </c>
      <c r="M169" s="9">
        <v>0</v>
      </c>
      <c r="O169" s="9">
        <v>0</v>
      </c>
      <c r="Q169" s="9">
        <f t="shared" si="66"/>
        <v>0</v>
      </c>
      <c r="S169" s="21">
        <f t="shared" si="67"/>
        <v>0</v>
      </c>
      <c r="U169" s="9">
        <v>16321.815</v>
      </c>
      <c r="W169" s="9">
        <v>0</v>
      </c>
      <c r="Y169" s="9">
        <f t="shared" si="68"/>
        <v>16321.815</v>
      </c>
      <c r="AA169" s="21" t="str">
        <f t="shared" si="69"/>
        <v>N.M.</v>
      </c>
      <c r="AC169" s="9">
        <v>16321.815</v>
      </c>
      <c r="AE169" s="9">
        <v>0</v>
      </c>
      <c r="AG169" s="9">
        <f t="shared" si="70"/>
        <v>16321.815</v>
      </c>
      <c r="AI169" s="21" t="str">
        <f t="shared" si="71"/>
        <v>N.M.</v>
      </c>
    </row>
    <row r="170" spans="1:35" ht="12.75" outlineLevel="1">
      <c r="A170" s="1" t="s">
        <v>502</v>
      </c>
      <c r="B170" s="16" t="s">
        <v>503</v>
      </c>
      <c r="C170" s="1" t="s">
        <v>1131</v>
      </c>
      <c r="E170" s="5">
        <v>180984.89</v>
      </c>
      <c r="G170" s="5">
        <v>169490.578</v>
      </c>
      <c r="I170" s="9">
        <f t="shared" si="64"/>
        <v>11494.312000000005</v>
      </c>
      <c r="K170" s="21">
        <f t="shared" si="65"/>
        <v>0.06781681988245981</v>
      </c>
      <c r="M170" s="9">
        <v>476919.483</v>
      </c>
      <c r="O170" s="9">
        <v>362094.467</v>
      </c>
      <c r="Q170" s="9">
        <f t="shared" si="66"/>
        <v>114825.016</v>
      </c>
      <c r="S170" s="21">
        <f t="shared" si="67"/>
        <v>0.3171134233321494</v>
      </c>
      <c r="U170" s="9">
        <v>1064223.14</v>
      </c>
      <c r="W170" s="9">
        <v>841219.481</v>
      </c>
      <c r="Y170" s="9">
        <f t="shared" si="68"/>
        <v>223003.65899999987</v>
      </c>
      <c r="AA170" s="21">
        <f t="shared" si="69"/>
        <v>0.26509569028870344</v>
      </c>
      <c r="AC170" s="9">
        <v>1554520.5729999999</v>
      </c>
      <c r="AE170" s="9">
        <v>1278167.87</v>
      </c>
      <c r="AG170" s="9">
        <f t="shared" si="70"/>
        <v>276352.70299999975</v>
      </c>
      <c r="AI170" s="21">
        <f t="shared" si="71"/>
        <v>0.2162100217712402</v>
      </c>
    </row>
    <row r="171" spans="1:35" ht="12.75" outlineLevel="1">
      <c r="A171" s="1" t="s">
        <v>504</v>
      </c>
      <c r="B171" s="16" t="s">
        <v>505</v>
      </c>
      <c r="C171" s="1" t="s">
        <v>1132</v>
      </c>
      <c r="E171" s="5">
        <v>476481.88</v>
      </c>
      <c r="G171" s="5">
        <v>447167.12</v>
      </c>
      <c r="I171" s="9">
        <f t="shared" si="64"/>
        <v>29314.76000000001</v>
      </c>
      <c r="K171" s="21">
        <f t="shared" si="65"/>
        <v>0.06555660890272973</v>
      </c>
      <c r="M171" s="9">
        <v>1348184.75</v>
      </c>
      <c r="O171" s="9">
        <v>1178654.58</v>
      </c>
      <c r="Q171" s="9">
        <f t="shared" si="66"/>
        <v>169530.16999999993</v>
      </c>
      <c r="S171" s="21">
        <f t="shared" si="67"/>
        <v>0.14383363275099642</v>
      </c>
      <c r="U171" s="9">
        <v>1348184.75</v>
      </c>
      <c r="W171" s="9">
        <v>1436060.8599999999</v>
      </c>
      <c r="Y171" s="9">
        <f t="shared" si="68"/>
        <v>-87876.10999999987</v>
      </c>
      <c r="AA171" s="21">
        <f t="shared" si="69"/>
        <v>-0.06119246923838582</v>
      </c>
      <c r="AC171" s="9">
        <v>1641253.73</v>
      </c>
      <c r="AE171" s="9">
        <v>1679665.5399999998</v>
      </c>
      <c r="AG171" s="9">
        <f t="shared" si="70"/>
        <v>-38411.80999999982</v>
      </c>
      <c r="AI171" s="21">
        <f t="shared" si="71"/>
        <v>-0.02286872540112946</v>
      </c>
    </row>
    <row r="172" spans="1:35" ht="12.75" outlineLevel="1">
      <c r="A172" s="1" t="s">
        <v>506</v>
      </c>
      <c r="B172" s="16" t="s">
        <v>507</v>
      </c>
      <c r="C172" s="1" t="s">
        <v>1133</v>
      </c>
      <c r="E172" s="5">
        <v>9777.39</v>
      </c>
      <c r="G172" s="5">
        <v>5085.416</v>
      </c>
      <c r="I172" s="9">
        <f t="shared" si="64"/>
        <v>4691.973999999999</v>
      </c>
      <c r="K172" s="21">
        <f t="shared" si="65"/>
        <v>0.9226332712997323</v>
      </c>
      <c r="M172" s="9">
        <v>22405.517</v>
      </c>
      <c r="O172" s="9">
        <v>16928.532</v>
      </c>
      <c r="Q172" s="9">
        <f t="shared" si="66"/>
        <v>5476.985000000001</v>
      </c>
      <c r="S172" s="21">
        <f t="shared" si="67"/>
        <v>0.32353573245453304</v>
      </c>
      <c r="U172" s="9">
        <v>44396.635</v>
      </c>
      <c r="W172" s="9">
        <v>46329.887</v>
      </c>
      <c r="Y172" s="9">
        <f t="shared" si="68"/>
        <v>-1933.2520000000004</v>
      </c>
      <c r="AA172" s="21">
        <f t="shared" si="69"/>
        <v>-0.04172796708958086</v>
      </c>
      <c r="AC172" s="9">
        <v>62048.646</v>
      </c>
      <c r="AE172" s="9">
        <v>64039.44500000001</v>
      </c>
      <c r="AG172" s="9">
        <f t="shared" si="70"/>
        <v>-1990.7990000000063</v>
      </c>
      <c r="AI172" s="21">
        <f t="shared" si="71"/>
        <v>-0.031087074536639194</v>
      </c>
    </row>
    <row r="173" spans="1:35" ht="12.75" outlineLevel="1">
      <c r="A173" s="1" t="s">
        <v>508</v>
      </c>
      <c r="B173" s="16" t="s">
        <v>509</v>
      </c>
      <c r="C173" s="1" t="s">
        <v>1134</v>
      </c>
      <c r="E173" s="5">
        <v>158091.43</v>
      </c>
      <c r="G173" s="5">
        <v>255602.156</v>
      </c>
      <c r="I173" s="9">
        <f t="shared" si="64"/>
        <v>-97510.726</v>
      </c>
      <c r="K173" s="21">
        <f t="shared" si="65"/>
        <v>-0.3814941451432827</v>
      </c>
      <c r="M173" s="9">
        <v>868076.85</v>
      </c>
      <c r="O173" s="9">
        <v>882696.17</v>
      </c>
      <c r="Q173" s="9">
        <f t="shared" si="66"/>
        <v>-14619.320000000065</v>
      </c>
      <c r="S173" s="21">
        <f t="shared" si="67"/>
        <v>-0.016562120123394287</v>
      </c>
      <c r="U173" s="9">
        <v>2451185.423</v>
      </c>
      <c r="W173" s="9">
        <v>2100997.271</v>
      </c>
      <c r="Y173" s="9">
        <f t="shared" si="68"/>
        <v>350188.15199999977</v>
      </c>
      <c r="AA173" s="21">
        <f t="shared" si="69"/>
        <v>0.16667710940591685</v>
      </c>
      <c r="AC173" s="9">
        <v>4016439.883</v>
      </c>
      <c r="AE173" s="9">
        <v>3319012.818</v>
      </c>
      <c r="AG173" s="9">
        <f t="shared" si="70"/>
        <v>697427.065</v>
      </c>
      <c r="AI173" s="21">
        <f t="shared" si="71"/>
        <v>0.2101308742218904</v>
      </c>
    </row>
    <row r="174" spans="1:35" ht="12.75" outlineLevel="1">
      <c r="A174" s="1" t="s">
        <v>510</v>
      </c>
      <c r="B174" s="16" t="s">
        <v>511</v>
      </c>
      <c r="C174" s="1" t="s">
        <v>1135</v>
      </c>
      <c r="E174" s="5">
        <v>453</v>
      </c>
      <c r="G174" s="5">
        <v>424</v>
      </c>
      <c r="I174" s="9">
        <f t="shared" si="64"/>
        <v>29</v>
      </c>
      <c r="K174" s="21">
        <f t="shared" si="65"/>
        <v>0.06839622641509434</v>
      </c>
      <c r="M174" s="9">
        <v>1758</v>
      </c>
      <c r="O174" s="9">
        <v>2021</v>
      </c>
      <c r="Q174" s="9">
        <f t="shared" si="66"/>
        <v>-263</v>
      </c>
      <c r="S174" s="21">
        <f t="shared" si="67"/>
        <v>-0.1301335972290945</v>
      </c>
      <c r="U174" s="9">
        <v>5754</v>
      </c>
      <c r="W174" s="9">
        <v>3001</v>
      </c>
      <c r="Y174" s="9">
        <f t="shared" si="68"/>
        <v>2753</v>
      </c>
      <c r="AA174" s="21">
        <f t="shared" si="69"/>
        <v>0.9173608797067644</v>
      </c>
      <c r="AC174" s="9">
        <v>10654</v>
      </c>
      <c r="AE174" s="9">
        <v>5432</v>
      </c>
      <c r="AG174" s="9">
        <f t="shared" si="70"/>
        <v>5222</v>
      </c>
      <c r="AI174" s="21">
        <f t="shared" si="71"/>
        <v>0.961340206185567</v>
      </c>
    </row>
    <row r="175" spans="1:35" ht="12.75" outlineLevel="1">
      <c r="A175" s="1" t="s">
        <v>512</v>
      </c>
      <c r="B175" s="16" t="s">
        <v>513</v>
      </c>
      <c r="C175" s="1" t="s">
        <v>1136</v>
      </c>
      <c r="E175" s="5">
        <v>0</v>
      </c>
      <c r="G175" s="5">
        <v>1021.7410000000001</v>
      </c>
      <c r="I175" s="9">
        <f t="shared" si="64"/>
        <v>-1021.7410000000001</v>
      </c>
      <c r="K175" s="21" t="str">
        <f t="shared" si="65"/>
        <v>N.M.</v>
      </c>
      <c r="M175" s="9">
        <v>0</v>
      </c>
      <c r="O175" s="9">
        <v>1033.971</v>
      </c>
      <c r="Q175" s="9">
        <f t="shared" si="66"/>
        <v>-1033.971</v>
      </c>
      <c r="S175" s="21" t="str">
        <f t="shared" si="67"/>
        <v>N.M.</v>
      </c>
      <c r="U175" s="9">
        <v>0</v>
      </c>
      <c r="W175" s="9">
        <v>1125.611</v>
      </c>
      <c r="Y175" s="9">
        <f t="shared" si="68"/>
        <v>-1125.611</v>
      </c>
      <c r="AA175" s="21" t="str">
        <f t="shared" si="69"/>
        <v>N.M.</v>
      </c>
      <c r="AC175" s="9">
        <v>-1125.611</v>
      </c>
      <c r="AE175" s="9">
        <v>1174.0110000000002</v>
      </c>
      <c r="AG175" s="9">
        <f t="shared" si="70"/>
        <v>-2299.6220000000003</v>
      </c>
      <c r="AI175" s="21">
        <f t="shared" si="71"/>
        <v>-1.9587738104668524</v>
      </c>
    </row>
    <row r="176" spans="1:35" ht="12.75" outlineLevel="1">
      <c r="A176" s="1" t="s">
        <v>514</v>
      </c>
      <c r="B176" s="16" t="s">
        <v>515</v>
      </c>
      <c r="C176" s="1" t="s">
        <v>1137</v>
      </c>
      <c r="E176" s="5">
        <v>-47499</v>
      </c>
      <c r="G176" s="5">
        <v>0</v>
      </c>
      <c r="I176" s="9">
        <f t="shared" si="64"/>
        <v>-47499</v>
      </c>
      <c r="K176" s="21" t="str">
        <f t="shared" si="65"/>
        <v>N.M.</v>
      </c>
      <c r="M176" s="9">
        <v>-47499</v>
      </c>
      <c r="O176" s="9">
        <v>0</v>
      </c>
      <c r="Q176" s="9">
        <f t="shared" si="66"/>
        <v>-47499</v>
      </c>
      <c r="S176" s="21" t="str">
        <f t="shared" si="67"/>
        <v>N.M.</v>
      </c>
      <c r="U176" s="9">
        <v>-55343.49</v>
      </c>
      <c r="W176" s="9">
        <v>0</v>
      </c>
      <c r="Y176" s="9">
        <f t="shared" si="68"/>
        <v>-55343.49</v>
      </c>
      <c r="AA176" s="21" t="str">
        <f t="shared" si="69"/>
        <v>N.M.</v>
      </c>
      <c r="AC176" s="9">
        <v>4174826.51</v>
      </c>
      <c r="AE176" s="9">
        <v>0</v>
      </c>
      <c r="AG176" s="9">
        <f t="shared" si="70"/>
        <v>4174826.51</v>
      </c>
      <c r="AI176" s="21" t="str">
        <f t="shared" si="71"/>
        <v>N.M.</v>
      </c>
    </row>
    <row r="177" spans="1:35" ht="12.75" outlineLevel="1">
      <c r="A177" s="1" t="s">
        <v>516</v>
      </c>
      <c r="B177" s="16" t="s">
        <v>517</v>
      </c>
      <c r="C177" s="1" t="s">
        <v>1138</v>
      </c>
      <c r="E177" s="5">
        <v>150955.91</v>
      </c>
      <c r="G177" s="5">
        <v>214872.21</v>
      </c>
      <c r="I177" s="9">
        <f t="shared" si="64"/>
        <v>-63916.29999999999</v>
      </c>
      <c r="K177" s="21">
        <f t="shared" si="65"/>
        <v>-0.29746191934266414</v>
      </c>
      <c r="M177" s="9">
        <v>476189.09</v>
      </c>
      <c r="O177" s="9">
        <v>565670.97</v>
      </c>
      <c r="Q177" s="9">
        <f t="shared" si="66"/>
        <v>-89481.87999999995</v>
      </c>
      <c r="S177" s="21">
        <f t="shared" si="67"/>
        <v>-0.15818715250669474</v>
      </c>
      <c r="U177" s="9">
        <v>1312981.48</v>
      </c>
      <c r="W177" s="9">
        <v>1414378.1600000001</v>
      </c>
      <c r="Y177" s="9">
        <f t="shared" si="68"/>
        <v>-101396.68000000017</v>
      </c>
      <c r="AA177" s="21">
        <f t="shared" si="69"/>
        <v>-0.07168993616247592</v>
      </c>
      <c r="AC177" s="9">
        <v>1962528.17</v>
      </c>
      <c r="AE177" s="9">
        <v>2479438.2700000005</v>
      </c>
      <c r="AG177" s="9">
        <f t="shared" si="70"/>
        <v>-516910.10000000056</v>
      </c>
      <c r="AI177" s="21">
        <f t="shared" si="71"/>
        <v>-0.20847871320466488</v>
      </c>
    </row>
    <row r="178" spans="1:35" ht="12.75" outlineLevel="1">
      <c r="A178" s="1" t="s">
        <v>518</v>
      </c>
      <c r="B178" s="16" t="s">
        <v>519</v>
      </c>
      <c r="C178" s="1" t="s">
        <v>1139</v>
      </c>
      <c r="E178" s="5">
        <v>0</v>
      </c>
      <c r="G178" s="5">
        <v>0</v>
      </c>
      <c r="I178" s="9">
        <f t="shared" si="64"/>
        <v>0</v>
      </c>
      <c r="K178" s="21">
        <f t="shared" si="65"/>
        <v>0</v>
      </c>
      <c r="M178" s="9">
        <v>0</v>
      </c>
      <c r="O178" s="9">
        <v>0</v>
      </c>
      <c r="Q178" s="9">
        <f t="shared" si="66"/>
        <v>0</v>
      </c>
      <c r="S178" s="21">
        <f t="shared" si="67"/>
        <v>0</v>
      </c>
      <c r="U178" s="9">
        <v>0</v>
      </c>
      <c r="W178" s="9">
        <v>0.52</v>
      </c>
      <c r="Y178" s="9">
        <f t="shared" si="68"/>
        <v>-0.52</v>
      </c>
      <c r="AA178" s="21" t="str">
        <f t="shared" si="69"/>
        <v>N.M.</v>
      </c>
      <c r="AC178" s="9">
        <v>0</v>
      </c>
      <c r="AE178" s="9">
        <v>0.52</v>
      </c>
      <c r="AG178" s="9">
        <f t="shared" si="70"/>
        <v>-0.52</v>
      </c>
      <c r="AI178" s="21" t="str">
        <f t="shared" si="71"/>
        <v>N.M.</v>
      </c>
    </row>
    <row r="179" spans="1:35" ht="12.75" outlineLevel="1">
      <c r="A179" s="1" t="s">
        <v>520</v>
      </c>
      <c r="B179" s="16" t="s">
        <v>521</v>
      </c>
      <c r="C179" s="1" t="s">
        <v>1140</v>
      </c>
      <c r="E179" s="5">
        <v>480.15000000000003</v>
      </c>
      <c r="G179" s="5">
        <v>343.07</v>
      </c>
      <c r="I179" s="9">
        <f t="shared" si="64"/>
        <v>137.08000000000004</v>
      </c>
      <c r="K179" s="21">
        <f t="shared" si="65"/>
        <v>0.3995686011601132</v>
      </c>
      <c r="M179" s="9">
        <v>1334.59</v>
      </c>
      <c r="O179" s="9">
        <v>991.61</v>
      </c>
      <c r="Q179" s="9">
        <f t="shared" si="66"/>
        <v>342.9799999999999</v>
      </c>
      <c r="S179" s="21">
        <f t="shared" si="67"/>
        <v>0.3458819495567813</v>
      </c>
      <c r="U179" s="9">
        <v>3520.88</v>
      </c>
      <c r="W179" s="9">
        <v>2458.46</v>
      </c>
      <c r="Y179" s="9">
        <f t="shared" si="68"/>
        <v>1062.42</v>
      </c>
      <c r="AA179" s="21">
        <f t="shared" si="69"/>
        <v>0.43214858081888663</v>
      </c>
      <c r="AC179" s="9">
        <v>4790.610000000001</v>
      </c>
      <c r="AE179" s="9">
        <v>26193.73</v>
      </c>
      <c r="AG179" s="9">
        <f t="shared" si="70"/>
        <v>-21403.12</v>
      </c>
      <c r="AI179" s="21">
        <f t="shared" si="71"/>
        <v>-0.8171085217721951</v>
      </c>
    </row>
    <row r="180" spans="1:35" ht="12.75" outlineLevel="1">
      <c r="A180" s="1" t="s">
        <v>522</v>
      </c>
      <c r="B180" s="16" t="s">
        <v>523</v>
      </c>
      <c r="C180" s="1" t="s">
        <v>1141</v>
      </c>
      <c r="E180" s="5">
        <v>0</v>
      </c>
      <c r="G180" s="5">
        <v>0</v>
      </c>
      <c r="I180" s="9">
        <f t="shared" si="64"/>
        <v>0</v>
      </c>
      <c r="K180" s="21">
        <f t="shared" si="65"/>
        <v>0</v>
      </c>
      <c r="M180" s="9">
        <v>0</v>
      </c>
      <c r="O180" s="9">
        <v>-0.07200000000000001</v>
      </c>
      <c r="Q180" s="9">
        <f t="shared" si="66"/>
        <v>0.07200000000000001</v>
      </c>
      <c r="S180" s="21" t="str">
        <f t="shared" si="67"/>
        <v>N.M.</v>
      </c>
      <c r="U180" s="9">
        <v>0</v>
      </c>
      <c r="W180" s="9">
        <v>27.808</v>
      </c>
      <c r="Y180" s="9">
        <f t="shared" si="68"/>
        <v>-27.808</v>
      </c>
      <c r="AA180" s="21" t="str">
        <f t="shared" si="69"/>
        <v>N.M.</v>
      </c>
      <c r="AC180" s="9">
        <v>-27.808</v>
      </c>
      <c r="AE180" s="9">
        <v>459.848</v>
      </c>
      <c r="AG180" s="9">
        <f t="shared" si="70"/>
        <v>-487.656</v>
      </c>
      <c r="AI180" s="21">
        <f t="shared" si="71"/>
        <v>-1.0604721560167707</v>
      </c>
    </row>
    <row r="181" spans="1:35" ht="12.75" outlineLevel="1">
      <c r="A181" s="1" t="s">
        <v>524</v>
      </c>
      <c r="B181" s="16" t="s">
        <v>525</v>
      </c>
      <c r="C181" s="1" t="s">
        <v>1142</v>
      </c>
      <c r="E181" s="5">
        <v>36058.28</v>
      </c>
      <c r="G181" s="5">
        <v>35028.91</v>
      </c>
      <c r="I181" s="9">
        <f t="shared" si="64"/>
        <v>1029.3699999999953</v>
      </c>
      <c r="K181" s="21">
        <f t="shared" si="65"/>
        <v>0.029386298346137384</v>
      </c>
      <c r="M181" s="9">
        <v>92580.89</v>
      </c>
      <c r="O181" s="9">
        <v>87058.71</v>
      </c>
      <c r="Q181" s="9">
        <f t="shared" si="66"/>
        <v>5522.179999999993</v>
      </c>
      <c r="S181" s="21">
        <f t="shared" si="67"/>
        <v>0.06343052866278391</v>
      </c>
      <c r="U181" s="9">
        <v>284476.56</v>
      </c>
      <c r="W181" s="9">
        <v>231951.63</v>
      </c>
      <c r="Y181" s="9">
        <f t="shared" si="68"/>
        <v>52524.92999999999</v>
      </c>
      <c r="AA181" s="21">
        <f t="shared" si="69"/>
        <v>0.22644777275331066</v>
      </c>
      <c r="AC181" s="9">
        <v>420021.27</v>
      </c>
      <c r="AE181" s="9">
        <v>386368.87</v>
      </c>
      <c r="AG181" s="9">
        <f t="shared" si="70"/>
        <v>33652.40000000002</v>
      </c>
      <c r="AI181" s="21">
        <f t="shared" si="71"/>
        <v>0.08709914957693156</v>
      </c>
    </row>
    <row r="182" spans="1:35" ht="12.75" outlineLevel="1">
      <c r="A182" s="1" t="s">
        <v>526</v>
      </c>
      <c r="B182" s="16" t="s">
        <v>527</v>
      </c>
      <c r="C182" s="1" t="s">
        <v>1143</v>
      </c>
      <c r="E182" s="5">
        <v>280018.07</v>
      </c>
      <c r="G182" s="5">
        <v>275466.14</v>
      </c>
      <c r="I182" s="9">
        <f t="shared" si="64"/>
        <v>4551.929999999993</v>
      </c>
      <c r="K182" s="21">
        <f t="shared" si="65"/>
        <v>0.01652446286138831</v>
      </c>
      <c r="M182" s="9">
        <v>657542.99</v>
      </c>
      <c r="O182" s="9">
        <v>704997.63</v>
      </c>
      <c r="Q182" s="9">
        <f t="shared" si="66"/>
        <v>-47454.640000000014</v>
      </c>
      <c r="S182" s="21">
        <f t="shared" si="67"/>
        <v>-0.06731177238141924</v>
      </c>
      <c r="U182" s="9">
        <v>1805970.7000000002</v>
      </c>
      <c r="W182" s="9">
        <v>1905013.49</v>
      </c>
      <c r="Y182" s="9">
        <f t="shared" si="68"/>
        <v>-99042.7899999998</v>
      </c>
      <c r="AA182" s="21">
        <f t="shared" si="69"/>
        <v>-0.051990597714874874</v>
      </c>
      <c r="AC182" s="9">
        <v>2720143.0900000003</v>
      </c>
      <c r="AE182" s="9">
        <v>2973983.56</v>
      </c>
      <c r="AG182" s="9">
        <f t="shared" si="70"/>
        <v>-253840.46999999974</v>
      </c>
      <c r="AI182" s="21">
        <f t="shared" si="71"/>
        <v>-0.0853536897157561</v>
      </c>
    </row>
    <row r="183" spans="1:35" ht="12.75" outlineLevel="1">
      <c r="A183" s="1" t="s">
        <v>528</v>
      </c>
      <c r="B183" s="16" t="s">
        <v>529</v>
      </c>
      <c r="C183" s="1" t="s">
        <v>1144</v>
      </c>
      <c r="E183" s="5">
        <v>0</v>
      </c>
      <c r="G183" s="5">
        <v>0</v>
      </c>
      <c r="I183" s="9">
        <f t="shared" si="64"/>
        <v>0</v>
      </c>
      <c r="K183" s="21">
        <f t="shared" si="65"/>
        <v>0</v>
      </c>
      <c r="M183" s="9">
        <v>0</v>
      </c>
      <c r="O183" s="9">
        <v>0</v>
      </c>
      <c r="Q183" s="9">
        <f t="shared" si="66"/>
        <v>0</v>
      </c>
      <c r="S183" s="21">
        <f t="shared" si="67"/>
        <v>0</v>
      </c>
      <c r="U183" s="9">
        <v>0</v>
      </c>
      <c r="W183" s="9">
        <v>0</v>
      </c>
      <c r="Y183" s="9">
        <f t="shared" si="68"/>
        <v>0</v>
      </c>
      <c r="AA183" s="21">
        <f t="shared" si="69"/>
        <v>0</v>
      </c>
      <c r="AC183" s="9">
        <v>-453.53000000000003</v>
      </c>
      <c r="AE183" s="9">
        <v>0</v>
      </c>
      <c r="AG183" s="9">
        <f t="shared" si="70"/>
        <v>-453.53000000000003</v>
      </c>
      <c r="AI183" s="21" t="str">
        <f t="shared" si="71"/>
        <v>N.M.</v>
      </c>
    </row>
    <row r="184" spans="1:35" ht="12.75" outlineLevel="1">
      <c r="A184" s="1" t="s">
        <v>530</v>
      </c>
      <c r="B184" s="16" t="s">
        <v>531</v>
      </c>
      <c r="C184" s="1" t="s">
        <v>1145</v>
      </c>
      <c r="E184" s="5">
        <v>0</v>
      </c>
      <c r="G184" s="5">
        <v>0</v>
      </c>
      <c r="I184" s="9">
        <f t="shared" si="64"/>
        <v>0</v>
      </c>
      <c r="K184" s="21">
        <f t="shared" si="65"/>
        <v>0</v>
      </c>
      <c r="M184" s="9">
        <v>19.37</v>
      </c>
      <c r="O184" s="9">
        <v>0</v>
      </c>
      <c r="Q184" s="9">
        <f t="shared" si="66"/>
        <v>19.37</v>
      </c>
      <c r="S184" s="21" t="str">
        <f t="shared" si="67"/>
        <v>N.M.</v>
      </c>
      <c r="U184" s="9">
        <v>1620.46</v>
      </c>
      <c r="W184" s="9">
        <v>72.08</v>
      </c>
      <c r="Y184" s="9">
        <f t="shared" si="68"/>
        <v>1548.38</v>
      </c>
      <c r="AA184" s="21" t="str">
        <f t="shared" si="69"/>
        <v>N.M.</v>
      </c>
      <c r="AC184" s="9">
        <v>3341.74</v>
      </c>
      <c r="AE184" s="9">
        <v>72.08</v>
      </c>
      <c r="AG184" s="9">
        <f t="shared" si="70"/>
        <v>3269.66</v>
      </c>
      <c r="AI184" s="21" t="str">
        <f t="shared" si="71"/>
        <v>N.M.</v>
      </c>
    </row>
    <row r="185" spans="1:35" ht="12.75" outlineLevel="1">
      <c r="A185" s="1" t="s">
        <v>532</v>
      </c>
      <c r="B185" s="16" t="s">
        <v>533</v>
      </c>
      <c r="C185" s="1" t="s">
        <v>1129</v>
      </c>
      <c r="E185" s="5">
        <v>63060.060000000005</v>
      </c>
      <c r="G185" s="5">
        <v>41538.55</v>
      </c>
      <c r="I185" s="9">
        <f t="shared" si="64"/>
        <v>21521.510000000002</v>
      </c>
      <c r="K185" s="21">
        <f t="shared" si="65"/>
        <v>0.5181093225449612</v>
      </c>
      <c r="M185" s="9">
        <v>150433.107</v>
      </c>
      <c r="O185" s="9">
        <v>98471.325</v>
      </c>
      <c r="Q185" s="9">
        <f t="shared" si="66"/>
        <v>51961.78199999999</v>
      </c>
      <c r="S185" s="21">
        <f t="shared" si="67"/>
        <v>0.5276843994939643</v>
      </c>
      <c r="U185" s="9">
        <v>398360.184</v>
      </c>
      <c r="W185" s="9">
        <v>245467.692</v>
      </c>
      <c r="Y185" s="9">
        <f t="shared" si="68"/>
        <v>152892.492</v>
      </c>
      <c r="AA185" s="21">
        <f t="shared" si="69"/>
        <v>0.622861977290274</v>
      </c>
      <c r="AC185" s="9">
        <v>551700.382</v>
      </c>
      <c r="AE185" s="9">
        <v>385290.41599999997</v>
      </c>
      <c r="AG185" s="9">
        <f t="shared" si="70"/>
        <v>166409.96600000001</v>
      </c>
      <c r="AI185" s="21">
        <f t="shared" si="71"/>
        <v>0.43190787803037395</v>
      </c>
    </row>
    <row r="186" spans="1:35" ht="12.75" outlineLevel="1">
      <c r="A186" s="1" t="s">
        <v>534</v>
      </c>
      <c r="B186" s="16" t="s">
        <v>535</v>
      </c>
      <c r="C186" s="1" t="s">
        <v>1146</v>
      </c>
      <c r="E186" s="5">
        <v>54.33</v>
      </c>
      <c r="G186" s="5">
        <v>283.69</v>
      </c>
      <c r="I186" s="9">
        <f t="shared" si="64"/>
        <v>-229.36</v>
      </c>
      <c r="K186" s="21">
        <f t="shared" si="65"/>
        <v>-0.8084881384609962</v>
      </c>
      <c r="M186" s="9">
        <v>230.35</v>
      </c>
      <c r="O186" s="9">
        <v>747.03</v>
      </c>
      <c r="Q186" s="9">
        <f t="shared" si="66"/>
        <v>-516.68</v>
      </c>
      <c r="S186" s="21">
        <f t="shared" si="67"/>
        <v>-0.6916455831760437</v>
      </c>
      <c r="U186" s="9">
        <v>818</v>
      </c>
      <c r="W186" s="9">
        <v>5154.133</v>
      </c>
      <c r="Y186" s="9">
        <f t="shared" si="68"/>
        <v>-4336.133</v>
      </c>
      <c r="AA186" s="21">
        <f t="shared" si="69"/>
        <v>-0.841292415232591</v>
      </c>
      <c r="AC186" s="9">
        <v>1551.03</v>
      </c>
      <c r="AE186" s="9">
        <v>-272431.45700000005</v>
      </c>
      <c r="AG186" s="9">
        <f t="shared" si="70"/>
        <v>273982.4870000001</v>
      </c>
      <c r="AI186" s="21">
        <f t="shared" si="71"/>
        <v>1.0056932852655118</v>
      </c>
    </row>
    <row r="187" spans="1:35" ht="12.75" outlineLevel="1">
      <c r="A187" s="1" t="s">
        <v>536</v>
      </c>
      <c r="B187" s="16" t="s">
        <v>537</v>
      </c>
      <c r="C187" s="1" t="s">
        <v>1147</v>
      </c>
      <c r="E187" s="5">
        <v>972.14</v>
      </c>
      <c r="G187" s="5">
        <v>949.5600000000001</v>
      </c>
      <c r="I187" s="9">
        <f t="shared" si="64"/>
        <v>22.579999999999927</v>
      </c>
      <c r="K187" s="21">
        <f t="shared" si="65"/>
        <v>0.023779434685538486</v>
      </c>
      <c r="M187" s="9">
        <v>2034.79</v>
      </c>
      <c r="O187" s="9">
        <v>1779.1000000000001</v>
      </c>
      <c r="Q187" s="9">
        <f t="shared" si="66"/>
        <v>255.68999999999983</v>
      </c>
      <c r="S187" s="21">
        <f t="shared" si="67"/>
        <v>0.143718734191445</v>
      </c>
      <c r="U187" s="9">
        <v>7398.87</v>
      </c>
      <c r="W187" s="9">
        <v>3855.69</v>
      </c>
      <c r="Y187" s="9">
        <f t="shared" si="68"/>
        <v>3543.18</v>
      </c>
      <c r="AA187" s="21">
        <f t="shared" si="69"/>
        <v>0.9189483594376103</v>
      </c>
      <c r="AC187" s="9">
        <v>9674.8</v>
      </c>
      <c r="AE187" s="9">
        <v>4735.42</v>
      </c>
      <c r="AG187" s="9">
        <f t="shared" si="70"/>
        <v>4939.379999999999</v>
      </c>
      <c r="AI187" s="21">
        <f t="shared" si="71"/>
        <v>1.0430711531395314</v>
      </c>
    </row>
    <row r="188" spans="1:35" ht="12.75" outlineLevel="1">
      <c r="A188" s="1" t="s">
        <v>538</v>
      </c>
      <c r="B188" s="16" t="s">
        <v>539</v>
      </c>
      <c r="C188" s="1" t="s">
        <v>1148</v>
      </c>
      <c r="E188" s="5">
        <v>86465.89</v>
      </c>
      <c r="G188" s="5">
        <v>77261.98</v>
      </c>
      <c r="I188" s="9">
        <f t="shared" si="64"/>
        <v>9203.910000000003</v>
      </c>
      <c r="K188" s="21">
        <f t="shared" si="65"/>
        <v>0.11912599185265514</v>
      </c>
      <c r="M188" s="9">
        <v>199351.722</v>
      </c>
      <c r="O188" s="9">
        <v>183927.59</v>
      </c>
      <c r="Q188" s="9">
        <f t="shared" si="66"/>
        <v>15424.132000000012</v>
      </c>
      <c r="S188" s="21">
        <f t="shared" si="67"/>
        <v>0.083859805916013</v>
      </c>
      <c r="U188" s="9">
        <v>563592.472</v>
      </c>
      <c r="W188" s="9">
        <v>483728.17</v>
      </c>
      <c r="Y188" s="9">
        <f t="shared" si="68"/>
        <v>79864.30199999997</v>
      </c>
      <c r="AA188" s="21">
        <f t="shared" si="69"/>
        <v>0.16510161481809085</v>
      </c>
      <c r="AC188" s="9">
        <v>823140.1819999999</v>
      </c>
      <c r="AE188" s="9">
        <v>969297.4099999999</v>
      </c>
      <c r="AG188" s="9">
        <f t="shared" si="70"/>
        <v>-146157.228</v>
      </c>
      <c r="AI188" s="21">
        <f t="shared" si="71"/>
        <v>-0.1507867724520176</v>
      </c>
    </row>
    <row r="189" spans="1:35" ht="12.75" outlineLevel="1">
      <c r="A189" s="1" t="s">
        <v>540</v>
      </c>
      <c r="B189" s="16" t="s">
        <v>541</v>
      </c>
      <c r="C189" s="1" t="s">
        <v>1149</v>
      </c>
      <c r="E189" s="5">
        <v>0.08</v>
      </c>
      <c r="G189" s="5">
        <v>0</v>
      </c>
      <c r="I189" s="9">
        <f t="shared" si="64"/>
        <v>0.08</v>
      </c>
      <c r="K189" s="21" t="str">
        <f t="shared" si="65"/>
        <v>N.M.</v>
      </c>
      <c r="M189" s="9">
        <v>33.28</v>
      </c>
      <c r="O189" s="9">
        <v>0</v>
      </c>
      <c r="Q189" s="9">
        <f t="shared" si="66"/>
        <v>33.28</v>
      </c>
      <c r="S189" s="21" t="str">
        <f t="shared" si="67"/>
        <v>N.M.</v>
      </c>
      <c r="U189" s="9">
        <v>58.65</v>
      </c>
      <c r="W189" s="9">
        <v>0</v>
      </c>
      <c r="Y189" s="9">
        <f t="shared" si="68"/>
        <v>58.65</v>
      </c>
      <c r="AA189" s="21" t="str">
        <f t="shared" si="69"/>
        <v>N.M.</v>
      </c>
      <c r="AC189" s="9">
        <v>58.65</v>
      </c>
      <c r="AE189" s="9">
        <v>0</v>
      </c>
      <c r="AG189" s="9">
        <f t="shared" si="70"/>
        <v>58.65</v>
      </c>
      <c r="AI189" s="21" t="str">
        <f t="shared" si="71"/>
        <v>N.M.</v>
      </c>
    </row>
    <row r="190" spans="1:35" ht="12.75" outlineLevel="1">
      <c r="A190" s="1" t="s">
        <v>542</v>
      </c>
      <c r="B190" s="16" t="s">
        <v>543</v>
      </c>
      <c r="C190" s="1" t="s">
        <v>1150</v>
      </c>
      <c r="E190" s="5">
        <v>12840.52</v>
      </c>
      <c r="G190" s="5">
        <v>14647.33</v>
      </c>
      <c r="I190" s="9">
        <f t="shared" si="64"/>
        <v>-1806.8099999999995</v>
      </c>
      <c r="K190" s="21">
        <f t="shared" si="65"/>
        <v>-0.12335422223709028</v>
      </c>
      <c r="M190" s="9">
        <v>26583.89</v>
      </c>
      <c r="O190" s="9">
        <v>50077.82</v>
      </c>
      <c r="Q190" s="9">
        <f t="shared" si="66"/>
        <v>-23493.93</v>
      </c>
      <c r="S190" s="21">
        <f t="shared" si="67"/>
        <v>-0.4691484174031537</v>
      </c>
      <c r="U190" s="9">
        <v>79543.11</v>
      </c>
      <c r="W190" s="9">
        <v>144617.06</v>
      </c>
      <c r="Y190" s="9">
        <f t="shared" si="68"/>
        <v>-65073.95</v>
      </c>
      <c r="AA190" s="21">
        <f t="shared" si="69"/>
        <v>-0.44997422849005503</v>
      </c>
      <c r="AC190" s="9">
        <v>137198.91</v>
      </c>
      <c r="AE190" s="9">
        <v>222506.26</v>
      </c>
      <c r="AG190" s="9">
        <f t="shared" si="70"/>
        <v>-85307.35</v>
      </c>
      <c r="AI190" s="21">
        <f t="shared" si="71"/>
        <v>-0.38339303352633763</v>
      </c>
    </row>
    <row r="191" spans="1:35" ht="12.75" outlineLevel="1">
      <c r="A191" s="1" t="s">
        <v>544</v>
      </c>
      <c r="B191" s="16" t="s">
        <v>545</v>
      </c>
      <c r="C191" s="1" t="s">
        <v>1151</v>
      </c>
      <c r="E191" s="5">
        <v>92070.91</v>
      </c>
      <c r="G191" s="5">
        <v>114219.55</v>
      </c>
      <c r="I191" s="9">
        <f t="shared" si="64"/>
        <v>-22148.64</v>
      </c>
      <c r="K191" s="21">
        <f t="shared" si="65"/>
        <v>-0.19391286342837105</v>
      </c>
      <c r="M191" s="9">
        <v>191678.12</v>
      </c>
      <c r="O191" s="9">
        <v>353663.23</v>
      </c>
      <c r="Q191" s="9">
        <f t="shared" si="66"/>
        <v>-161985.11</v>
      </c>
      <c r="S191" s="21">
        <f t="shared" si="67"/>
        <v>-0.45802078434899773</v>
      </c>
      <c r="U191" s="9">
        <v>661041.54</v>
      </c>
      <c r="W191" s="9">
        <v>977189.0800000001</v>
      </c>
      <c r="Y191" s="9">
        <f t="shared" si="68"/>
        <v>-316147.54000000004</v>
      </c>
      <c r="AA191" s="21">
        <f t="shared" si="69"/>
        <v>-0.32352749991843954</v>
      </c>
      <c r="AC191" s="9">
        <v>1129706.09</v>
      </c>
      <c r="AE191" s="9">
        <v>1442766.02</v>
      </c>
      <c r="AG191" s="9">
        <f t="shared" si="70"/>
        <v>-313059.92999999993</v>
      </c>
      <c r="AI191" s="21">
        <f t="shared" si="71"/>
        <v>-0.2169859323412676</v>
      </c>
    </row>
    <row r="192" spans="1:35" ht="12.75" outlineLevel="1">
      <c r="A192" s="1" t="s">
        <v>546</v>
      </c>
      <c r="B192" s="16" t="s">
        <v>547</v>
      </c>
      <c r="C192" s="1" t="s">
        <v>1152</v>
      </c>
      <c r="E192" s="5">
        <v>-269.72</v>
      </c>
      <c r="G192" s="5">
        <v>0</v>
      </c>
      <c r="I192" s="9">
        <f t="shared" si="64"/>
        <v>-269.72</v>
      </c>
      <c r="K192" s="21" t="str">
        <f t="shared" si="65"/>
        <v>N.M.</v>
      </c>
      <c r="M192" s="9">
        <v>14840.15</v>
      </c>
      <c r="O192" s="9">
        <v>0</v>
      </c>
      <c r="Q192" s="9">
        <f t="shared" si="66"/>
        <v>14840.15</v>
      </c>
      <c r="S192" s="21" t="str">
        <f t="shared" si="67"/>
        <v>N.M.</v>
      </c>
      <c r="U192" s="9">
        <v>118241.87</v>
      </c>
      <c r="W192" s="9">
        <v>0</v>
      </c>
      <c r="Y192" s="9">
        <f t="shared" si="68"/>
        <v>118241.87</v>
      </c>
      <c r="AA192" s="21" t="str">
        <f t="shared" si="69"/>
        <v>N.M.</v>
      </c>
      <c r="AC192" s="9">
        <v>229161.16999999998</v>
      </c>
      <c r="AE192" s="9">
        <v>0</v>
      </c>
      <c r="AG192" s="9">
        <f t="shared" si="70"/>
        <v>229161.16999999998</v>
      </c>
      <c r="AI192" s="21" t="str">
        <f t="shared" si="71"/>
        <v>N.M.</v>
      </c>
    </row>
    <row r="193" spans="1:35" ht="12.75" outlineLevel="1">
      <c r="A193" s="1" t="s">
        <v>548</v>
      </c>
      <c r="B193" s="16" t="s">
        <v>549</v>
      </c>
      <c r="C193" s="1" t="s">
        <v>1153</v>
      </c>
      <c r="E193" s="5">
        <v>-144.61</v>
      </c>
      <c r="G193" s="5">
        <v>0</v>
      </c>
      <c r="I193" s="9">
        <f t="shared" si="64"/>
        <v>-144.61</v>
      </c>
      <c r="K193" s="21" t="str">
        <f t="shared" si="65"/>
        <v>N.M.</v>
      </c>
      <c r="M193" s="9">
        <v>1590.71</v>
      </c>
      <c r="O193" s="9">
        <v>0</v>
      </c>
      <c r="Q193" s="9">
        <f t="shared" si="66"/>
        <v>1590.71</v>
      </c>
      <c r="S193" s="21" t="str">
        <f t="shared" si="67"/>
        <v>N.M.</v>
      </c>
      <c r="U193" s="9">
        <v>27910.48</v>
      </c>
      <c r="W193" s="9">
        <v>0</v>
      </c>
      <c r="Y193" s="9">
        <f t="shared" si="68"/>
        <v>27910.48</v>
      </c>
      <c r="AA193" s="21" t="str">
        <f t="shared" si="69"/>
        <v>N.M.</v>
      </c>
      <c r="AC193" s="9">
        <v>41437.83</v>
      </c>
      <c r="AE193" s="9">
        <v>0</v>
      </c>
      <c r="AG193" s="9">
        <f t="shared" si="70"/>
        <v>41437.83</v>
      </c>
      <c r="AI193" s="21" t="str">
        <f t="shared" si="71"/>
        <v>N.M.</v>
      </c>
    </row>
    <row r="194" spans="1:35" ht="12.75" outlineLevel="1">
      <c r="A194" s="1" t="s">
        <v>550</v>
      </c>
      <c r="B194" s="16" t="s">
        <v>551</v>
      </c>
      <c r="C194" s="1" t="s">
        <v>1154</v>
      </c>
      <c r="E194" s="5">
        <v>1617.46</v>
      </c>
      <c r="G194" s="5">
        <v>1437.15</v>
      </c>
      <c r="I194" s="9">
        <f t="shared" si="64"/>
        <v>180.30999999999995</v>
      </c>
      <c r="K194" s="21">
        <f t="shared" si="65"/>
        <v>0.1254635911352329</v>
      </c>
      <c r="M194" s="9">
        <v>5327.39</v>
      </c>
      <c r="O194" s="9">
        <v>2685.7400000000002</v>
      </c>
      <c r="Q194" s="9">
        <f t="shared" si="66"/>
        <v>2641.65</v>
      </c>
      <c r="S194" s="21">
        <f t="shared" si="67"/>
        <v>0.9835836678159464</v>
      </c>
      <c r="U194" s="9">
        <v>11186.44</v>
      </c>
      <c r="W194" s="9">
        <v>5802.59</v>
      </c>
      <c r="Y194" s="9">
        <f t="shared" si="68"/>
        <v>5383.85</v>
      </c>
      <c r="AA194" s="21">
        <f t="shared" si="69"/>
        <v>0.9278356733803353</v>
      </c>
      <c r="AC194" s="9">
        <v>13872.17</v>
      </c>
      <c r="AE194" s="9">
        <v>7345.08</v>
      </c>
      <c r="AG194" s="9">
        <f t="shared" si="70"/>
        <v>6527.09</v>
      </c>
      <c r="AI194" s="21">
        <f t="shared" si="71"/>
        <v>0.8886342966992872</v>
      </c>
    </row>
    <row r="195" spans="1:35" ht="12.75" outlineLevel="1">
      <c r="A195" s="1" t="s">
        <v>552</v>
      </c>
      <c r="B195" s="16" t="s">
        <v>553</v>
      </c>
      <c r="C195" s="1" t="s">
        <v>1155</v>
      </c>
      <c r="E195" s="5">
        <v>2118.34</v>
      </c>
      <c r="G195" s="5">
        <v>2536.78</v>
      </c>
      <c r="I195" s="9">
        <f t="shared" si="64"/>
        <v>-418.44000000000005</v>
      </c>
      <c r="K195" s="21">
        <f t="shared" si="65"/>
        <v>-0.16494926639282873</v>
      </c>
      <c r="M195" s="9">
        <v>5796.12</v>
      </c>
      <c r="O195" s="9">
        <v>7772.150000000001</v>
      </c>
      <c r="Q195" s="9">
        <f t="shared" si="66"/>
        <v>-1976.0300000000007</v>
      </c>
      <c r="S195" s="21">
        <f t="shared" si="67"/>
        <v>-0.2542449643920923</v>
      </c>
      <c r="U195" s="9">
        <v>21319.600000000002</v>
      </c>
      <c r="W195" s="9">
        <v>22309.07</v>
      </c>
      <c r="Y195" s="9">
        <f t="shared" si="68"/>
        <v>-989.4699999999975</v>
      </c>
      <c r="AA195" s="21">
        <f t="shared" si="69"/>
        <v>-0.04435281255561068</v>
      </c>
      <c r="AC195" s="9">
        <v>23268.070000000003</v>
      </c>
      <c r="AE195" s="9">
        <v>26728</v>
      </c>
      <c r="AG195" s="9">
        <f t="shared" si="70"/>
        <v>-3459.9299999999967</v>
      </c>
      <c r="AI195" s="21">
        <f t="shared" si="71"/>
        <v>-0.12944964082609983</v>
      </c>
    </row>
    <row r="196" spans="1:35" ht="12.75" outlineLevel="1">
      <c r="A196" s="1" t="s">
        <v>554</v>
      </c>
      <c r="B196" s="16" t="s">
        <v>555</v>
      </c>
      <c r="C196" s="1" t="s">
        <v>1156</v>
      </c>
      <c r="E196" s="5">
        <v>15543.48</v>
      </c>
      <c r="G196" s="5">
        <v>19208.74</v>
      </c>
      <c r="I196" s="9">
        <f aca="true" t="shared" si="72" ref="I196:I227">+E196-G196</f>
        <v>-3665.260000000002</v>
      </c>
      <c r="K196" s="21">
        <f aca="true" t="shared" si="73" ref="K196:K227">IF(G196&lt;0,IF(I196=0,0,IF(OR(G196=0,E196=0),"N.M.",IF(ABS(I196/G196)&gt;=10,"N.M.",I196/(-G196)))),IF(I196=0,0,IF(OR(G196=0,E196=0),"N.M.",IF(ABS(I196/G196)&gt;=10,"N.M.",I196/G196))))</f>
        <v>-0.19081209907573332</v>
      </c>
      <c r="M196" s="9">
        <v>41747</v>
      </c>
      <c r="O196" s="9">
        <v>54622.11</v>
      </c>
      <c r="Q196" s="9">
        <f aca="true" t="shared" si="74" ref="Q196:Q227">(+M196-O196)</f>
        <v>-12875.11</v>
      </c>
      <c r="S196" s="21">
        <f aca="true" t="shared" si="75" ref="S196:S227">IF(O196&lt;0,IF(Q196=0,0,IF(OR(O196=0,M196=0),"N.M.",IF(ABS(Q196/O196)&gt;=10,"N.M.",Q196/(-O196)))),IF(Q196=0,0,IF(OR(O196=0,M196=0),"N.M.",IF(ABS(Q196/O196)&gt;=10,"N.M.",Q196/O196))))</f>
        <v>-0.2357124248770324</v>
      </c>
      <c r="U196" s="9">
        <v>124524.7</v>
      </c>
      <c r="W196" s="9">
        <v>146256.14</v>
      </c>
      <c r="Y196" s="9">
        <f aca="true" t="shared" si="76" ref="Y196:Y227">(+U196-W196)</f>
        <v>-21731.440000000017</v>
      </c>
      <c r="AA196" s="21">
        <f aca="true" t="shared" si="77" ref="AA196:AA227">IF(W196&lt;0,IF(Y196=0,0,IF(OR(W196=0,U196=0),"N.M.",IF(ABS(Y196/W196)&gt;=10,"N.M.",Y196/(-W196)))),IF(Y196=0,0,IF(OR(W196=0,U196=0),"N.M.",IF(ABS(Y196/W196)&gt;=10,"N.M.",Y196/W196))))</f>
        <v>-0.14858480471315608</v>
      </c>
      <c r="AC196" s="9">
        <v>196214.99</v>
      </c>
      <c r="AE196" s="9">
        <v>172538.90000000002</v>
      </c>
      <c r="AG196" s="9">
        <f aca="true" t="shared" si="78" ref="AG196:AG227">(+AC196-AE196)</f>
        <v>23676.089999999967</v>
      </c>
      <c r="AI196" s="21">
        <f aca="true" t="shared" si="79" ref="AI196:AI227">IF(AE196&lt;0,IF(AG196=0,0,IF(OR(AE196=0,AC196=0),"N.M.",IF(ABS(AG196/AE196)&gt;=10,"N.M.",AG196/(-AE196)))),IF(AG196=0,0,IF(OR(AE196=0,AC196=0),"N.M.",IF(ABS(AG196/AE196)&gt;=10,"N.M.",AG196/AE196))))</f>
        <v>0.1372217511529282</v>
      </c>
    </row>
    <row r="197" spans="1:35" ht="12.75" outlineLevel="1">
      <c r="A197" s="1" t="s">
        <v>556</v>
      </c>
      <c r="B197" s="16" t="s">
        <v>557</v>
      </c>
      <c r="C197" s="1" t="s">
        <v>1157</v>
      </c>
      <c r="E197" s="5">
        <v>17303.1</v>
      </c>
      <c r="G197" s="5">
        <v>16663.2</v>
      </c>
      <c r="I197" s="9">
        <f t="shared" si="72"/>
        <v>639.8999999999978</v>
      </c>
      <c r="K197" s="21">
        <f t="shared" si="73"/>
        <v>0.038401987613423456</v>
      </c>
      <c r="M197" s="9">
        <v>46077.834</v>
      </c>
      <c r="O197" s="9">
        <v>47861.134</v>
      </c>
      <c r="Q197" s="9">
        <f t="shared" si="74"/>
        <v>-1783.2999999999956</v>
      </c>
      <c r="S197" s="21">
        <f t="shared" si="75"/>
        <v>-0.037259877712049104</v>
      </c>
      <c r="U197" s="9">
        <v>106870.437</v>
      </c>
      <c r="W197" s="9">
        <v>88779.007</v>
      </c>
      <c r="Y197" s="9">
        <f t="shared" si="76"/>
        <v>18091.430000000008</v>
      </c>
      <c r="AA197" s="21">
        <f t="shared" si="77"/>
        <v>0.2037804950893403</v>
      </c>
      <c r="AC197" s="9">
        <v>195362.626</v>
      </c>
      <c r="AE197" s="9">
        <v>169849.335</v>
      </c>
      <c r="AG197" s="9">
        <f t="shared" si="78"/>
        <v>25513.290999999997</v>
      </c>
      <c r="AI197" s="21">
        <f t="shared" si="79"/>
        <v>0.150211309334829</v>
      </c>
    </row>
    <row r="198" spans="1:35" ht="12.75" outlineLevel="1">
      <c r="A198" s="1" t="s">
        <v>558</v>
      </c>
      <c r="B198" s="16" t="s">
        <v>559</v>
      </c>
      <c r="C198" s="1" t="s">
        <v>1158</v>
      </c>
      <c r="E198" s="5">
        <v>42604.63</v>
      </c>
      <c r="G198" s="5">
        <v>35284.057</v>
      </c>
      <c r="I198" s="9">
        <f t="shared" si="72"/>
        <v>7320.572999999997</v>
      </c>
      <c r="K198" s="21">
        <f t="shared" si="73"/>
        <v>0.2074753762017785</v>
      </c>
      <c r="M198" s="9">
        <v>89738.597</v>
      </c>
      <c r="O198" s="9">
        <v>99287.648</v>
      </c>
      <c r="Q198" s="9">
        <f t="shared" si="74"/>
        <v>-9549.051000000007</v>
      </c>
      <c r="S198" s="21">
        <f t="shared" si="75"/>
        <v>-0.09617561894506764</v>
      </c>
      <c r="U198" s="9">
        <v>219289.938</v>
      </c>
      <c r="W198" s="9">
        <v>286147.528</v>
      </c>
      <c r="Y198" s="9">
        <f t="shared" si="76"/>
        <v>-66857.59</v>
      </c>
      <c r="AA198" s="21">
        <f t="shared" si="77"/>
        <v>-0.23364727442272365</v>
      </c>
      <c r="AC198" s="9">
        <v>356289.669</v>
      </c>
      <c r="AE198" s="9">
        <v>439855.17</v>
      </c>
      <c r="AG198" s="9">
        <f t="shared" si="78"/>
        <v>-83565.50099999999</v>
      </c>
      <c r="AI198" s="21">
        <f t="shared" si="79"/>
        <v>-0.18998412818473862</v>
      </c>
    </row>
    <row r="199" spans="1:35" ht="12.75" outlineLevel="1">
      <c r="A199" s="1" t="s">
        <v>560</v>
      </c>
      <c r="B199" s="16" t="s">
        <v>561</v>
      </c>
      <c r="C199" s="1" t="s">
        <v>1159</v>
      </c>
      <c r="E199" s="5">
        <v>9340.5</v>
      </c>
      <c r="G199" s="5">
        <v>402.71000000000004</v>
      </c>
      <c r="I199" s="9">
        <f t="shared" si="72"/>
        <v>8937.79</v>
      </c>
      <c r="K199" s="21" t="str">
        <f t="shared" si="73"/>
        <v>N.M.</v>
      </c>
      <c r="M199" s="9">
        <v>27909</v>
      </c>
      <c r="O199" s="9">
        <v>30343.5</v>
      </c>
      <c r="Q199" s="9">
        <f t="shared" si="74"/>
        <v>-2434.5</v>
      </c>
      <c r="S199" s="21">
        <f t="shared" si="75"/>
        <v>-0.0802313510306985</v>
      </c>
      <c r="U199" s="9">
        <v>79605</v>
      </c>
      <c r="W199" s="9">
        <v>79135.5</v>
      </c>
      <c r="Y199" s="9">
        <f t="shared" si="76"/>
        <v>469.5</v>
      </c>
      <c r="AA199" s="21">
        <f t="shared" si="77"/>
        <v>0.005932861989878121</v>
      </c>
      <c r="AC199" s="9">
        <v>116226</v>
      </c>
      <c r="AE199" s="9">
        <v>113436</v>
      </c>
      <c r="AG199" s="9">
        <f t="shared" si="78"/>
        <v>2790</v>
      </c>
      <c r="AI199" s="21">
        <f t="shared" si="79"/>
        <v>0.024595366550301492</v>
      </c>
    </row>
    <row r="200" spans="1:35" ht="12.75" outlineLevel="1">
      <c r="A200" s="1" t="s">
        <v>562</v>
      </c>
      <c r="B200" s="16" t="s">
        <v>563</v>
      </c>
      <c r="C200" s="1" t="s">
        <v>1160</v>
      </c>
      <c r="E200" s="5">
        <v>-265997</v>
      </c>
      <c r="G200" s="5">
        <v>-134543</v>
      </c>
      <c r="I200" s="9">
        <f t="shared" si="72"/>
        <v>-131454</v>
      </c>
      <c r="K200" s="21">
        <f t="shared" si="73"/>
        <v>-0.9770407973658979</v>
      </c>
      <c r="M200" s="9">
        <v>-481343</v>
      </c>
      <c r="O200" s="9">
        <v>-413193</v>
      </c>
      <c r="Q200" s="9">
        <f t="shared" si="74"/>
        <v>-68150</v>
      </c>
      <c r="S200" s="21">
        <f t="shared" si="75"/>
        <v>-0.16493503036111454</v>
      </c>
      <c r="U200" s="9">
        <v>-1308798</v>
      </c>
      <c r="W200" s="9">
        <v>-54833</v>
      </c>
      <c r="Y200" s="9">
        <f t="shared" si="76"/>
        <v>-1253965</v>
      </c>
      <c r="AA200" s="21" t="str">
        <f t="shared" si="77"/>
        <v>N.M.</v>
      </c>
      <c r="AC200" s="9">
        <v>-2069795</v>
      </c>
      <c r="AE200" s="9">
        <v>-249775</v>
      </c>
      <c r="AG200" s="9">
        <f t="shared" si="78"/>
        <v>-1820020</v>
      </c>
      <c r="AI200" s="21">
        <f t="shared" si="79"/>
        <v>-7.2866379741767595</v>
      </c>
    </row>
    <row r="201" spans="1:35" ht="12.75" outlineLevel="1">
      <c r="A201" s="1" t="s">
        <v>564</v>
      </c>
      <c r="B201" s="16" t="s">
        <v>565</v>
      </c>
      <c r="C201" s="1" t="s">
        <v>1161</v>
      </c>
      <c r="E201" s="5">
        <v>57501.18</v>
      </c>
      <c r="G201" s="5">
        <v>15371.41</v>
      </c>
      <c r="I201" s="9">
        <f t="shared" si="72"/>
        <v>42129.770000000004</v>
      </c>
      <c r="K201" s="21">
        <f t="shared" si="73"/>
        <v>2.740787605040787</v>
      </c>
      <c r="M201" s="9">
        <v>123614.06</v>
      </c>
      <c r="O201" s="9">
        <v>15371.41</v>
      </c>
      <c r="Q201" s="9">
        <f t="shared" si="74"/>
        <v>108242.65</v>
      </c>
      <c r="S201" s="21">
        <f t="shared" si="75"/>
        <v>7.041816593272835</v>
      </c>
      <c r="U201" s="9">
        <v>209964.27000000002</v>
      </c>
      <c r="W201" s="9">
        <v>15371.41</v>
      </c>
      <c r="Y201" s="9">
        <f t="shared" si="76"/>
        <v>194592.86000000002</v>
      </c>
      <c r="AA201" s="21" t="str">
        <f t="shared" si="77"/>
        <v>N.M.</v>
      </c>
      <c r="AC201" s="9">
        <v>214887.29</v>
      </c>
      <c r="AE201" s="9">
        <v>15371.41</v>
      </c>
      <c r="AG201" s="9">
        <f t="shared" si="78"/>
        <v>199515.88</v>
      </c>
      <c r="AI201" s="21" t="str">
        <f t="shared" si="79"/>
        <v>N.M.</v>
      </c>
    </row>
    <row r="202" spans="1:35" ht="12.75" outlineLevel="1">
      <c r="A202" s="1" t="s">
        <v>566</v>
      </c>
      <c r="B202" s="16" t="s">
        <v>567</v>
      </c>
      <c r="C202" s="1" t="s">
        <v>1162</v>
      </c>
      <c r="E202" s="5">
        <v>43267.73</v>
      </c>
      <c r="G202" s="5">
        <v>26491.183</v>
      </c>
      <c r="I202" s="9">
        <f t="shared" si="72"/>
        <v>16776.547000000002</v>
      </c>
      <c r="K202" s="21">
        <f t="shared" si="73"/>
        <v>0.6332879509382424</v>
      </c>
      <c r="M202" s="9">
        <v>236783.63</v>
      </c>
      <c r="O202" s="9">
        <v>116547.522</v>
      </c>
      <c r="Q202" s="9">
        <f t="shared" si="74"/>
        <v>120236.10800000001</v>
      </c>
      <c r="S202" s="21">
        <f t="shared" si="75"/>
        <v>1.0316487724209187</v>
      </c>
      <c r="U202" s="9">
        <v>624882.485</v>
      </c>
      <c r="W202" s="9">
        <v>466566.346</v>
      </c>
      <c r="Y202" s="9">
        <f t="shared" si="76"/>
        <v>158316.13899999997</v>
      </c>
      <c r="AA202" s="21">
        <f t="shared" si="77"/>
        <v>0.3393218142656178</v>
      </c>
      <c r="AC202" s="9">
        <v>966422.637</v>
      </c>
      <c r="AE202" s="9">
        <v>788138.021</v>
      </c>
      <c r="AG202" s="9">
        <f t="shared" si="78"/>
        <v>178284.61600000004</v>
      </c>
      <c r="AI202" s="21">
        <f t="shared" si="79"/>
        <v>0.226209891224116</v>
      </c>
    </row>
    <row r="203" spans="1:35" ht="12.75" outlineLevel="1">
      <c r="A203" s="1" t="s">
        <v>568</v>
      </c>
      <c r="B203" s="16" t="s">
        <v>569</v>
      </c>
      <c r="C203" s="1" t="s">
        <v>1163</v>
      </c>
      <c r="E203" s="5">
        <v>0</v>
      </c>
      <c r="G203" s="5">
        <v>0</v>
      </c>
      <c r="I203" s="9">
        <f t="shared" si="72"/>
        <v>0</v>
      </c>
      <c r="K203" s="21">
        <f t="shared" si="73"/>
        <v>0</v>
      </c>
      <c r="M203" s="9">
        <v>0</v>
      </c>
      <c r="O203" s="9">
        <v>0</v>
      </c>
      <c r="Q203" s="9">
        <f t="shared" si="74"/>
        <v>0</v>
      </c>
      <c r="S203" s="21">
        <f t="shared" si="75"/>
        <v>0</v>
      </c>
      <c r="U203" s="9">
        <v>1944.47</v>
      </c>
      <c r="W203" s="9">
        <v>1747.96</v>
      </c>
      <c r="Y203" s="9">
        <f t="shared" si="76"/>
        <v>196.51</v>
      </c>
      <c r="AA203" s="21">
        <f t="shared" si="77"/>
        <v>0.11242248106363989</v>
      </c>
      <c r="AC203" s="9">
        <v>2044.47</v>
      </c>
      <c r="AE203" s="9">
        <v>1847.96</v>
      </c>
      <c r="AG203" s="9">
        <f t="shared" si="78"/>
        <v>196.51</v>
      </c>
      <c r="AI203" s="21">
        <f t="shared" si="79"/>
        <v>0.10633888179397821</v>
      </c>
    </row>
    <row r="204" spans="1:35" ht="12.75" outlineLevel="1">
      <c r="A204" s="1" t="s">
        <v>570</v>
      </c>
      <c r="B204" s="16" t="s">
        <v>571</v>
      </c>
      <c r="C204" s="1" t="s">
        <v>1164</v>
      </c>
      <c r="E204" s="5">
        <v>12076.52</v>
      </c>
      <c r="G204" s="5">
        <v>14261.050000000001</v>
      </c>
      <c r="I204" s="9">
        <f t="shared" si="72"/>
        <v>-2184.5300000000007</v>
      </c>
      <c r="K204" s="21">
        <f t="shared" si="73"/>
        <v>-0.15318156797711252</v>
      </c>
      <c r="M204" s="9">
        <v>28355.56</v>
      </c>
      <c r="O204" s="9">
        <v>44773.090000000004</v>
      </c>
      <c r="Q204" s="9">
        <f t="shared" si="74"/>
        <v>-16417.530000000002</v>
      </c>
      <c r="S204" s="21">
        <f t="shared" si="75"/>
        <v>-0.366682978548052</v>
      </c>
      <c r="U204" s="9">
        <v>78172.90000000001</v>
      </c>
      <c r="W204" s="9">
        <v>126395.11</v>
      </c>
      <c r="Y204" s="9">
        <f t="shared" si="76"/>
        <v>-48222.20999999999</v>
      </c>
      <c r="AA204" s="21">
        <f t="shared" si="77"/>
        <v>-0.3815195856865031</v>
      </c>
      <c r="AC204" s="9">
        <v>127145.90000000001</v>
      </c>
      <c r="AE204" s="9">
        <v>197390.68</v>
      </c>
      <c r="AG204" s="9">
        <f t="shared" si="78"/>
        <v>-70244.77999999998</v>
      </c>
      <c r="AI204" s="21">
        <f t="shared" si="79"/>
        <v>-0.35586675115562694</v>
      </c>
    </row>
    <row r="205" spans="1:35" ht="12.75" outlineLevel="1">
      <c r="A205" s="1" t="s">
        <v>572</v>
      </c>
      <c r="B205" s="16" t="s">
        <v>573</v>
      </c>
      <c r="C205" s="1" t="s">
        <v>1165</v>
      </c>
      <c r="E205" s="5">
        <v>86381.07</v>
      </c>
      <c r="G205" s="5">
        <v>109406.61</v>
      </c>
      <c r="I205" s="9">
        <f t="shared" si="72"/>
        <v>-23025.539999999994</v>
      </c>
      <c r="K205" s="21">
        <f t="shared" si="73"/>
        <v>-0.21045839917716117</v>
      </c>
      <c r="M205" s="9">
        <v>203436.46</v>
      </c>
      <c r="O205" s="9">
        <v>313985.54</v>
      </c>
      <c r="Q205" s="9">
        <f t="shared" si="74"/>
        <v>-110549.07999999999</v>
      </c>
      <c r="S205" s="21">
        <f t="shared" si="75"/>
        <v>-0.352083347532501</v>
      </c>
      <c r="U205" s="9">
        <v>639432.1</v>
      </c>
      <c r="W205" s="9">
        <v>848429.34</v>
      </c>
      <c r="Y205" s="9">
        <f t="shared" si="76"/>
        <v>-208997.24</v>
      </c>
      <c r="AA205" s="21">
        <f t="shared" si="77"/>
        <v>-0.2463342910795612</v>
      </c>
      <c r="AC205" s="9">
        <v>1034333.09</v>
      </c>
      <c r="AE205" s="9">
        <v>1268796.79</v>
      </c>
      <c r="AG205" s="9">
        <f t="shared" si="78"/>
        <v>-234463.70000000007</v>
      </c>
      <c r="AI205" s="21">
        <f t="shared" si="79"/>
        <v>-0.18479216045305416</v>
      </c>
    </row>
    <row r="206" spans="1:35" ht="12.75" outlineLevel="1">
      <c r="A206" s="1" t="s">
        <v>574</v>
      </c>
      <c r="B206" s="16" t="s">
        <v>575</v>
      </c>
      <c r="C206" s="1" t="s">
        <v>1129</v>
      </c>
      <c r="E206" s="5">
        <v>81297.41</v>
      </c>
      <c r="G206" s="5">
        <v>188181.96</v>
      </c>
      <c r="I206" s="9">
        <f t="shared" si="72"/>
        <v>-106884.54999999999</v>
      </c>
      <c r="K206" s="21">
        <f t="shared" si="73"/>
        <v>-0.5679851033542216</v>
      </c>
      <c r="M206" s="9">
        <v>315731.42</v>
      </c>
      <c r="O206" s="9">
        <v>311931.569</v>
      </c>
      <c r="Q206" s="9">
        <f t="shared" si="74"/>
        <v>3799.850999999966</v>
      </c>
      <c r="S206" s="21">
        <f t="shared" si="75"/>
        <v>0.012181681425133234</v>
      </c>
      <c r="U206" s="9">
        <v>682865.144</v>
      </c>
      <c r="W206" s="9">
        <v>735494.566</v>
      </c>
      <c r="Y206" s="9">
        <f t="shared" si="76"/>
        <v>-52629.42200000002</v>
      </c>
      <c r="AA206" s="21">
        <f t="shared" si="77"/>
        <v>-0.07155650691782273</v>
      </c>
      <c r="AC206" s="9">
        <v>957264.982</v>
      </c>
      <c r="AE206" s="9">
        <v>1087824.357</v>
      </c>
      <c r="AG206" s="9">
        <f t="shared" si="78"/>
        <v>-130559.37500000012</v>
      </c>
      <c r="AI206" s="21">
        <f t="shared" si="79"/>
        <v>-0.1200188009763419</v>
      </c>
    </row>
    <row r="207" spans="1:35" ht="12.75" outlineLevel="1">
      <c r="A207" s="1" t="s">
        <v>576</v>
      </c>
      <c r="B207" s="16" t="s">
        <v>577</v>
      </c>
      <c r="C207" s="1" t="s">
        <v>1146</v>
      </c>
      <c r="E207" s="5">
        <v>811.11</v>
      </c>
      <c r="G207" s="5">
        <v>1239.25</v>
      </c>
      <c r="I207" s="9">
        <f t="shared" si="72"/>
        <v>-428.14</v>
      </c>
      <c r="K207" s="21">
        <f t="shared" si="73"/>
        <v>-0.34548315513415373</v>
      </c>
      <c r="M207" s="9">
        <v>1533.31</v>
      </c>
      <c r="O207" s="9">
        <v>2938.03</v>
      </c>
      <c r="Q207" s="9">
        <f t="shared" si="74"/>
        <v>-1404.7200000000003</v>
      </c>
      <c r="S207" s="21">
        <f t="shared" si="75"/>
        <v>-0.47811628880576446</v>
      </c>
      <c r="U207" s="9">
        <v>3843.31</v>
      </c>
      <c r="W207" s="9">
        <v>7090.4400000000005</v>
      </c>
      <c r="Y207" s="9">
        <f t="shared" si="76"/>
        <v>-3247.1300000000006</v>
      </c>
      <c r="AA207" s="21">
        <f t="shared" si="77"/>
        <v>-0.457958885485245</v>
      </c>
      <c r="AC207" s="9">
        <v>9031.47</v>
      </c>
      <c r="AE207" s="9">
        <v>12291.66</v>
      </c>
      <c r="AG207" s="9">
        <f t="shared" si="78"/>
        <v>-3260.1900000000005</v>
      </c>
      <c r="AI207" s="21">
        <f t="shared" si="79"/>
        <v>-0.2652359404669508</v>
      </c>
    </row>
    <row r="208" spans="1:35" ht="12.75" outlineLevel="1">
      <c r="A208" s="1" t="s">
        <v>578</v>
      </c>
      <c r="B208" s="16" t="s">
        <v>579</v>
      </c>
      <c r="C208" s="1" t="s">
        <v>1166</v>
      </c>
      <c r="E208" s="5">
        <v>25950.56</v>
      </c>
      <c r="G208" s="5">
        <v>32369.714</v>
      </c>
      <c r="I208" s="9">
        <f t="shared" si="72"/>
        <v>-6419.153999999999</v>
      </c>
      <c r="K208" s="21">
        <f t="shared" si="73"/>
        <v>-0.19830740549638465</v>
      </c>
      <c r="M208" s="9">
        <v>77625.058</v>
      </c>
      <c r="O208" s="9">
        <v>57436.309</v>
      </c>
      <c r="Q208" s="9">
        <f t="shared" si="74"/>
        <v>20188.749000000003</v>
      </c>
      <c r="S208" s="21">
        <f t="shared" si="75"/>
        <v>0.3514980219219867</v>
      </c>
      <c r="U208" s="9">
        <v>167540.982</v>
      </c>
      <c r="W208" s="9">
        <v>137907.163</v>
      </c>
      <c r="Y208" s="9">
        <f t="shared" si="76"/>
        <v>29633.81899999999</v>
      </c>
      <c r="AA208" s="21">
        <f t="shared" si="77"/>
        <v>0.21488237706695473</v>
      </c>
      <c r="AC208" s="9">
        <v>255942.20799999998</v>
      </c>
      <c r="AE208" s="9">
        <v>215443.15</v>
      </c>
      <c r="AG208" s="9">
        <f t="shared" si="78"/>
        <v>40499.05799999999</v>
      </c>
      <c r="AI208" s="21">
        <f t="shared" si="79"/>
        <v>0.18798025372354604</v>
      </c>
    </row>
    <row r="209" spans="1:35" ht="12.75" outlineLevel="1">
      <c r="A209" s="1" t="s">
        <v>580</v>
      </c>
      <c r="B209" s="16" t="s">
        <v>581</v>
      </c>
      <c r="C209" s="1" t="s">
        <v>1158</v>
      </c>
      <c r="E209" s="5">
        <v>52400.25</v>
      </c>
      <c r="G209" s="5">
        <v>-2128.779</v>
      </c>
      <c r="I209" s="9">
        <f t="shared" si="72"/>
        <v>54529.029</v>
      </c>
      <c r="K209" s="21" t="str">
        <f t="shared" si="73"/>
        <v>N.M.</v>
      </c>
      <c r="M209" s="9">
        <v>216553.122</v>
      </c>
      <c r="O209" s="9">
        <v>5068.689</v>
      </c>
      <c r="Q209" s="9">
        <f t="shared" si="74"/>
        <v>211484.433</v>
      </c>
      <c r="S209" s="21" t="str">
        <f t="shared" si="75"/>
        <v>N.M.</v>
      </c>
      <c r="U209" s="9">
        <v>448865.576</v>
      </c>
      <c r="W209" s="9">
        <v>92324.214</v>
      </c>
      <c r="Y209" s="9">
        <f t="shared" si="76"/>
        <v>356541.36199999996</v>
      </c>
      <c r="AA209" s="21">
        <f t="shared" si="77"/>
        <v>3.861840210196644</v>
      </c>
      <c r="AC209" s="9">
        <v>559014.849</v>
      </c>
      <c r="AE209" s="9">
        <v>162238.746</v>
      </c>
      <c r="AG209" s="9">
        <f t="shared" si="78"/>
        <v>396776.103</v>
      </c>
      <c r="AI209" s="21">
        <f t="shared" si="79"/>
        <v>2.445630977695057</v>
      </c>
    </row>
    <row r="210" spans="1:35" ht="12.75" outlineLevel="1">
      <c r="A210" s="1" t="s">
        <v>582</v>
      </c>
      <c r="B210" s="16" t="s">
        <v>583</v>
      </c>
      <c r="C210" s="1" t="s">
        <v>1167</v>
      </c>
      <c r="E210" s="5">
        <v>5902.78</v>
      </c>
      <c r="G210" s="5">
        <v>7133.468000000001</v>
      </c>
      <c r="I210" s="9">
        <f t="shared" si="72"/>
        <v>-1230.688000000001</v>
      </c>
      <c r="K210" s="21">
        <f t="shared" si="73"/>
        <v>-0.1725230981620722</v>
      </c>
      <c r="M210" s="9">
        <v>19605.635000000002</v>
      </c>
      <c r="O210" s="9">
        <v>29132.972999999998</v>
      </c>
      <c r="Q210" s="9">
        <f t="shared" si="74"/>
        <v>-9527.337999999996</v>
      </c>
      <c r="S210" s="21">
        <f t="shared" si="75"/>
        <v>-0.32702937664480713</v>
      </c>
      <c r="U210" s="9">
        <v>55890.712</v>
      </c>
      <c r="W210" s="9">
        <v>59099.594</v>
      </c>
      <c r="Y210" s="9">
        <f t="shared" si="76"/>
        <v>-3208.881999999998</v>
      </c>
      <c r="AA210" s="21">
        <f t="shared" si="77"/>
        <v>-0.054296176721620085</v>
      </c>
      <c r="AC210" s="9">
        <v>97074.171</v>
      </c>
      <c r="AE210" s="9">
        <v>93348.301</v>
      </c>
      <c r="AG210" s="9">
        <f t="shared" si="78"/>
        <v>3725.8699999999953</v>
      </c>
      <c r="AI210" s="21">
        <f t="shared" si="79"/>
        <v>0.03991363485019395</v>
      </c>
    </row>
    <row r="211" spans="1:35" ht="12.75" outlineLevel="1">
      <c r="A211" s="1" t="s">
        <v>584</v>
      </c>
      <c r="B211" s="16" t="s">
        <v>585</v>
      </c>
      <c r="C211" s="1" t="s">
        <v>1168</v>
      </c>
      <c r="E211" s="5">
        <v>5920.150000000001</v>
      </c>
      <c r="G211" s="5">
        <v>6131.302000000001</v>
      </c>
      <c r="I211" s="9">
        <f t="shared" si="72"/>
        <v>-211.15200000000004</v>
      </c>
      <c r="K211" s="21">
        <f t="shared" si="73"/>
        <v>-0.03443836235761997</v>
      </c>
      <c r="M211" s="9">
        <v>15348.195</v>
      </c>
      <c r="O211" s="9">
        <v>20814.929</v>
      </c>
      <c r="Q211" s="9">
        <f t="shared" si="74"/>
        <v>-5466.734</v>
      </c>
      <c r="S211" s="21">
        <f t="shared" si="75"/>
        <v>-0.2626352460774668</v>
      </c>
      <c r="U211" s="9">
        <v>41725.728</v>
      </c>
      <c r="W211" s="9">
        <v>71488.758</v>
      </c>
      <c r="Y211" s="9">
        <f t="shared" si="76"/>
        <v>-29763.03</v>
      </c>
      <c r="AA211" s="21">
        <f t="shared" si="77"/>
        <v>-0.41633161398607593</v>
      </c>
      <c r="AC211" s="9">
        <v>62223.773</v>
      </c>
      <c r="AE211" s="9">
        <v>77620.073</v>
      </c>
      <c r="AG211" s="9">
        <f t="shared" si="78"/>
        <v>-15396.300000000003</v>
      </c>
      <c r="AI211" s="21">
        <f t="shared" si="79"/>
        <v>-0.19835461891410489</v>
      </c>
    </row>
    <row r="212" spans="1:35" ht="12.75" outlineLevel="1">
      <c r="A212" s="1" t="s">
        <v>586</v>
      </c>
      <c r="B212" s="16" t="s">
        <v>587</v>
      </c>
      <c r="C212" s="1" t="s">
        <v>1169</v>
      </c>
      <c r="E212" s="5">
        <v>41418.74</v>
      </c>
      <c r="G212" s="5">
        <v>-42724.264</v>
      </c>
      <c r="I212" s="9">
        <f t="shared" si="72"/>
        <v>84143.004</v>
      </c>
      <c r="K212" s="21">
        <f t="shared" si="73"/>
        <v>1.9694430312480045</v>
      </c>
      <c r="M212" s="9">
        <v>95827.474</v>
      </c>
      <c r="O212" s="9">
        <v>-79114.995</v>
      </c>
      <c r="Q212" s="9">
        <f t="shared" si="74"/>
        <v>174942.46899999998</v>
      </c>
      <c r="S212" s="21">
        <f t="shared" si="75"/>
        <v>2.2112428750074495</v>
      </c>
      <c r="U212" s="9">
        <v>240418.719</v>
      </c>
      <c r="W212" s="9">
        <v>222950.62</v>
      </c>
      <c r="Y212" s="9">
        <f t="shared" si="76"/>
        <v>17468.099000000017</v>
      </c>
      <c r="AA212" s="21">
        <f t="shared" si="77"/>
        <v>0.07834963186018508</v>
      </c>
      <c r="AC212" s="9">
        <v>277876.629</v>
      </c>
      <c r="AE212" s="9">
        <v>494523.79099999997</v>
      </c>
      <c r="AG212" s="9">
        <f t="shared" si="78"/>
        <v>-216647.16199999995</v>
      </c>
      <c r="AI212" s="21">
        <f t="shared" si="79"/>
        <v>-0.4380924961403929</v>
      </c>
    </row>
    <row r="213" spans="1:35" ht="12.75" outlineLevel="1">
      <c r="A213" s="1" t="s">
        <v>588</v>
      </c>
      <c r="B213" s="16" t="s">
        <v>589</v>
      </c>
      <c r="C213" s="1" t="s">
        <v>1170</v>
      </c>
      <c r="E213" s="5">
        <v>25969.4</v>
      </c>
      <c r="G213" s="5">
        <v>43706.065</v>
      </c>
      <c r="I213" s="9">
        <f t="shared" si="72"/>
        <v>-17736.665</v>
      </c>
      <c r="K213" s="21">
        <f t="shared" si="73"/>
        <v>-0.40581701875929577</v>
      </c>
      <c r="M213" s="9">
        <v>59745.694</v>
      </c>
      <c r="O213" s="9">
        <v>105702.827</v>
      </c>
      <c r="Q213" s="9">
        <f t="shared" si="74"/>
        <v>-45957.133</v>
      </c>
      <c r="S213" s="21">
        <f t="shared" si="75"/>
        <v>-0.4347767633499528</v>
      </c>
      <c r="U213" s="9">
        <v>202959.948</v>
      </c>
      <c r="W213" s="9">
        <v>240920.763</v>
      </c>
      <c r="Y213" s="9">
        <f t="shared" si="76"/>
        <v>-37960.815</v>
      </c>
      <c r="AA213" s="21">
        <f t="shared" si="77"/>
        <v>-0.15756556025849877</v>
      </c>
      <c r="AC213" s="9">
        <v>337585.51800000004</v>
      </c>
      <c r="AE213" s="9">
        <v>380642.669</v>
      </c>
      <c r="AG213" s="9">
        <f t="shared" si="78"/>
        <v>-43057.150999999954</v>
      </c>
      <c r="AI213" s="21">
        <f t="shared" si="79"/>
        <v>-0.11311698479079327</v>
      </c>
    </row>
    <row r="214" spans="1:35" ht="12.75" outlineLevel="1">
      <c r="A214" s="1" t="s">
        <v>590</v>
      </c>
      <c r="B214" s="16" t="s">
        <v>591</v>
      </c>
      <c r="C214" s="1" t="s">
        <v>1171</v>
      </c>
      <c r="E214" s="5">
        <v>-475.524</v>
      </c>
      <c r="G214" s="5">
        <v>84429.234</v>
      </c>
      <c r="I214" s="9">
        <f t="shared" si="72"/>
        <v>-84904.758</v>
      </c>
      <c r="K214" s="21">
        <f t="shared" si="73"/>
        <v>-1.0056322197593313</v>
      </c>
      <c r="M214" s="9">
        <v>759594.924</v>
      </c>
      <c r="O214" s="9">
        <v>698286.602</v>
      </c>
      <c r="Q214" s="9">
        <f t="shared" si="74"/>
        <v>61308.322000000044</v>
      </c>
      <c r="S214" s="21">
        <f t="shared" si="75"/>
        <v>0.08779822185389724</v>
      </c>
      <c r="U214" s="9">
        <v>2234247.13</v>
      </c>
      <c r="W214" s="9">
        <v>2119682.077</v>
      </c>
      <c r="Y214" s="9">
        <f t="shared" si="76"/>
        <v>114565.05299999984</v>
      </c>
      <c r="AA214" s="21">
        <f t="shared" si="77"/>
        <v>0.054048224610241793</v>
      </c>
      <c r="AC214" s="9">
        <v>3757888.781</v>
      </c>
      <c r="AE214" s="9">
        <v>3226651.455</v>
      </c>
      <c r="AG214" s="9">
        <f t="shared" si="78"/>
        <v>531237.3259999999</v>
      </c>
      <c r="AI214" s="21">
        <f t="shared" si="79"/>
        <v>0.16464044332299904</v>
      </c>
    </row>
    <row r="215" spans="1:35" ht="12.75" outlineLevel="1">
      <c r="A215" s="1" t="s">
        <v>592</v>
      </c>
      <c r="B215" s="16" t="s">
        <v>593</v>
      </c>
      <c r="C215" s="1" t="s">
        <v>1163</v>
      </c>
      <c r="E215" s="5">
        <v>67301.33</v>
      </c>
      <c r="G215" s="5">
        <v>124253.22</v>
      </c>
      <c r="I215" s="9">
        <f t="shared" si="72"/>
        <v>-56951.89</v>
      </c>
      <c r="K215" s="21">
        <f t="shared" si="73"/>
        <v>-0.4583534334160515</v>
      </c>
      <c r="M215" s="9">
        <v>315114.71</v>
      </c>
      <c r="O215" s="9">
        <v>151199.23</v>
      </c>
      <c r="Q215" s="9">
        <f t="shared" si="74"/>
        <v>163915.48</v>
      </c>
      <c r="S215" s="21">
        <f t="shared" si="75"/>
        <v>1.0841026108400156</v>
      </c>
      <c r="U215" s="9">
        <v>920837.84</v>
      </c>
      <c r="W215" s="9">
        <v>1015504.19</v>
      </c>
      <c r="Y215" s="9">
        <f t="shared" si="76"/>
        <v>-94666.34999999998</v>
      </c>
      <c r="AA215" s="21">
        <f t="shared" si="77"/>
        <v>-0.09322103338638119</v>
      </c>
      <c r="AC215" s="9">
        <v>1417792.45</v>
      </c>
      <c r="AE215" s="9">
        <v>1550548.04</v>
      </c>
      <c r="AG215" s="9">
        <f t="shared" si="78"/>
        <v>-132755.59000000008</v>
      </c>
      <c r="AI215" s="21">
        <f t="shared" si="79"/>
        <v>-0.08561849525152415</v>
      </c>
    </row>
    <row r="216" spans="1:35" ht="12.75" outlineLevel="1">
      <c r="A216" s="1" t="s">
        <v>594</v>
      </c>
      <c r="B216" s="16" t="s">
        <v>595</v>
      </c>
      <c r="C216" s="1" t="s">
        <v>1172</v>
      </c>
      <c r="E216" s="5">
        <v>5842.39</v>
      </c>
      <c r="G216" s="5">
        <v>3136.21</v>
      </c>
      <c r="I216" s="9">
        <f t="shared" si="72"/>
        <v>2706.1800000000003</v>
      </c>
      <c r="K216" s="21">
        <f t="shared" si="73"/>
        <v>0.8628822687256276</v>
      </c>
      <c r="M216" s="9">
        <v>17527.170000000002</v>
      </c>
      <c r="O216" s="9">
        <v>9408.630000000001</v>
      </c>
      <c r="Q216" s="9">
        <f t="shared" si="74"/>
        <v>8118.540000000001</v>
      </c>
      <c r="S216" s="21">
        <f t="shared" si="75"/>
        <v>0.8628822687256275</v>
      </c>
      <c r="U216" s="9">
        <v>46739.11</v>
      </c>
      <c r="W216" s="9">
        <v>25089.68</v>
      </c>
      <c r="Y216" s="9">
        <f t="shared" si="76"/>
        <v>21649.43</v>
      </c>
      <c r="AA216" s="21">
        <f t="shared" si="77"/>
        <v>0.8628818701553786</v>
      </c>
      <c r="AC216" s="9">
        <v>59283.95</v>
      </c>
      <c r="AE216" s="9">
        <v>45224.04</v>
      </c>
      <c r="AG216" s="9">
        <f t="shared" si="78"/>
        <v>14059.909999999996</v>
      </c>
      <c r="AI216" s="21">
        <f t="shared" si="79"/>
        <v>0.3108946038434425</v>
      </c>
    </row>
    <row r="217" spans="1:35" ht="12.75" outlineLevel="1">
      <c r="A217" s="1" t="s">
        <v>596</v>
      </c>
      <c r="B217" s="16" t="s">
        <v>597</v>
      </c>
      <c r="C217" s="1" t="s">
        <v>1173</v>
      </c>
      <c r="E217" s="5">
        <v>45476.767</v>
      </c>
      <c r="G217" s="5">
        <v>43277.225</v>
      </c>
      <c r="I217" s="9">
        <f t="shared" si="72"/>
        <v>2199.5420000000013</v>
      </c>
      <c r="K217" s="21">
        <f t="shared" si="73"/>
        <v>0.05082446945246608</v>
      </c>
      <c r="M217" s="9">
        <v>96837.83</v>
      </c>
      <c r="O217" s="9">
        <v>112314.526</v>
      </c>
      <c r="Q217" s="9">
        <f t="shared" si="74"/>
        <v>-15476.695999999996</v>
      </c>
      <c r="S217" s="21">
        <f t="shared" si="75"/>
        <v>-0.13779781254652668</v>
      </c>
      <c r="U217" s="9">
        <v>263690.721</v>
      </c>
      <c r="W217" s="9">
        <v>282369.826</v>
      </c>
      <c r="Y217" s="9">
        <f t="shared" si="76"/>
        <v>-18679.10499999998</v>
      </c>
      <c r="AA217" s="21">
        <f t="shared" si="77"/>
        <v>-0.06615120767188482</v>
      </c>
      <c r="AC217" s="9">
        <v>410970.071</v>
      </c>
      <c r="AE217" s="9">
        <v>416420.999</v>
      </c>
      <c r="AG217" s="9">
        <f t="shared" si="78"/>
        <v>-5450.928000000014</v>
      </c>
      <c r="AI217" s="21">
        <f t="shared" si="79"/>
        <v>-0.013089945063025061</v>
      </c>
    </row>
    <row r="218" spans="1:35" ht="12.75" outlineLevel="1">
      <c r="A218" s="1" t="s">
        <v>598</v>
      </c>
      <c r="B218" s="16" t="s">
        <v>599</v>
      </c>
      <c r="C218" s="1" t="s">
        <v>1174</v>
      </c>
      <c r="E218" s="5">
        <v>2462.63</v>
      </c>
      <c r="G218" s="5">
        <v>2323.449</v>
      </c>
      <c r="I218" s="9">
        <f t="shared" si="72"/>
        <v>139.18100000000004</v>
      </c>
      <c r="K218" s="21">
        <f t="shared" si="73"/>
        <v>0.059902756634641015</v>
      </c>
      <c r="M218" s="9">
        <v>5202.093</v>
      </c>
      <c r="O218" s="9">
        <v>7908.275000000001</v>
      </c>
      <c r="Q218" s="9">
        <f t="shared" si="74"/>
        <v>-2706.1820000000007</v>
      </c>
      <c r="S218" s="21">
        <f t="shared" si="75"/>
        <v>-0.34219624380791014</v>
      </c>
      <c r="U218" s="9">
        <v>21907.067</v>
      </c>
      <c r="W218" s="9">
        <v>38579.786</v>
      </c>
      <c r="Y218" s="9">
        <f t="shared" si="76"/>
        <v>-16672.719</v>
      </c>
      <c r="AA218" s="21">
        <f t="shared" si="77"/>
        <v>-0.4321620394680261</v>
      </c>
      <c r="AC218" s="9">
        <v>36754.69</v>
      </c>
      <c r="AE218" s="9">
        <v>59178.312000000005</v>
      </c>
      <c r="AG218" s="9">
        <f t="shared" si="78"/>
        <v>-22423.622000000003</v>
      </c>
      <c r="AI218" s="21">
        <f t="shared" si="79"/>
        <v>-0.3789162151161054</v>
      </c>
    </row>
    <row r="219" spans="1:35" ht="12.75" outlineLevel="1">
      <c r="A219" s="1" t="s">
        <v>600</v>
      </c>
      <c r="B219" s="16" t="s">
        <v>601</v>
      </c>
      <c r="C219" s="1" t="s">
        <v>1175</v>
      </c>
      <c r="E219" s="5">
        <v>89180.67</v>
      </c>
      <c r="G219" s="5">
        <v>88818.609</v>
      </c>
      <c r="I219" s="9">
        <f t="shared" si="72"/>
        <v>362.0610000000015</v>
      </c>
      <c r="K219" s="21">
        <f t="shared" si="73"/>
        <v>0.004076409257884252</v>
      </c>
      <c r="M219" s="9">
        <v>199956.166</v>
      </c>
      <c r="O219" s="9">
        <v>211793.39</v>
      </c>
      <c r="Q219" s="9">
        <f t="shared" si="74"/>
        <v>-11837.224000000017</v>
      </c>
      <c r="S219" s="21">
        <f t="shared" si="75"/>
        <v>-0.05589043170799625</v>
      </c>
      <c r="U219" s="9">
        <v>565763.229</v>
      </c>
      <c r="W219" s="9">
        <v>555931.916</v>
      </c>
      <c r="Y219" s="9">
        <f t="shared" si="76"/>
        <v>9831.313000000082</v>
      </c>
      <c r="AA219" s="21">
        <f t="shared" si="77"/>
        <v>0.017684383135866014</v>
      </c>
      <c r="AC219" s="9">
        <v>856466.733</v>
      </c>
      <c r="AE219" s="9">
        <v>900167.335</v>
      </c>
      <c r="AG219" s="9">
        <f t="shared" si="78"/>
        <v>-43700.601999999955</v>
      </c>
      <c r="AI219" s="21">
        <f t="shared" si="79"/>
        <v>-0.04854719817177098</v>
      </c>
    </row>
    <row r="220" spans="1:35" ht="12.75" outlineLevel="1">
      <c r="A220" s="1" t="s">
        <v>602</v>
      </c>
      <c r="B220" s="16" t="s">
        <v>603</v>
      </c>
      <c r="C220" s="1" t="s">
        <v>1176</v>
      </c>
      <c r="E220" s="5">
        <v>4540.29</v>
      </c>
      <c r="G220" s="5">
        <v>4707.758</v>
      </c>
      <c r="I220" s="9">
        <f t="shared" si="72"/>
        <v>-167.46799999999985</v>
      </c>
      <c r="K220" s="21">
        <f t="shared" si="73"/>
        <v>-0.03557277158256645</v>
      </c>
      <c r="M220" s="9">
        <v>11842.404</v>
      </c>
      <c r="O220" s="9">
        <v>11845.207</v>
      </c>
      <c r="Q220" s="9">
        <f t="shared" si="74"/>
        <v>-2.8029999999998836</v>
      </c>
      <c r="S220" s="21">
        <f t="shared" si="75"/>
        <v>-0.0002366357970780826</v>
      </c>
      <c r="U220" s="9">
        <v>31754.859</v>
      </c>
      <c r="W220" s="9">
        <v>30272.943</v>
      </c>
      <c r="Y220" s="9">
        <f t="shared" si="76"/>
        <v>1481.916000000001</v>
      </c>
      <c r="AA220" s="21">
        <f t="shared" si="77"/>
        <v>0.04895183134325596</v>
      </c>
      <c r="AC220" s="9">
        <v>50532.645000000004</v>
      </c>
      <c r="AE220" s="9">
        <v>44868.243</v>
      </c>
      <c r="AG220" s="9">
        <f t="shared" si="78"/>
        <v>5664.402000000002</v>
      </c>
      <c r="AI220" s="21">
        <f t="shared" si="79"/>
        <v>0.1262452376394592</v>
      </c>
    </row>
    <row r="221" spans="1:35" ht="12.75" outlineLevel="1">
      <c r="A221" s="1" t="s">
        <v>604</v>
      </c>
      <c r="B221" s="16" t="s">
        <v>605</v>
      </c>
      <c r="C221" s="1" t="s">
        <v>1177</v>
      </c>
      <c r="E221" s="5">
        <v>5393.32</v>
      </c>
      <c r="G221" s="5">
        <v>15355.694</v>
      </c>
      <c r="I221" s="9">
        <f t="shared" si="72"/>
        <v>-9962.374</v>
      </c>
      <c r="K221" s="21">
        <f t="shared" si="73"/>
        <v>-0.6487739336300918</v>
      </c>
      <c r="M221" s="9">
        <v>26731.028</v>
      </c>
      <c r="O221" s="9">
        <v>33332.652</v>
      </c>
      <c r="Q221" s="9">
        <f t="shared" si="74"/>
        <v>-6601.624000000003</v>
      </c>
      <c r="S221" s="21">
        <f t="shared" si="75"/>
        <v>-0.19805276819858206</v>
      </c>
      <c r="U221" s="9">
        <v>84210.787</v>
      </c>
      <c r="W221" s="9">
        <v>71957.202</v>
      </c>
      <c r="Y221" s="9">
        <f t="shared" si="76"/>
        <v>12253.584999999992</v>
      </c>
      <c r="AA221" s="21">
        <f t="shared" si="77"/>
        <v>0.1702899037124872</v>
      </c>
      <c r="AC221" s="9">
        <v>136818.27899999998</v>
      </c>
      <c r="AE221" s="9">
        <v>97581.395</v>
      </c>
      <c r="AG221" s="9">
        <f t="shared" si="78"/>
        <v>39236.88399999998</v>
      </c>
      <c r="AI221" s="21">
        <f t="shared" si="79"/>
        <v>0.4020939032486672</v>
      </c>
    </row>
    <row r="222" spans="1:35" ht="12.75" outlineLevel="1">
      <c r="A222" s="1" t="s">
        <v>606</v>
      </c>
      <c r="B222" s="16" t="s">
        <v>607</v>
      </c>
      <c r="C222" s="1" t="s">
        <v>1178</v>
      </c>
      <c r="E222" s="5">
        <v>51347.91</v>
      </c>
      <c r="G222" s="5">
        <v>52997.166</v>
      </c>
      <c r="I222" s="9">
        <f t="shared" si="72"/>
        <v>-1649.255999999994</v>
      </c>
      <c r="K222" s="21">
        <f t="shared" si="73"/>
        <v>-0.031119701759146783</v>
      </c>
      <c r="M222" s="9">
        <v>120569.457</v>
      </c>
      <c r="O222" s="9">
        <v>134366.88</v>
      </c>
      <c r="Q222" s="9">
        <f t="shared" si="74"/>
        <v>-13797.42300000001</v>
      </c>
      <c r="S222" s="21">
        <f t="shared" si="75"/>
        <v>-0.10268470176579235</v>
      </c>
      <c r="U222" s="9">
        <v>353534.364</v>
      </c>
      <c r="W222" s="9">
        <v>356116.169</v>
      </c>
      <c r="Y222" s="9">
        <f t="shared" si="76"/>
        <v>-2581.804999999993</v>
      </c>
      <c r="AA222" s="21">
        <f t="shared" si="77"/>
        <v>-0.0072498954688013425</v>
      </c>
      <c r="AC222" s="9">
        <v>548597.882</v>
      </c>
      <c r="AE222" s="9">
        <v>619316.031</v>
      </c>
      <c r="AG222" s="9">
        <f t="shared" si="78"/>
        <v>-70718.14899999998</v>
      </c>
      <c r="AI222" s="21">
        <f t="shared" si="79"/>
        <v>-0.11418749953204421</v>
      </c>
    </row>
    <row r="223" spans="1:35" ht="12.75" outlineLevel="1">
      <c r="A223" s="1" t="s">
        <v>608</v>
      </c>
      <c r="B223" s="16" t="s">
        <v>609</v>
      </c>
      <c r="C223" s="1" t="s">
        <v>1179</v>
      </c>
      <c r="E223" s="5">
        <v>292780.53</v>
      </c>
      <c r="G223" s="5">
        <v>290712.521</v>
      </c>
      <c r="I223" s="9">
        <f t="shared" si="72"/>
        <v>2068.00900000002</v>
      </c>
      <c r="K223" s="21">
        <f t="shared" si="73"/>
        <v>0.0071135876531441865</v>
      </c>
      <c r="M223" s="9">
        <v>696024.734</v>
      </c>
      <c r="O223" s="9">
        <v>765081.327</v>
      </c>
      <c r="Q223" s="9">
        <f t="shared" si="74"/>
        <v>-69056.593</v>
      </c>
      <c r="S223" s="21">
        <f t="shared" si="75"/>
        <v>-0.09026046063727809</v>
      </c>
      <c r="U223" s="9">
        <v>1948526.153</v>
      </c>
      <c r="W223" s="9">
        <v>2072559.315</v>
      </c>
      <c r="Y223" s="9">
        <f t="shared" si="76"/>
        <v>-124033.16200000001</v>
      </c>
      <c r="AA223" s="21">
        <f t="shared" si="77"/>
        <v>-0.059845410021473866</v>
      </c>
      <c r="AC223" s="9">
        <v>3042291.764</v>
      </c>
      <c r="AE223" s="9">
        <v>3238547.292</v>
      </c>
      <c r="AG223" s="9">
        <f t="shared" si="78"/>
        <v>-196255.52799999993</v>
      </c>
      <c r="AI223" s="21">
        <f t="shared" si="79"/>
        <v>-0.060599864786535264</v>
      </c>
    </row>
    <row r="224" spans="1:35" ht="12.75" outlineLevel="1">
      <c r="A224" s="1" t="s">
        <v>610</v>
      </c>
      <c r="B224" s="16" t="s">
        <v>611</v>
      </c>
      <c r="C224" s="1" t="s">
        <v>1180</v>
      </c>
      <c r="E224" s="5">
        <v>4991.51</v>
      </c>
      <c r="G224" s="5">
        <v>4330.97</v>
      </c>
      <c r="I224" s="9">
        <f t="shared" si="72"/>
        <v>660.54</v>
      </c>
      <c r="K224" s="21">
        <f t="shared" si="73"/>
        <v>0.152515487292685</v>
      </c>
      <c r="M224" s="9">
        <v>10970.93</v>
      </c>
      <c r="O224" s="9">
        <v>11176.300000000001</v>
      </c>
      <c r="Q224" s="9">
        <f t="shared" si="74"/>
        <v>-205.3700000000008</v>
      </c>
      <c r="S224" s="21">
        <f t="shared" si="75"/>
        <v>-0.0183754909943363</v>
      </c>
      <c r="U224" s="9">
        <v>29563.83</v>
      </c>
      <c r="W224" s="9">
        <v>28202.100000000002</v>
      </c>
      <c r="Y224" s="9">
        <f t="shared" si="76"/>
        <v>1361.7299999999996</v>
      </c>
      <c r="AA224" s="21">
        <f t="shared" si="77"/>
        <v>0.04828470220302741</v>
      </c>
      <c r="AC224" s="9">
        <v>44864.31</v>
      </c>
      <c r="AE224" s="9">
        <v>42059.270000000004</v>
      </c>
      <c r="AG224" s="9">
        <f t="shared" si="78"/>
        <v>2805.0399999999936</v>
      </c>
      <c r="AI224" s="21">
        <f t="shared" si="79"/>
        <v>0.06669255077418114</v>
      </c>
    </row>
    <row r="225" spans="1:35" ht="12.75" outlineLevel="1">
      <c r="A225" s="1" t="s">
        <v>612</v>
      </c>
      <c r="B225" s="16" t="s">
        <v>613</v>
      </c>
      <c r="C225" s="1" t="s">
        <v>1181</v>
      </c>
      <c r="E225" s="5">
        <v>84915.22</v>
      </c>
      <c r="G225" s="5">
        <v>61595.67</v>
      </c>
      <c r="I225" s="9">
        <f t="shared" si="72"/>
        <v>23319.550000000003</v>
      </c>
      <c r="K225" s="21">
        <f t="shared" si="73"/>
        <v>0.3785907353552612</v>
      </c>
      <c r="M225" s="9">
        <v>206426.30000000002</v>
      </c>
      <c r="O225" s="9">
        <v>212462.98</v>
      </c>
      <c r="Q225" s="9">
        <f t="shared" si="74"/>
        <v>-6036.679999999993</v>
      </c>
      <c r="S225" s="21">
        <f t="shared" si="75"/>
        <v>-0.028412855736091026</v>
      </c>
      <c r="U225" s="9">
        <v>404219.07</v>
      </c>
      <c r="W225" s="9">
        <v>403348.64</v>
      </c>
      <c r="Y225" s="9">
        <f t="shared" si="76"/>
        <v>870.429999999993</v>
      </c>
      <c r="AA225" s="21">
        <f t="shared" si="77"/>
        <v>0.0021580090117571562</v>
      </c>
      <c r="AC225" s="9">
        <v>692846.44</v>
      </c>
      <c r="AE225" s="9">
        <v>632282.63</v>
      </c>
      <c r="AG225" s="9">
        <f t="shared" si="78"/>
        <v>60563.80999999994</v>
      </c>
      <c r="AI225" s="21">
        <f t="shared" si="79"/>
        <v>0.09578597786246308</v>
      </c>
    </row>
    <row r="226" spans="1:35" ht="12.75" outlineLevel="1">
      <c r="A226" s="1" t="s">
        <v>614</v>
      </c>
      <c r="B226" s="16" t="s">
        <v>615</v>
      </c>
      <c r="C226" s="1" t="s">
        <v>1182</v>
      </c>
      <c r="E226" s="5">
        <v>20864.350000000002</v>
      </c>
      <c r="G226" s="5">
        <v>20553.69</v>
      </c>
      <c r="I226" s="9">
        <f t="shared" si="72"/>
        <v>310.6600000000035</v>
      </c>
      <c r="K226" s="21">
        <f t="shared" si="73"/>
        <v>0.01511456093771987</v>
      </c>
      <c r="M226" s="9">
        <v>44741.270000000004</v>
      </c>
      <c r="O226" s="9">
        <v>47545.06</v>
      </c>
      <c r="Q226" s="9">
        <f t="shared" si="74"/>
        <v>-2803.7899999999936</v>
      </c>
      <c r="S226" s="21">
        <f t="shared" si="75"/>
        <v>-0.0589712159370499</v>
      </c>
      <c r="U226" s="9">
        <v>91965.79000000001</v>
      </c>
      <c r="W226" s="9">
        <v>93249.32</v>
      </c>
      <c r="Y226" s="9">
        <f t="shared" si="76"/>
        <v>-1283.5299999999988</v>
      </c>
      <c r="AA226" s="21">
        <f t="shared" si="77"/>
        <v>-0.013764497156654855</v>
      </c>
      <c r="AC226" s="9">
        <v>134536.04</v>
      </c>
      <c r="AE226" s="9">
        <v>139385</v>
      </c>
      <c r="AG226" s="9">
        <f t="shared" si="78"/>
        <v>-4848.959999999992</v>
      </c>
      <c r="AI226" s="21">
        <f t="shared" si="79"/>
        <v>-0.03478824837679802</v>
      </c>
    </row>
    <row r="227" spans="1:35" ht="12.75" outlineLevel="1">
      <c r="A227" s="1" t="s">
        <v>616</v>
      </c>
      <c r="B227" s="16" t="s">
        <v>617</v>
      </c>
      <c r="C227" s="1" t="s">
        <v>1183</v>
      </c>
      <c r="E227" s="5">
        <v>10856.03</v>
      </c>
      <c r="G227" s="5">
        <v>10276.34</v>
      </c>
      <c r="I227" s="9">
        <f t="shared" si="72"/>
        <v>579.6900000000005</v>
      </c>
      <c r="K227" s="21">
        <f t="shared" si="73"/>
        <v>0.0564101615944977</v>
      </c>
      <c r="M227" s="9">
        <v>32970.45</v>
      </c>
      <c r="O227" s="9">
        <v>37634</v>
      </c>
      <c r="Q227" s="9">
        <f t="shared" si="74"/>
        <v>-4663.550000000003</v>
      </c>
      <c r="S227" s="21">
        <f t="shared" si="75"/>
        <v>-0.12391853111548076</v>
      </c>
      <c r="U227" s="9">
        <v>88176.14</v>
      </c>
      <c r="W227" s="9">
        <v>88171.57</v>
      </c>
      <c r="Y227" s="9">
        <f t="shared" si="76"/>
        <v>4.569999999992433</v>
      </c>
      <c r="AA227" s="21">
        <f t="shared" si="77"/>
        <v>5.183076585788858E-05</v>
      </c>
      <c r="AC227" s="9">
        <v>129979.19</v>
      </c>
      <c r="AE227" s="9">
        <v>133418.39</v>
      </c>
      <c r="AG227" s="9">
        <f t="shared" si="78"/>
        <v>-3439.2000000000116</v>
      </c>
      <c r="AI227" s="21">
        <f t="shared" si="79"/>
        <v>-0.025777555852682762</v>
      </c>
    </row>
    <row r="228" spans="1:35" ht="12.75" outlineLevel="1">
      <c r="A228" s="1" t="s">
        <v>618</v>
      </c>
      <c r="B228" s="16" t="s">
        <v>619</v>
      </c>
      <c r="C228" s="1" t="s">
        <v>1184</v>
      </c>
      <c r="E228" s="5">
        <v>88467.66</v>
      </c>
      <c r="G228" s="5">
        <v>58891.027</v>
      </c>
      <c r="I228" s="9">
        <f aca="true" t="shared" si="80" ref="I228:I259">+E228-G228</f>
        <v>29576.633</v>
      </c>
      <c r="K228" s="21">
        <f aca="true" t="shared" si="81" ref="K228:K259">IF(G228&lt;0,IF(I228=0,0,IF(OR(G228=0,E228=0),"N.M.",IF(ABS(I228/G228)&gt;=10,"N.M.",I228/(-G228)))),IF(I228=0,0,IF(OR(G228=0,E228=0),"N.M.",IF(ABS(I228/G228)&gt;=10,"N.M.",I228/G228))))</f>
        <v>0.5022264767092617</v>
      </c>
      <c r="M228" s="9">
        <v>168673.488</v>
      </c>
      <c r="O228" s="9">
        <v>177006.792</v>
      </c>
      <c r="Q228" s="9">
        <f aca="true" t="shared" si="82" ref="Q228:Q259">(+M228-O228)</f>
        <v>-8333.303999999975</v>
      </c>
      <c r="S228" s="21">
        <f aca="true" t="shared" si="83" ref="S228:S259">IF(O228&lt;0,IF(Q228=0,0,IF(OR(O228=0,M228=0),"N.M.",IF(ABS(Q228/O228)&gt;=10,"N.M.",Q228/(-O228)))),IF(Q228=0,0,IF(OR(O228=0,M228=0),"N.M.",IF(ABS(Q228/O228)&gt;=10,"N.M.",Q228/O228))))</f>
        <v>-0.047079007002171845</v>
      </c>
      <c r="U228" s="9">
        <v>378396.075</v>
      </c>
      <c r="W228" s="9">
        <v>416633.135</v>
      </c>
      <c r="Y228" s="9">
        <f aca="true" t="shared" si="84" ref="Y228:Y259">(+U228-W228)</f>
        <v>-38237.06</v>
      </c>
      <c r="AA228" s="21">
        <f aca="true" t="shared" si="85" ref="AA228:AA259">IF(W228&lt;0,IF(Y228=0,0,IF(OR(W228=0,U228=0),"N.M.",IF(ABS(Y228/W228)&gt;=10,"N.M.",Y228/(-W228)))),IF(Y228=0,0,IF(OR(W228=0,U228=0),"N.M.",IF(ABS(Y228/W228)&gt;=10,"N.M.",Y228/W228))))</f>
        <v>-0.09177632979191633</v>
      </c>
      <c r="AC228" s="9">
        <v>579849.487</v>
      </c>
      <c r="AE228" s="9">
        <v>620506.323</v>
      </c>
      <c r="AG228" s="9">
        <f aca="true" t="shared" si="86" ref="AG228:AG259">(+AC228-AE228)</f>
        <v>-40656.83600000001</v>
      </c>
      <c r="AI228" s="21">
        <f aca="true" t="shared" si="87" ref="AI228:AI259">IF(AE228&lt;0,IF(AG228=0,0,IF(OR(AE228=0,AC228=0),"N.M.",IF(ABS(AG228/AE228)&gt;=10,"N.M.",AG228/(-AE228)))),IF(AG228=0,0,IF(OR(AE228=0,AC228=0),"N.M.",IF(ABS(AG228/AE228)&gt;=10,"N.M.",AG228/AE228))))</f>
        <v>-0.06552203336693478</v>
      </c>
    </row>
    <row r="229" spans="1:35" ht="12.75" outlineLevel="1">
      <c r="A229" s="1" t="s">
        <v>620</v>
      </c>
      <c r="B229" s="16" t="s">
        <v>621</v>
      </c>
      <c r="C229" s="1" t="s">
        <v>1185</v>
      </c>
      <c r="E229" s="5">
        <v>59441.57</v>
      </c>
      <c r="G229" s="5">
        <v>75582.873</v>
      </c>
      <c r="I229" s="9">
        <f t="shared" si="80"/>
        <v>-16141.303000000007</v>
      </c>
      <c r="K229" s="21">
        <f t="shared" si="81"/>
        <v>-0.21355767992571553</v>
      </c>
      <c r="M229" s="9">
        <v>178286.40899999999</v>
      </c>
      <c r="O229" s="9">
        <v>184667.705</v>
      </c>
      <c r="Q229" s="9">
        <f t="shared" si="82"/>
        <v>-6381.296000000002</v>
      </c>
      <c r="S229" s="21">
        <f t="shared" si="83"/>
        <v>-0.0345555602155775</v>
      </c>
      <c r="U229" s="9">
        <v>530737.805</v>
      </c>
      <c r="W229" s="9">
        <v>428806.999</v>
      </c>
      <c r="Y229" s="9">
        <f t="shared" si="84"/>
        <v>101930.80600000004</v>
      </c>
      <c r="AA229" s="21">
        <f t="shared" si="85"/>
        <v>0.23770788778566565</v>
      </c>
      <c r="AC229" s="9">
        <v>799710.5800000001</v>
      </c>
      <c r="AE229" s="9">
        <v>591640.081</v>
      </c>
      <c r="AG229" s="9">
        <f t="shared" si="86"/>
        <v>208070.49900000007</v>
      </c>
      <c r="AI229" s="21">
        <f t="shared" si="87"/>
        <v>0.351684251425826</v>
      </c>
    </row>
    <row r="230" spans="1:35" ht="12.75" outlineLevel="1">
      <c r="A230" s="1" t="s">
        <v>622</v>
      </c>
      <c r="B230" s="16" t="s">
        <v>623</v>
      </c>
      <c r="C230" s="1" t="s">
        <v>1186</v>
      </c>
      <c r="E230" s="5">
        <v>24322.41</v>
      </c>
      <c r="G230" s="5">
        <v>16174.195</v>
      </c>
      <c r="I230" s="9">
        <f t="shared" si="80"/>
        <v>8148.215</v>
      </c>
      <c r="K230" s="21">
        <f t="shared" si="81"/>
        <v>0.5037787042879105</v>
      </c>
      <c r="M230" s="9">
        <v>53771.593</v>
      </c>
      <c r="O230" s="9">
        <v>44600.594</v>
      </c>
      <c r="Q230" s="9">
        <f t="shared" si="82"/>
        <v>9170.999000000003</v>
      </c>
      <c r="S230" s="21">
        <f t="shared" si="83"/>
        <v>0.205625041675454</v>
      </c>
      <c r="U230" s="9">
        <v>119636.009</v>
      </c>
      <c r="W230" s="9">
        <v>87229.291</v>
      </c>
      <c r="Y230" s="9">
        <f t="shared" si="84"/>
        <v>32406.718000000008</v>
      </c>
      <c r="AA230" s="21">
        <f t="shared" si="85"/>
        <v>0.37151188125557516</v>
      </c>
      <c r="AC230" s="9">
        <v>203122.913</v>
      </c>
      <c r="AE230" s="9">
        <v>128606.36799999999</v>
      </c>
      <c r="AG230" s="9">
        <f t="shared" si="86"/>
        <v>74516.54500000001</v>
      </c>
      <c r="AI230" s="21">
        <f t="shared" si="87"/>
        <v>0.5794156709254088</v>
      </c>
    </row>
    <row r="231" spans="1:35" ht="12.75" outlineLevel="1">
      <c r="A231" s="1" t="s">
        <v>624</v>
      </c>
      <c r="B231" s="16" t="s">
        <v>625</v>
      </c>
      <c r="C231" s="1" t="s">
        <v>1187</v>
      </c>
      <c r="E231" s="5">
        <v>0</v>
      </c>
      <c r="G231" s="5">
        <v>0</v>
      </c>
      <c r="I231" s="9">
        <f t="shared" si="80"/>
        <v>0</v>
      </c>
      <c r="K231" s="21">
        <f t="shared" si="81"/>
        <v>0</v>
      </c>
      <c r="M231" s="9">
        <v>0</v>
      </c>
      <c r="O231" s="9">
        <v>-1264.06</v>
      </c>
      <c r="Q231" s="9">
        <f t="shared" si="82"/>
        <v>1264.06</v>
      </c>
      <c r="S231" s="21" t="str">
        <f t="shared" si="83"/>
        <v>N.M.</v>
      </c>
      <c r="U231" s="9">
        <v>0</v>
      </c>
      <c r="W231" s="9">
        <v>-1341.53</v>
      </c>
      <c r="Y231" s="9">
        <f t="shared" si="84"/>
        <v>1341.53</v>
      </c>
      <c r="AA231" s="21" t="str">
        <f t="shared" si="85"/>
        <v>N.M.</v>
      </c>
      <c r="AC231" s="9">
        <v>0</v>
      </c>
      <c r="AE231" s="9">
        <v>-1341.53</v>
      </c>
      <c r="AG231" s="9">
        <f t="shared" si="86"/>
        <v>1341.53</v>
      </c>
      <c r="AI231" s="21" t="str">
        <f t="shared" si="87"/>
        <v>N.M.</v>
      </c>
    </row>
    <row r="232" spans="1:35" ht="12.75" outlineLevel="1">
      <c r="A232" s="1" t="s">
        <v>626</v>
      </c>
      <c r="B232" s="16" t="s">
        <v>627</v>
      </c>
      <c r="C232" s="1" t="s">
        <v>1188</v>
      </c>
      <c r="E232" s="5">
        <v>4240105.07</v>
      </c>
      <c r="G232" s="5">
        <v>0</v>
      </c>
      <c r="I232" s="9">
        <f t="shared" si="80"/>
        <v>4240105.07</v>
      </c>
      <c r="K232" s="21" t="str">
        <f t="shared" si="81"/>
        <v>N.M.</v>
      </c>
      <c r="M232" s="9">
        <v>4246240.64</v>
      </c>
      <c r="O232" s="9">
        <v>131.26</v>
      </c>
      <c r="Q232" s="9">
        <f t="shared" si="82"/>
        <v>4246109.38</v>
      </c>
      <c r="S232" s="21" t="str">
        <f t="shared" si="83"/>
        <v>N.M.</v>
      </c>
      <c r="U232" s="9">
        <v>4246241.17</v>
      </c>
      <c r="W232" s="9">
        <v>4543.57</v>
      </c>
      <c r="Y232" s="9">
        <f t="shared" si="84"/>
        <v>4241697.6</v>
      </c>
      <c r="AA232" s="21" t="str">
        <f t="shared" si="85"/>
        <v>N.M.</v>
      </c>
      <c r="AC232" s="9">
        <v>4242935.2</v>
      </c>
      <c r="AE232" s="9">
        <v>2815.0999999999995</v>
      </c>
      <c r="AG232" s="9">
        <f t="shared" si="86"/>
        <v>4240120.100000001</v>
      </c>
      <c r="AI232" s="21" t="str">
        <f t="shared" si="87"/>
        <v>N.M.</v>
      </c>
    </row>
    <row r="233" spans="1:35" ht="12.75" outlineLevel="1">
      <c r="A233" s="1" t="s">
        <v>628</v>
      </c>
      <c r="B233" s="16" t="s">
        <v>629</v>
      </c>
      <c r="C233" s="1" t="s">
        <v>1189</v>
      </c>
      <c r="E233" s="5">
        <v>127.16</v>
      </c>
      <c r="G233" s="5">
        <v>118.71000000000001</v>
      </c>
      <c r="I233" s="9">
        <f t="shared" si="80"/>
        <v>8.449999999999989</v>
      </c>
      <c r="K233" s="21">
        <f t="shared" si="81"/>
        <v>0.07118187178839178</v>
      </c>
      <c r="M233" s="9">
        <v>354.58</v>
      </c>
      <c r="O233" s="9">
        <v>369.98</v>
      </c>
      <c r="Q233" s="9">
        <f t="shared" si="82"/>
        <v>-15.400000000000034</v>
      </c>
      <c r="S233" s="21">
        <f t="shared" si="83"/>
        <v>-0.04162387156062499</v>
      </c>
      <c r="U233" s="9">
        <v>1284.97</v>
      </c>
      <c r="W233" s="9">
        <v>1006.41</v>
      </c>
      <c r="Y233" s="9">
        <f t="shared" si="84"/>
        <v>278.56000000000006</v>
      </c>
      <c r="AA233" s="21">
        <f t="shared" si="85"/>
        <v>0.2767858030027524</v>
      </c>
      <c r="AC233" s="9">
        <v>3166.86</v>
      </c>
      <c r="AE233" s="9">
        <v>2061.24</v>
      </c>
      <c r="AG233" s="9">
        <f t="shared" si="86"/>
        <v>1105.6200000000003</v>
      </c>
      <c r="AI233" s="21">
        <f t="shared" si="87"/>
        <v>0.5363858648192352</v>
      </c>
    </row>
    <row r="234" spans="1:35" ht="12.75" outlineLevel="1">
      <c r="A234" s="1" t="s">
        <v>630</v>
      </c>
      <c r="B234" s="16" t="s">
        <v>631</v>
      </c>
      <c r="C234" s="1" t="s">
        <v>1190</v>
      </c>
      <c r="E234" s="5">
        <v>16528.16</v>
      </c>
      <c r="G234" s="5">
        <v>21303.382</v>
      </c>
      <c r="I234" s="9">
        <f t="shared" si="80"/>
        <v>-4775.222000000002</v>
      </c>
      <c r="K234" s="21">
        <f t="shared" si="81"/>
        <v>-0.22415323538769577</v>
      </c>
      <c r="M234" s="9">
        <v>40321.692</v>
      </c>
      <c r="O234" s="9">
        <v>58217.055</v>
      </c>
      <c r="Q234" s="9">
        <f t="shared" si="82"/>
        <v>-17895.362999999998</v>
      </c>
      <c r="S234" s="21">
        <f t="shared" si="83"/>
        <v>-0.307390385858577</v>
      </c>
      <c r="U234" s="9">
        <v>141577.146</v>
      </c>
      <c r="W234" s="9">
        <v>176302.241</v>
      </c>
      <c r="Y234" s="9">
        <f t="shared" si="84"/>
        <v>-34725.095</v>
      </c>
      <c r="AA234" s="21">
        <f t="shared" si="85"/>
        <v>-0.19696343508191708</v>
      </c>
      <c r="AC234" s="9">
        <v>240091.213</v>
      </c>
      <c r="AE234" s="9">
        <v>314640.976</v>
      </c>
      <c r="AG234" s="9">
        <f t="shared" si="86"/>
        <v>-74549.76300000004</v>
      </c>
      <c r="AI234" s="21">
        <f t="shared" si="87"/>
        <v>-0.23693596411930792</v>
      </c>
    </row>
    <row r="235" spans="1:35" ht="12.75" outlineLevel="1">
      <c r="A235" s="1" t="s">
        <v>632</v>
      </c>
      <c r="B235" s="16" t="s">
        <v>633</v>
      </c>
      <c r="C235" s="1" t="s">
        <v>1191</v>
      </c>
      <c r="E235" s="5">
        <v>229.4</v>
      </c>
      <c r="G235" s="5">
        <v>282.23</v>
      </c>
      <c r="I235" s="9">
        <f t="shared" si="80"/>
        <v>-52.83000000000001</v>
      </c>
      <c r="K235" s="21">
        <f t="shared" si="81"/>
        <v>-0.18718775466817847</v>
      </c>
      <c r="M235" s="9">
        <v>658.5</v>
      </c>
      <c r="O235" s="9">
        <v>444.58</v>
      </c>
      <c r="Q235" s="9">
        <f t="shared" si="82"/>
        <v>213.92000000000002</v>
      </c>
      <c r="S235" s="21">
        <f t="shared" si="83"/>
        <v>0.4811732421611409</v>
      </c>
      <c r="U235" s="9">
        <v>2252.627</v>
      </c>
      <c r="W235" s="9">
        <v>1123.5</v>
      </c>
      <c r="Y235" s="9">
        <f t="shared" si="84"/>
        <v>1129.127</v>
      </c>
      <c r="AA235" s="21">
        <f t="shared" si="85"/>
        <v>1.005008455718736</v>
      </c>
      <c r="AC235" s="9">
        <v>4028.884</v>
      </c>
      <c r="AE235" s="9">
        <v>1949.196</v>
      </c>
      <c r="AG235" s="9">
        <f t="shared" si="86"/>
        <v>2079.688</v>
      </c>
      <c r="AI235" s="21">
        <f t="shared" si="87"/>
        <v>1.0669465769476236</v>
      </c>
    </row>
    <row r="236" spans="1:35" ht="12.75" outlineLevel="1">
      <c r="A236" s="1" t="s">
        <v>634</v>
      </c>
      <c r="B236" s="16" t="s">
        <v>635</v>
      </c>
      <c r="C236" s="1" t="s">
        <v>1192</v>
      </c>
      <c r="E236" s="5">
        <v>49000.62</v>
      </c>
      <c r="G236" s="5">
        <v>44726.145000000004</v>
      </c>
      <c r="I236" s="9">
        <f t="shared" si="80"/>
        <v>4274.4749999999985</v>
      </c>
      <c r="K236" s="21">
        <f t="shared" si="81"/>
        <v>0.09556994013233196</v>
      </c>
      <c r="M236" s="9">
        <v>119952.132</v>
      </c>
      <c r="O236" s="9">
        <v>125983.395</v>
      </c>
      <c r="Q236" s="9">
        <f t="shared" si="82"/>
        <v>-6031.263000000006</v>
      </c>
      <c r="S236" s="21">
        <f t="shared" si="83"/>
        <v>-0.047873475706858085</v>
      </c>
      <c r="U236" s="9">
        <v>306598.178</v>
      </c>
      <c r="W236" s="9">
        <v>351720.301</v>
      </c>
      <c r="Y236" s="9">
        <f t="shared" si="84"/>
        <v>-45122.12299999996</v>
      </c>
      <c r="AA236" s="21">
        <f t="shared" si="85"/>
        <v>-0.1282897884248085</v>
      </c>
      <c r="AC236" s="9">
        <v>467171.79500000004</v>
      </c>
      <c r="AE236" s="9">
        <v>626014.413</v>
      </c>
      <c r="AG236" s="9">
        <f t="shared" si="86"/>
        <v>-158842.6179999999</v>
      </c>
      <c r="AI236" s="21">
        <f t="shared" si="87"/>
        <v>-0.2537363592617474</v>
      </c>
    </row>
    <row r="237" spans="1:35" ht="12.75" outlineLevel="1">
      <c r="A237" s="1" t="s">
        <v>636</v>
      </c>
      <c r="B237" s="16" t="s">
        <v>637</v>
      </c>
      <c r="C237" s="1" t="s">
        <v>1193</v>
      </c>
      <c r="E237" s="5">
        <v>42767.57</v>
      </c>
      <c r="G237" s="5">
        <v>32955.064</v>
      </c>
      <c r="I237" s="9">
        <f t="shared" si="80"/>
        <v>9812.506000000001</v>
      </c>
      <c r="K237" s="21">
        <f t="shared" si="81"/>
        <v>0.29775411754624426</v>
      </c>
      <c r="M237" s="9">
        <v>106687.077</v>
      </c>
      <c r="O237" s="9">
        <v>85417.742</v>
      </c>
      <c r="Q237" s="9">
        <f t="shared" si="82"/>
        <v>21269.335000000006</v>
      </c>
      <c r="S237" s="21">
        <f t="shared" si="83"/>
        <v>0.24900371400592639</v>
      </c>
      <c r="U237" s="9">
        <v>557628.328</v>
      </c>
      <c r="W237" s="9">
        <v>546524.209</v>
      </c>
      <c r="Y237" s="9">
        <f t="shared" si="84"/>
        <v>11104.118999999948</v>
      </c>
      <c r="AA237" s="21">
        <f t="shared" si="85"/>
        <v>0.02031770746316555</v>
      </c>
      <c r="AC237" s="9">
        <v>852340.924</v>
      </c>
      <c r="AE237" s="9">
        <v>846935.241</v>
      </c>
      <c r="AG237" s="9">
        <f t="shared" si="86"/>
        <v>5405.682999999961</v>
      </c>
      <c r="AI237" s="21">
        <f t="shared" si="87"/>
        <v>0.0063826402991772075</v>
      </c>
    </row>
    <row r="238" spans="1:35" ht="12.75" outlineLevel="1">
      <c r="A238" s="1" t="s">
        <v>638</v>
      </c>
      <c r="B238" s="16" t="s">
        <v>639</v>
      </c>
      <c r="C238" s="1" t="s">
        <v>1194</v>
      </c>
      <c r="E238" s="5">
        <v>3248.92</v>
      </c>
      <c r="G238" s="5">
        <v>20171.859</v>
      </c>
      <c r="I238" s="9">
        <f t="shared" si="80"/>
        <v>-16922.939</v>
      </c>
      <c r="K238" s="21">
        <f t="shared" si="81"/>
        <v>-0.8389379977323854</v>
      </c>
      <c r="M238" s="9">
        <v>39971.97</v>
      </c>
      <c r="O238" s="9">
        <v>78015.823</v>
      </c>
      <c r="Q238" s="9">
        <f t="shared" si="82"/>
        <v>-38043.853</v>
      </c>
      <c r="S238" s="21">
        <f t="shared" si="83"/>
        <v>-0.48764278241351117</v>
      </c>
      <c r="U238" s="9">
        <v>172446.884</v>
      </c>
      <c r="W238" s="9">
        <v>238994.515</v>
      </c>
      <c r="Y238" s="9">
        <f t="shared" si="84"/>
        <v>-66547.63100000002</v>
      </c>
      <c r="AA238" s="21">
        <f t="shared" si="85"/>
        <v>-0.2784483610429303</v>
      </c>
      <c r="AC238" s="9">
        <v>203856.494</v>
      </c>
      <c r="AE238" s="9">
        <v>242846.458</v>
      </c>
      <c r="AG238" s="9">
        <f t="shared" si="86"/>
        <v>-38989.96400000001</v>
      </c>
      <c r="AI238" s="21">
        <f t="shared" si="87"/>
        <v>-0.16055397439644767</v>
      </c>
    </row>
    <row r="239" spans="1:35" ht="12.75" outlineLevel="1">
      <c r="A239" s="1" t="s">
        <v>640</v>
      </c>
      <c r="B239" s="16" t="s">
        <v>641</v>
      </c>
      <c r="C239" s="1" t="s">
        <v>1195</v>
      </c>
      <c r="E239" s="5">
        <v>7781.360000000001</v>
      </c>
      <c r="G239" s="5">
        <v>49843.842000000004</v>
      </c>
      <c r="I239" s="9">
        <f t="shared" si="80"/>
        <v>-42062.482</v>
      </c>
      <c r="K239" s="21">
        <f t="shared" si="81"/>
        <v>-0.8438852285905248</v>
      </c>
      <c r="M239" s="9">
        <v>14861.598</v>
      </c>
      <c r="O239" s="9">
        <v>56073.954</v>
      </c>
      <c r="Q239" s="9">
        <f t="shared" si="82"/>
        <v>-41212.356</v>
      </c>
      <c r="S239" s="21">
        <f t="shared" si="83"/>
        <v>-0.7349643294282404</v>
      </c>
      <c r="U239" s="9">
        <v>33042.931</v>
      </c>
      <c r="W239" s="9">
        <v>95370.24</v>
      </c>
      <c r="Y239" s="9">
        <f t="shared" si="84"/>
        <v>-62327.30900000001</v>
      </c>
      <c r="AA239" s="21">
        <f t="shared" si="85"/>
        <v>-0.6535299586118269</v>
      </c>
      <c r="AC239" s="9">
        <v>48513.932</v>
      </c>
      <c r="AE239" s="9">
        <v>118097.004</v>
      </c>
      <c r="AG239" s="9">
        <f t="shared" si="86"/>
        <v>-69583.072</v>
      </c>
      <c r="AI239" s="21">
        <f t="shared" si="87"/>
        <v>-0.5892026862933797</v>
      </c>
    </row>
    <row r="240" spans="1:35" ht="12.75" outlineLevel="1">
      <c r="A240" s="1" t="s">
        <v>642</v>
      </c>
      <c r="B240" s="16" t="s">
        <v>643</v>
      </c>
      <c r="C240" s="1" t="s">
        <v>1196</v>
      </c>
      <c r="E240" s="5">
        <v>0</v>
      </c>
      <c r="G240" s="5">
        <v>31.94</v>
      </c>
      <c r="I240" s="9">
        <f t="shared" si="80"/>
        <v>-31.94</v>
      </c>
      <c r="K240" s="21" t="str">
        <f t="shared" si="81"/>
        <v>N.M.</v>
      </c>
      <c r="M240" s="9">
        <v>0</v>
      </c>
      <c r="O240" s="9">
        <v>31.94</v>
      </c>
      <c r="Q240" s="9">
        <f t="shared" si="82"/>
        <v>-31.94</v>
      </c>
      <c r="S240" s="21" t="str">
        <f t="shared" si="83"/>
        <v>N.M.</v>
      </c>
      <c r="U240" s="9">
        <v>1.3800000000000001</v>
      </c>
      <c r="W240" s="9">
        <v>31.94</v>
      </c>
      <c r="Y240" s="9">
        <f t="shared" si="84"/>
        <v>-30.560000000000002</v>
      </c>
      <c r="AA240" s="21">
        <f t="shared" si="85"/>
        <v>-0.9567939887288667</v>
      </c>
      <c r="AC240" s="9">
        <v>36.06</v>
      </c>
      <c r="AE240" s="9">
        <v>31.94</v>
      </c>
      <c r="AG240" s="9">
        <f t="shared" si="86"/>
        <v>4.120000000000001</v>
      </c>
      <c r="AI240" s="21">
        <f t="shared" si="87"/>
        <v>0.12899185973700691</v>
      </c>
    </row>
    <row r="241" spans="1:35" ht="12.75" outlineLevel="1">
      <c r="A241" s="1" t="s">
        <v>644</v>
      </c>
      <c r="B241" s="16" t="s">
        <v>645</v>
      </c>
      <c r="C241" s="1" t="s">
        <v>1197</v>
      </c>
      <c r="E241" s="5">
        <v>0</v>
      </c>
      <c r="G241" s="5">
        <v>1.721</v>
      </c>
      <c r="I241" s="9">
        <f t="shared" si="80"/>
        <v>-1.721</v>
      </c>
      <c r="K241" s="21" t="str">
        <f t="shared" si="81"/>
        <v>N.M.</v>
      </c>
      <c r="M241" s="9">
        <v>0</v>
      </c>
      <c r="O241" s="9">
        <v>8.999</v>
      </c>
      <c r="Q241" s="9">
        <f t="shared" si="82"/>
        <v>-8.999</v>
      </c>
      <c r="S241" s="21" t="str">
        <f t="shared" si="83"/>
        <v>N.M.</v>
      </c>
      <c r="U241" s="9">
        <v>0</v>
      </c>
      <c r="W241" s="9">
        <v>19.531000000000002</v>
      </c>
      <c r="Y241" s="9">
        <f t="shared" si="84"/>
        <v>-19.531000000000002</v>
      </c>
      <c r="AA241" s="21" t="str">
        <f t="shared" si="85"/>
        <v>N.M.</v>
      </c>
      <c r="AC241" s="9">
        <v>3.09</v>
      </c>
      <c r="AE241" s="9">
        <v>26.410000000000004</v>
      </c>
      <c r="AG241" s="9">
        <f t="shared" si="86"/>
        <v>-23.320000000000004</v>
      </c>
      <c r="AI241" s="21">
        <f t="shared" si="87"/>
        <v>-0.8829988640666414</v>
      </c>
    </row>
    <row r="242" spans="1:35" ht="12.75" outlineLevel="1">
      <c r="A242" s="1" t="s">
        <v>646</v>
      </c>
      <c r="B242" s="16" t="s">
        <v>647</v>
      </c>
      <c r="C242" s="1" t="s">
        <v>1198</v>
      </c>
      <c r="E242" s="5">
        <v>217683.38</v>
      </c>
      <c r="G242" s="5">
        <v>436690.74</v>
      </c>
      <c r="I242" s="9">
        <f t="shared" si="80"/>
        <v>-219007.36</v>
      </c>
      <c r="K242" s="21">
        <f t="shared" si="81"/>
        <v>-0.5015159240610414</v>
      </c>
      <c r="M242" s="9">
        <v>1137366.839</v>
      </c>
      <c r="O242" s="9">
        <v>1568146.456</v>
      </c>
      <c r="Q242" s="9">
        <f t="shared" si="82"/>
        <v>-430779.6170000001</v>
      </c>
      <c r="S242" s="21">
        <f t="shared" si="83"/>
        <v>-0.2747062401931673</v>
      </c>
      <c r="U242" s="9">
        <v>3901223.836</v>
      </c>
      <c r="W242" s="9">
        <v>4428487.854</v>
      </c>
      <c r="Y242" s="9">
        <f t="shared" si="84"/>
        <v>-527264.0180000002</v>
      </c>
      <c r="AA242" s="21">
        <f t="shared" si="85"/>
        <v>-0.11906186386482977</v>
      </c>
      <c r="AC242" s="9">
        <v>6305470.598</v>
      </c>
      <c r="AE242" s="9">
        <v>6681101.5</v>
      </c>
      <c r="AG242" s="9">
        <f t="shared" si="86"/>
        <v>-375630.90199999977</v>
      </c>
      <c r="AI242" s="21">
        <f t="shared" si="87"/>
        <v>-0.056222900071193314</v>
      </c>
    </row>
    <row r="243" spans="1:35" ht="12.75" outlineLevel="1">
      <c r="A243" s="1" t="s">
        <v>648</v>
      </c>
      <c r="B243" s="16" t="s">
        <v>649</v>
      </c>
      <c r="C243" s="1" t="s">
        <v>1199</v>
      </c>
      <c r="E243" s="5">
        <v>0</v>
      </c>
      <c r="G243" s="5">
        <v>16.3</v>
      </c>
      <c r="I243" s="9">
        <f t="shared" si="80"/>
        <v>-16.3</v>
      </c>
      <c r="K243" s="21" t="str">
        <f t="shared" si="81"/>
        <v>N.M.</v>
      </c>
      <c r="M243" s="9">
        <v>0</v>
      </c>
      <c r="O243" s="9">
        <v>16.3</v>
      </c>
      <c r="Q243" s="9">
        <f t="shared" si="82"/>
        <v>-16.3</v>
      </c>
      <c r="S243" s="21" t="str">
        <f t="shared" si="83"/>
        <v>N.M.</v>
      </c>
      <c r="U243" s="9">
        <v>289.48</v>
      </c>
      <c r="W243" s="9">
        <v>153.68</v>
      </c>
      <c r="Y243" s="9">
        <f t="shared" si="84"/>
        <v>135.8</v>
      </c>
      <c r="AA243" s="21">
        <f t="shared" si="85"/>
        <v>0.88365434669443</v>
      </c>
      <c r="AC243" s="9">
        <v>289.48</v>
      </c>
      <c r="AE243" s="9">
        <v>153.68</v>
      </c>
      <c r="AG243" s="9">
        <f t="shared" si="86"/>
        <v>135.8</v>
      </c>
      <c r="AI243" s="21">
        <f t="shared" si="87"/>
        <v>0.88365434669443</v>
      </c>
    </row>
    <row r="244" spans="1:35" ht="12.75" outlineLevel="1">
      <c r="A244" s="1" t="s">
        <v>650</v>
      </c>
      <c r="B244" s="16" t="s">
        <v>651</v>
      </c>
      <c r="C244" s="1" t="s">
        <v>1200</v>
      </c>
      <c r="E244" s="5">
        <v>81331.17</v>
      </c>
      <c r="G244" s="5">
        <v>53629.431</v>
      </c>
      <c r="I244" s="9">
        <f t="shared" si="80"/>
        <v>27701.739</v>
      </c>
      <c r="K244" s="21">
        <f t="shared" si="81"/>
        <v>0.5165398640906708</v>
      </c>
      <c r="M244" s="9">
        <v>244133.16</v>
      </c>
      <c r="O244" s="9">
        <v>136228.393</v>
      </c>
      <c r="Q244" s="9">
        <f t="shared" si="82"/>
        <v>107904.76699999999</v>
      </c>
      <c r="S244" s="21">
        <f t="shared" si="83"/>
        <v>0.7920872046108625</v>
      </c>
      <c r="U244" s="9">
        <v>792498.246</v>
      </c>
      <c r="W244" s="9">
        <v>398913.078</v>
      </c>
      <c r="Y244" s="9">
        <f t="shared" si="84"/>
        <v>393585.16800000006</v>
      </c>
      <c r="AA244" s="21">
        <f t="shared" si="85"/>
        <v>0.9866439324909776</v>
      </c>
      <c r="AC244" s="9">
        <v>1069476.127</v>
      </c>
      <c r="AE244" s="9">
        <v>793427.246</v>
      </c>
      <c r="AG244" s="9">
        <f t="shared" si="86"/>
        <v>276048.88100000005</v>
      </c>
      <c r="AI244" s="21">
        <f t="shared" si="87"/>
        <v>0.3479195885844334</v>
      </c>
    </row>
    <row r="245" spans="1:35" ht="12.75" outlineLevel="1">
      <c r="A245" s="1" t="s">
        <v>652</v>
      </c>
      <c r="B245" s="16" t="s">
        <v>653</v>
      </c>
      <c r="C245" s="1" t="s">
        <v>1201</v>
      </c>
      <c r="E245" s="5">
        <v>0</v>
      </c>
      <c r="G245" s="5">
        <v>56.7</v>
      </c>
      <c r="I245" s="9">
        <f t="shared" si="80"/>
        <v>-56.7</v>
      </c>
      <c r="K245" s="21" t="str">
        <f t="shared" si="81"/>
        <v>N.M.</v>
      </c>
      <c r="M245" s="9">
        <v>8.72</v>
      </c>
      <c r="O245" s="9">
        <v>56.7</v>
      </c>
      <c r="Q245" s="9">
        <f t="shared" si="82"/>
        <v>-47.980000000000004</v>
      </c>
      <c r="S245" s="21">
        <f t="shared" si="83"/>
        <v>-0.8462081128747796</v>
      </c>
      <c r="U245" s="9">
        <v>115.93</v>
      </c>
      <c r="W245" s="9">
        <v>298.12</v>
      </c>
      <c r="Y245" s="9">
        <f t="shared" si="84"/>
        <v>-182.19</v>
      </c>
      <c r="AA245" s="21">
        <f t="shared" si="85"/>
        <v>-0.6111297464108413</v>
      </c>
      <c r="AC245" s="9">
        <v>311.05</v>
      </c>
      <c r="AE245" s="9">
        <v>644.1</v>
      </c>
      <c r="AG245" s="9">
        <f t="shared" si="86"/>
        <v>-333.05</v>
      </c>
      <c r="AI245" s="21">
        <f t="shared" si="87"/>
        <v>-0.5170780934637479</v>
      </c>
    </row>
    <row r="246" spans="1:35" ht="12.75" outlineLevel="1">
      <c r="A246" s="1" t="s">
        <v>654</v>
      </c>
      <c r="B246" s="16" t="s">
        <v>655</v>
      </c>
      <c r="C246" s="1" t="s">
        <v>1202</v>
      </c>
      <c r="E246" s="5">
        <v>0</v>
      </c>
      <c r="G246" s="5">
        <v>0</v>
      </c>
      <c r="I246" s="9">
        <f t="shared" si="80"/>
        <v>0</v>
      </c>
      <c r="K246" s="21">
        <f t="shared" si="81"/>
        <v>0</v>
      </c>
      <c r="M246" s="9">
        <v>0</v>
      </c>
      <c r="O246" s="9">
        <v>0.6900000000000001</v>
      </c>
      <c r="Q246" s="9">
        <f t="shared" si="82"/>
        <v>-0.6900000000000001</v>
      </c>
      <c r="S246" s="21" t="str">
        <f t="shared" si="83"/>
        <v>N.M.</v>
      </c>
      <c r="U246" s="9">
        <v>0</v>
      </c>
      <c r="W246" s="9">
        <v>0.6900000000000001</v>
      </c>
      <c r="Y246" s="9">
        <f t="shared" si="84"/>
        <v>-0.6900000000000001</v>
      </c>
      <c r="AA246" s="21" t="str">
        <f t="shared" si="85"/>
        <v>N.M.</v>
      </c>
      <c r="AC246" s="9">
        <v>0</v>
      </c>
      <c r="AE246" s="9">
        <v>0.6900000000000001</v>
      </c>
      <c r="AG246" s="9">
        <f t="shared" si="86"/>
        <v>-0.6900000000000001</v>
      </c>
      <c r="AI246" s="21" t="str">
        <f t="shared" si="87"/>
        <v>N.M.</v>
      </c>
    </row>
    <row r="247" spans="1:35" ht="12.75" outlineLevel="1">
      <c r="A247" s="1" t="s">
        <v>656</v>
      </c>
      <c r="B247" s="16" t="s">
        <v>657</v>
      </c>
      <c r="C247" s="1" t="s">
        <v>1203</v>
      </c>
      <c r="E247" s="5">
        <v>2.43</v>
      </c>
      <c r="G247" s="5">
        <v>0</v>
      </c>
      <c r="I247" s="9">
        <f t="shared" si="80"/>
        <v>2.43</v>
      </c>
      <c r="K247" s="21" t="str">
        <f t="shared" si="81"/>
        <v>N.M.</v>
      </c>
      <c r="M247" s="9">
        <v>2.43</v>
      </c>
      <c r="O247" s="9">
        <v>0</v>
      </c>
      <c r="Q247" s="9">
        <f t="shared" si="82"/>
        <v>2.43</v>
      </c>
      <c r="S247" s="21" t="str">
        <f t="shared" si="83"/>
        <v>N.M.</v>
      </c>
      <c r="U247" s="9">
        <v>2.43</v>
      </c>
      <c r="W247" s="9">
        <v>0</v>
      </c>
      <c r="Y247" s="9">
        <f t="shared" si="84"/>
        <v>2.43</v>
      </c>
      <c r="AA247" s="21" t="str">
        <f t="shared" si="85"/>
        <v>N.M.</v>
      </c>
      <c r="AC247" s="9">
        <v>2.43</v>
      </c>
      <c r="AE247" s="9">
        <v>0</v>
      </c>
      <c r="AG247" s="9">
        <f t="shared" si="86"/>
        <v>2.43</v>
      </c>
      <c r="AI247" s="21" t="str">
        <f t="shared" si="87"/>
        <v>N.M.</v>
      </c>
    </row>
    <row r="248" spans="1:35" ht="12.75" outlineLevel="1">
      <c r="A248" s="1" t="s">
        <v>658</v>
      </c>
      <c r="B248" s="16" t="s">
        <v>659</v>
      </c>
      <c r="C248" s="1" t="s">
        <v>1204</v>
      </c>
      <c r="E248" s="5">
        <v>0</v>
      </c>
      <c r="G248" s="5">
        <v>0</v>
      </c>
      <c r="I248" s="9">
        <f t="shared" si="80"/>
        <v>0</v>
      </c>
      <c r="K248" s="21">
        <f t="shared" si="81"/>
        <v>0</v>
      </c>
      <c r="M248" s="9">
        <v>198.52</v>
      </c>
      <c r="O248" s="9">
        <v>0</v>
      </c>
      <c r="Q248" s="9">
        <f t="shared" si="82"/>
        <v>198.52</v>
      </c>
      <c r="S248" s="21" t="str">
        <f t="shared" si="83"/>
        <v>N.M.</v>
      </c>
      <c r="U248" s="9">
        <v>198.52</v>
      </c>
      <c r="W248" s="9">
        <v>-88.91</v>
      </c>
      <c r="Y248" s="9">
        <f t="shared" si="84"/>
        <v>287.43</v>
      </c>
      <c r="AA248" s="21">
        <f t="shared" si="85"/>
        <v>3.2328197053199865</v>
      </c>
      <c r="AC248" s="9">
        <v>-2500.55</v>
      </c>
      <c r="AE248" s="9">
        <v>-89.08</v>
      </c>
      <c r="AG248" s="9">
        <f t="shared" si="86"/>
        <v>-2411.4700000000003</v>
      </c>
      <c r="AI248" s="21" t="str">
        <f t="shared" si="87"/>
        <v>N.M.</v>
      </c>
    </row>
    <row r="249" spans="1:35" ht="12.75" outlineLevel="1">
      <c r="A249" s="1" t="s">
        <v>660</v>
      </c>
      <c r="B249" s="16" t="s">
        <v>661</v>
      </c>
      <c r="C249" s="1" t="s">
        <v>1205</v>
      </c>
      <c r="E249" s="5">
        <v>-42881.88</v>
      </c>
      <c r="G249" s="5">
        <v>-79246</v>
      </c>
      <c r="I249" s="9">
        <f t="shared" si="80"/>
        <v>36364.12</v>
      </c>
      <c r="K249" s="21">
        <f t="shared" si="81"/>
        <v>0.4588764101658128</v>
      </c>
      <c r="M249" s="9">
        <v>-93061.65000000001</v>
      </c>
      <c r="O249" s="9">
        <v>-188968.52</v>
      </c>
      <c r="Q249" s="9">
        <f t="shared" si="82"/>
        <v>95906.86999999998</v>
      </c>
      <c r="S249" s="21">
        <f t="shared" si="83"/>
        <v>0.5075282909555516</v>
      </c>
      <c r="U249" s="9">
        <v>-276425.61</v>
      </c>
      <c r="W249" s="9">
        <v>-322855.38</v>
      </c>
      <c r="Y249" s="9">
        <f t="shared" si="84"/>
        <v>46429.77000000002</v>
      </c>
      <c r="AA249" s="21">
        <f t="shared" si="85"/>
        <v>0.14380980735089505</v>
      </c>
      <c r="AC249" s="9">
        <v>-451472.03</v>
      </c>
      <c r="AE249" s="9">
        <v>-400361.38</v>
      </c>
      <c r="AG249" s="9">
        <f t="shared" si="86"/>
        <v>-51110.65000000002</v>
      </c>
      <c r="AI249" s="21">
        <f t="shared" si="87"/>
        <v>-0.12766128940808433</v>
      </c>
    </row>
    <row r="250" spans="1:35" ht="12.75" outlineLevel="1">
      <c r="A250" s="1" t="s">
        <v>662</v>
      </c>
      <c r="B250" s="16" t="s">
        <v>663</v>
      </c>
      <c r="C250" s="1" t="s">
        <v>1206</v>
      </c>
      <c r="E250" s="5">
        <v>-1285.92</v>
      </c>
      <c r="G250" s="5">
        <v>-4238.09</v>
      </c>
      <c r="I250" s="9">
        <f t="shared" si="80"/>
        <v>2952.17</v>
      </c>
      <c r="K250" s="21">
        <f t="shared" si="81"/>
        <v>0.69658029914419</v>
      </c>
      <c r="M250" s="9">
        <v>-2769.2000000000003</v>
      </c>
      <c r="O250" s="9">
        <v>-6568.45</v>
      </c>
      <c r="Q250" s="9">
        <f t="shared" si="82"/>
        <v>3799.2499999999995</v>
      </c>
      <c r="S250" s="21">
        <f t="shared" si="83"/>
        <v>0.5784089092556082</v>
      </c>
      <c r="U250" s="9">
        <v>-6033.37</v>
      </c>
      <c r="W250" s="9">
        <v>-16550.04</v>
      </c>
      <c r="Y250" s="9">
        <f t="shared" si="84"/>
        <v>10516.670000000002</v>
      </c>
      <c r="AA250" s="21">
        <f t="shared" si="85"/>
        <v>0.6354468025454925</v>
      </c>
      <c r="AC250" s="9">
        <v>-15846</v>
      </c>
      <c r="AE250" s="9">
        <v>-22865.730000000003</v>
      </c>
      <c r="AG250" s="9">
        <f t="shared" si="86"/>
        <v>7019.730000000003</v>
      </c>
      <c r="AI250" s="21">
        <f t="shared" si="87"/>
        <v>0.306997852244385</v>
      </c>
    </row>
    <row r="251" spans="1:35" ht="12.75" outlineLevel="1">
      <c r="A251" s="1" t="s">
        <v>664</v>
      </c>
      <c r="B251" s="16" t="s">
        <v>665</v>
      </c>
      <c r="C251" s="1" t="s">
        <v>1207</v>
      </c>
      <c r="E251" s="5">
        <v>-49327.58</v>
      </c>
      <c r="G251" s="5">
        <v>-36769.090000000004</v>
      </c>
      <c r="I251" s="9">
        <f t="shared" si="80"/>
        <v>-12558.489999999998</v>
      </c>
      <c r="K251" s="21">
        <f t="shared" si="81"/>
        <v>-0.3415501988218908</v>
      </c>
      <c r="M251" s="9">
        <v>-151913.81</v>
      </c>
      <c r="O251" s="9">
        <v>-114312.86</v>
      </c>
      <c r="Q251" s="9">
        <f t="shared" si="82"/>
        <v>-37600.95</v>
      </c>
      <c r="S251" s="21">
        <f t="shared" si="83"/>
        <v>-0.3289301833581978</v>
      </c>
      <c r="U251" s="9">
        <v>-427681.84</v>
      </c>
      <c r="W251" s="9">
        <v>-298937.17</v>
      </c>
      <c r="Y251" s="9">
        <f t="shared" si="84"/>
        <v>-128744.67000000004</v>
      </c>
      <c r="AA251" s="21">
        <f t="shared" si="85"/>
        <v>-0.4306746799001277</v>
      </c>
      <c r="AC251" s="9">
        <v>-587703.46</v>
      </c>
      <c r="AE251" s="9">
        <v>-426459.24</v>
      </c>
      <c r="AG251" s="9">
        <f t="shared" si="86"/>
        <v>-161244.21999999997</v>
      </c>
      <c r="AI251" s="21">
        <f t="shared" si="87"/>
        <v>-0.3780999562818711</v>
      </c>
    </row>
    <row r="252" spans="1:35" ht="12.75" outlineLevel="1">
      <c r="A252" s="1" t="s">
        <v>666</v>
      </c>
      <c r="B252" s="16" t="s">
        <v>667</v>
      </c>
      <c r="C252" s="1" t="s">
        <v>1208</v>
      </c>
      <c r="E252" s="5">
        <v>32527.05</v>
      </c>
      <c r="G252" s="5">
        <v>131347.201</v>
      </c>
      <c r="I252" s="9">
        <f t="shared" si="80"/>
        <v>-98820.151</v>
      </c>
      <c r="K252" s="21">
        <f t="shared" si="81"/>
        <v>-0.7523582554302013</v>
      </c>
      <c r="M252" s="9">
        <v>69233.087</v>
      </c>
      <c r="O252" s="9">
        <v>440513.656</v>
      </c>
      <c r="Q252" s="9">
        <f t="shared" si="82"/>
        <v>-371280.569</v>
      </c>
      <c r="S252" s="21">
        <f t="shared" si="83"/>
        <v>-0.8428355487803538</v>
      </c>
      <c r="U252" s="9">
        <v>415689.246</v>
      </c>
      <c r="W252" s="9">
        <v>1134198.194</v>
      </c>
      <c r="Y252" s="9">
        <f t="shared" si="84"/>
        <v>-718508.9479999999</v>
      </c>
      <c r="AA252" s="21">
        <f t="shared" si="85"/>
        <v>-0.6334950556269356</v>
      </c>
      <c r="AC252" s="9">
        <v>773721.328</v>
      </c>
      <c r="AE252" s="9">
        <v>1599423.079</v>
      </c>
      <c r="AG252" s="9">
        <f t="shared" si="86"/>
        <v>-825701.7509999999</v>
      </c>
      <c r="AI252" s="21">
        <f t="shared" si="87"/>
        <v>-0.5162497414481787</v>
      </c>
    </row>
    <row r="253" spans="1:35" ht="12.75" outlineLevel="1">
      <c r="A253" s="1" t="s">
        <v>668</v>
      </c>
      <c r="B253" s="16" t="s">
        <v>669</v>
      </c>
      <c r="C253" s="1" t="s">
        <v>1209</v>
      </c>
      <c r="E253" s="5">
        <v>0</v>
      </c>
      <c r="G253" s="5">
        <v>0</v>
      </c>
      <c r="I253" s="9">
        <f t="shared" si="80"/>
        <v>0</v>
      </c>
      <c r="K253" s="21">
        <f t="shared" si="81"/>
        <v>0</v>
      </c>
      <c r="M253" s="9">
        <v>0</v>
      </c>
      <c r="O253" s="9">
        <v>0</v>
      </c>
      <c r="Q253" s="9">
        <f t="shared" si="82"/>
        <v>0</v>
      </c>
      <c r="S253" s="21">
        <f t="shared" si="83"/>
        <v>0</v>
      </c>
      <c r="U253" s="9">
        <v>0</v>
      </c>
      <c r="W253" s="9">
        <v>-323.89</v>
      </c>
      <c r="Y253" s="9">
        <f t="shared" si="84"/>
        <v>323.89</v>
      </c>
      <c r="AA253" s="21" t="str">
        <f t="shared" si="85"/>
        <v>N.M.</v>
      </c>
      <c r="AC253" s="9">
        <v>0</v>
      </c>
      <c r="AE253" s="9">
        <v>-1.6599999999999682</v>
      </c>
      <c r="AG253" s="9">
        <f t="shared" si="86"/>
        <v>1.6599999999999682</v>
      </c>
      <c r="AI253" s="21" t="str">
        <f t="shared" si="87"/>
        <v>N.M.</v>
      </c>
    </row>
    <row r="254" spans="1:35" ht="12.75" outlineLevel="1">
      <c r="A254" s="1" t="s">
        <v>670</v>
      </c>
      <c r="B254" s="16" t="s">
        <v>671</v>
      </c>
      <c r="C254" s="1" t="s">
        <v>1210</v>
      </c>
      <c r="E254" s="5">
        <v>476183.75</v>
      </c>
      <c r="G254" s="5">
        <v>504616.77</v>
      </c>
      <c r="I254" s="9">
        <f t="shared" si="80"/>
        <v>-28433.02000000002</v>
      </c>
      <c r="K254" s="21">
        <f t="shared" si="81"/>
        <v>-0.05634576908730167</v>
      </c>
      <c r="M254" s="9">
        <v>1160649.3900000001</v>
      </c>
      <c r="O254" s="9">
        <v>1119001.3</v>
      </c>
      <c r="Q254" s="9">
        <f t="shared" si="82"/>
        <v>41648.090000000084</v>
      </c>
      <c r="S254" s="21">
        <f t="shared" si="83"/>
        <v>0.03721898267678517</v>
      </c>
      <c r="U254" s="9">
        <v>3444107.24</v>
      </c>
      <c r="W254" s="9">
        <v>2805477.94</v>
      </c>
      <c r="Y254" s="9">
        <f t="shared" si="84"/>
        <v>638629.3000000003</v>
      </c>
      <c r="AA254" s="21">
        <f t="shared" si="85"/>
        <v>0.22763654309825024</v>
      </c>
      <c r="AC254" s="9">
        <v>5025321.33</v>
      </c>
      <c r="AE254" s="9">
        <v>4559306.66</v>
      </c>
      <c r="AG254" s="9">
        <f t="shared" si="86"/>
        <v>466014.6699999999</v>
      </c>
      <c r="AI254" s="21">
        <f t="shared" si="87"/>
        <v>0.10221174067725462</v>
      </c>
    </row>
    <row r="255" spans="1:35" ht="12.75" outlineLevel="1">
      <c r="A255" s="1" t="s">
        <v>672</v>
      </c>
      <c r="B255" s="16" t="s">
        <v>673</v>
      </c>
      <c r="C255" s="1" t="s">
        <v>1211</v>
      </c>
      <c r="E255" s="5">
        <v>31344.14</v>
      </c>
      <c r="G255" s="5">
        <v>42139.92</v>
      </c>
      <c r="I255" s="9">
        <f t="shared" si="80"/>
        <v>-10795.779999999999</v>
      </c>
      <c r="K255" s="21">
        <f t="shared" si="81"/>
        <v>-0.2561889059115442</v>
      </c>
      <c r="M255" s="9">
        <v>93051.18000000001</v>
      </c>
      <c r="O255" s="9">
        <v>102231.98</v>
      </c>
      <c r="Q255" s="9">
        <f t="shared" si="82"/>
        <v>-9180.799999999988</v>
      </c>
      <c r="S255" s="21">
        <f t="shared" si="83"/>
        <v>-0.0898036015735975</v>
      </c>
      <c r="U255" s="9">
        <v>242059.458</v>
      </c>
      <c r="W255" s="9">
        <v>377701.291</v>
      </c>
      <c r="Y255" s="9">
        <f t="shared" si="84"/>
        <v>-135641.833</v>
      </c>
      <c r="AA255" s="21">
        <f t="shared" si="85"/>
        <v>-0.3591246210487536</v>
      </c>
      <c r="AC255" s="9">
        <v>365702.078</v>
      </c>
      <c r="AE255" s="9">
        <v>502995.63100000005</v>
      </c>
      <c r="AG255" s="9">
        <f t="shared" si="86"/>
        <v>-137293.55300000007</v>
      </c>
      <c r="AI255" s="21">
        <f t="shared" si="87"/>
        <v>-0.2729517803704344</v>
      </c>
    </row>
    <row r="256" spans="1:35" ht="12.75" outlineLevel="1">
      <c r="A256" s="1" t="s">
        <v>674</v>
      </c>
      <c r="B256" s="16" t="s">
        <v>675</v>
      </c>
      <c r="C256" s="1" t="s">
        <v>1212</v>
      </c>
      <c r="E256" s="5">
        <v>85256.53</v>
      </c>
      <c r="G256" s="5">
        <v>77609.02</v>
      </c>
      <c r="I256" s="9">
        <f t="shared" si="80"/>
        <v>7647.509999999995</v>
      </c>
      <c r="K256" s="21">
        <f t="shared" si="81"/>
        <v>0.09853893271684135</v>
      </c>
      <c r="M256" s="9">
        <v>251643.318</v>
      </c>
      <c r="O256" s="9">
        <v>240660.2</v>
      </c>
      <c r="Q256" s="9">
        <f t="shared" si="82"/>
        <v>10983.117999999988</v>
      </c>
      <c r="S256" s="21">
        <f t="shared" si="83"/>
        <v>0.045637450646180744</v>
      </c>
      <c r="U256" s="9">
        <v>646995.062</v>
      </c>
      <c r="W256" s="9">
        <v>620129.43</v>
      </c>
      <c r="Y256" s="9">
        <f t="shared" si="84"/>
        <v>26865.631999999983</v>
      </c>
      <c r="AA256" s="21">
        <f t="shared" si="85"/>
        <v>0.043322620569709105</v>
      </c>
      <c r="AC256" s="9">
        <v>962535.962</v>
      </c>
      <c r="AE256" s="9">
        <v>942365.2100000001</v>
      </c>
      <c r="AG256" s="9">
        <f t="shared" si="86"/>
        <v>20170.75199999998</v>
      </c>
      <c r="AI256" s="21">
        <f t="shared" si="87"/>
        <v>0.02140438949353826</v>
      </c>
    </row>
    <row r="257" spans="1:35" ht="12.75" outlineLevel="1">
      <c r="A257" s="1" t="s">
        <v>676</v>
      </c>
      <c r="B257" s="16" t="s">
        <v>677</v>
      </c>
      <c r="C257" s="1" t="s">
        <v>1213</v>
      </c>
      <c r="E257" s="5">
        <v>0</v>
      </c>
      <c r="G257" s="5">
        <v>0</v>
      </c>
      <c r="I257" s="9">
        <f t="shared" si="80"/>
        <v>0</v>
      </c>
      <c r="K257" s="21">
        <f t="shared" si="81"/>
        <v>0</v>
      </c>
      <c r="M257" s="9">
        <v>0</v>
      </c>
      <c r="O257" s="9">
        <v>0</v>
      </c>
      <c r="Q257" s="9">
        <f t="shared" si="82"/>
        <v>0</v>
      </c>
      <c r="S257" s="21">
        <f t="shared" si="83"/>
        <v>0</v>
      </c>
      <c r="U257" s="9">
        <v>1334.318</v>
      </c>
      <c r="W257" s="9">
        <v>4442.9490000000005</v>
      </c>
      <c r="Y257" s="9">
        <f t="shared" si="84"/>
        <v>-3108.6310000000003</v>
      </c>
      <c r="AA257" s="21">
        <f t="shared" si="85"/>
        <v>-0.6996773989528127</v>
      </c>
      <c r="AC257" s="9">
        <v>2752.2219999999998</v>
      </c>
      <c r="AE257" s="9">
        <v>4516.469000000001</v>
      </c>
      <c r="AG257" s="9">
        <f t="shared" si="86"/>
        <v>-1764.2470000000012</v>
      </c>
      <c r="AI257" s="21">
        <f t="shared" si="87"/>
        <v>-0.390625287143563</v>
      </c>
    </row>
    <row r="258" spans="1:35" ht="12.75" outlineLevel="1">
      <c r="A258" s="1" t="s">
        <v>678</v>
      </c>
      <c r="B258" s="16" t="s">
        <v>679</v>
      </c>
      <c r="C258" s="1" t="s">
        <v>1214</v>
      </c>
      <c r="E258" s="5">
        <v>4169.67</v>
      </c>
      <c r="G258" s="5">
        <v>13713.16</v>
      </c>
      <c r="I258" s="9">
        <f t="shared" si="80"/>
        <v>-9543.49</v>
      </c>
      <c r="K258" s="21">
        <f t="shared" si="81"/>
        <v>-0.6959366039629086</v>
      </c>
      <c r="M258" s="9">
        <v>18559.744</v>
      </c>
      <c r="O258" s="9">
        <v>21184.147</v>
      </c>
      <c r="Q258" s="9">
        <f t="shared" si="82"/>
        <v>-2624.403000000002</v>
      </c>
      <c r="S258" s="21">
        <f t="shared" si="83"/>
        <v>-0.12388523361360748</v>
      </c>
      <c r="U258" s="9">
        <v>64727.598</v>
      </c>
      <c r="W258" s="9">
        <v>54956.721</v>
      </c>
      <c r="Y258" s="9">
        <f t="shared" si="84"/>
        <v>9770.877</v>
      </c>
      <c r="AA258" s="21">
        <f t="shared" si="85"/>
        <v>0.17779221216636998</v>
      </c>
      <c r="AC258" s="9">
        <v>110133.541</v>
      </c>
      <c r="AE258" s="9">
        <v>57705.701</v>
      </c>
      <c r="AG258" s="9">
        <f t="shared" si="86"/>
        <v>52427.84</v>
      </c>
      <c r="AI258" s="21">
        <f t="shared" si="87"/>
        <v>0.9085383088925649</v>
      </c>
    </row>
    <row r="259" spans="1:35" ht="12.75" outlineLevel="1">
      <c r="A259" s="1" t="s">
        <v>680</v>
      </c>
      <c r="B259" s="16" t="s">
        <v>681</v>
      </c>
      <c r="C259" s="1" t="s">
        <v>1215</v>
      </c>
      <c r="E259" s="5">
        <v>0</v>
      </c>
      <c r="G259" s="5">
        <v>0</v>
      </c>
      <c r="I259" s="9">
        <f t="shared" si="80"/>
        <v>0</v>
      </c>
      <c r="K259" s="21">
        <f t="shared" si="81"/>
        <v>0</v>
      </c>
      <c r="M259" s="9">
        <v>0</v>
      </c>
      <c r="O259" s="9">
        <v>0</v>
      </c>
      <c r="Q259" s="9">
        <f t="shared" si="82"/>
        <v>0</v>
      </c>
      <c r="S259" s="21">
        <f t="shared" si="83"/>
        <v>0</v>
      </c>
      <c r="U259" s="9">
        <v>0</v>
      </c>
      <c r="W259" s="9">
        <v>0</v>
      </c>
      <c r="Y259" s="9">
        <f t="shared" si="84"/>
        <v>0</v>
      </c>
      <c r="AA259" s="21">
        <f t="shared" si="85"/>
        <v>0</v>
      </c>
      <c r="AC259" s="9">
        <v>43.82</v>
      </c>
      <c r="AE259" s="9">
        <v>34.230000000000004</v>
      </c>
      <c r="AG259" s="9">
        <f t="shared" si="86"/>
        <v>9.589999999999996</v>
      </c>
      <c r="AI259" s="21">
        <f t="shared" si="87"/>
        <v>0.28016359918200395</v>
      </c>
    </row>
    <row r="260" spans="1:35" ht="12.75" outlineLevel="1">
      <c r="A260" s="1" t="s">
        <v>682</v>
      </c>
      <c r="B260" s="16" t="s">
        <v>683</v>
      </c>
      <c r="C260" s="1" t="s">
        <v>1216</v>
      </c>
      <c r="E260" s="5">
        <v>-3618.13</v>
      </c>
      <c r="G260" s="5">
        <v>-118417.81</v>
      </c>
      <c r="I260" s="9">
        <f aca="true" t="shared" si="88" ref="I260:I291">+E260-G260</f>
        <v>114799.68</v>
      </c>
      <c r="K260" s="21">
        <f aca="true" t="shared" si="89" ref="K260:K291">IF(G260&lt;0,IF(I260=0,0,IF(OR(G260=0,E260=0),"N.M.",IF(ABS(I260/G260)&gt;=10,"N.M.",I260/(-G260)))),IF(I260=0,0,IF(OR(G260=0,E260=0),"N.M.",IF(ABS(I260/G260)&gt;=10,"N.M.",I260/G260))))</f>
        <v>0.9694460655876004</v>
      </c>
      <c r="M260" s="9">
        <v>62214.01</v>
      </c>
      <c r="O260" s="9">
        <v>36103.5</v>
      </c>
      <c r="Q260" s="9">
        <f aca="true" t="shared" si="90" ref="Q260:Q291">(+M260-O260)</f>
        <v>26110.510000000002</v>
      </c>
      <c r="S260" s="21">
        <f aca="true" t="shared" si="91" ref="S260:S291">IF(O260&lt;0,IF(Q260=0,0,IF(OR(O260=0,M260=0),"N.M.",IF(ABS(Q260/O260)&gt;=10,"N.M.",Q260/(-O260)))),IF(Q260=0,0,IF(OR(O260=0,M260=0),"N.M.",IF(ABS(Q260/O260)&gt;=10,"N.M.",Q260/O260))))</f>
        <v>0.7232127079092056</v>
      </c>
      <c r="U260" s="9">
        <v>225702.01</v>
      </c>
      <c r="W260" s="9">
        <v>200275.67</v>
      </c>
      <c r="Y260" s="9">
        <f aca="true" t="shared" si="92" ref="Y260:Y291">(+U260-W260)</f>
        <v>25426.339999999997</v>
      </c>
      <c r="AA260" s="21">
        <f aca="true" t="shared" si="93" ref="AA260:AA291">IF(W260&lt;0,IF(Y260=0,0,IF(OR(W260=0,U260=0),"N.M.",IF(ABS(Y260/W260)&gt;=10,"N.M.",Y260/(-W260)))),IF(Y260=0,0,IF(OR(W260=0,U260=0),"N.M.",IF(ABS(Y260/W260)&gt;=10,"N.M.",Y260/W260))))</f>
        <v>0.1269567092198468</v>
      </c>
      <c r="AC260" s="9">
        <v>420656.25</v>
      </c>
      <c r="AE260" s="9">
        <v>1404014.56</v>
      </c>
      <c r="AG260" s="9">
        <f aca="true" t="shared" si="94" ref="AG260:AG291">(+AC260-AE260)</f>
        <v>-983358.31</v>
      </c>
      <c r="AI260" s="21">
        <f aca="true" t="shared" si="95" ref="AI260:AI291">IF(AE260&lt;0,IF(AG260=0,0,IF(OR(AE260=0,AC260=0),"N.M.",IF(ABS(AG260/AE260)&gt;=10,"N.M.",AG260/(-AE260)))),IF(AG260=0,0,IF(OR(AE260=0,AC260=0),"N.M.",IF(ABS(AG260/AE260)&gt;=10,"N.M.",AG260/AE260))))</f>
        <v>-0.7003903933873734</v>
      </c>
    </row>
    <row r="261" spans="1:35" ht="12.75" outlineLevel="1">
      <c r="A261" s="1" t="s">
        <v>684</v>
      </c>
      <c r="B261" s="16" t="s">
        <v>685</v>
      </c>
      <c r="C261" s="1" t="s">
        <v>1217</v>
      </c>
      <c r="E261" s="5">
        <v>429.94</v>
      </c>
      <c r="G261" s="5">
        <v>35767.166</v>
      </c>
      <c r="I261" s="9">
        <f t="shared" si="88"/>
        <v>-35337.225999999995</v>
      </c>
      <c r="K261" s="21">
        <f t="shared" si="89"/>
        <v>-0.9879794781616189</v>
      </c>
      <c r="M261" s="9">
        <v>628.274</v>
      </c>
      <c r="O261" s="9">
        <v>37332.189</v>
      </c>
      <c r="Q261" s="9">
        <f t="shared" si="90"/>
        <v>-36703.915</v>
      </c>
      <c r="S261" s="21">
        <f t="shared" si="91"/>
        <v>-0.9831707162952593</v>
      </c>
      <c r="U261" s="9">
        <v>12333.222</v>
      </c>
      <c r="W261" s="9">
        <v>64443.146</v>
      </c>
      <c r="Y261" s="9">
        <f t="shared" si="92"/>
        <v>-52109.924</v>
      </c>
      <c r="AA261" s="21">
        <f t="shared" si="93"/>
        <v>-0.8086185612353561</v>
      </c>
      <c r="AC261" s="9">
        <v>27457.370000000003</v>
      </c>
      <c r="AE261" s="9">
        <v>95631.592</v>
      </c>
      <c r="AG261" s="9">
        <f t="shared" si="94"/>
        <v>-68174.22200000001</v>
      </c>
      <c r="AI261" s="21">
        <f t="shared" si="95"/>
        <v>-0.7128838971958138</v>
      </c>
    </row>
    <row r="262" spans="1:35" ht="12.75" outlineLevel="1">
      <c r="A262" s="1" t="s">
        <v>686</v>
      </c>
      <c r="B262" s="16" t="s">
        <v>687</v>
      </c>
      <c r="C262" s="1" t="s">
        <v>1218</v>
      </c>
      <c r="E262" s="5">
        <v>0</v>
      </c>
      <c r="G262" s="5">
        <v>198.17000000000002</v>
      </c>
      <c r="I262" s="9">
        <f t="shared" si="88"/>
        <v>-198.17000000000002</v>
      </c>
      <c r="K262" s="21" t="str">
        <f t="shared" si="89"/>
        <v>N.M.</v>
      </c>
      <c r="M262" s="9">
        <v>0</v>
      </c>
      <c r="O262" s="9">
        <v>198.17000000000002</v>
      </c>
      <c r="Q262" s="9">
        <f t="shared" si="90"/>
        <v>-198.17000000000002</v>
      </c>
      <c r="S262" s="21" t="str">
        <f t="shared" si="91"/>
        <v>N.M.</v>
      </c>
      <c r="U262" s="9">
        <v>0</v>
      </c>
      <c r="W262" s="9">
        <v>198.17000000000002</v>
      </c>
      <c r="Y262" s="9">
        <f t="shared" si="92"/>
        <v>-198.17000000000002</v>
      </c>
      <c r="AA262" s="21" t="str">
        <f t="shared" si="93"/>
        <v>N.M.</v>
      </c>
      <c r="AC262" s="9">
        <v>0</v>
      </c>
      <c r="AE262" s="9">
        <v>198.17000000000002</v>
      </c>
      <c r="AG262" s="9">
        <f t="shared" si="94"/>
        <v>-198.17000000000002</v>
      </c>
      <c r="AI262" s="21" t="str">
        <f t="shared" si="95"/>
        <v>N.M.</v>
      </c>
    </row>
    <row r="263" spans="1:35" ht="12.75" outlineLevel="1">
      <c r="A263" s="1" t="s">
        <v>688</v>
      </c>
      <c r="B263" s="16" t="s">
        <v>689</v>
      </c>
      <c r="C263" s="1" t="s">
        <v>1219</v>
      </c>
      <c r="E263" s="5">
        <v>-19789.21</v>
      </c>
      <c r="G263" s="5">
        <v>-15367.39</v>
      </c>
      <c r="I263" s="9">
        <f t="shared" si="88"/>
        <v>-4421.82</v>
      </c>
      <c r="K263" s="21">
        <f t="shared" si="89"/>
        <v>-0.28774046861568553</v>
      </c>
      <c r="M263" s="9">
        <v>-40568.752</v>
      </c>
      <c r="O263" s="9">
        <v>-36642.489</v>
      </c>
      <c r="Q263" s="9">
        <f t="shared" si="90"/>
        <v>-3926.262999999999</v>
      </c>
      <c r="S263" s="21">
        <f t="shared" si="91"/>
        <v>-0.10715055410127841</v>
      </c>
      <c r="U263" s="9">
        <v>-105360.53</v>
      </c>
      <c r="W263" s="9">
        <v>-72705.333</v>
      </c>
      <c r="Y263" s="9">
        <f t="shared" si="92"/>
        <v>-32655.197</v>
      </c>
      <c r="AA263" s="21">
        <f t="shared" si="93"/>
        <v>-0.44914445271848213</v>
      </c>
      <c r="AC263" s="9">
        <v>-156096.239</v>
      </c>
      <c r="AE263" s="9">
        <v>-111639.462</v>
      </c>
      <c r="AG263" s="9">
        <f t="shared" si="94"/>
        <v>-44456.777</v>
      </c>
      <c r="AI263" s="21">
        <f t="shared" si="95"/>
        <v>-0.39821740631462377</v>
      </c>
    </row>
    <row r="264" spans="1:35" ht="12.75" outlineLevel="1">
      <c r="A264" s="1" t="s">
        <v>690</v>
      </c>
      <c r="B264" s="16" t="s">
        <v>691</v>
      </c>
      <c r="C264" s="1" t="s">
        <v>1220</v>
      </c>
      <c r="E264" s="5">
        <v>1146</v>
      </c>
      <c r="G264" s="5">
        <v>634.1800000000001</v>
      </c>
      <c r="I264" s="9">
        <f t="shared" si="88"/>
        <v>511.81999999999994</v>
      </c>
      <c r="K264" s="21">
        <f t="shared" si="89"/>
        <v>0.8070579330789364</v>
      </c>
      <c r="M264" s="9">
        <v>2569.48</v>
      </c>
      <c r="O264" s="9">
        <v>1919.52</v>
      </c>
      <c r="Q264" s="9">
        <f t="shared" si="90"/>
        <v>649.96</v>
      </c>
      <c r="S264" s="21">
        <f t="shared" si="91"/>
        <v>0.33860548470450946</v>
      </c>
      <c r="U264" s="9">
        <v>6149.39</v>
      </c>
      <c r="W264" s="9">
        <v>15568.12</v>
      </c>
      <c r="Y264" s="9">
        <f t="shared" si="92"/>
        <v>-9418.73</v>
      </c>
      <c r="AA264" s="21">
        <f t="shared" si="93"/>
        <v>-0.6050011176686716</v>
      </c>
      <c r="AC264" s="9">
        <v>8830.67</v>
      </c>
      <c r="AE264" s="9">
        <v>18520.61</v>
      </c>
      <c r="AG264" s="9">
        <f t="shared" si="94"/>
        <v>-9689.94</v>
      </c>
      <c r="AI264" s="21">
        <f t="shared" si="95"/>
        <v>-0.523197670055144</v>
      </c>
    </row>
    <row r="265" spans="1:35" ht="12.75" outlineLevel="1">
      <c r="A265" s="1" t="s">
        <v>692</v>
      </c>
      <c r="B265" s="16" t="s">
        <v>693</v>
      </c>
      <c r="C265" s="1" t="s">
        <v>1221</v>
      </c>
      <c r="E265" s="5">
        <v>1909.8400000000001</v>
      </c>
      <c r="G265" s="5">
        <v>1881.77</v>
      </c>
      <c r="I265" s="9">
        <f t="shared" si="88"/>
        <v>28.070000000000164</v>
      </c>
      <c r="K265" s="21">
        <f t="shared" si="89"/>
        <v>0.014916807048682977</v>
      </c>
      <c r="M265" s="9">
        <v>2101.62</v>
      </c>
      <c r="O265" s="9">
        <v>4146.46</v>
      </c>
      <c r="Q265" s="9">
        <f t="shared" si="90"/>
        <v>-2044.8400000000001</v>
      </c>
      <c r="S265" s="21">
        <f t="shared" si="91"/>
        <v>-0.4931531957380513</v>
      </c>
      <c r="U265" s="9">
        <v>9538.24</v>
      </c>
      <c r="W265" s="9">
        <v>11840.44</v>
      </c>
      <c r="Y265" s="9">
        <f t="shared" si="92"/>
        <v>-2302.2000000000007</v>
      </c>
      <c r="AA265" s="21">
        <f t="shared" si="93"/>
        <v>-0.19443534192986076</v>
      </c>
      <c r="AC265" s="9">
        <v>17756.82</v>
      </c>
      <c r="AE265" s="9">
        <v>19174.82</v>
      </c>
      <c r="AG265" s="9">
        <f t="shared" si="94"/>
        <v>-1418</v>
      </c>
      <c r="AI265" s="21">
        <f t="shared" si="95"/>
        <v>-0.07395115051927476</v>
      </c>
    </row>
    <row r="266" spans="1:35" ht="12.75" outlineLevel="1">
      <c r="A266" s="1" t="s">
        <v>694</v>
      </c>
      <c r="B266" s="16" t="s">
        <v>695</v>
      </c>
      <c r="C266" s="1" t="s">
        <v>1222</v>
      </c>
      <c r="E266" s="5">
        <v>959</v>
      </c>
      <c r="G266" s="5">
        <v>2062.34</v>
      </c>
      <c r="I266" s="9">
        <f t="shared" si="88"/>
        <v>-1103.3400000000001</v>
      </c>
      <c r="K266" s="21">
        <f t="shared" si="89"/>
        <v>-0.534994229855407</v>
      </c>
      <c r="M266" s="9">
        <v>3303</v>
      </c>
      <c r="O266" s="9">
        <v>5711.34</v>
      </c>
      <c r="Q266" s="9">
        <f t="shared" si="90"/>
        <v>-2408.34</v>
      </c>
      <c r="S266" s="21">
        <f t="shared" si="91"/>
        <v>-0.42167687442876806</v>
      </c>
      <c r="U266" s="9">
        <v>10256</v>
      </c>
      <c r="W266" s="9">
        <v>14104.57</v>
      </c>
      <c r="Y266" s="9">
        <f t="shared" si="92"/>
        <v>-3848.5699999999997</v>
      </c>
      <c r="AA266" s="21">
        <f t="shared" si="93"/>
        <v>-0.2728597894157709</v>
      </c>
      <c r="AC266" s="9">
        <v>12927.98</v>
      </c>
      <c r="AE266" s="9">
        <v>16183.75</v>
      </c>
      <c r="AG266" s="9">
        <f t="shared" si="94"/>
        <v>-3255.7700000000004</v>
      </c>
      <c r="AI266" s="21">
        <f t="shared" si="95"/>
        <v>-0.20117525295435237</v>
      </c>
    </row>
    <row r="267" spans="1:35" ht="12.75" outlineLevel="1">
      <c r="A267" s="1" t="s">
        <v>696</v>
      </c>
      <c r="B267" s="16" t="s">
        <v>697</v>
      </c>
      <c r="C267" s="1" t="s">
        <v>1223</v>
      </c>
      <c r="E267" s="5">
        <v>82512.33</v>
      </c>
      <c r="G267" s="5">
        <v>84499.99</v>
      </c>
      <c r="I267" s="9">
        <f t="shared" si="88"/>
        <v>-1987.6600000000035</v>
      </c>
      <c r="K267" s="21">
        <f t="shared" si="89"/>
        <v>-0.023522606334036293</v>
      </c>
      <c r="M267" s="9">
        <v>247632.99</v>
      </c>
      <c r="O267" s="9">
        <v>253551.97</v>
      </c>
      <c r="Q267" s="9">
        <f t="shared" si="90"/>
        <v>-5918.9800000000105</v>
      </c>
      <c r="S267" s="21">
        <f t="shared" si="91"/>
        <v>-0.023344247729568068</v>
      </c>
      <c r="U267" s="9">
        <v>660194.65</v>
      </c>
      <c r="W267" s="9">
        <v>676051.9500000001</v>
      </c>
      <c r="Y267" s="9">
        <f t="shared" si="92"/>
        <v>-15857.300000000047</v>
      </c>
      <c r="AA267" s="21">
        <f t="shared" si="93"/>
        <v>-0.023455741825757687</v>
      </c>
      <c r="AC267" s="9">
        <v>998194.6100000001</v>
      </c>
      <c r="AE267" s="9">
        <v>1151856.27</v>
      </c>
      <c r="AG267" s="9">
        <f t="shared" si="94"/>
        <v>-153661.65999999992</v>
      </c>
      <c r="AI267" s="21">
        <f t="shared" si="95"/>
        <v>-0.13340350181016936</v>
      </c>
    </row>
    <row r="268" spans="1:35" ht="12.75" outlineLevel="1">
      <c r="A268" s="1" t="s">
        <v>698</v>
      </c>
      <c r="B268" s="16" t="s">
        <v>699</v>
      </c>
      <c r="C268" s="1" t="s">
        <v>1224</v>
      </c>
      <c r="E268" s="5">
        <v>12342.83</v>
      </c>
      <c r="G268" s="5">
        <v>12802.48</v>
      </c>
      <c r="I268" s="9">
        <f t="shared" si="88"/>
        <v>-459.64999999999964</v>
      </c>
      <c r="K268" s="21">
        <f t="shared" si="89"/>
        <v>-0.035903200004999004</v>
      </c>
      <c r="M268" s="9">
        <v>36941.5</v>
      </c>
      <c r="O268" s="9">
        <v>38098.94</v>
      </c>
      <c r="Q268" s="9">
        <f t="shared" si="90"/>
        <v>-1157.4400000000023</v>
      </c>
      <c r="S268" s="21">
        <f t="shared" si="91"/>
        <v>-0.030379847838286372</v>
      </c>
      <c r="U268" s="9">
        <v>97207.24</v>
      </c>
      <c r="W268" s="9">
        <v>97713.23</v>
      </c>
      <c r="Y268" s="9">
        <f t="shared" si="92"/>
        <v>-505.9899999999907</v>
      </c>
      <c r="AA268" s="21">
        <f t="shared" si="93"/>
        <v>-0.005178316180930573</v>
      </c>
      <c r="AC268" s="9">
        <v>146128.11000000002</v>
      </c>
      <c r="AE268" s="9">
        <v>142451.21</v>
      </c>
      <c r="AG268" s="9">
        <f t="shared" si="94"/>
        <v>3676.9000000000233</v>
      </c>
      <c r="AI268" s="21">
        <f t="shared" si="95"/>
        <v>0.025811644562373486</v>
      </c>
    </row>
    <row r="269" spans="1:35" ht="12.75" outlineLevel="1">
      <c r="A269" s="1" t="s">
        <v>700</v>
      </c>
      <c r="B269" s="16" t="s">
        <v>701</v>
      </c>
      <c r="C269" s="1" t="s">
        <v>1225</v>
      </c>
      <c r="E269" s="5">
        <v>353905.24</v>
      </c>
      <c r="G269" s="5">
        <v>315223.78</v>
      </c>
      <c r="I269" s="9">
        <f t="shared" si="88"/>
        <v>38681.45999999996</v>
      </c>
      <c r="K269" s="21">
        <f t="shared" si="89"/>
        <v>0.122711110183375</v>
      </c>
      <c r="M269" s="9">
        <v>1058986.47</v>
      </c>
      <c r="O269" s="9">
        <v>947256.14</v>
      </c>
      <c r="Q269" s="9">
        <f t="shared" si="90"/>
        <v>111730.32999999996</v>
      </c>
      <c r="S269" s="21">
        <f t="shared" si="91"/>
        <v>0.11795155004220924</v>
      </c>
      <c r="U269" s="9">
        <v>2808200.46</v>
      </c>
      <c r="W269" s="9">
        <v>2524379.11</v>
      </c>
      <c r="Y269" s="9">
        <f t="shared" si="92"/>
        <v>283821.3500000001</v>
      </c>
      <c r="AA269" s="21">
        <f t="shared" si="93"/>
        <v>0.11243214177921164</v>
      </c>
      <c r="AC269" s="9">
        <v>4073650.51</v>
      </c>
      <c r="AE269" s="9">
        <v>3679240.79</v>
      </c>
      <c r="AG269" s="9">
        <f t="shared" si="94"/>
        <v>394409.71999999974</v>
      </c>
      <c r="AI269" s="21">
        <f t="shared" si="95"/>
        <v>0.1071986701908683</v>
      </c>
    </row>
    <row r="270" spans="1:35" ht="12.75" outlineLevel="1">
      <c r="A270" s="1" t="s">
        <v>702</v>
      </c>
      <c r="B270" s="16" t="s">
        <v>703</v>
      </c>
      <c r="C270" s="1" t="s">
        <v>1226</v>
      </c>
      <c r="E270" s="5">
        <v>0</v>
      </c>
      <c r="G270" s="5">
        <v>0</v>
      </c>
      <c r="I270" s="9">
        <f t="shared" si="88"/>
        <v>0</v>
      </c>
      <c r="K270" s="21">
        <f t="shared" si="89"/>
        <v>0</v>
      </c>
      <c r="M270" s="9">
        <v>83.2</v>
      </c>
      <c r="O270" s="9">
        <v>0</v>
      </c>
      <c r="Q270" s="9">
        <f t="shared" si="90"/>
        <v>83.2</v>
      </c>
      <c r="S270" s="21" t="str">
        <f t="shared" si="91"/>
        <v>N.M.</v>
      </c>
      <c r="U270" s="9">
        <v>323.2</v>
      </c>
      <c r="W270" s="9">
        <v>33.2</v>
      </c>
      <c r="Y270" s="9">
        <f t="shared" si="92"/>
        <v>290</v>
      </c>
      <c r="AA270" s="21">
        <f t="shared" si="93"/>
        <v>8.734939759036143</v>
      </c>
      <c r="AC270" s="9">
        <v>370.43899999999996</v>
      </c>
      <c r="AE270" s="9">
        <v>88.19</v>
      </c>
      <c r="AG270" s="9">
        <f t="shared" si="94"/>
        <v>282.24899999999997</v>
      </c>
      <c r="AI270" s="21">
        <f t="shared" si="95"/>
        <v>3.200464905318063</v>
      </c>
    </row>
    <row r="271" spans="1:35" ht="12.75" outlineLevel="1">
      <c r="A271" s="1" t="s">
        <v>704</v>
      </c>
      <c r="B271" s="16" t="s">
        <v>705</v>
      </c>
      <c r="C271" s="1" t="s">
        <v>1227</v>
      </c>
      <c r="E271" s="5">
        <v>6259.62</v>
      </c>
      <c r="G271" s="5">
        <v>15375.53</v>
      </c>
      <c r="I271" s="9">
        <f t="shared" si="88"/>
        <v>-9115.91</v>
      </c>
      <c r="K271" s="21">
        <f t="shared" si="89"/>
        <v>-0.5928842778102608</v>
      </c>
      <c r="M271" s="9">
        <v>21467.12</v>
      </c>
      <c r="O271" s="9">
        <v>46866.36</v>
      </c>
      <c r="Q271" s="9">
        <f t="shared" si="90"/>
        <v>-25399.24</v>
      </c>
      <c r="S271" s="21">
        <f t="shared" si="91"/>
        <v>-0.5419503456210383</v>
      </c>
      <c r="U271" s="9">
        <v>101361.62</v>
      </c>
      <c r="W271" s="9">
        <v>122156.86</v>
      </c>
      <c r="Y271" s="9">
        <f t="shared" si="92"/>
        <v>-20795.240000000005</v>
      </c>
      <c r="AA271" s="21">
        <f t="shared" si="93"/>
        <v>-0.17023391072756786</v>
      </c>
      <c r="AC271" s="9">
        <v>159740.6</v>
      </c>
      <c r="AE271" s="9">
        <v>135936.21</v>
      </c>
      <c r="AG271" s="9">
        <f t="shared" si="94"/>
        <v>23804.390000000014</v>
      </c>
      <c r="AI271" s="21">
        <f t="shared" si="95"/>
        <v>0.17511441579841028</v>
      </c>
    </row>
    <row r="272" spans="1:35" ht="12.75" outlineLevel="1">
      <c r="A272" s="1" t="s">
        <v>706</v>
      </c>
      <c r="B272" s="16" t="s">
        <v>707</v>
      </c>
      <c r="C272" s="1" t="s">
        <v>1228</v>
      </c>
      <c r="E272" s="5">
        <v>22679.88</v>
      </c>
      <c r="G272" s="5">
        <v>21795.29</v>
      </c>
      <c r="I272" s="9">
        <f t="shared" si="88"/>
        <v>884.5900000000001</v>
      </c>
      <c r="K272" s="21">
        <f t="shared" si="89"/>
        <v>0.04058629180891835</v>
      </c>
      <c r="M272" s="9">
        <v>67928.73</v>
      </c>
      <c r="O272" s="9">
        <v>65532.450000000004</v>
      </c>
      <c r="Q272" s="9">
        <f t="shared" si="90"/>
        <v>2396.2799999999916</v>
      </c>
      <c r="S272" s="21">
        <f t="shared" si="91"/>
        <v>0.036566311804304454</v>
      </c>
      <c r="U272" s="9">
        <v>180133.7</v>
      </c>
      <c r="W272" s="9">
        <v>174307.39</v>
      </c>
      <c r="Y272" s="9">
        <f t="shared" si="92"/>
        <v>5826.309999999998</v>
      </c>
      <c r="AA272" s="21">
        <f t="shared" si="93"/>
        <v>0.03342549045109331</v>
      </c>
      <c r="AC272" s="9">
        <v>267832.68</v>
      </c>
      <c r="AE272" s="9">
        <v>257981.32</v>
      </c>
      <c r="AG272" s="9">
        <f t="shared" si="94"/>
        <v>9851.359999999986</v>
      </c>
      <c r="AI272" s="21">
        <f t="shared" si="95"/>
        <v>0.03818633070022274</v>
      </c>
    </row>
    <row r="273" spans="1:35" ht="12.75" outlineLevel="1">
      <c r="A273" s="1" t="s">
        <v>708</v>
      </c>
      <c r="B273" s="16" t="s">
        <v>709</v>
      </c>
      <c r="C273" s="1" t="s">
        <v>1229</v>
      </c>
      <c r="E273" s="5">
        <v>74.37</v>
      </c>
      <c r="G273" s="5">
        <v>1.1400000000000001</v>
      </c>
      <c r="I273" s="9">
        <f t="shared" si="88"/>
        <v>73.23</v>
      </c>
      <c r="K273" s="21" t="str">
        <f t="shared" si="89"/>
        <v>N.M.</v>
      </c>
      <c r="M273" s="9">
        <v>76.955</v>
      </c>
      <c r="O273" s="9">
        <v>17.993000000000002</v>
      </c>
      <c r="Q273" s="9">
        <f t="shared" si="90"/>
        <v>58.961999999999996</v>
      </c>
      <c r="S273" s="21">
        <f t="shared" si="91"/>
        <v>3.2769410326237978</v>
      </c>
      <c r="U273" s="9">
        <v>4079.77</v>
      </c>
      <c r="W273" s="9">
        <v>845.8100000000001</v>
      </c>
      <c r="Y273" s="9">
        <f t="shared" si="92"/>
        <v>3233.96</v>
      </c>
      <c r="AA273" s="21">
        <f t="shared" si="93"/>
        <v>3.823506461261985</v>
      </c>
      <c r="AC273" s="9">
        <v>4129.885</v>
      </c>
      <c r="AE273" s="9">
        <v>1386.776</v>
      </c>
      <c r="AG273" s="9">
        <f t="shared" si="94"/>
        <v>2743.1090000000004</v>
      </c>
      <c r="AI273" s="21">
        <f t="shared" si="95"/>
        <v>1.9780476443203518</v>
      </c>
    </row>
    <row r="274" spans="1:35" ht="12.75" outlineLevel="1">
      <c r="A274" s="1" t="s">
        <v>710</v>
      </c>
      <c r="B274" s="16" t="s">
        <v>711</v>
      </c>
      <c r="C274" s="1" t="s">
        <v>1230</v>
      </c>
      <c r="E274" s="5">
        <v>0</v>
      </c>
      <c r="G274" s="5">
        <v>0.21</v>
      </c>
      <c r="I274" s="9">
        <f t="shared" si="88"/>
        <v>-0.21</v>
      </c>
      <c r="K274" s="21" t="str">
        <f t="shared" si="89"/>
        <v>N.M.</v>
      </c>
      <c r="M274" s="9">
        <v>313.463</v>
      </c>
      <c r="O274" s="9">
        <v>106.49000000000001</v>
      </c>
      <c r="Q274" s="9">
        <f t="shared" si="90"/>
        <v>206.973</v>
      </c>
      <c r="S274" s="21">
        <f t="shared" si="91"/>
        <v>1.943590947506808</v>
      </c>
      <c r="U274" s="9">
        <v>629.773</v>
      </c>
      <c r="W274" s="9">
        <v>414.07</v>
      </c>
      <c r="Y274" s="9">
        <f t="shared" si="92"/>
        <v>215.70300000000003</v>
      </c>
      <c r="AA274" s="21">
        <f t="shared" si="93"/>
        <v>0.520933658560147</v>
      </c>
      <c r="AC274" s="9">
        <v>657.2330000000001</v>
      </c>
      <c r="AE274" s="9">
        <v>558.9929999999999</v>
      </c>
      <c r="AG274" s="9">
        <f t="shared" si="94"/>
        <v>98.24000000000012</v>
      </c>
      <c r="AI274" s="21">
        <f t="shared" si="95"/>
        <v>0.1757445978751078</v>
      </c>
    </row>
    <row r="275" spans="1:35" ht="12.75" outlineLevel="1">
      <c r="A275" s="1" t="s">
        <v>712</v>
      </c>
      <c r="B275" s="16" t="s">
        <v>713</v>
      </c>
      <c r="C275" s="1" t="s">
        <v>1231</v>
      </c>
      <c r="E275" s="5">
        <v>2845.4</v>
      </c>
      <c r="G275" s="5">
        <v>1090.318</v>
      </c>
      <c r="I275" s="9">
        <f t="shared" si="88"/>
        <v>1755.082</v>
      </c>
      <c r="K275" s="21">
        <f t="shared" si="89"/>
        <v>1.609697354349832</v>
      </c>
      <c r="M275" s="9">
        <v>3952.376</v>
      </c>
      <c r="O275" s="9">
        <v>6553.094</v>
      </c>
      <c r="Q275" s="9">
        <f t="shared" si="90"/>
        <v>-2600.718</v>
      </c>
      <c r="S275" s="21">
        <f t="shared" si="91"/>
        <v>-0.39686871575472593</v>
      </c>
      <c r="U275" s="9">
        <v>15637.926</v>
      </c>
      <c r="W275" s="9">
        <v>14938.973</v>
      </c>
      <c r="Y275" s="9">
        <f t="shared" si="92"/>
        <v>698.9529999999995</v>
      </c>
      <c r="AA275" s="21">
        <f t="shared" si="93"/>
        <v>0.04678721890721668</v>
      </c>
      <c r="AC275" s="9">
        <v>18243.73</v>
      </c>
      <c r="AE275" s="9">
        <v>17060.39</v>
      </c>
      <c r="AG275" s="9">
        <f t="shared" si="94"/>
        <v>1183.3400000000001</v>
      </c>
      <c r="AI275" s="21">
        <f t="shared" si="95"/>
        <v>0.06936183756643313</v>
      </c>
    </row>
    <row r="276" spans="1:35" ht="12.75" outlineLevel="1">
      <c r="A276" s="1" t="s">
        <v>714</v>
      </c>
      <c r="B276" s="16" t="s">
        <v>715</v>
      </c>
      <c r="C276" s="1" t="s">
        <v>1232</v>
      </c>
      <c r="E276" s="5">
        <v>213913.41</v>
      </c>
      <c r="G276" s="5">
        <v>220916.67</v>
      </c>
      <c r="I276" s="9">
        <f t="shared" si="88"/>
        <v>-7003.260000000009</v>
      </c>
      <c r="K276" s="21">
        <f t="shared" si="89"/>
        <v>-0.03170091238474674</v>
      </c>
      <c r="M276" s="9">
        <v>656041.242</v>
      </c>
      <c r="O276" s="9">
        <v>662580.01</v>
      </c>
      <c r="Q276" s="9">
        <f t="shared" si="90"/>
        <v>-6538.76800000004</v>
      </c>
      <c r="S276" s="21">
        <f t="shared" si="91"/>
        <v>-0.009868646655971465</v>
      </c>
      <c r="U276" s="9">
        <v>1725608.33</v>
      </c>
      <c r="W276" s="9">
        <v>1767163.35</v>
      </c>
      <c r="Y276" s="9">
        <f t="shared" si="92"/>
        <v>-41555.02000000002</v>
      </c>
      <c r="AA276" s="21">
        <f t="shared" si="93"/>
        <v>-0.02351509836371381</v>
      </c>
      <c r="AC276" s="9">
        <v>2609275.0100000002</v>
      </c>
      <c r="AE276" s="9">
        <v>2765237.0700000003</v>
      </c>
      <c r="AG276" s="9">
        <f t="shared" si="94"/>
        <v>-155962.06000000006</v>
      </c>
      <c r="AI276" s="21">
        <f t="shared" si="95"/>
        <v>-0.05640097252131805</v>
      </c>
    </row>
    <row r="277" spans="1:35" ht="12.75" outlineLevel="1">
      <c r="A277" s="1" t="s">
        <v>716</v>
      </c>
      <c r="B277" s="16" t="s">
        <v>717</v>
      </c>
      <c r="C277" s="1" t="s">
        <v>1233</v>
      </c>
      <c r="E277" s="5">
        <v>181356.72</v>
      </c>
      <c r="G277" s="5">
        <v>167875.477</v>
      </c>
      <c r="I277" s="9">
        <f t="shared" si="88"/>
        <v>13481.242999999988</v>
      </c>
      <c r="K277" s="21">
        <f t="shared" si="89"/>
        <v>0.0803050167952761</v>
      </c>
      <c r="M277" s="9">
        <v>437506.4</v>
      </c>
      <c r="O277" s="9">
        <v>411135.93</v>
      </c>
      <c r="Q277" s="9">
        <f t="shared" si="90"/>
        <v>26370.47000000003</v>
      </c>
      <c r="S277" s="21">
        <f t="shared" si="91"/>
        <v>0.06414051430630262</v>
      </c>
      <c r="U277" s="9">
        <v>1064965.544</v>
      </c>
      <c r="W277" s="9">
        <v>954224.167</v>
      </c>
      <c r="Y277" s="9">
        <f t="shared" si="92"/>
        <v>110741.37699999998</v>
      </c>
      <c r="AA277" s="21">
        <f t="shared" si="93"/>
        <v>0.11605383811244425</v>
      </c>
      <c r="AC277" s="9">
        <v>1582785.063</v>
      </c>
      <c r="AE277" s="9">
        <v>1438759.747</v>
      </c>
      <c r="AG277" s="9">
        <f t="shared" si="94"/>
        <v>144025.3160000001</v>
      </c>
      <c r="AI277" s="21">
        <f t="shared" si="95"/>
        <v>0.10010379863650724</v>
      </c>
    </row>
    <row r="278" spans="1:35" ht="12.75" outlineLevel="1">
      <c r="A278" s="1" t="s">
        <v>718</v>
      </c>
      <c r="B278" s="16" t="s">
        <v>719</v>
      </c>
      <c r="C278" s="1" t="s">
        <v>1234</v>
      </c>
      <c r="E278" s="5">
        <v>0</v>
      </c>
      <c r="G278" s="5">
        <v>0</v>
      </c>
      <c r="I278" s="9">
        <f t="shared" si="88"/>
        <v>0</v>
      </c>
      <c r="K278" s="21">
        <f t="shared" si="89"/>
        <v>0</v>
      </c>
      <c r="M278" s="9">
        <v>85.17</v>
      </c>
      <c r="O278" s="9">
        <v>0</v>
      </c>
      <c r="Q278" s="9">
        <f t="shared" si="90"/>
        <v>85.17</v>
      </c>
      <c r="S278" s="21" t="str">
        <f t="shared" si="91"/>
        <v>N.M.</v>
      </c>
      <c r="U278" s="9">
        <v>85.17</v>
      </c>
      <c r="W278" s="9">
        <v>0</v>
      </c>
      <c r="Y278" s="9">
        <f t="shared" si="92"/>
        <v>85.17</v>
      </c>
      <c r="AA278" s="21" t="str">
        <f t="shared" si="93"/>
        <v>N.M.</v>
      </c>
      <c r="AC278" s="9">
        <v>-386.52</v>
      </c>
      <c r="AE278" s="9">
        <v>-5810.01</v>
      </c>
      <c r="AG278" s="9">
        <f t="shared" si="94"/>
        <v>5423.49</v>
      </c>
      <c r="AI278" s="21">
        <f t="shared" si="95"/>
        <v>0.9334734363624159</v>
      </c>
    </row>
    <row r="279" spans="1:35" ht="12.75" outlineLevel="1">
      <c r="A279" s="1" t="s">
        <v>720</v>
      </c>
      <c r="B279" s="16" t="s">
        <v>721</v>
      </c>
      <c r="C279" s="1" t="s">
        <v>1235</v>
      </c>
      <c r="E279" s="5">
        <v>436.92</v>
      </c>
      <c r="G279" s="5">
        <v>333.33</v>
      </c>
      <c r="I279" s="9">
        <f t="shared" si="88"/>
        <v>103.59000000000003</v>
      </c>
      <c r="K279" s="21">
        <f t="shared" si="89"/>
        <v>0.3107731077310774</v>
      </c>
      <c r="M279" s="9">
        <v>1310.76</v>
      </c>
      <c r="O279" s="9">
        <v>1124.99</v>
      </c>
      <c r="Q279" s="9">
        <f t="shared" si="90"/>
        <v>185.76999999999998</v>
      </c>
      <c r="S279" s="21">
        <f t="shared" si="91"/>
        <v>0.1651303567142819</v>
      </c>
      <c r="U279" s="9">
        <v>3495.35</v>
      </c>
      <c r="W279" s="9">
        <v>2791.65</v>
      </c>
      <c r="Y279" s="9">
        <f t="shared" si="92"/>
        <v>703.6999999999998</v>
      </c>
      <c r="AA279" s="21">
        <f t="shared" si="93"/>
        <v>0.2520731467053534</v>
      </c>
      <c r="AC279" s="9">
        <v>4828.67</v>
      </c>
      <c r="AE279" s="9">
        <v>5086.29</v>
      </c>
      <c r="AG279" s="9">
        <f t="shared" si="94"/>
        <v>-257.6199999999999</v>
      </c>
      <c r="AI279" s="21">
        <f t="shared" si="95"/>
        <v>-0.050649884296805704</v>
      </c>
    </row>
    <row r="280" spans="1:35" ht="12.75" outlineLevel="1">
      <c r="A280" s="1" t="s">
        <v>722</v>
      </c>
      <c r="B280" s="16" t="s">
        <v>723</v>
      </c>
      <c r="C280" s="1" t="s">
        <v>1236</v>
      </c>
      <c r="E280" s="5">
        <v>-48770.61</v>
      </c>
      <c r="G280" s="5">
        <v>-44163.777</v>
      </c>
      <c r="I280" s="9">
        <f t="shared" si="88"/>
        <v>-4606.832999999999</v>
      </c>
      <c r="K280" s="21">
        <f t="shared" si="89"/>
        <v>-0.10431247762164904</v>
      </c>
      <c r="M280" s="9">
        <v>-105559.794</v>
      </c>
      <c r="O280" s="9">
        <v>-105908.78</v>
      </c>
      <c r="Q280" s="9">
        <f t="shared" si="90"/>
        <v>348.9860000000044</v>
      </c>
      <c r="S280" s="21">
        <f t="shared" si="91"/>
        <v>0.003295156454450749</v>
      </c>
      <c r="U280" s="9">
        <v>-231132.631</v>
      </c>
      <c r="W280" s="9">
        <v>-255786.629</v>
      </c>
      <c r="Y280" s="9">
        <f t="shared" si="92"/>
        <v>24653.997999999992</v>
      </c>
      <c r="AA280" s="21">
        <f t="shared" si="93"/>
        <v>0.0963850147147449</v>
      </c>
      <c r="AC280" s="9">
        <v>-346170.598</v>
      </c>
      <c r="AE280" s="9">
        <v>-469114.973</v>
      </c>
      <c r="AG280" s="9">
        <f t="shared" si="94"/>
        <v>122944.375</v>
      </c>
      <c r="AI280" s="21">
        <f t="shared" si="95"/>
        <v>0.26207727758883537</v>
      </c>
    </row>
    <row r="281" spans="1:35" ht="12.75" outlineLevel="1">
      <c r="A281" s="1" t="s">
        <v>724</v>
      </c>
      <c r="B281" s="16" t="s">
        <v>725</v>
      </c>
      <c r="C281" s="1" t="s">
        <v>1237</v>
      </c>
      <c r="E281" s="5">
        <v>-214330.38</v>
      </c>
      <c r="G281" s="5">
        <v>-189127.634</v>
      </c>
      <c r="I281" s="9">
        <f t="shared" si="88"/>
        <v>-25202.746000000014</v>
      </c>
      <c r="K281" s="21">
        <f t="shared" si="89"/>
        <v>-0.13325787177139864</v>
      </c>
      <c r="M281" s="9">
        <v>-436062.748</v>
      </c>
      <c r="O281" s="9">
        <v>-435273.891</v>
      </c>
      <c r="Q281" s="9">
        <f t="shared" si="90"/>
        <v>-788.8570000000182</v>
      </c>
      <c r="S281" s="21">
        <f t="shared" si="91"/>
        <v>-0.0018123232665935806</v>
      </c>
      <c r="U281" s="9">
        <v>-1129284.904</v>
      </c>
      <c r="W281" s="9">
        <v>-1157189.354</v>
      </c>
      <c r="Y281" s="9">
        <f t="shared" si="92"/>
        <v>27904.449999999953</v>
      </c>
      <c r="AA281" s="21">
        <f t="shared" si="93"/>
        <v>0.024113987830551672</v>
      </c>
      <c r="AC281" s="9">
        <v>-1631818.2950000002</v>
      </c>
      <c r="AE281" s="9">
        <v>-1708382.705</v>
      </c>
      <c r="AG281" s="9">
        <f t="shared" si="94"/>
        <v>76564.40999999992</v>
      </c>
      <c r="AI281" s="21">
        <f t="shared" si="95"/>
        <v>0.04481689598935615</v>
      </c>
    </row>
    <row r="282" spans="1:35" ht="12.75" outlineLevel="1">
      <c r="A282" s="1" t="s">
        <v>726</v>
      </c>
      <c r="B282" s="16" t="s">
        <v>727</v>
      </c>
      <c r="C282" s="1" t="s">
        <v>1238</v>
      </c>
      <c r="E282" s="5">
        <v>-72158.06</v>
      </c>
      <c r="G282" s="5">
        <v>-57932.495</v>
      </c>
      <c r="I282" s="9">
        <f t="shared" si="88"/>
        <v>-14225.564999999995</v>
      </c>
      <c r="K282" s="21">
        <f t="shared" si="89"/>
        <v>-0.2455541574724167</v>
      </c>
      <c r="M282" s="9">
        <v>-159775.584</v>
      </c>
      <c r="O282" s="9">
        <v>-143293.542</v>
      </c>
      <c r="Q282" s="9">
        <f t="shared" si="90"/>
        <v>-16482.042000000016</v>
      </c>
      <c r="S282" s="21">
        <f t="shared" si="91"/>
        <v>-0.11502292266597763</v>
      </c>
      <c r="U282" s="9">
        <v>-398193.122</v>
      </c>
      <c r="W282" s="9">
        <v>-390736.087</v>
      </c>
      <c r="Y282" s="9">
        <f t="shared" si="92"/>
        <v>-7457.034999999974</v>
      </c>
      <c r="AA282" s="21">
        <f t="shared" si="93"/>
        <v>-0.019084582274582623</v>
      </c>
      <c r="AC282" s="9">
        <v>-581421.188</v>
      </c>
      <c r="AE282" s="9">
        <v>-578924.861</v>
      </c>
      <c r="AG282" s="9">
        <f t="shared" si="94"/>
        <v>-2496.326999999932</v>
      </c>
      <c r="AI282" s="21">
        <f t="shared" si="95"/>
        <v>-0.004312005180927844</v>
      </c>
    </row>
    <row r="283" spans="1:35" ht="12.75" outlineLevel="1">
      <c r="A283" s="1" t="s">
        <v>728</v>
      </c>
      <c r="B283" s="16" t="s">
        <v>729</v>
      </c>
      <c r="C283" s="1" t="s">
        <v>1239</v>
      </c>
      <c r="E283" s="5">
        <v>-82350.05</v>
      </c>
      <c r="G283" s="5">
        <v>-75631.695</v>
      </c>
      <c r="I283" s="9">
        <f t="shared" si="88"/>
        <v>-6718.354999999996</v>
      </c>
      <c r="K283" s="21">
        <f t="shared" si="89"/>
        <v>-0.0888298880515635</v>
      </c>
      <c r="M283" s="9">
        <v>-176800.655</v>
      </c>
      <c r="O283" s="9">
        <v>-177373.393</v>
      </c>
      <c r="Q283" s="9">
        <f t="shared" si="90"/>
        <v>572.7380000000121</v>
      </c>
      <c r="S283" s="21">
        <f t="shared" si="91"/>
        <v>0.003228996132469609</v>
      </c>
      <c r="U283" s="9">
        <v>-427668.378</v>
      </c>
      <c r="W283" s="9">
        <v>-476721.622</v>
      </c>
      <c r="Y283" s="9">
        <f t="shared" si="92"/>
        <v>49053.24399999995</v>
      </c>
      <c r="AA283" s="21">
        <f t="shared" si="93"/>
        <v>0.10289704040317255</v>
      </c>
      <c r="AC283" s="9">
        <v>-627379.491</v>
      </c>
      <c r="AE283" s="9">
        <v>-776349.6839999999</v>
      </c>
      <c r="AG283" s="9">
        <f t="shared" si="94"/>
        <v>148970.19299999985</v>
      </c>
      <c r="AI283" s="21">
        <f t="shared" si="95"/>
        <v>0.19188543007122533</v>
      </c>
    </row>
    <row r="284" spans="1:35" ht="12.75" outlineLevel="1">
      <c r="A284" s="1" t="s">
        <v>730</v>
      </c>
      <c r="B284" s="16" t="s">
        <v>731</v>
      </c>
      <c r="C284" s="1" t="s">
        <v>1240</v>
      </c>
      <c r="E284" s="5">
        <v>-98674.38</v>
      </c>
      <c r="G284" s="5">
        <v>-113462.438</v>
      </c>
      <c r="I284" s="9">
        <f t="shared" si="88"/>
        <v>14788.05799999999</v>
      </c>
      <c r="K284" s="21">
        <f t="shared" si="89"/>
        <v>0.13033439313193668</v>
      </c>
      <c r="M284" s="9">
        <v>-261138.43</v>
      </c>
      <c r="O284" s="9">
        <v>-234035.803</v>
      </c>
      <c r="Q284" s="9">
        <f t="shared" si="90"/>
        <v>-27102.62699999998</v>
      </c>
      <c r="S284" s="21">
        <f t="shared" si="91"/>
        <v>-0.11580547357533999</v>
      </c>
      <c r="U284" s="9">
        <v>-599844.203</v>
      </c>
      <c r="W284" s="9">
        <v>-621681.191</v>
      </c>
      <c r="Y284" s="9">
        <f t="shared" si="92"/>
        <v>21836.988000000012</v>
      </c>
      <c r="AA284" s="21">
        <f t="shared" si="93"/>
        <v>0.03512570159131614</v>
      </c>
      <c r="AC284" s="9">
        <v>-897804.1399999999</v>
      </c>
      <c r="AE284" s="9">
        <v>-986599.333</v>
      </c>
      <c r="AG284" s="9">
        <f t="shared" si="94"/>
        <v>88795.19300000009</v>
      </c>
      <c r="AI284" s="21">
        <f t="shared" si="95"/>
        <v>0.09000127004951065</v>
      </c>
    </row>
    <row r="285" spans="1:35" ht="12.75" outlineLevel="1">
      <c r="A285" s="1" t="s">
        <v>732</v>
      </c>
      <c r="B285" s="16" t="s">
        <v>733</v>
      </c>
      <c r="C285" s="1" t="s">
        <v>1241</v>
      </c>
      <c r="E285" s="5">
        <v>-80367.91</v>
      </c>
      <c r="G285" s="5">
        <v>-78750</v>
      </c>
      <c r="I285" s="9">
        <f t="shared" si="88"/>
        <v>-1617.9100000000035</v>
      </c>
      <c r="K285" s="21">
        <f t="shared" si="89"/>
        <v>-0.020544888888888932</v>
      </c>
      <c r="M285" s="9">
        <v>-239534.73</v>
      </c>
      <c r="O285" s="9">
        <v>-236549</v>
      </c>
      <c r="Q285" s="9">
        <f t="shared" si="90"/>
        <v>-2985.7300000000105</v>
      </c>
      <c r="S285" s="21">
        <f t="shared" si="91"/>
        <v>-0.012622036026362447</v>
      </c>
      <c r="U285" s="9">
        <v>-641374.3</v>
      </c>
      <c r="W285" s="9">
        <v>-630299</v>
      </c>
      <c r="Y285" s="9">
        <f t="shared" si="92"/>
        <v>-11075.300000000047</v>
      </c>
      <c r="AA285" s="21">
        <f t="shared" si="93"/>
        <v>-0.017571501779314335</v>
      </c>
      <c r="AC285" s="9">
        <v>-956374.3</v>
      </c>
      <c r="AE285" s="9">
        <v>-944988.76</v>
      </c>
      <c r="AG285" s="9">
        <f t="shared" si="94"/>
        <v>-11385.540000000037</v>
      </c>
      <c r="AI285" s="21">
        <f t="shared" si="95"/>
        <v>-0.012048333781239935</v>
      </c>
    </row>
    <row r="286" spans="1:35" ht="12.75" outlineLevel="1">
      <c r="A286" s="1" t="s">
        <v>734</v>
      </c>
      <c r="B286" s="16" t="s">
        <v>735</v>
      </c>
      <c r="C286" s="1" t="s">
        <v>1242</v>
      </c>
      <c r="E286" s="5">
        <v>144084.4</v>
      </c>
      <c r="G286" s="5">
        <v>133635.464</v>
      </c>
      <c r="I286" s="9">
        <f t="shared" si="88"/>
        <v>10448.935999999987</v>
      </c>
      <c r="K286" s="21">
        <f t="shared" si="89"/>
        <v>0.07818984337870064</v>
      </c>
      <c r="M286" s="9">
        <v>109149.135</v>
      </c>
      <c r="O286" s="9">
        <v>71785.145</v>
      </c>
      <c r="Q286" s="9">
        <f t="shared" si="90"/>
        <v>37363.98999999999</v>
      </c>
      <c r="S286" s="21">
        <f t="shared" si="91"/>
        <v>0.5204975207614332</v>
      </c>
      <c r="U286" s="9">
        <v>142318.779</v>
      </c>
      <c r="W286" s="9">
        <v>166692.425</v>
      </c>
      <c r="Y286" s="9">
        <f t="shared" si="92"/>
        <v>-24373.64599999998</v>
      </c>
      <c r="AA286" s="21">
        <f t="shared" si="93"/>
        <v>-0.14621927781061425</v>
      </c>
      <c r="AC286" s="9">
        <v>-5312.562999999995</v>
      </c>
      <c r="AE286" s="9">
        <v>172030.62699999998</v>
      </c>
      <c r="AG286" s="9">
        <f t="shared" si="94"/>
        <v>-177343.18999999997</v>
      </c>
      <c r="AI286" s="21">
        <f t="shared" si="95"/>
        <v>-1.0308814953049028</v>
      </c>
    </row>
    <row r="287" spans="1:35" ht="12.75" outlineLevel="1">
      <c r="A287" s="1" t="s">
        <v>736</v>
      </c>
      <c r="B287" s="16" t="s">
        <v>737</v>
      </c>
      <c r="C287" s="1" t="s">
        <v>1243</v>
      </c>
      <c r="E287" s="5">
        <v>16463.29</v>
      </c>
      <c r="G287" s="5">
        <v>6703.07</v>
      </c>
      <c r="I287" s="9">
        <f t="shared" si="88"/>
        <v>9760.220000000001</v>
      </c>
      <c r="K287" s="21">
        <f t="shared" si="89"/>
        <v>1.4560820638901282</v>
      </c>
      <c r="M287" s="9">
        <v>47937.13</v>
      </c>
      <c r="O287" s="9">
        <v>30374.3</v>
      </c>
      <c r="Q287" s="9">
        <f t="shared" si="90"/>
        <v>17562.829999999998</v>
      </c>
      <c r="S287" s="21">
        <f t="shared" si="91"/>
        <v>0.5782134896935895</v>
      </c>
      <c r="U287" s="9">
        <v>118689.28</v>
      </c>
      <c r="W287" s="9">
        <v>100385.26000000001</v>
      </c>
      <c r="Y287" s="9">
        <f t="shared" si="92"/>
        <v>18304.01999999999</v>
      </c>
      <c r="AA287" s="21">
        <f t="shared" si="93"/>
        <v>0.18233772567805262</v>
      </c>
      <c r="AC287" s="9">
        <v>187053.55</v>
      </c>
      <c r="AE287" s="9">
        <v>156577.31</v>
      </c>
      <c r="AG287" s="9">
        <f t="shared" si="94"/>
        <v>30476.23999999999</v>
      </c>
      <c r="AI287" s="21">
        <f t="shared" si="95"/>
        <v>0.19464020680901972</v>
      </c>
    </row>
    <row r="288" spans="1:35" ht="12.75" outlineLevel="1">
      <c r="A288" s="1" t="s">
        <v>738</v>
      </c>
      <c r="B288" s="16" t="s">
        <v>739</v>
      </c>
      <c r="C288" s="1" t="s">
        <v>1244</v>
      </c>
      <c r="E288" s="5">
        <v>0</v>
      </c>
      <c r="G288" s="5">
        <v>492.78000000000003</v>
      </c>
      <c r="I288" s="9">
        <f t="shared" si="88"/>
        <v>-492.78000000000003</v>
      </c>
      <c r="K288" s="21" t="str">
        <f t="shared" si="89"/>
        <v>N.M.</v>
      </c>
      <c r="M288" s="9">
        <v>0</v>
      </c>
      <c r="O288" s="9">
        <v>492.78000000000003</v>
      </c>
      <c r="Q288" s="9">
        <f t="shared" si="90"/>
        <v>-492.78000000000003</v>
      </c>
      <c r="S288" s="21" t="str">
        <f t="shared" si="91"/>
        <v>N.M.</v>
      </c>
      <c r="U288" s="9">
        <v>28.84</v>
      </c>
      <c r="W288" s="9">
        <v>492.78000000000003</v>
      </c>
      <c r="Y288" s="9">
        <f t="shared" si="92"/>
        <v>-463.94000000000005</v>
      </c>
      <c r="AA288" s="21">
        <f t="shared" si="93"/>
        <v>-0.9414748975201916</v>
      </c>
      <c r="AC288" s="9">
        <v>642.22</v>
      </c>
      <c r="AE288" s="9">
        <v>492.78000000000003</v>
      </c>
      <c r="AG288" s="9">
        <f t="shared" si="94"/>
        <v>149.44</v>
      </c>
      <c r="AI288" s="21">
        <f t="shared" si="95"/>
        <v>0.303259060838508</v>
      </c>
    </row>
    <row r="289" spans="1:35" ht="12.75" outlineLevel="1">
      <c r="A289" s="1" t="s">
        <v>740</v>
      </c>
      <c r="B289" s="16" t="s">
        <v>741</v>
      </c>
      <c r="C289" s="1" t="s">
        <v>1245</v>
      </c>
      <c r="E289" s="5">
        <v>0</v>
      </c>
      <c r="G289" s="5">
        <v>0</v>
      </c>
      <c r="I289" s="9">
        <f t="shared" si="88"/>
        <v>0</v>
      </c>
      <c r="K289" s="21">
        <f t="shared" si="89"/>
        <v>0</v>
      </c>
      <c r="M289" s="9">
        <v>25.54</v>
      </c>
      <c r="O289" s="9">
        <v>0</v>
      </c>
      <c r="Q289" s="9">
        <f t="shared" si="90"/>
        <v>25.54</v>
      </c>
      <c r="S289" s="21" t="str">
        <f t="shared" si="91"/>
        <v>N.M.</v>
      </c>
      <c r="U289" s="9">
        <v>77.60000000000001</v>
      </c>
      <c r="W289" s="9">
        <v>985.13</v>
      </c>
      <c r="Y289" s="9">
        <f t="shared" si="92"/>
        <v>-907.53</v>
      </c>
      <c r="AA289" s="21">
        <f t="shared" si="93"/>
        <v>-0.921228670327774</v>
      </c>
      <c r="AC289" s="9">
        <v>77.60000000000001</v>
      </c>
      <c r="AE289" s="9">
        <v>985.13</v>
      </c>
      <c r="AG289" s="9">
        <f t="shared" si="94"/>
        <v>-907.53</v>
      </c>
      <c r="AI289" s="21">
        <f t="shared" si="95"/>
        <v>-0.921228670327774</v>
      </c>
    </row>
    <row r="290" spans="1:35" ht="12.75" outlineLevel="1">
      <c r="A290" s="1" t="s">
        <v>742</v>
      </c>
      <c r="B290" s="16" t="s">
        <v>743</v>
      </c>
      <c r="C290" s="1" t="s">
        <v>1246</v>
      </c>
      <c r="E290" s="5">
        <v>194.93</v>
      </c>
      <c r="G290" s="5">
        <v>0</v>
      </c>
      <c r="I290" s="9">
        <f t="shared" si="88"/>
        <v>194.93</v>
      </c>
      <c r="K290" s="21" t="str">
        <f t="shared" si="89"/>
        <v>N.M.</v>
      </c>
      <c r="M290" s="9">
        <v>194.93</v>
      </c>
      <c r="O290" s="9">
        <v>1388.28</v>
      </c>
      <c r="Q290" s="9">
        <f t="shared" si="90"/>
        <v>-1193.35</v>
      </c>
      <c r="S290" s="21">
        <f t="shared" si="91"/>
        <v>-0.8595888437490996</v>
      </c>
      <c r="U290" s="9">
        <v>5333.9400000000005</v>
      </c>
      <c r="W290" s="9">
        <v>12352.73</v>
      </c>
      <c r="Y290" s="9">
        <f t="shared" si="92"/>
        <v>-7018.789999999999</v>
      </c>
      <c r="AA290" s="21">
        <f t="shared" si="93"/>
        <v>-0.5681974753758885</v>
      </c>
      <c r="AC290" s="9">
        <v>11136.014000000001</v>
      </c>
      <c r="AE290" s="9">
        <v>19387.63</v>
      </c>
      <c r="AG290" s="9">
        <f t="shared" si="94"/>
        <v>-8251.616</v>
      </c>
      <c r="AI290" s="21">
        <f t="shared" si="95"/>
        <v>-0.425612413688522</v>
      </c>
    </row>
    <row r="291" spans="1:35" ht="12.75" outlineLevel="1">
      <c r="A291" s="1" t="s">
        <v>744</v>
      </c>
      <c r="B291" s="16" t="s">
        <v>745</v>
      </c>
      <c r="C291" s="1" t="s">
        <v>1247</v>
      </c>
      <c r="E291" s="5">
        <v>0</v>
      </c>
      <c r="G291" s="5">
        <v>0</v>
      </c>
      <c r="I291" s="9">
        <f t="shared" si="88"/>
        <v>0</v>
      </c>
      <c r="K291" s="21">
        <f t="shared" si="89"/>
        <v>0</v>
      </c>
      <c r="M291" s="9">
        <v>0</v>
      </c>
      <c r="O291" s="9">
        <v>0</v>
      </c>
      <c r="Q291" s="9">
        <f t="shared" si="90"/>
        <v>0</v>
      </c>
      <c r="S291" s="21">
        <f t="shared" si="91"/>
        <v>0</v>
      </c>
      <c r="U291" s="9">
        <v>2072.5</v>
      </c>
      <c r="W291" s="9">
        <v>35</v>
      </c>
      <c r="Y291" s="9">
        <f t="shared" si="92"/>
        <v>2037.5</v>
      </c>
      <c r="AA291" s="21" t="str">
        <f t="shared" si="93"/>
        <v>N.M.</v>
      </c>
      <c r="AC291" s="9">
        <v>2072.5</v>
      </c>
      <c r="AE291" s="9">
        <v>35</v>
      </c>
      <c r="AG291" s="9">
        <f t="shared" si="94"/>
        <v>2037.5</v>
      </c>
      <c r="AI291" s="21" t="str">
        <f t="shared" si="95"/>
        <v>N.M.</v>
      </c>
    </row>
    <row r="292" spans="1:35" ht="12.75" outlineLevel="1">
      <c r="A292" s="1" t="s">
        <v>746</v>
      </c>
      <c r="B292" s="16" t="s">
        <v>747</v>
      </c>
      <c r="C292" s="1" t="s">
        <v>1248</v>
      </c>
      <c r="E292" s="5">
        <v>0</v>
      </c>
      <c r="G292" s="5">
        <v>0</v>
      </c>
      <c r="I292" s="9">
        <f aca="true" t="shared" si="96" ref="I292:I311">+E292-G292</f>
        <v>0</v>
      </c>
      <c r="K292" s="21">
        <f aca="true" t="shared" si="97" ref="K292:K311">IF(G292&lt;0,IF(I292=0,0,IF(OR(G292=0,E292=0),"N.M.",IF(ABS(I292/G292)&gt;=10,"N.M.",I292/(-G292)))),IF(I292=0,0,IF(OR(G292=0,E292=0),"N.M.",IF(ABS(I292/G292)&gt;=10,"N.M.",I292/G292))))</f>
        <v>0</v>
      </c>
      <c r="M292" s="9">
        <v>0</v>
      </c>
      <c r="O292" s="9">
        <v>0</v>
      </c>
      <c r="Q292" s="9">
        <f aca="true" t="shared" si="98" ref="Q292:Q311">(+M292-O292)</f>
        <v>0</v>
      </c>
      <c r="S292" s="21">
        <f aca="true" t="shared" si="99" ref="S292:S311">IF(O292&lt;0,IF(Q292=0,0,IF(OR(O292=0,M292=0),"N.M.",IF(ABS(Q292/O292)&gt;=10,"N.M.",Q292/(-O292)))),IF(Q292=0,0,IF(OR(O292=0,M292=0),"N.M.",IF(ABS(Q292/O292)&gt;=10,"N.M.",Q292/O292))))</f>
        <v>0</v>
      </c>
      <c r="U292" s="9">
        <v>0</v>
      </c>
      <c r="W292" s="9">
        <v>0</v>
      </c>
      <c r="Y292" s="9">
        <f aca="true" t="shared" si="100" ref="Y292:Y311">(+U292-W292)</f>
        <v>0</v>
      </c>
      <c r="AA292" s="21">
        <f aca="true" t="shared" si="101" ref="AA292:AA311">IF(W292&lt;0,IF(Y292=0,0,IF(OR(W292=0,U292=0),"N.M.",IF(ABS(Y292/W292)&gt;=10,"N.M.",Y292/(-W292)))),IF(Y292=0,0,IF(OR(W292=0,U292=0),"N.M.",IF(ABS(Y292/W292)&gt;=10,"N.M.",Y292/W292))))</f>
        <v>0</v>
      </c>
      <c r="AC292" s="9">
        <v>74.38</v>
      </c>
      <c r="AE292" s="9">
        <v>0</v>
      </c>
      <c r="AG292" s="9">
        <f aca="true" t="shared" si="102" ref="AG292:AG311">(+AC292-AE292)</f>
        <v>74.38</v>
      </c>
      <c r="AI292" s="21" t="str">
        <f aca="true" t="shared" si="103" ref="AI292:AI311">IF(AE292&lt;0,IF(AG292=0,0,IF(OR(AE292=0,AC292=0),"N.M.",IF(ABS(AG292/AE292)&gt;=10,"N.M.",AG292/(-AE292)))),IF(AG292=0,0,IF(OR(AE292=0,AC292=0),"N.M.",IF(ABS(AG292/AE292)&gt;=10,"N.M.",AG292/AE292))))</f>
        <v>N.M.</v>
      </c>
    </row>
    <row r="293" spans="1:35" ht="12.75" outlineLevel="1">
      <c r="A293" s="1" t="s">
        <v>748</v>
      </c>
      <c r="B293" s="16" t="s">
        <v>749</v>
      </c>
      <c r="C293" s="1" t="s">
        <v>1249</v>
      </c>
      <c r="E293" s="5">
        <v>0</v>
      </c>
      <c r="G293" s="5">
        <v>0</v>
      </c>
      <c r="I293" s="9">
        <f t="shared" si="96"/>
        <v>0</v>
      </c>
      <c r="K293" s="21">
        <f t="shared" si="97"/>
        <v>0</v>
      </c>
      <c r="M293" s="9">
        <v>0</v>
      </c>
      <c r="O293" s="9">
        <v>4.96</v>
      </c>
      <c r="Q293" s="9">
        <f t="shared" si="98"/>
        <v>-4.96</v>
      </c>
      <c r="S293" s="21" t="str">
        <f t="shared" si="99"/>
        <v>N.M.</v>
      </c>
      <c r="U293" s="9">
        <v>0</v>
      </c>
      <c r="W293" s="9">
        <v>12.58</v>
      </c>
      <c r="Y293" s="9">
        <f t="shared" si="100"/>
        <v>-12.58</v>
      </c>
      <c r="AA293" s="21" t="str">
        <f t="shared" si="101"/>
        <v>N.M.</v>
      </c>
      <c r="AC293" s="9">
        <v>0.56</v>
      </c>
      <c r="AE293" s="9">
        <v>12.58</v>
      </c>
      <c r="AG293" s="9">
        <f t="shared" si="102"/>
        <v>-12.02</v>
      </c>
      <c r="AI293" s="21">
        <f t="shared" si="103"/>
        <v>-0.9554848966613672</v>
      </c>
    </row>
    <row r="294" spans="1:35" ht="12.75" outlineLevel="1">
      <c r="A294" s="1" t="s">
        <v>750</v>
      </c>
      <c r="B294" s="16" t="s">
        <v>751</v>
      </c>
      <c r="C294" s="1" t="s">
        <v>1250</v>
      </c>
      <c r="E294" s="5">
        <v>0</v>
      </c>
      <c r="G294" s="5">
        <v>0</v>
      </c>
      <c r="I294" s="9">
        <f t="shared" si="96"/>
        <v>0</v>
      </c>
      <c r="K294" s="21">
        <f t="shared" si="97"/>
        <v>0</v>
      </c>
      <c r="M294" s="9">
        <v>0</v>
      </c>
      <c r="O294" s="9">
        <v>0</v>
      </c>
      <c r="Q294" s="9">
        <f t="shared" si="98"/>
        <v>0</v>
      </c>
      <c r="S294" s="21">
        <f t="shared" si="99"/>
        <v>0</v>
      </c>
      <c r="U294" s="9">
        <v>30</v>
      </c>
      <c r="W294" s="9">
        <v>0</v>
      </c>
      <c r="Y294" s="9">
        <f t="shared" si="100"/>
        <v>30</v>
      </c>
      <c r="AA294" s="21" t="str">
        <f t="shared" si="101"/>
        <v>N.M.</v>
      </c>
      <c r="AC294" s="9">
        <v>280</v>
      </c>
      <c r="AE294" s="9">
        <v>0</v>
      </c>
      <c r="AG294" s="9">
        <f t="shared" si="102"/>
        <v>280</v>
      </c>
      <c r="AI294" s="21" t="str">
        <f t="shared" si="103"/>
        <v>N.M.</v>
      </c>
    </row>
    <row r="295" spans="1:35" ht="12.75" outlineLevel="1">
      <c r="A295" s="1" t="s">
        <v>752</v>
      </c>
      <c r="B295" s="16" t="s">
        <v>753</v>
      </c>
      <c r="C295" s="1" t="s">
        <v>1251</v>
      </c>
      <c r="E295" s="5">
        <v>0</v>
      </c>
      <c r="G295" s="5">
        <v>0</v>
      </c>
      <c r="I295" s="9">
        <f t="shared" si="96"/>
        <v>0</v>
      </c>
      <c r="K295" s="21">
        <f t="shared" si="97"/>
        <v>0</v>
      </c>
      <c r="M295" s="9">
        <v>0</v>
      </c>
      <c r="O295" s="9">
        <v>0</v>
      </c>
      <c r="Q295" s="9">
        <f t="shared" si="98"/>
        <v>0</v>
      </c>
      <c r="S295" s="21">
        <f t="shared" si="99"/>
        <v>0</v>
      </c>
      <c r="U295" s="9">
        <v>150.42000000000002</v>
      </c>
      <c r="W295" s="9">
        <v>115.37</v>
      </c>
      <c r="Y295" s="9">
        <f t="shared" si="100"/>
        <v>35.05000000000001</v>
      </c>
      <c r="AA295" s="21">
        <f t="shared" si="101"/>
        <v>0.3038051486521627</v>
      </c>
      <c r="AC295" s="9">
        <v>150.42000000000002</v>
      </c>
      <c r="AE295" s="9">
        <v>645.01</v>
      </c>
      <c r="AG295" s="9">
        <f t="shared" si="102"/>
        <v>-494.59</v>
      </c>
      <c r="AI295" s="21">
        <f t="shared" si="103"/>
        <v>-0.766794313266461</v>
      </c>
    </row>
    <row r="296" spans="1:35" ht="12.75" outlineLevel="1">
      <c r="A296" s="1" t="s">
        <v>754</v>
      </c>
      <c r="B296" s="16" t="s">
        <v>755</v>
      </c>
      <c r="C296" s="1" t="s">
        <v>1252</v>
      </c>
      <c r="E296" s="5">
        <v>0</v>
      </c>
      <c r="G296" s="5">
        <v>0</v>
      </c>
      <c r="I296" s="9">
        <f t="shared" si="96"/>
        <v>0</v>
      </c>
      <c r="K296" s="21">
        <f t="shared" si="97"/>
        <v>0</v>
      </c>
      <c r="M296" s="9">
        <v>0</v>
      </c>
      <c r="O296" s="9">
        <v>-0.65</v>
      </c>
      <c r="Q296" s="9">
        <f t="shared" si="98"/>
        <v>0.65</v>
      </c>
      <c r="S296" s="21" t="str">
        <f t="shared" si="99"/>
        <v>N.M.</v>
      </c>
      <c r="U296" s="9">
        <v>200.81900000000002</v>
      </c>
      <c r="W296" s="9">
        <v>792.6260000000001</v>
      </c>
      <c r="Y296" s="9">
        <f t="shared" si="100"/>
        <v>-591.807</v>
      </c>
      <c r="AA296" s="21">
        <f t="shared" si="101"/>
        <v>-0.746640912612001</v>
      </c>
      <c r="AC296" s="9">
        <v>1372.676</v>
      </c>
      <c r="AE296" s="9">
        <v>426.3260000000001</v>
      </c>
      <c r="AG296" s="9">
        <f t="shared" si="102"/>
        <v>946.3499999999999</v>
      </c>
      <c r="AI296" s="21">
        <f t="shared" si="103"/>
        <v>2.219780168228069</v>
      </c>
    </row>
    <row r="297" spans="1:35" ht="12.75" outlineLevel="1">
      <c r="A297" s="1" t="s">
        <v>756</v>
      </c>
      <c r="B297" s="16" t="s">
        <v>757</v>
      </c>
      <c r="C297" s="1" t="s">
        <v>1253</v>
      </c>
      <c r="E297" s="5">
        <v>68.16</v>
      </c>
      <c r="G297" s="5">
        <v>64.16</v>
      </c>
      <c r="I297" s="9">
        <f t="shared" si="96"/>
        <v>4</v>
      </c>
      <c r="K297" s="21">
        <f t="shared" si="97"/>
        <v>0.06234413965087282</v>
      </c>
      <c r="M297" s="9">
        <v>236.86</v>
      </c>
      <c r="O297" s="9">
        <v>214.583</v>
      </c>
      <c r="Q297" s="9">
        <f t="shared" si="98"/>
        <v>22.277000000000015</v>
      </c>
      <c r="S297" s="21">
        <f t="shared" si="99"/>
        <v>0.10381530689756419</v>
      </c>
      <c r="U297" s="9">
        <v>764.3770000000001</v>
      </c>
      <c r="W297" s="9">
        <v>551.652</v>
      </c>
      <c r="Y297" s="9">
        <f t="shared" si="100"/>
        <v>212.72500000000002</v>
      </c>
      <c r="AA297" s="21">
        <f t="shared" si="101"/>
        <v>0.38561448159346834</v>
      </c>
      <c r="AC297" s="9">
        <v>1233.1660000000002</v>
      </c>
      <c r="AE297" s="9">
        <v>1143.1570000000002</v>
      </c>
      <c r="AG297" s="9">
        <f t="shared" si="102"/>
        <v>90.00900000000001</v>
      </c>
      <c r="AI297" s="21">
        <f t="shared" si="103"/>
        <v>0.07873721632286729</v>
      </c>
    </row>
    <row r="298" spans="1:35" ht="12.75" outlineLevel="1">
      <c r="A298" s="1" t="s">
        <v>758</v>
      </c>
      <c r="B298" s="16" t="s">
        <v>759</v>
      </c>
      <c r="C298" s="1" t="s">
        <v>1254</v>
      </c>
      <c r="E298" s="5">
        <v>0</v>
      </c>
      <c r="G298" s="5">
        <v>0</v>
      </c>
      <c r="I298" s="9">
        <f t="shared" si="96"/>
        <v>0</v>
      </c>
      <c r="K298" s="21">
        <f t="shared" si="97"/>
        <v>0</v>
      </c>
      <c r="M298" s="9">
        <v>4.33</v>
      </c>
      <c r="O298" s="9">
        <v>0</v>
      </c>
      <c r="Q298" s="9">
        <f t="shared" si="98"/>
        <v>4.33</v>
      </c>
      <c r="S298" s="21" t="str">
        <f t="shared" si="99"/>
        <v>N.M.</v>
      </c>
      <c r="U298" s="9">
        <v>4.33</v>
      </c>
      <c r="W298" s="9">
        <v>0.8200000000000001</v>
      </c>
      <c r="Y298" s="9">
        <f t="shared" si="100"/>
        <v>3.51</v>
      </c>
      <c r="AA298" s="21">
        <f t="shared" si="101"/>
        <v>4.280487804878049</v>
      </c>
      <c r="AC298" s="9">
        <v>6.03</v>
      </c>
      <c r="AE298" s="9">
        <v>0.8200000000000001</v>
      </c>
      <c r="AG298" s="9">
        <f t="shared" si="102"/>
        <v>5.21</v>
      </c>
      <c r="AI298" s="21">
        <f t="shared" si="103"/>
        <v>6.353658536585366</v>
      </c>
    </row>
    <row r="299" spans="1:35" ht="12.75" outlineLevel="1">
      <c r="A299" s="1" t="s">
        <v>760</v>
      </c>
      <c r="B299" s="16" t="s">
        <v>761</v>
      </c>
      <c r="C299" s="1" t="s">
        <v>1255</v>
      </c>
      <c r="E299" s="5">
        <v>290.33</v>
      </c>
      <c r="G299" s="5">
        <v>0</v>
      </c>
      <c r="I299" s="9">
        <f t="shared" si="96"/>
        <v>290.33</v>
      </c>
      <c r="K299" s="21" t="str">
        <f t="shared" si="97"/>
        <v>N.M.</v>
      </c>
      <c r="M299" s="9">
        <v>290.33</v>
      </c>
      <c r="O299" s="9">
        <v>0</v>
      </c>
      <c r="Q299" s="9">
        <f t="shared" si="98"/>
        <v>290.33</v>
      </c>
      <c r="S299" s="21" t="str">
        <f t="shared" si="99"/>
        <v>N.M.</v>
      </c>
      <c r="U299" s="9">
        <v>290.33</v>
      </c>
      <c r="W299" s="9">
        <v>0</v>
      </c>
      <c r="Y299" s="9">
        <f t="shared" si="100"/>
        <v>290.33</v>
      </c>
      <c r="AA299" s="21" t="str">
        <f t="shared" si="101"/>
        <v>N.M.</v>
      </c>
      <c r="AC299" s="9">
        <v>628.65</v>
      </c>
      <c r="AE299" s="9">
        <v>0</v>
      </c>
      <c r="AG299" s="9">
        <f t="shared" si="102"/>
        <v>628.65</v>
      </c>
      <c r="AI299" s="21" t="str">
        <f t="shared" si="103"/>
        <v>N.M.</v>
      </c>
    </row>
    <row r="300" spans="1:35" ht="12.75" outlineLevel="1">
      <c r="A300" s="1" t="s">
        <v>762</v>
      </c>
      <c r="B300" s="16" t="s">
        <v>763</v>
      </c>
      <c r="C300" s="1" t="s">
        <v>1256</v>
      </c>
      <c r="E300" s="5">
        <v>0</v>
      </c>
      <c r="G300" s="5">
        <v>0</v>
      </c>
      <c r="I300" s="9">
        <f t="shared" si="96"/>
        <v>0</v>
      </c>
      <c r="K300" s="21">
        <f t="shared" si="97"/>
        <v>0</v>
      </c>
      <c r="M300" s="9">
        <v>3552.79</v>
      </c>
      <c r="O300" s="9">
        <v>3475.1130000000003</v>
      </c>
      <c r="Q300" s="9">
        <f t="shared" si="98"/>
        <v>77.67699999999968</v>
      </c>
      <c r="S300" s="21">
        <f t="shared" si="99"/>
        <v>0.022352366671241963</v>
      </c>
      <c r="U300" s="9">
        <v>26058.013</v>
      </c>
      <c r="W300" s="9">
        <v>26735.265</v>
      </c>
      <c r="Y300" s="9">
        <f t="shared" si="100"/>
        <v>-677.2520000000004</v>
      </c>
      <c r="AA300" s="21">
        <f t="shared" si="101"/>
        <v>-0.025331785564870982</v>
      </c>
      <c r="AC300" s="9">
        <v>29514.273999999998</v>
      </c>
      <c r="AE300" s="9">
        <v>54634.769</v>
      </c>
      <c r="AG300" s="9">
        <f t="shared" si="102"/>
        <v>-25120.495000000003</v>
      </c>
      <c r="AI300" s="21">
        <f t="shared" si="103"/>
        <v>-0.4597895343897217</v>
      </c>
    </row>
    <row r="301" spans="1:35" ht="12.75" outlineLevel="1">
      <c r="A301" s="1" t="s">
        <v>764</v>
      </c>
      <c r="B301" s="16" t="s">
        <v>765</v>
      </c>
      <c r="C301" s="1" t="s">
        <v>1257</v>
      </c>
      <c r="E301" s="5">
        <v>32.63</v>
      </c>
      <c r="G301" s="5">
        <v>18.47</v>
      </c>
      <c r="I301" s="9">
        <f t="shared" si="96"/>
        <v>14.160000000000004</v>
      </c>
      <c r="K301" s="21">
        <f t="shared" si="97"/>
        <v>0.7666486193827832</v>
      </c>
      <c r="M301" s="9">
        <v>50.95</v>
      </c>
      <c r="O301" s="9">
        <v>58.75</v>
      </c>
      <c r="Q301" s="9">
        <f t="shared" si="98"/>
        <v>-7.799999999999997</v>
      </c>
      <c r="S301" s="21">
        <f t="shared" si="99"/>
        <v>-0.13276595744680847</v>
      </c>
      <c r="U301" s="9">
        <v>160.78</v>
      </c>
      <c r="W301" s="9">
        <v>154.13</v>
      </c>
      <c r="Y301" s="9">
        <f t="shared" si="100"/>
        <v>6.650000000000006</v>
      </c>
      <c r="AA301" s="21">
        <f t="shared" si="101"/>
        <v>0.043145396743009184</v>
      </c>
      <c r="AC301" s="9">
        <v>276.62</v>
      </c>
      <c r="AE301" s="9">
        <v>227.75</v>
      </c>
      <c r="AG301" s="9">
        <f t="shared" si="102"/>
        <v>48.870000000000005</v>
      </c>
      <c r="AI301" s="21">
        <f t="shared" si="103"/>
        <v>0.21457738748627883</v>
      </c>
    </row>
    <row r="302" spans="1:35" ht="12.75" outlineLevel="1">
      <c r="A302" s="1" t="s">
        <v>766</v>
      </c>
      <c r="B302" s="16" t="s">
        <v>767</v>
      </c>
      <c r="C302" s="1" t="s">
        <v>1258</v>
      </c>
      <c r="E302" s="5">
        <v>6730.99</v>
      </c>
      <c r="G302" s="5">
        <v>4929.861</v>
      </c>
      <c r="I302" s="9">
        <f t="shared" si="96"/>
        <v>1801.129</v>
      </c>
      <c r="K302" s="21">
        <f t="shared" si="97"/>
        <v>0.36535086891902224</v>
      </c>
      <c r="M302" s="9">
        <v>19719.502</v>
      </c>
      <c r="O302" s="9">
        <v>16371.041000000001</v>
      </c>
      <c r="Q302" s="9">
        <f t="shared" si="98"/>
        <v>3348.4609999999993</v>
      </c>
      <c r="S302" s="21">
        <f t="shared" si="99"/>
        <v>0.20453561871844309</v>
      </c>
      <c r="U302" s="9">
        <v>53742.919</v>
      </c>
      <c r="W302" s="9">
        <v>40684.966</v>
      </c>
      <c r="Y302" s="9">
        <f t="shared" si="100"/>
        <v>13057.953000000001</v>
      </c>
      <c r="AA302" s="21">
        <f t="shared" si="101"/>
        <v>0.3209527814279113</v>
      </c>
      <c r="AC302" s="9">
        <v>77513.323</v>
      </c>
      <c r="AE302" s="9">
        <v>61722.358</v>
      </c>
      <c r="AG302" s="9">
        <f t="shared" si="102"/>
        <v>15790.965000000004</v>
      </c>
      <c r="AI302" s="21">
        <f t="shared" si="103"/>
        <v>0.25583865412270873</v>
      </c>
    </row>
    <row r="303" spans="1:35" ht="12.75" outlineLevel="1">
      <c r="A303" s="1" t="s">
        <v>768</v>
      </c>
      <c r="B303" s="16" t="s">
        <v>769</v>
      </c>
      <c r="C303" s="1" t="s">
        <v>1259</v>
      </c>
      <c r="E303" s="5">
        <v>0</v>
      </c>
      <c r="G303" s="5">
        <v>0</v>
      </c>
      <c r="I303" s="9">
        <f t="shared" si="96"/>
        <v>0</v>
      </c>
      <c r="K303" s="21">
        <f t="shared" si="97"/>
        <v>0</v>
      </c>
      <c r="M303" s="9">
        <v>0</v>
      </c>
      <c r="O303" s="9">
        <v>0</v>
      </c>
      <c r="Q303" s="9">
        <f t="shared" si="98"/>
        <v>0</v>
      </c>
      <c r="S303" s="21">
        <f t="shared" si="99"/>
        <v>0</v>
      </c>
      <c r="U303" s="9">
        <v>0</v>
      </c>
      <c r="W303" s="9">
        <v>105.97200000000001</v>
      </c>
      <c r="Y303" s="9">
        <f t="shared" si="100"/>
        <v>-105.97200000000001</v>
      </c>
      <c r="AA303" s="21" t="str">
        <f t="shared" si="101"/>
        <v>N.M.</v>
      </c>
      <c r="AC303" s="9">
        <v>0</v>
      </c>
      <c r="AE303" s="9">
        <v>105.97200000000001</v>
      </c>
      <c r="AG303" s="9">
        <f t="shared" si="102"/>
        <v>-105.97200000000001</v>
      </c>
      <c r="AI303" s="21" t="str">
        <f t="shared" si="103"/>
        <v>N.M.</v>
      </c>
    </row>
    <row r="304" spans="1:35" ht="12.75" outlineLevel="1">
      <c r="A304" s="1" t="s">
        <v>770</v>
      </c>
      <c r="B304" s="16" t="s">
        <v>771</v>
      </c>
      <c r="C304" s="1" t="s">
        <v>1260</v>
      </c>
      <c r="E304" s="5">
        <v>484.95</v>
      </c>
      <c r="G304" s="5">
        <v>424.232</v>
      </c>
      <c r="I304" s="9">
        <f t="shared" si="96"/>
        <v>60.71799999999996</v>
      </c>
      <c r="K304" s="21">
        <f t="shared" si="97"/>
        <v>0.14312451677384064</v>
      </c>
      <c r="M304" s="9">
        <v>64176.020000000004</v>
      </c>
      <c r="O304" s="9">
        <v>23310.887</v>
      </c>
      <c r="Q304" s="9">
        <f t="shared" si="98"/>
        <v>40865.133</v>
      </c>
      <c r="S304" s="21">
        <f t="shared" si="99"/>
        <v>1.75304925119323</v>
      </c>
      <c r="U304" s="9">
        <v>185760.477</v>
      </c>
      <c r="W304" s="9">
        <v>102223.186</v>
      </c>
      <c r="Y304" s="9">
        <f t="shared" si="100"/>
        <v>83537.29100000001</v>
      </c>
      <c r="AA304" s="21">
        <f t="shared" si="101"/>
        <v>0.8172049245266139</v>
      </c>
      <c r="AC304" s="9">
        <v>365216.637</v>
      </c>
      <c r="AE304" s="9">
        <v>118516.833</v>
      </c>
      <c r="AG304" s="9">
        <f t="shared" si="102"/>
        <v>246699.804</v>
      </c>
      <c r="AI304" s="21">
        <f t="shared" si="103"/>
        <v>2.08155919927425</v>
      </c>
    </row>
    <row r="305" spans="1:35" ht="12.75" outlineLevel="1">
      <c r="A305" s="1" t="s">
        <v>772</v>
      </c>
      <c r="B305" s="16" t="s">
        <v>773</v>
      </c>
      <c r="C305" s="1" t="s">
        <v>1261</v>
      </c>
      <c r="E305" s="5">
        <v>707.071</v>
      </c>
      <c r="G305" s="5">
        <v>2891.056</v>
      </c>
      <c r="I305" s="9">
        <f t="shared" si="96"/>
        <v>-2183.985</v>
      </c>
      <c r="K305" s="21">
        <f t="shared" si="97"/>
        <v>-0.7554281203823102</v>
      </c>
      <c r="M305" s="9">
        <v>2042.1550000000002</v>
      </c>
      <c r="O305" s="9">
        <v>5512.608</v>
      </c>
      <c r="Q305" s="9">
        <f t="shared" si="98"/>
        <v>-3470.453</v>
      </c>
      <c r="S305" s="21">
        <f t="shared" si="99"/>
        <v>-0.6295483009131068</v>
      </c>
      <c r="U305" s="9">
        <v>14871.278</v>
      </c>
      <c r="W305" s="9">
        <v>17425.103</v>
      </c>
      <c r="Y305" s="9">
        <f t="shared" si="100"/>
        <v>-2553.824999999999</v>
      </c>
      <c r="AA305" s="21">
        <f t="shared" si="101"/>
        <v>-0.14656010928601104</v>
      </c>
      <c r="AC305" s="9">
        <v>26228.372000000003</v>
      </c>
      <c r="AE305" s="9">
        <v>35346.744999999995</v>
      </c>
      <c r="AG305" s="9">
        <f t="shared" si="102"/>
        <v>-9118.372999999992</v>
      </c>
      <c r="AI305" s="21">
        <f t="shared" si="103"/>
        <v>-0.25796924158080164</v>
      </c>
    </row>
    <row r="306" spans="1:35" ht="12.75" outlineLevel="1">
      <c r="A306" s="1" t="s">
        <v>774</v>
      </c>
      <c r="B306" s="16" t="s">
        <v>775</v>
      </c>
      <c r="C306" s="1" t="s">
        <v>1262</v>
      </c>
      <c r="E306" s="5">
        <v>1307.2</v>
      </c>
      <c r="G306" s="5">
        <v>82.87</v>
      </c>
      <c r="I306" s="9">
        <f t="shared" si="96"/>
        <v>1224.33</v>
      </c>
      <c r="K306" s="21" t="str">
        <f t="shared" si="97"/>
        <v>N.M.</v>
      </c>
      <c r="M306" s="9">
        <v>4150.05</v>
      </c>
      <c r="O306" s="9">
        <v>556.74</v>
      </c>
      <c r="Q306" s="9">
        <f t="shared" si="98"/>
        <v>3593.3100000000004</v>
      </c>
      <c r="S306" s="21">
        <f t="shared" si="99"/>
        <v>6.4541976506089025</v>
      </c>
      <c r="U306" s="9">
        <v>4987.6630000000005</v>
      </c>
      <c r="W306" s="9">
        <v>625.9300000000001</v>
      </c>
      <c r="Y306" s="9">
        <f t="shared" si="100"/>
        <v>4361.733</v>
      </c>
      <c r="AA306" s="21">
        <f t="shared" si="101"/>
        <v>6.9684038151230965</v>
      </c>
      <c r="AC306" s="9">
        <v>8345.423</v>
      </c>
      <c r="AE306" s="9">
        <v>7023.320000000001</v>
      </c>
      <c r="AG306" s="9">
        <f t="shared" si="102"/>
        <v>1322.103</v>
      </c>
      <c r="AI306" s="21">
        <f t="shared" si="103"/>
        <v>0.18824473326005364</v>
      </c>
    </row>
    <row r="307" spans="1:35" ht="12.75" outlineLevel="1">
      <c r="A307" s="1" t="s">
        <v>776</v>
      </c>
      <c r="B307" s="16" t="s">
        <v>777</v>
      </c>
      <c r="C307" s="1" t="s">
        <v>1263</v>
      </c>
      <c r="E307" s="5">
        <v>141447.09</v>
      </c>
      <c r="G307" s="5">
        <v>23172.701</v>
      </c>
      <c r="I307" s="9">
        <f t="shared" si="96"/>
        <v>118274.389</v>
      </c>
      <c r="K307" s="21">
        <f t="shared" si="97"/>
        <v>5.10403983549436</v>
      </c>
      <c r="M307" s="9">
        <v>278797.229</v>
      </c>
      <c r="O307" s="9">
        <v>61685.326</v>
      </c>
      <c r="Q307" s="9">
        <f t="shared" si="98"/>
        <v>217111.903</v>
      </c>
      <c r="S307" s="21">
        <f t="shared" si="99"/>
        <v>3.519668567529334</v>
      </c>
      <c r="U307" s="9">
        <v>451195.245</v>
      </c>
      <c r="W307" s="9">
        <v>192492.894</v>
      </c>
      <c r="Y307" s="9">
        <f t="shared" si="100"/>
        <v>258702.351</v>
      </c>
      <c r="AA307" s="21">
        <f t="shared" si="101"/>
        <v>1.3439579281300638</v>
      </c>
      <c r="AC307" s="9">
        <v>547416.2779999999</v>
      </c>
      <c r="AE307" s="9">
        <v>528808.675</v>
      </c>
      <c r="AG307" s="9">
        <f t="shared" si="102"/>
        <v>18607.602999999886</v>
      </c>
      <c r="AI307" s="21">
        <f t="shared" si="103"/>
        <v>0.035187779398664146</v>
      </c>
    </row>
    <row r="308" spans="1:35" ht="12.75" outlineLevel="1">
      <c r="A308" s="1" t="s">
        <v>778</v>
      </c>
      <c r="B308" s="16" t="s">
        <v>779</v>
      </c>
      <c r="C308" s="1" t="s">
        <v>1264</v>
      </c>
      <c r="E308" s="5">
        <v>0</v>
      </c>
      <c r="G308" s="5">
        <v>0</v>
      </c>
      <c r="I308" s="9">
        <f t="shared" si="96"/>
        <v>0</v>
      </c>
      <c r="K308" s="21">
        <f t="shared" si="97"/>
        <v>0</v>
      </c>
      <c r="M308" s="9">
        <v>500</v>
      </c>
      <c r="O308" s="9">
        <v>0</v>
      </c>
      <c r="Q308" s="9">
        <f t="shared" si="98"/>
        <v>500</v>
      </c>
      <c r="S308" s="21" t="str">
        <f t="shared" si="99"/>
        <v>N.M.</v>
      </c>
      <c r="U308" s="9">
        <v>500</v>
      </c>
      <c r="W308" s="9">
        <v>0</v>
      </c>
      <c r="Y308" s="9">
        <f t="shared" si="100"/>
        <v>500</v>
      </c>
      <c r="AA308" s="21" t="str">
        <f t="shared" si="101"/>
        <v>N.M.</v>
      </c>
      <c r="AC308" s="9">
        <v>500</v>
      </c>
      <c r="AE308" s="9">
        <v>0</v>
      </c>
      <c r="AG308" s="9">
        <f t="shared" si="102"/>
        <v>500</v>
      </c>
      <c r="AI308" s="21" t="str">
        <f t="shared" si="103"/>
        <v>N.M.</v>
      </c>
    </row>
    <row r="309" spans="1:35" ht="12.75" outlineLevel="1">
      <c r="A309" s="1" t="s">
        <v>780</v>
      </c>
      <c r="B309" s="16" t="s">
        <v>781</v>
      </c>
      <c r="C309" s="1" t="s">
        <v>1265</v>
      </c>
      <c r="E309" s="5">
        <v>7748.12</v>
      </c>
      <c r="G309" s="5">
        <v>7928.02</v>
      </c>
      <c r="I309" s="9">
        <f t="shared" si="96"/>
        <v>-179.90000000000055</v>
      </c>
      <c r="K309" s="21">
        <f t="shared" si="97"/>
        <v>-0.022691668285397936</v>
      </c>
      <c r="M309" s="9">
        <v>23244.350000000002</v>
      </c>
      <c r="O309" s="9">
        <v>23784.06</v>
      </c>
      <c r="Q309" s="9">
        <f t="shared" si="98"/>
        <v>-539.7099999999991</v>
      </c>
      <c r="S309" s="21">
        <f t="shared" si="99"/>
        <v>-0.022692088735060335</v>
      </c>
      <c r="U309" s="9">
        <v>62524.65</v>
      </c>
      <c r="W309" s="9">
        <v>63424.16</v>
      </c>
      <c r="Y309" s="9">
        <f t="shared" si="100"/>
        <v>-899.510000000002</v>
      </c>
      <c r="AA309" s="21">
        <f t="shared" si="101"/>
        <v>-0.014182450346997139</v>
      </c>
      <c r="AC309" s="9">
        <v>95136.73000000001</v>
      </c>
      <c r="AE309" s="9">
        <v>94911.24</v>
      </c>
      <c r="AG309" s="9">
        <f t="shared" si="102"/>
        <v>225.49000000000524</v>
      </c>
      <c r="AI309" s="21">
        <f t="shared" si="103"/>
        <v>0.002375798693600518</v>
      </c>
    </row>
    <row r="310" spans="1:35" ht="12.75" outlineLevel="1">
      <c r="A310" s="1" t="s">
        <v>782</v>
      </c>
      <c r="B310" s="16" t="s">
        <v>783</v>
      </c>
      <c r="C310" s="1" t="s">
        <v>1266</v>
      </c>
      <c r="E310" s="5">
        <v>22991.63</v>
      </c>
      <c r="G310" s="5">
        <v>29293.190000000002</v>
      </c>
      <c r="I310" s="9">
        <f t="shared" si="96"/>
        <v>-6301.560000000001</v>
      </c>
      <c r="K310" s="21">
        <f t="shared" si="97"/>
        <v>-0.21512030611893074</v>
      </c>
      <c r="M310" s="9">
        <v>69093.02</v>
      </c>
      <c r="O310" s="9">
        <v>79880.76</v>
      </c>
      <c r="Q310" s="9">
        <f t="shared" si="98"/>
        <v>-10787.73999999999</v>
      </c>
      <c r="S310" s="21">
        <f t="shared" si="99"/>
        <v>-0.13504803910228183</v>
      </c>
      <c r="U310" s="9">
        <v>190538.71</v>
      </c>
      <c r="W310" s="9">
        <v>197052.729</v>
      </c>
      <c r="Y310" s="9">
        <f t="shared" si="100"/>
        <v>-6514.019</v>
      </c>
      <c r="AA310" s="21">
        <f t="shared" si="101"/>
        <v>-0.033057238197396394</v>
      </c>
      <c r="AC310" s="9">
        <v>288711.97</v>
      </c>
      <c r="AE310" s="9">
        <v>291104.43799999997</v>
      </c>
      <c r="AG310" s="9">
        <f t="shared" si="102"/>
        <v>-2392.4679999999935</v>
      </c>
      <c r="AI310" s="21">
        <f t="shared" si="103"/>
        <v>-0.0082185899206387</v>
      </c>
    </row>
    <row r="311" spans="1:35" ht="12.75" outlineLevel="1">
      <c r="A311" s="1" t="s">
        <v>784</v>
      </c>
      <c r="B311" s="16" t="s">
        <v>785</v>
      </c>
      <c r="C311" s="1" t="s">
        <v>1267</v>
      </c>
      <c r="E311" s="5">
        <v>23046.18</v>
      </c>
      <c r="G311" s="5">
        <v>23943.65</v>
      </c>
      <c r="I311" s="9">
        <f t="shared" si="96"/>
        <v>-897.4700000000012</v>
      </c>
      <c r="K311" s="21">
        <f t="shared" si="97"/>
        <v>-0.037482589329530004</v>
      </c>
      <c r="M311" s="9">
        <v>69138.54000000001</v>
      </c>
      <c r="O311" s="9">
        <v>71830.95</v>
      </c>
      <c r="Q311" s="9">
        <f t="shared" si="98"/>
        <v>-2692.409999999989</v>
      </c>
      <c r="S311" s="21">
        <f t="shared" si="99"/>
        <v>-0.03748258932952981</v>
      </c>
      <c r="U311" s="9">
        <v>184369.44</v>
      </c>
      <c r="W311" s="9">
        <v>191549.2</v>
      </c>
      <c r="Y311" s="9">
        <f t="shared" si="100"/>
        <v>-7179.760000000009</v>
      </c>
      <c r="AA311" s="21">
        <f t="shared" si="101"/>
        <v>-0.037482589329530004</v>
      </c>
      <c r="AC311" s="9">
        <v>280144.04000000004</v>
      </c>
      <c r="AE311" s="9">
        <v>477261.33</v>
      </c>
      <c r="AG311" s="9">
        <f t="shared" si="102"/>
        <v>-197117.28999999998</v>
      </c>
      <c r="AI311" s="21">
        <f t="shared" si="103"/>
        <v>-0.41301751809642734</v>
      </c>
    </row>
    <row r="312" spans="1:68" s="90" customFormat="1" ht="12.75">
      <c r="A312" s="90" t="s">
        <v>33</v>
      </c>
      <c r="B312" s="91"/>
      <c r="C312" s="77" t="s">
        <v>1268</v>
      </c>
      <c r="D312" s="105"/>
      <c r="E312" s="105">
        <v>9355714.693999996</v>
      </c>
      <c r="F312" s="105"/>
      <c r="G312" s="105">
        <v>5469390.1800000025</v>
      </c>
      <c r="H312" s="105"/>
      <c r="I312" s="9">
        <f>+E312-G312</f>
        <v>3886324.513999994</v>
      </c>
      <c r="J312" s="37" t="str">
        <f>IF((+E312-G312)=(I312),"  ",$AO$511)</f>
        <v>  </v>
      </c>
      <c r="K312" s="38">
        <f>IF(G312&lt;0,IF(I312=0,0,IF(OR(G312=0,E312=0),"N.M.",IF(ABS(I312/G312)&gt;=10,"N.M.",I312/(-G312)))),IF(I312=0,0,IF(OR(G312=0,E312=0),"N.M.",IF(ABS(I312/G312)&gt;=10,"N.M.",I312/G312))))</f>
        <v>0.7105590177514072</v>
      </c>
      <c r="L312" s="39"/>
      <c r="M312" s="5">
        <v>19977542.719999984</v>
      </c>
      <c r="N312" s="9"/>
      <c r="O312" s="5">
        <v>15450905.422000006</v>
      </c>
      <c r="P312" s="9"/>
      <c r="Q312" s="9">
        <f>(+M312-O312)</f>
        <v>4526637.297999978</v>
      </c>
      <c r="R312" s="37" t="str">
        <f>IF((+M312-O312)=(Q312),"  ",$AO$511)</f>
        <v>  </v>
      </c>
      <c r="S312" s="38">
        <f>IF(O312&lt;0,IF(Q312=0,0,IF(OR(O312=0,M312=0),"N.M.",IF(ABS(Q312/O312)&gt;=10,"N.M.",Q312/(-O312)))),IF(Q312=0,0,IF(OR(O312=0,M312=0),"N.M.",IF(ABS(Q312/O312)&gt;=10,"N.M.",Q312/O312))))</f>
        <v>0.2929690639070677</v>
      </c>
      <c r="T312" s="39"/>
      <c r="U312" s="9">
        <v>45768978.378</v>
      </c>
      <c r="V312" s="9"/>
      <c r="W312" s="9">
        <v>41951018.23100002</v>
      </c>
      <c r="X312" s="9"/>
      <c r="Y312" s="9">
        <f>(+U312-W312)</f>
        <v>3817960.1469999775</v>
      </c>
      <c r="Z312" s="37" t="str">
        <f>IF((+U312-W312)=(Y312),"  ",$AO$511)</f>
        <v>  </v>
      </c>
      <c r="AA312" s="38">
        <f>IF(W312&lt;0,IF(Y312=0,0,IF(OR(W312=0,U312=0),"N.M.",IF(ABS(Y312/W312)&gt;=10,"N.M.",Y312/(-W312)))),IF(Y312=0,0,IF(OR(W312=0,U312=0),"N.M.",IF(ABS(Y312/W312)&gt;=10,"N.M.",Y312/W312))))</f>
        <v>0.09100995179608458</v>
      </c>
      <c r="AB312" s="39"/>
      <c r="AC312" s="9">
        <v>71210594.05600002</v>
      </c>
      <c r="AD312" s="9"/>
      <c r="AE312" s="9">
        <v>65464565.67999999</v>
      </c>
      <c r="AF312" s="9"/>
      <c r="AG312" s="9">
        <f>(+AC312-AE312)</f>
        <v>5746028.376000032</v>
      </c>
      <c r="AH312" s="37" t="str">
        <f>IF((+AC312-AE312)=(AG312),"  ",$AO$511)</f>
        <v>  </v>
      </c>
      <c r="AI312" s="38">
        <f>IF(AE312&lt;0,IF(AG312=0,0,IF(OR(AE312=0,AC312=0),"N.M.",IF(ABS(AG312/AE312)&gt;=10,"N.M.",AG312/(-AE312)))),IF(AG312=0,0,IF(OR(AE312=0,AC312=0),"N.M.",IF(ABS(AG312/AE312)&gt;=10,"N.M.",AG312/AE312))))</f>
        <v>0.08777310773109573</v>
      </c>
      <c r="AJ312" s="105"/>
      <c r="AK312" s="105"/>
      <c r="AL312" s="105"/>
      <c r="AM312" s="105"/>
      <c r="AN312" s="105"/>
      <c r="AO312" s="105"/>
      <c r="AP312" s="106"/>
      <c r="AQ312" s="107"/>
      <c r="AR312" s="108"/>
      <c r="AS312" s="105"/>
      <c r="AT312" s="105"/>
      <c r="AU312" s="105"/>
      <c r="AV312" s="105"/>
      <c r="AW312" s="105"/>
      <c r="AX312" s="106"/>
      <c r="AY312" s="107"/>
      <c r="AZ312" s="108"/>
      <c r="BA312" s="105"/>
      <c r="BB312" s="105"/>
      <c r="BC312" s="105"/>
      <c r="BD312" s="106"/>
      <c r="BE312" s="107"/>
      <c r="BF312" s="108"/>
      <c r="BG312" s="105"/>
      <c r="BH312" s="109"/>
      <c r="BI312" s="105"/>
      <c r="BJ312" s="109"/>
      <c r="BK312" s="105"/>
      <c r="BL312" s="109"/>
      <c r="BM312" s="105"/>
      <c r="BN312" s="97"/>
      <c r="BO312" s="97"/>
      <c r="BP312" s="97"/>
    </row>
    <row r="313" spans="1:35" ht="12.75" outlineLevel="1">
      <c r="A313" s="1" t="s">
        <v>786</v>
      </c>
      <c r="B313" s="16" t="s">
        <v>787</v>
      </c>
      <c r="C313" s="1" t="s">
        <v>1269</v>
      </c>
      <c r="E313" s="5">
        <v>91270.77</v>
      </c>
      <c r="G313" s="5">
        <v>77907.989</v>
      </c>
      <c r="I313" s="9">
        <f aca="true" t="shared" si="104" ref="I313:I343">+E313-G313</f>
        <v>13362.781000000003</v>
      </c>
      <c r="K313" s="21">
        <f aca="true" t="shared" si="105" ref="K313:K343">IF(G313&lt;0,IF(I313=0,0,IF(OR(G313=0,E313=0),"N.M.",IF(ABS(I313/G313)&gt;=10,"N.M.",I313/(-G313)))),IF(I313=0,0,IF(OR(G313=0,E313=0),"N.M.",IF(ABS(I313/G313)&gt;=10,"N.M.",I313/G313))))</f>
        <v>0.17152003499923482</v>
      </c>
      <c r="M313" s="9">
        <v>170741.332</v>
      </c>
      <c r="O313" s="9">
        <v>183600.98</v>
      </c>
      <c r="Q313" s="9">
        <f aca="true" t="shared" si="106" ref="Q313:Q343">(+M313-O313)</f>
        <v>-12859.648000000016</v>
      </c>
      <c r="S313" s="21">
        <f aca="true" t="shared" si="107" ref="S313:S343">IF(O313&lt;0,IF(Q313=0,0,IF(OR(O313=0,M313=0),"N.M.",IF(ABS(Q313/O313)&gt;=10,"N.M.",Q313/(-O313)))),IF(Q313=0,0,IF(OR(O313=0,M313=0),"N.M.",IF(ABS(Q313/O313)&gt;=10,"N.M.",Q313/O313))))</f>
        <v>-0.07004128191472625</v>
      </c>
      <c r="U313" s="9">
        <v>445187.924</v>
      </c>
      <c r="W313" s="9">
        <v>477779.596</v>
      </c>
      <c r="Y313" s="9">
        <f aca="true" t="shared" si="108" ref="Y313:Y343">(+U313-W313)</f>
        <v>-32591.67200000002</v>
      </c>
      <c r="AA313" s="21">
        <f aca="true" t="shared" si="109" ref="AA313:AA343">IF(W313&lt;0,IF(Y313=0,0,IF(OR(W313=0,U313=0),"N.M.",IF(ABS(Y313/W313)&gt;=10,"N.M.",Y313/(-W313)))),IF(Y313=0,0,IF(OR(W313=0,U313=0),"N.M.",IF(ABS(Y313/W313)&gt;=10,"N.M.",Y313/W313))))</f>
        <v>-0.06821486784462855</v>
      </c>
      <c r="AC313" s="9">
        <v>613012.1780000001</v>
      </c>
      <c r="AE313" s="9">
        <v>775851.0630000001</v>
      </c>
      <c r="AG313" s="9">
        <f aca="true" t="shared" si="110" ref="AG313:AG343">(+AC313-AE313)</f>
        <v>-162838.885</v>
      </c>
      <c r="AI313" s="21">
        <f aca="true" t="shared" si="111" ref="AI313:AI343">IF(AE313&lt;0,IF(AG313=0,0,IF(OR(AE313=0,AC313=0),"N.M.",IF(ABS(AG313/AE313)&gt;=10,"N.M.",AG313/(-AE313)))),IF(AG313=0,0,IF(OR(AE313=0,AC313=0),"N.M.",IF(ABS(AG313/AE313)&gt;=10,"N.M.",AG313/AE313))))</f>
        <v>-0.20988420686097584</v>
      </c>
    </row>
    <row r="314" spans="1:35" ht="12.75" outlineLevel="1">
      <c r="A314" s="1" t="s">
        <v>788</v>
      </c>
      <c r="B314" s="16" t="s">
        <v>789</v>
      </c>
      <c r="C314" s="1" t="s">
        <v>1270</v>
      </c>
      <c r="E314" s="5">
        <v>31662.07</v>
      </c>
      <c r="G314" s="5">
        <v>58607.145000000004</v>
      </c>
      <c r="I314" s="9">
        <f t="shared" si="104"/>
        <v>-26945.075000000004</v>
      </c>
      <c r="K314" s="21">
        <f t="shared" si="105"/>
        <v>-0.4597575090886956</v>
      </c>
      <c r="M314" s="9">
        <v>119539.152</v>
      </c>
      <c r="O314" s="9">
        <v>223631.594</v>
      </c>
      <c r="Q314" s="9">
        <f t="shared" si="106"/>
        <v>-104092.44200000001</v>
      </c>
      <c r="S314" s="21">
        <f t="shared" si="107"/>
        <v>-0.46546393619141313</v>
      </c>
      <c r="U314" s="9">
        <v>476021.636</v>
      </c>
      <c r="W314" s="9">
        <v>413274.561</v>
      </c>
      <c r="Y314" s="9">
        <f t="shared" si="108"/>
        <v>62747.07500000001</v>
      </c>
      <c r="AA314" s="21">
        <f t="shared" si="109"/>
        <v>0.1518290282570768</v>
      </c>
      <c r="AC314" s="9">
        <v>694882.416</v>
      </c>
      <c r="AE314" s="9">
        <v>792350.598</v>
      </c>
      <c r="AG314" s="9">
        <f t="shared" si="110"/>
        <v>-97468.18200000003</v>
      </c>
      <c r="AI314" s="21">
        <f t="shared" si="111"/>
        <v>-0.12301143237100205</v>
      </c>
    </row>
    <row r="315" spans="1:35" ht="12.75" outlineLevel="1">
      <c r="A315" s="1" t="s">
        <v>790</v>
      </c>
      <c r="B315" s="16" t="s">
        <v>791</v>
      </c>
      <c r="C315" s="1" t="s">
        <v>1271</v>
      </c>
      <c r="E315" s="5">
        <v>998528.85</v>
      </c>
      <c r="G315" s="5">
        <v>626182.133</v>
      </c>
      <c r="I315" s="9">
        <f t="shared" si="104"/>
        <v>372346.71699999995</v>
      </c>
      <c r="K315" s="21">
        <f t="shared" si="105"/>
        <v>0.5946300563002489</v>
      </c>
      <c r="M315" s="9">
        <v>3784660.214</v>
      </c>
      <c r="O315" s="9">
        <v>1800796.55</v>
      </c>
      <c r="Q315" s="9">
        <f t="shared" si="106"/>
        <v>1983863.664</v>
      </c>
      <c r="S315" s="21">
        <f t="shared" si="107"/>
        <v>1.101658965306214</v>
      </c>
      <c r="U315" s="9">
        <v>12073972.26</v>
      </c>
      <c r="W315" s="9">
        <v>7860871.454</v>
      </c>
      <c r="Y315" s="9">
        <f t="shared" si="108"/>
        <v>4213100.806</v>
      </c>
      <c r="AA315" s="21">
        <f t="shared" si="109"/>
        <v>0.5359584914540443</v>
      </c>
      <c r="AC315" s="9">
        <v>14280895.342</v>
      </c>
      <c r="AE315" s="9">
        <v>10226726.314</v>
      </c>
      <c r="AG315" s="9">
        <f t="shared" si="110"/>
        <v>4054169.028000001</v>
      </c>
      <c r="AI315" s="21">
        <f t="shared" si="111"/>
        <v>0.39642881832576254</v>
      </c>
    </row>
    <row r="316" spans="1:35" ht="12.75" outlineLevel="1">
      <c r="A316" s="1" t="s">
        <v>792</v>
      </c>
      <c r="B316" s="16" t="s">
        <v>793</v>
      </c>
      <c r="C316" s="1" t="s">
        <v>1272</v>
      </c>
      <c r="E316" s="5">
        <v>339213.98</v>
      </c>
      <c r="G316" s="5">
        <v>141060.862</v>
      </c>
      <c r="I316" s="9">
        <f t="shared" si="104"/>
        <v>198153.118</v>
      </c>
      <c r="K316" s="21">
        <f t="shared" si="105"/>
        <v>1.4047349150609898</v>
      </c>
      <c r="M316" s="9">
        <v>1988823.894</v>
      </c>
      <c r="O316" s="9">
        <v>413528.552</v>
      </c>
      <c r="Q316" s="9">
        <f t="shared" si="106"/>
        <v>1575295.3420000002</v>
      </c>
      <c r="S316" s="21">
        <f t="shared" si="107"/>
        <v>3.8093992165261663</v>
      </c>
      <c r="U316" s="9">
        <v>3792787.877</v>
      </c>
      <c r="W316" s="9">
        <v>1577442.906</v>
      </c>
      <c r="Y316" s="9">
        <f t="shared" si="108"/>
        <v>2215344.971</v>
      </c>
      <c r="AA316" s="21">
        <f t="shared" si="109"/>
        <v>1.4043899545103409</v>
      </c>
      <c r="AC316" s="9">
        <v>4235862.046</v>
      </c>
      <c r="AE316" s="9">
        <v>2195268.9979999997</v>
      </c>
      <c r="AG316" s="9">
        <f t="shared" si="110"/>
        <v>2040593.0480000004</v>
      </c>
      <c r="AI316" s="21">
        <f t="shared" si="111"/>
        <v>0.9295412315570817</v>
      </c>
    </row>
    <row r="317" spans="1:35" ht="12.75" outlineLevel="1">
      <c r="A317" s="1" t="s">
        <v>794</v>
      </c>
      <c r="B317" s="16" t="s">
        <v>795</v>
      </c>
      <c r="C317" s="1" t="s">
        <v>1273</v>
      </c>
      <c r="E317" s="5">
        <v>68983.47</v>
      </c>
      <c r="G317" s="5">
        <v>43189.347</v>
      </c>
      <c r="I317" s="9">
        <f t="shared" si="104"/>
        <v>25794.123</v>
      </c>
      <c r="K317" s="21">
        <f t="shared" si="105"/>
        <v>0.5972334566669878</v>
      </c>
      <c r="M317" s="9">
        <v>196086.271</v>
      </c>
      <c r="O317" s="9">
        <v>101810.35</v>
      </c>
      <c r="Q317" s="9">
        <f t="shared" si="106"/>
        <v>94275.921</v>
      </c>
      <c r="S317" s="21">
        <f t="shared" si="107"/>
        <v>0.9259954513465477</v>
      </c>
      <c r="U317" s="9">
        <v>487822.571</v>
      </c>
      <c r="W317" s="9">
        <v>326711.518</v>
      </c>
      <c r="Y317" s="9">
        <f t="shared" si="108"/>
        <v>161111.053</v>
      </c>
      <c r="AA317" s="21">
        <f t="shared" si="109"/>
        <v>0.4931293943545634</v>
      </c>
      <c r="AC317" s="9">
        <v>731106.2779999999</v>
      </c>
      <c r="AE317" s="9">
        <v>541532.211</v>
      </c>
      <c r="AG317" s="9">
        <f t="shared" si="110"/>
        <v>189574.06699999992</v>
      </c>
      <c r="AI317" s="21">
        <f t="shared" si="111"/>
        <v>0.35006978929273685</v>
      </c>
    </row>
    <row r="318" spans="1:35" ht="12.75" outlineLevel="1">
      <c r="A318" s="1" t="s">
        <v>796</v>
      </c>
      <c r="B318" s="16" t="s">
        <v>797</v>
      </c>
      <c r="C318" s="1" t="s">
        <v>1269</v>
      </c>
      <c r="E318" s="5">
        <v>17998.18</v>
      </c>
      <c r="G318" s="5">
        <v>15817.16</v>
      </c>
      <c r="I318" s="9">
        <f t="shared" si="104"/>
        <v>2181.0200000000004</v>
      </c>
      <c r="K318" s="21">
        <f t="shared" si="105"/>
        <v>0.13788948205619722</v>
      </c>
      <c r="M318" s="9">
        <v>42618.22</v>
      </c>
      <c r="O318" s="9">
        <v>38341.24</v>
      </c>
      <c r="Q318" s="9">
        <f t="shared" si="106"/>
        <v>4276.980000000003</v>
      </c>
      <c r="S318" s="21">
        <f t="shared" si="107"/>
        <v>0.11155038282538601</v>
      </c>
      <c r="U318" s="9">
        <v>117924.701</v>
      </c>
      <c r="W318" s="9">
        <v>93728.75</v>
      </c>
      <c r="Y318" s="9">
        <f t="shared" si="108"/>
        <v>24195.951</v>
      </c>
      <c r="AA318" s="21">
        <f t="shared" si="109"/>
        <v>0.25814865769574435</v>
      </c>
      <c r="AC318" s="9">
        <v>185902.81699999998</v>
      </c>
      <c r="AE318" s="9">
        <v>124973.42</v>
      </c>
      <c r="AG318" s="9">
        <f t="shared" si="110"/>
        <v>60929.39699999998</v>
      </c>
      <c r="AI318" s="21">
        <f t="shared" si="111"/>
        <v>0.48753884626026867</v>
      </c>
    </row>
    <row r="319" spans="1:35" ht="12.75" outlineLevel="1">
      <c r="A319" s="1" t="s">
        <v>798</v>
      </c>
      <c r="B319" s="16" t="s">
        <v>799</v>
      </c>
      <c r="C319" s="1" t="s">
        <v>1270</v>
      </c>
      <c r="E319" s="5">
        <v>2913.5</v>
      </c>
      <c r="G319" s="5">
        <v>5326.236</v>
      </c>
      <c r="I319" s="9">
        <f t="shared" si="104"/>
        <v>-2412.736</v>
      </c>
      <c r="K319" s="21">
        <f t="shared" si="105"/>
        <v>-0.4529908175304286</v>
      </c>
      <c r="M319" s="9">
        <v>4867.101000000001</v>
      </c>
      <c r="O319" s="9">
        <v>7223.371</v>
      </c>
      <c r="Q319" s="9">
        <f t="shared" si="106"/>
        <v>-2356.2699999999995</v>
      </c>
      <c r="S319" s="21">
        <f t="shared" si="107"/>
        <v>-0.32620088321643725</v>
      </c>
      <c r="U319" s="9">
        <v>18933.291</v>
      </c>
      <c r="W319" s="9">
        <v>23229.597999999998</v>
      </c>
      <c r="Y319" s="9">
        <f t="shared" si="108"/>
        <v>-4296.306999999997</v>
      </c>
      <c r="AA319" s="21">
        <f t="shared" si="109"/>
        <v>-0.18494969219871982</v>
      </c>
      <c r="AC319" s="9">
        <v>49111.17</v>
      </c>
      <c r="AE319" s="9">
        <v>29559.404</v>
      </c>
      <c r="AG319" s="9">
        <f t="shared" si="110"/>
        <v>19551.766</v>
      </c>
      <c r="AI319" s="21">
        <f t="shared" si="111"/>
        <v>0.6614397908699378</v>
      </c>
    </row>
    <row r="320" spans="1:35" ht="12.75" outlineLevel="1">
      <c r="A320" s="1" t="s">
        <v>800</v>
      </c>
      <c r="B320" s="16" t="s">
        <v>801</v>
      </c>
      <c r="C320" s="1" t="s">
        <v>1274</v>
      </c>
      <c r="E320" s="5">
        <v>4170.9800000000005</v>
      </c>
      <c r="G320" s="5">
        <v>944.53</v>
      </c>
      <c r="I320" s="9">
        <f t="shared" si="104"/>
        <v>3226.4500000000007</v>
      </c>
      <c r="K320" s="21">
        <f t="shared" si="105"/>
        <v>3.4159317332429895</v>
      </c>
      <c r="M320" s="9">
        <v>10341.39</v>
      </c>
      <c r="O320" s="9">
        <v>2747.66</v>
      </c>
      <c r="Q320" s="9">
        <f t="shared" si="106"/>
        <v>7593.73</v>
      </c>
      <c r="S320" s="21">
        <f t="shared" si="107"/>
        <v>2.763708027921941</v>
      </c>
      <c r="U320" s="9">
        <v>28567.61</v>
      </c>
      <c r="W320" s="9">
        <v>7019.03</v>
      </c>
      <c r="Y320" s="9">
        <f t="shared" si="108"/>
        <v>21548.58</v>
      </c>
      <c r="AA320" s="21">
        <f t="shared" si="109"/>
        <v>3.070022495985913</v>
      </c>
      <c r="AC320" s="9">
        <v>32170.690000000002</v>
      </c>
      <c r="AE320" s="9">
        <v>43249.127</v>
      </c>
      <c r="AG320" s="9">
        <f t="shared" si="110"/>
        <v>-11078.436999999998</v>
      </c>
      <c r="AI320" s="21">
        <f t="shared" si="111"/>
        <v>-0.256154002831086</v>
      </c>
    </row>
    <row r="321" spans="1:35" ht="12.75" outlineLevel="1">
      <c r="A321" s="1" t="s">
        <v>802</v>
      </c>
      <c r="B321" s="16" t="s">
        <v>803</v>
      </c>
      <c r="C321" s="1" t="s">
        <v>1275</v>
      </c>
      <c r="E321" s="5">
        <v>26574.56</v>
      </c>
      <c r="G321" s="5">
        <v>9232.02</v>
      </c>
      <c r="I321" s="9">
        <f t="shared" si="104"/>
        <v>17342.54</v>
      </c>
      <c r="K321" s="21">
        <f t="shared" si="105"/>
        <v>1.8785206271216917</v>
      </c>
      <c r="M321" s="9">
        <v>57866.71</v>
      </c>
      <c r="O321" s="9">
        <v>19729.95</v>
      </c>
      <c r="Q321" s="9">
        <f t="shared" si="106"/>
        <v>38136.759999999995</v>
      </c>
      <c r="S321" s="21">
        <f t="shared" si="107"/>
        <v>1.9329374884376287</v>
      </c>
      <c r="U321" s="9">
        <v>163208.33000000002</v>
      </c>
      <c r="W321" s="9">
        <v>48788.08</v>
      </c>
      <c r="Y321" s="9">
        <f t="shared" si="108"/>
        <v>114420.25000000001</v>
      </c>
      <c r="AA321" s="21">
        <f t="shared" si="109"/>
        <v>2.345250110272837</v>
      </c>
      <c r="AC321" s="9">
        <v>211688.93000000002</v>
      </c>
      <c r="AE321" s="9">
        <v>146371.62</v>
      </c>
      <c r="AG321" s="9">
        <f t="shared" si="110"/>
        <v>65317.31000000003</v>
      </c>
      <c r="AI321" s="21">
        <f t="shared" si="111"/>
        <v>0.44624299437281645</v>
      </c>
    </row>
    <row r="322" spans="1:35" ht="12.75" outlineLevel="1">
      <c r="A322" s="1" t="s">
        <v>804</v>
      </c>
      <c r="B322" s="16" t="s">
        <v>805</v>
      </c>
      <c r="C322" s="1" t="s">
        <v>1276</v>
      </c>
      <c r="E322" s="5">
        <v>23093.350000000002</v>
      </c>
      <c r="G322" s="5">
        <v>563.47</v>
      </c>
      <c r="I322" s="9">
        <f t="shared" si="104"/>
        <v>22529.88</v>
      </c>
      <c r="K322" s="21" t="str">
        <f t="shared" si="105"/>
        <v>N.M.</v>
      </c>
      <c r="M322" s="9">
        <v>54542.270000000004</v>
      </c>
      <c r="O322" s="9">
        <v>1352.64</v>
      </c>
      <c r="Q322" s="9">
        <f t="shared" si="106"/>
        <v>53189.630000000005</v>
      </c>
      <c r="S322" s="21" t="str">
        <f t="shared" si="107"/>
        <v>N.M.</v>
      </c>
      <c r="U322" s="9">
        <v>154627.48</v>
      </c>
      <c r="W322" s="9">
        <v>3478.44</v>
      </c>
      <c r="Y322" s="9">
        <f t="shared" si="108"/>
        <v>151149.04</v>
      </c>
      <c r="AA322" s="21" t="str">
        <f t="shared" si="109"/>
        <v>N.M.</v>
      </c>
      <c r="AC322" s="9">
        <v>156311.66</v>
      </c>
      <c r="AE322" s="9">
        <v>82244.944</v>
      </c>
      <c r="AG322" s="9">
        <f t="shared" si="110"/>
        <v>74066.716</v>
      </c>
      <c r="AI322" s="21">
        <f t="shared" si="111"/>
        <v>0.9005625440027049</v>
      </c>
    </row>
    <row r="323" spans="1:35" ht="12.75" outlineLevel="1">
      <c r="A323" s="1" t="s">
        <v>806</v>
      </c>
      <c r="B323" s="16" t="s">
        <v>807</v>
      </c>
      <c r="C323" s="1" t="s">
        <v>1277</v>
      </c>
      <c r="E323" s="5">
        <v>84836.41</v>
      </c>
      <c r="G323" s="5">
        <v>82092.636</v>
      </c>
      <c r="I323" s="9">
        <f t="shared" si="104"/>
        <v>2743.774000000005</v>
      </c>
      <c r="K323" s="21">
        <f t="shared" si="105"/>
        <v>0.03342290044139897</v>
      </c>
      <c r="M323" s="9">
        <v>243664.138</v>
      </c>
      <c r="O323" s="9">
        <v>192707.442</v>
      </c>
      <c r="Q323" s="9">
        <f t="shared" si="106"/>
        <v>50956.695999999996</v>
      </c>
      <c r="S323" s="21">
        <f t="shared" si="107"/>
        <v>0.26442515904497343</v>
      </c>
      <c r="U323" s="9">
        <v>620101.953</v>
      </c>
      <c r="W323" s="9">
        <v>583795.486</v>
      </c>
      <c r="Y323" s="9">
        <f t="shared" si="108"/>
        <v>36306.466999999946</v>
      </c>
      <c r="AA323" s="21">
        <f t="shared" si="109"/>
        <v>0.06219038665194466</v>
      </c>
      <c r="AC323" s="9">
        <v>1019569.808</v>
      </c>
      <c r="AE323" s="9">
        <v>896831.533</v>
      </c>
      <c r="AG323" s="9">
        <f t="shared" si="110"/>
        <v>122738.2749999999</v>
      </c>
      <c r="AI323" s="21">
        <f t="shared" si="111"/>
        <v>0.13685767112740438</v>
      </c>
    </row>
    <row r="324" spans="1:35" ht="12.75" outlineLevel="1">
      <c r="A324" s="1" t="s">
        <v>808</v>
      </c>
      <c r="B324" s="16" t="s">
        <v>809</v>
      </c>
      <c r="C324" s="1" t="s">
        <v>1278</v>
      </c>
      <c r="E324" s="5">
        <v>205300.01</v>
      </c>
      <c r="G324" s="5">
        <v>478024.762</v>
      </c>
      <c r="I324" s="9">
        <f t="shared" si="104"/>
        <v>-272724.752</v>
      </c>
      <c r="K324" s="21">
        <f t="shared" si="105"/>
        <v>-0.5705243194075372</v>
      </c>
      <c r="M324" s="9">
        <v>865422.515</v>
      </c>
      <c r="O324" s="9">
        <v>910351.406</v>
      </c>
      <c r="Q324" s="9">
        <f t="shared" si="106"/>
        <v>-44928.890999999945</v>
      </c>
      <c r="S324" s="21">
        <f t="shared" si="107"/>
        <v>-0.049353349381216806</v>
      </c>
      <c r="U324" s="9">
        <v>1761966.887</v>
      </c>
      <c r="W324" s="9">
        <v>1793793.515</v>
      </c>
      <c r="Y324" s="9">
        <f t="shared" si="108"/>
        <v>-31826.627999999793</v>
      </c>
      <c r="AA324" s="21">
        <f t="shared" si="109"/>
        <v>-0.017742637451780393</v>
      </c>
      <c r="AC324" s="9">
        <v>2780535.615</v>
      </c>
      <c r="AE324" s="9">
        <v>3214568.512</v>
      </c>
      <c r="AG324" s="9">
        <f t="shared" si="110"/>
        <v>-434032.8969999999</v>
      </c>
      <c r="AI324" s="21">
        <f t="shared" si="111"/>
        <v>-0.1350205775300022</v>
      </c>
    </row>
    <row r="325" spans="1:35" ht="12.75" outlineLevel="1">
      <c r="A325" s="1" t="s">
        <v>810</v>
      </c>
      <c r="B325" s="16" t="s">
        <v>811</v>
      </c>
      <c r="C325" s="1" t="s">
        <v>1279</v>
      </c>
      <c r="E325" s="5">
        <v>0</v>
      </c>
      <c r="G325" s="5">
        <v>0</v>
      </c>
      <c r="I325" s="9">
        <f t="shared" si="104"/>
        <v>0</v>
      </c>
      <c r="K325" s="21">
        <f t="shared" si="105"/>
        <v>0</v>
      </c>
      <c r="M325" s="9">
        <v>0</v>
      </c>
      <c r="O325" s="9">
        <v>613.794</v>
      </c>
      <c r="Q325" s="9">
        <f t="shared" si="106"/>
        <v>-613.794</v>
      </c>
      <c r="S325" s="21" t="str">
        <f t="shared" si="107"/>
        <v>N.M.</v>
      </c>
      <c r="U325" s="9">
        <v>0</v>
      </c>
      <c r="W325" s="9">
        <v>647.6410000000001</v>
      </c>
      <c r="Y325" s="9">
        <f t="shared" si="108"/>
        <v>-647.6410000000001</v>
      </c>
      <c r="AA325" s="21" t="str">
        <f t="shared" si="109"/>
        <v>N.M.</v>
      </c>
      <c r="AC325" s="9">
        <v>331.812</v>
      </c>
      <c r="AE325" s="9">
        <v>647.6410000000001</v>
      </c>
      <c r="AG325" s="9">
        <f t="shared" si="110"/>
        <v>-315.82900000000006</v>
      </c>
      <c r="AI325" s="21">
        <f t="shared" si="111"/>
        <v>-0.48766060209282613</v>
      </c>
    </row>
    <row r="326" spans="1:35" ht="12.75" outlineLevel="1">
      <c r="A326" s="1" t="s">
        <v>812</v>
      </c>
      <c r="B326" s="16" t="s">
        <v>813</v>
      </c>
      <c r="C326" s="1" t="s">
        <v>1280</v>
      </c>
      <c r="E326" s="5">
        <v>0</v>
      </c>
      <c r="G326" s="5">
        <v>0</v>
      </c>
      <c r="I326" s="9">
        <f t="shared" si="104"/>
        <v>0</v>
      </c>
      <c r="K326" s="21">
        <f t="shared" si="105"/>
        <v>0</v>
      </c>
      <c r="M326" s="9">
        <v>2905.371</v>
      </c>
      <c r="O326" s="9">
        <v>6.33</v>
      </c>
      <c r="Q326" s="9">
        <f t="shared" si="106"/>
        <v>2899.041</v>
      </c>
      <c r="S326" s="21" t="str">
        <f t="shared" si="107"/>
        <v>N.M.</v>
      </c>
      <c r="U326" s="9">
        <v>3388.161</v>
      </c>
      <c r="W326" s="9">
        <v>5803.938</v>
      </c>
      <c r="Y326" s="9">
        <f t="shared" si="108"/>
        <v>-2415.777</v>
      </c>
      <c r="AA326" s="21">
        <f t="shared" si="109"/>
        <v>-0.41623066959019894</v>
      </c>
      <c r="AC326" s="9">
        <v>3466.631</v>
      </c>
      <c r="AE326" s="9">
        <v>8329.274000000001</v>
      </c>
      <c r="AG326" s="9">
        <f t="shared" si="110"/>
        <v>-4862.643000000002</v>
      </c>
      <c r="AI326" s="21">
        <f t="shared" si="111"/>
        <v>-0.5838015414068503</v>
      </c>
    </row>
    <row r="327" spans="1:35" ht="12.75" outlineLevel="1">
      <c r="A327" s="1" t="s">
        <v>814</v>
      </c>
      <c r="B327" s="16" t="s">
        <v>815</v>
      </c>
      <c r="C327" s="1" t="s">
        <v>1269</v>
      </c>
      <c r="E327" s="5">
        <v>654.58</v>
      </c>
      <c r="G327" s="5">
        <v>785.788</v>
      </c>
      <c r="I327" s="9">
        <f t="shared" si="104"/>
        <v>-131.20799999999997</v>
      </c>
      <c r="K327" s="21">
        <f t="shared" si="105"/>
        <v>-0.16697633458388264</v>
      </c>
      <c r="M327" s="9">
        <v>1565.33</v>
      </c>
      <c r="O327" s="9">
        <v>1537.803</v>
      </c>
      <c r="Q327" s="9">
        <f t="shared" si="106"/>
        <v>27.526999999999816</v>
      </c>
      <c r="S327" s="21">
        <f t="shared" si="107"/>
        <v>0.017900212185826023</v>
      </c>
      <c r="U327" s="9">
        <v>3963.28</v>
      </c>
      <c r="W327" s="9">
        <v>6172.2970000000005</v>
      </c>
      <c r="Y327" s="9">
        <f t="shared" si="108"/>
        <v>-2209.0170000000003</v>
      </c>
      <c r="AA327" s="21">
        <f t="shared" si="109"/>
        <v>-0.3578922077145672</v>
      </c>
      <c r="AC327" s="9">
        <v>6592.842000000001</v>
      </c>
      <c r="AE327" s="9">
        <v>8172.519</v>
      </c>
      <c r="AG327" s="9">
        <f t="shared" si="110"/>
        <v>-1579.6769999999997</v>
      </c>
      <c r="AI327" s="21">
        <f t="shared" si="111"/>
        <v>-0.19329132180665468</v>
      </c>
    </row>
    <row r="328" spans="1:35" ht="12.75" outlineLevel="1">
      <c r="A328" s="1" t="s">
        <v>816</v>
      </c>
      <c r="B328" s="16" t="s">
        <v>817</v>
      </c>
      <c r="C328" s="1" t="s">
        <v>1270</v>
      </c>
      <c r="E328" s="5">
        <v>2267.93</v>
      </c>
      <c r="G328" s="5">
        <v>2809.958</v>
      </c>
      <c r="I328" s="9">
        <f t="shared" si="104"/>
        <v>-542.0280000000002</v>
      </c>
      <c r="K328" s="21">
        <f t="shared" si="105"/>
        <v>-0.1928954098246309</v>
      </c>
      <c r="M328" s="9">
        <v>-1207.92</v>
      </c>
      <c r="O328" s="9">
        <v>7195.967000000001</v>
      </c>
      <c r="Q328" s="9">
        <f t="shared" si="106"/>
        <v>-8403.887</v>
      </c>
      <c r="S328" s="21">
        <f t="shared" si="107"/>
        <v>-1.1678606919681538</v>
      </c>
      <c r="U328" s="9">
        <v>8762.801000000001</v>
      </c>
      <c r="W328" s="9">
        <v>10831.402</v>
      </c>
      <c r="Y328" s="9">
        <f t="shared" si="108"/>
        <v>-2068.6009999999987</v>
      </c>
      <c r="AA328" s="21">
        <f t="shared" si="109"/>
        <v>-0.19098183226880497</v>
      </c>
      <c r="AC328" s="9">
        <v>31117.088000000003</v>
      </c>
      <c r="AE328" s="9">
        <v>25566.548000000003</v>
      </c>
      <c r="AG328" s="9">
        <f t="shared" si="110"/>
        <v>5550.540000000001</v>
      </c>
      <c r="AI328" s="21">
        <f t="shared" si="111"/>
        <v>0.21710165955920213</v>
      </c>
    </row>
    <row r="329" spans="1:35" ht="12.75" outlineLevel="1">
      <c r="A329" s="1" t="s">
        <v>818</v>
      </c>
      <c r="B329" s="16" t="s">
        <v>819</v>
      </c>
      <c r="C329" s="1" t="s">
        <v>1277</v>
      </c>
      <c r="E329" s="5">
        <v>181012.24</v>
      </c>
      <c r="G329" s="5">
        <v>62195.758</v>
      </c>
      <c r="I329" s="9">
        <f t="shared" si="104"/>
        <v>118816.48199999999</v>
      </c>
      <c r="K329" s="21">
        <f t="shared" si="105"/>
        <v>1.910363115117915</v>
      </c>
      <c r="M329" s="9">
        <v>349480.781</v>
      </c>
      <c r="O329" s="9">
        <v>146339.374</v>
      </c>
      <c r="Q329" s="9">
        <f t="shared" si="106"/>
        <v>203141.407</v>
      </c>
      <c r="S329" s="21">
        <f t="shared" si="107"/>
        <v>1.388152767415829</v>
      </c>
      <c r="U329" s="9">
        <v>717833.163</v>
      </c>
      <c r="W329" s="9">
        <v>402948.353</v>
      </c>
      <c r="Y329" s="9">
        <f t="shared" si="108"/>
        <v>314884.80999999994</v>
      </c>
      <c r="AA329" s="21">
        <f t="shared" si="109"/>
        <v>0.7814520338788925</v>
      </c>
      <c r="AC329" s="9">
        <v>1070398.531</v>
      </c>
      <c r="AE329" s="9">
        <v>721467.941</v>
      </c>
      <c r="AG329" s="9">
        <f t="shared" si="110"/>
        <v>348930.58999999997</v>
      </c>
      <c r="AI329" s="21">
        <f t="shared" si="111"/>
        <v>0.4836397713200675</v>
      </c>
    </row>
    <row r="330" spans="1:35" ht="12.75" outlineLevel="1">
      <c r="A330" s="1" t="s">
        <v>820</v>
      </c>
      <c r="B330" s="16" t="s">
        <v>821</v>
      </c>
      <c r="C330" s="1" t="s">
        <v>1278</v>
      </c>
      <c r="E330" s="5">
        <v>1636326.026</v>
      </c>
      <c r="G330" s="5">
        <v>1777457.727</v>
      </c>
      <c r="I330" s="9">
        <f t="shared" si="104"/>
        <v>-141131.70099999988</v>
      </c>
      <c r="K330" s="21">
        <f t="shared" si="105"/>
        <v>-0.07940087623811032</v>
      </c>
      <c r="M330" s="9">
        <v>4469329.412</v>
      </c>
      <c r="O330" s="9">
        <v>4495753.546</v>
      </c>
      <c r="Q330" s="9">
        <f t="shared" si="106"/>
        <v>-26424.134000000544</v>
      </c>
      <c r="S330" s="21">
        <f t="shared" si="107"/>
        <v>-0.005877576190427709</v>
      </c>
      <c r="U330" s="9">
        <v>11031971.108</v>
      </c>
      <c r="W330" s="9">
        <v>9525462.18</v>
      </c>
      <c r="Y330" s="9">
        <f t="shared" si="108"/>
        <v>1506508.9279999994</v>
      </c>
      <c r="AA330" s="21">
        <f t="shared" si="109"/>
        <v>0.15815599280454015</v>
      </c>
      <c r="AC330" s="9">
        <v>15878591.837</v>
      </c>
      <c r="AE330" s="9">
        <v>14453844.774</v>
      </c>
      <c r="AG330" s="9">
        <f t="shared" si="110"/>
        <v>1424747.0629999992</v>
      </c>
      <c r="AI330" s="21">
        <f t="shared" si="111"/>
        <v>0.09857218513671019</v>
      </c>
    </row>
    <row r="331" spans="1:35" ht="12.75" outlineLevel="1">
      <c r="A331" s="1" t="s">
        <v>822</v>
      </c>
      <c r="B331" s="16" t="s">
        <v>823</v>
      </c>
      <c r="C331" s="1" t="s">
        <v>1281</v>
      </c>
      <c r="E331" s="5">
        <v>18195.43</v>
      </c>
      <c r="G331" s="5">
        <v>5466.874000000001</v>
      </c>
      <c r="I331" s="9">
        <f t="shared" si="104"/>
        <v>12728.556</v>
      </c>
      <c r="K331" s="21">
        <f t="shared" si="105"/>
        <v>2.328306084976533</v>
      </c>
      <c r="M331" s="9">
        <v>36217.228</v>
      </c>
      <c r="O331" s="9">
        <v>16493.368000000002</v>
      </c>
      <c r="Q331" s="9">
        <f t="shared" si="106"/>
        <v>19723.86</v>
      </c>
      <c r="S331" s="21">
        <f t="shared" si="107"/>
        <v>1.19586612024906</v>
      </c>
      <c r="U331" s="9">
        <v>92274.19</v>
      </c>
      <c r="W331" s="9">
        <v>39372.25</v>
      </c>
      <c r="Y331" s="9">
        <f t="shared" si="108"/>
        <v>52901.94</v>
      </c>
      <c r="AA331" s="21">
        <f t="shared" si="109"/>
        <v>1.3436351745201254</v>
      </c>
      <c r="AC331" s="9">
        <v>120790.984</v>
      </c>
      <c r="AE331" s="9">
        <v>55923.520000000004</v>
      </c>
      <c r="AG331" s="9">
        <f t="shared" si="110"/>
        <v>64867.46399999999</v>
      </c>
      <c r="AI331" s="21">
        <f t="shared" si="111"/>
        <v>1.1599317067309065</v>
      </c>
    </row>
    <row r="332" spans="1:35" ht="12.75" outlineLevel="1">
      <c r="A332" s="1" t="s">
        <v>824</v>
      </c>
      <c r="B332" s="16" t="s">
        <v>825</v>
      </c>
      <c r="C332" s="1" t="s">
        <v>1279</v>
      </c>
      <c r="E332" s="5">
        <v>27663.31</v>
      </c>
      <c r="G332" s="5">
        <v>21423.999</v>
      </c>
      <c r="I332" s="9">
        <f t="shared" si="104"/>
        <v>6239.3110000000015</v>
      </c>
      <c r="K332" s="21">
        <f t="shared" si="105"/>
        <v>0.29122998932178823</v>
      </c>
      <c r="M332" s="9">
        <v>70556.999</v>
      </c>
      <c r="O332" s="9">
        <v>63590.579</v>
      </c>
      <c r="Q332" s="9">
        <f t="shared" si="106"/>
        <v>6966.419999999998</v>
      </c>
      <c r="S332" s="21">
        <f t="shared" si="107"/>
        <v>0.10955113335263071</v>
      </c>
      <c r="U332" s="9">
        <v>179379.112</v>
      </c>
      <c r="W332" s="9">
        <v>177298.307</v>
      </c>
      <c r="Y332" s="9">
        <f t="shared" si="108"/>
        <v>2080.804999999993</v>
      </c>
      <c r="AA332" s="21">
        <f t="shared" si="109"/>
        <v>0.011736180876222316</v>
      </c>
      <c r="AC332" s="9">
        <v>305388.299</v>
      </c>
      <c r="AE332" s="9">
        <v>260422.544</v>
      </c>
      <c r="AG332" s="9">
        <f t="shared" si="110"/>
        <v>44965.755000000005</v>
      </c>
      <c r="AI332" s="21">
        <f t="shared" si="111"/>
        <v>0.1726646023394964</v>
      </c>
    </row>
    <row r="333" spans="1:35" ht="12.75" outlineLevel="1">
      <c r="A333" s="1" t="s">
        <v>826</v>
      </c>
      <c r="B333" s="16" t="s">
        <v>827</v>
      </c>
      <c r="C333" s="1" t="s">
        <v>1282</v>
      </c>
      <c r="E333" s="5">
        <v>47780.8</v>
      </c>
      <c r="G333" s="5">
        <v>49901.901</v>
      </c>
      <c r="I333" s="9">
        <f t="shared" si="104"/>
        <v>-2121.100999999995</v>
      </c>
      <c r="K333" s="21">
        <f t="shared" si="105"/>
        <v>-0.042505414773677565</v>
      </c>
      <c r="M333" s="9">
        <v>193564.986</v>
      </c>
      <c r="O333" s="9">
        <v>186694.1</v>
      </c>
      <c r="Q333" s="9">
        <f t="shared" si="106"/>
        <v>6870.885999999999</v>
      </c>
      <c r="S333" s="21">
        <f t="shared" si="107"/>
        <v>0.036802909143888306</v>
      </c>
      <c r="U333" s="9">
        <v>448122.793</v>
      </c>
      <c r="W333" s="9">
        <v>543570.822</v>
      </c>
      <c r="Y333" s="9">
        <f t="shared" si="108"/>
        <v>-95448.02900000004</v>
      </c>
      <c r="AA333" s="21">
        <f t="shared" si="109"/>
        <v>-0.17559446743077764</v>
      </c>
      <c r="AC333" s="9">
        <v>676677.881</v>
      </c>
      <c r="AE333" s="9">
        <v>816217.246</v>
      </c>
      <c r="AG333" s="9">
        <f t="shared" si="110"/>
        <v>-139539.365</v>
      </c>
      <c r="AI333" s="21">
        <f t="shared" si="111"/>
        <v>-0.1709586089779828</v>
      </c>
    </row>
    <row r="334" spans="1:35" ht="12.75" outlineLevel="1">
      <c r="A334" s="1" t="s">
        <v>828</v>
      </c>
      <c r="B334" s="16" t="s">
        <v>829</v>
      </c>
      <c r="C334" s="1" t="s">
        <v>1283</v>
      </c>
      <c r="E334" s="5">
        <v>3706.52</v>
      </c>
      <c r="G334" s="5">
        <v>4537.736</v>
      </c>
      <c r="I334" s="9">
        <f t="shared" si="104"/>
        <v>-831.2159999999999</v>
      </c>
      <c r="K334" s="21">
        <f t="shared" si="105"/>
        <v>-0.18317857186931982</v>
      </c>
      <c r="M334" s="9">
        <v>9111.541000000001</v>
      </c>
      <c r="O334" s="9">
        <v>9359.292000000001</v>
      </c>
      <c r="Q334" s="9">
        <f t="shared" si="106"/>
        <v>-247.7510000000002</v>
      </c>
      <c r="S334" s="21">
        <f t="shared" si="107"/>
        <v>-0.02647112623476222</v>
      </c>
      <c r="U334" s="9">
        <v>29250.638</v>
      </c>
      <c r="W334" s="9">
        <v>38612.578</v>
      </c>
      <c r="Y334" s="9">
        <f t="shared" si="108"/>
        <v>-9361.940000000002</v>
      </c>
      <c r="AA334" s="21">
        <f t="shared" si="109"/>
        <v>-0.24245829946915232</v>
      </c>
      <c r="AC334" s="9">
        <v>55566.387</v>
      </c>
      <c r="AE334" s="9">
        <v>49776.148</v>
      </c>
      <c r="AG334" s="9">
        <f t="shared" si="110"/>
        <v>5790.239000000001</v>
      </c>
      <c r="AI334" s="21">
        <f t="shared" si="111"/>
        <v>0.11632557424893548</v>
      </c>
    </row>
    <row r="335" spans="1:35" ht="12.75" outlineLevel="1">
      <c r="A335" s="1" t="s">
        <v>830</v>
      </c>
      <c r="B335" s="16" t="s">
        <v>831</v>
      </c>
      <c r="C335" s="1" t="s">
        <v>1284</v>
      </c>
      <c r="E335" s="5">
        <v>17070.89</v>
      </c>
      <c r="G335" s="5">
        <v>19779.64</v>
      </c>
      <c r="I335" s="9">
        <f t="shared" si="104"/>
        <v>-2708.75</v>
      </c>
      <c r="K335" s="21">
        <f t="shared" si="105"/>
        <v>-0.13694637516152974</v>
      </c>
      <c r="M335" s="9">
        <v>45393.787</v>
      </c>
      <c r="O335" s="9">
        <v>-2595.536</v>
      </c>
      <c r="Q335" s="9">
        <f t="shared" si="106"/>
        <v>47989.323</v>
      </c>
      <c r="S335" s="21" t="str">
        <f t="shared" si="107"/>
        <v>N.M.</v>
      </c>
      <c r="U335" s="9">
        <v>126513.457</v>
      </c>
      <c r="W335" s="9">
        <v>65155.923</v>
      </c>
      <c r="Y335" s="9">
        <f t="shared" si="108"/>
        <v>61357.53399999999</v>
      </c>
      <c r="AA335" s="21">
        <f t="shared" si="109"/>
        <v>0.9417030896791991</v>
      </c>
      <c r="AC335" s="9">
        <v>193123.608</v>
      </c>
      <c r="AE335" s="9">
        <v>129035.79000000001</v>
      </c>
      <c r="AG335" s="9">
        <f t="shared" si="110"/>
        <v>64087.818</v>
      </c>
      <c r="AI335" s="21">
        <f t="shared" si="111"/>
        <v>0.49666699448269347</v>
      </c>
    </row>
    <row r="336" spans="1:35" ht="12.75" outlineLevel="1">
      <c r="A336" s="1" t="s">
        <v>832</v>
      </c>
      <c r="B336" s="16" t="s">
        <v>833</v>
      </c>
      <c r="C336" s="1" t="s">
        <v>1285</v>
      </c>
      <c r="E336" s="5">
        <v>-84868.16</v>
      </c>
      <c r="G336" s="5">
        <v>70717.913</v>
      </c>
      <c r="I336" s="9">
        <f t="shared" si="104"/>
        <v>-155586.073</v>
      </c>
      <c r="K336" s="21">
        <f t="shared" si="105"/>
        <v>-2.200094239206409</v>
      </c>
      <c r="M336" s="9">
        <v>7971.544000000001</v>
      </c>
      <c r="O336" s="9">
        <v>171120.104</v>
      </c>
      <c r="Q336" s="9">
        <f t="shared" si="106"/>
        <v>-163148.56</v>
      </c>
      <c r="S336" s="21">
        <f t="shared" si="107"/>
        <v>-0.9534155028330278</v>
      </c>
      <c r="U336" s="9">
        <v>366391.665</v>
      </c>
      <c r="W336" s="9">
        <v>269581.408</v>
      </c>
      <c r="Y336" s="9">
        <f t="shared" si="108"/>
        <v>96810.25699999998</v>
      </c>
      <c r="AA336" s="21">
        <f t="shared" si="109"/>
        <v>0.35911325531766636</v>
      </c>
      <c r="AC336" s="9">
        <v>682171.326</v>
      </c>
      <c r="AE336" s="9">
        <v>446217.931</v>
      </c>
      <c r="AG336" s="9">
        <f t="shared" si="110"/>
        <v>235953.39500000002</v>
      </c>
      <c r="AI336" s="21">
        <f t="shared" si="111"/>
        <v>0.5287851038868271</v>
      </c>
    </row>
    <row r="337" spans="1:35" ht="12.75" outlineLevel="1">
      <c r="A337" s="1" t="s">
        <v>834</v>
      </c>
      <c r="B337" s="16" t="s">
        <v>835</v>
      </c>
      <c r="C337" s="1" t="s">
        <v>1286</v>
      </c>
      <c r="E337" s="5">
        <v>25.42</v>
      </c>
      <c r="G337" s="5">
        <v>0</v>
      </c>
      <c r="I337" s="9">
        <f t="shared" si="104"/>
        <v>25.42</v>
      </c>
      <c r="K337" s="21" t="str">
        <f t="shared" si="105"/>
        <v>N.M.</v>
      </c>
      <c r="M337" s="9">
        <v>343.07</v>
      </c>
      <c r="O337" s="9">
        <v>0</v>
      </c>
      <c r="Q337" s="9">
        <f t="shared" si="106"/>
        <v>343.07</v>
      </c>
      <c r="S337" s="21" t="str">
        <f t="shared" si="107"/>
        <v>N.M.</v>
      </c>
      <c r="U337" s="9">
        <v>343.07</v>
      </c>
      <c r="W337" s="9">
        <v>53.11</v>
      </c>
      <c r="Y337" s="9">
        <f t="shared" si="108"/>
        <v>289.96</v>
      </c>
      <c r="AA337" s="21">
        <f t="shared" si="109"/>
        <v>5.459612125776689</v>
      </c>
      <c r="AC337" s="9">
        <v>343.07</v>
      </c>
      <c r="AE337" s="9">
        <v>697.77</v>
      </c>
      <c r="AG337" s="9">
        <f t="shared" si="110"/>
        <v>-354.7</v>
      </c>
      <c r="AI337" s="21">
        <f t="shared" si="111"/>
        <v>-0.5083336916175817</v>
      </c>
    </row>
    <row r="338" spans="1:35" ht="12.75" outlineLevel="1">
      <c r="A338" s="1" t="s">
        <v>836</v>
      </c>
      <c r="B338" s="16" t="s">
        <v>837</v>
      </c>
      <c r="C338" s="1" t="s">
        <v>1287</v>
      </c>
      <c r="E338" s="5">
        <v>33159.61</v>
      </c>
      <c r="G338" s="5">
        <v>34267.425</v>
      </c>
      <c r="I338" s="9">
        <f t="shared" si="104"/>
        <v>-1107.8150000000023</v>
      </c>
      <c r="K338" s="21">
        <f t="shared" si="105"/>
        <v>-0.03232851607612776</v>
      </c>
      <c r="M338" s="9">
        <v>71287.003</v>
      </c>
      <c r="O338" s="9">
        <v>100582.296</v>
      </c>
      <c r="Q338" s="9">
        <f t="shared" si="106"/>
        <v>-29295.293000000005</v>
      </c>
      <c r="S338" s="21">
        <f t="shared" si="107"/>
        <v>-0.2912569524163577</v>
      </c>
      <c r="U338" s="9">
        <v>187381.887</v>
      </c>
      <c r="W338" s="9">
        <v>205634.04</v>
      </c>
      <c r="Y338" s="9">
        <f t="shared" si="108"/>
        <v>-18252.15300000002</v>
      </c>
      <c r="AA338" s="21">
        <f t="shared" si="109"/>
        <v>-0.08876036769009654</v>
      </c>
      <c r="AC338" s="9">
        <v>376095.778</v>
      </c>
      <c r="AE338" s="9">
        <v>351175.20200000005</v>
      </c>
      <c r="AG338" s="9">
        <f t="shared" si="110"/>
        <v>24920.575999999943</v>
      </c>
      <c r="AI338" s="21">
        <f t="shared" si="111"/>
        <v>0.07096337058560286</v>
      </c>
    </row>
    <row r="339" spans="1:35" ht="12.75" outlineLevel="1">
      <c r="A339" s="1" t="s">
        <v>838</v>
      </c>
      <c r="B339" s="16" t="s">
        <v>839</v>
      </c>
      <c r="C339" s="1" t="s">
        <v>1288</v>
      </c>
      <c r="E339" s="5">
        <v>5234.53</v>
      </c>
      <c r="G339" s="5">
        <v>2043.4340000000002</v>
      </c>
      <c r="I339" s="9">
        <f t="shared" si="104"/>
        <v>3191.0959999999995</v>
      </c>
      <c r="K339" s="21">
        <f t="shared" si="105"/>
        <v>1.5616339945405622</v>
      </c>
      <c r="M339" s="9">
        <v>22238.934</v>
      </c>
      <c r="O339" s="9">
        <v>14915.981</v>
      </c>
      <c r="Q339" s="9">
        <f t="shared" si="106"/>
        <v>7322.953000000001</v>
      </c>
      <c r="S339" s="21">
        <f t="shared" si="107"/>
        <v>0.490946790559736</v>
      </c>
      <c r="U339" s="9">
        <v>45480.945999999996</v>
      </c>
      <c r="W339" s="9">
        <v>31268.446</v>
      </c>
      <c r="Y339" s="9">
        <f t="shared" si="108"/>
        <v>14212.499999999996</v>
      </c>
      <c r="AA339" s="21">
        <f t="shared" si="109"/>
        <v>0.4545317026628057</v>
      </c>
      <c r="AC339" s="9">
        <v>55682.757999999994</v>
      </c>
      <c r="AE339" s="9">
        <v>45642.172</v>
      </c>
      <c r="AG339" s="9">
        <f t="shared" si="110"/>
        <v>10040.585999999996</v>
      </c>
      <c r="AI339" s="21">
        <f t="shared" si="111"/>
        <v>0.21998484208858413</v>
      </c>
    </row>
    <row r="340" spans="1:35" ht="12.75" outlineLevel="1">
      <c r="A340" s="1" t="s">
        <v>840</v>
      </c>
      <c r="B340" s="16" t="s">
        <v>841</v>
      </c>
      <c r="C340" s="1" t="s">
        <v>1289</v>
      </c>
      <c r="E340" s="5">
        <v>0</v>
      </c>
      <c r="G340" s="5">
        <v>0</v>
      </c>
      <c r="I340" s="9">
        <f t="shared" si="104"/>
        <v>0</v>
      </c>
      <c r="K340" s="21">
        <f t="shared" si="105"/>
        <v>0</v>
      </c>
      <c r="M340" s="9">
        <v>0</v>
      </c>
      <c r="O340" s="9">
        <v>0</v>
      </c>
      <c r="Q340" s="9">
        <f t="shared" si="106"/>
        <v>0</v>
      </c>
      <c r="S340" s="21">
        <f t="shared" si="107"/>
        <v>0</v>
      </c>
      <c r="U340" s="9">
        <v>3572.5</v>
      </c>
      <c r="W340" s="9">
        <v>0</v>
      </c>
      <c r="Y340" s="9">
        <f t="shared" si="108"/>
        <v>3572.5</v>
      </c>
      <c r="AA340" s="21" t="str">
        <f t="shared" si="109"/>
        <v>N.M.</v>
      </c>
      <c r="AC340" s="9">
        <v>3572.5</v>
      </c>
      <c r="AE340" s="9">
        <v>0</v>
      </c>
      <c r="AG340" s="9">
        <f t="shared" si="110"/>
        <v>3572.5</v>
      </c>
      <c r="AI340" s="21" t="str">
        <f t="shared" si="111"/>
        <v>N.M.</v>
      </c>
    </row>
    <row r="341" spans="1:35" ht="12.75" outlineLevel="1">
      <c r="A341" s="1" t="s">
        <v>842</v>
      </c>
      <c r="B341" s="16" t="s">
        <v>843</v>
      </c>
      <c r="C341" s="1" t="s">
        <v>1290</v>
      </c>
      <c r="E341" s="5">
        <v>5.67</v>
      </c>
      <c r="G341" s="5">
        <v>38.37</v>
      </c>
      <c r="I341" s="9">
        <f t="shared" si="104"/>
        <v>-32.699999999999996</v>
      </c>
      <c r="K341" s="21">
        <f t="shared" si="105"/>
        <v>-0.8522283033620015</v>
      </c>
      <c r="M341" s="9">
        <v>77.55</v>
      </c>
      <c r="O341" s="9">
        <v>57.15</v>
      </c>
      <c r="Q341" s="9">
        <f t="shared" si="106"/>
        <v>20.4</v>
      </c>
      <c r="S341" s="21">
        <f t="shared" si="107"/>
        <v>0.3569553805774278</v>
      </c>
      <c r="U341" s="9">
        <v>117.4</v>
      </c>
      <c r="W341" s="9">
        <v>102.49000000000001</v>
      </c>
      <c r="Y341" s="9">
        <f t="shared" si="108"/>
        <v>14.909999999999997</v>
      </c>
      <c r="AA341" s="21">
        <f t="shared" si="109"/>
        <v>0.14547760757147035</v>
      </c>
      <c r="AC341" s="9">
        <v>319.47</v>
      </c>
      <c r="AE341" s="9">
        <v>144.10000000000002</v>
      </c>
      <c r="AG341" s="9">
        <f t="shared" si="110"/>
        <v>175.37</v>
      </c>
      <c r="AI341" s="21">
        <f t="shared" si="111"/>
        <v>1.217002081887578</v>
      </c>
    </row>
    <row r="342" spans="1:35" ht="12.75" outlineLevel="1">
      <c r="A342" s="1" t="s">
        <v>844</v>
      </c>
      <c r="B342" s="16" t="s">
        <v>845</v>
      </c>
      <c r="C342" s="1" t="s">
        <v>1291</v>
      </c>
      <c r="E342" s="5">
        <v>120081.74</v>
      </c>
      <c r="G342" s="5">
        <v>161103.272</v>
      </c>
      <c r="I342" s="9">
        <f t="shared" si="104"/>
        <v>-41021.53199999999</v>
      </c>
      <c r="K342" s="21">
        <f t="shared" si="105"/>
        <v>-0.2546287948763697</v>
      </c>
      <c r="M342" s="9">
        <v>301216.091</v>
      </c>
      <c r="O342" s="9">
        <v>379812.336</v>
      </c>
      <c r="Q342" s="9">
        <f t="shared" si="106"/>
        <v>-78596.245</v>
      </c>
      <c r="S342" s="21">
        <f t="shared" si="107"/>
        <v>-0.20693441879149496</v>
      </c>
      <c r="U342" s="9">
        <v>733487.912</v>
      </c>
      <c r="W342" s="9">
        <v>838142.293</v>
      </c>
      <c r="Y342" s="9">
        <f t="shared" si="108"/>
        <v>-104654.38099999994</v>
      </c>
      <c r="AA342" s="21">
        <f t="shared" si="109"/>
        <v>-0.12486469406692968</v>
      </c>
      <c r="AC342" s="9">
        <v>1154406.882</v>
      </c>
      <c r="AE342" s="9">
        <v>1185472.216</v>
      </c>
      <c r="AG342" s="9">
        <f t="shared" si="110"/>
        <v>-31065.33400000003</v>
      </c>
      <c r="AI342" s="21">
        <f t="shared" si="111"/>
        <v>-0.02620502916957442</v>
      </c>
    </row>
    <row r="343" spans="1:35" ht="12.75" outlineLevel="1">
      <c r="A343" s="1" t="s">
        <v>846</v>
      </c>
      <c r="B343" s="16" t="s">
        <v>847</v>
      </c>
      <c r="C343" s="1" t="s">
        <v>1292</v>
      </c>
      <c r="E343" s="5">
        <v>0</v>
      </c>
      <c r="G343" s="5">
        <v>13468.411</v>
      </c>
      <c r="I343" s="9">
        <f t="shared" si="104"/>
        <v>-13468.411</v>
      </c>
      <c r="K343" s="21" t="str">
        <f t="shared" si="105"/>
        <v>N.M.</v>
      </c>
      <c r="M343" s="9">
        <v>0</v>
      </c>
      <c r="O343" s="9">
        <v>16274.951000000001</v>
      </c>
      <c r="Q343" s="9">
        <f t="shared" si="106"/>
        <v>-16274.951000000001</v>
      </c>
      <c r="S343" s="21" t="str">
        <f t="shared" si="107"/>
        <v>N.M.</v>
      </c>
      <c r="U343" s="9">
        <v>0</v>
      </c>
      <c r="W343" s="9">
        <v>22776.221</v>
      </c>
      <c r="Y343" s="9">
        <f t="shared" si="108"/>
        <v>-22776.221</v>
      </c>
      <c r="AA343" s="21" t="str">
        <f t="shared" si="109"/>
        <v>N.M.</v>
      </c>
      <c r="AC343" s="9">
        <v>765.1020000000001</v>
      </c>
      <c r="AE343" s="9">
        <v>22776.221</v>
      </c>
      <c r="AG343" s="9">
        <f t="shared" si="110"/>
        <v>-22011.119000000002</v>
      </c>
      <c r="AI343" s="21">
        <f t="shared" si="111"/>
        <v>-0.9664078601977036</v>
      </c>
    </row>
    <row r="344" spans="1:68" s="90" customFormat="1" ht="12.75">
      <c r="A344" s="90" t="s">
        <v>34</v>
      </c>
      <c r="B344" s="91"/>
      <c r="C344" s="77" t="s">
        <v>1293</v>
      </c>
      <c r="D344" s="105"/>
      <c r="E344" s="105">
        <v>3902862.6659999997</v>
      </c>
      <c r="F344" s="105"/>
      <c r="G344" s="105">
        <v>3764946.4959999993</v>
      </c>
      <c r="H344" s="105"/>
      <c r="I344" s="9">
        <f>+E344-G344</f>
        <v>137916.1700000004</v>
      </c>
      <c r="J344" s="37" t="str">
        <f>IF((+E344-G344)=(I344),"  ",$AO$511)</f>
        <v>  </v>
      </c>
      <c r="K344" s="38">
        <f>IF(G344&lt;0,IF(I344=0,0,IF(OR(G344=0,E344=0),"N.M.",IF(ABS(I344/G344)&gt;=10,"N.M.",I344/(-G344)))),IF(I344=0,0,IF(OR(G344=0,E344=0),"N.M.",IF(ABS(I344/G344)&gt;=10,"N.M.",I344/G344))))</f>
        <v>0.03663164141815215</v>
      </c>
      <c r="L344" s="39"/>
      <c r="M344" s="5">
        <v>13119224.913999999</v>
      </c>
      <c r="N344" s="9"/>
      <c r="O344" s="5">
        <v>9503573.17</v>
      </c>
      <c r="P344" s="9"/>
      <c r="Q344" s="9">
        <f>(+M344-O344)</f>
        <v>3615651.743999999</v>
      </c>
      <c r="R344" s="37" t="str">
        <f>IF((+M344-O344)=(Q344),"  ",$AO$511)</f>
        <v>  </v>
      </c>
      <c r="S344" s="38">
        <f>IF(O344&lt;0,IF(Q344=0,0,IF(OR(O344=0,M344=0),"N.M.",IF(ABS(Q344/O344)&gt;=10,"N.M.",Q344/(-O344)))),IF(Q344=0,0,IF(OR(O344=0,M344=0),"N.M.",IF(ABS(Q344/O344)&gt;=10,"N.M.",Q344/O344))))</f>
        <v>0.3804518236797033</v>
      </c>
      <c r="T344" s="39"/>
      <c r="U344" s="9">
        <v>34119356.60299999</v>
      </c>
      <c r="V344" s="9"/>
      <c r="W344" s="9">
        <v>25393346.632999998</v>
      </c>
      <c r="X344" s="9"/>
      <c r="Y344" s="9">
        <f>(+U344-W344)</f>
        <v>8726009.969999995</v>
      </c>
      <c r="Z344" s="37" t="str">
        <f>IF((+U344-W344)=(Y344),"  ",$AO$511)</f>
        <v>  </v>
      </c>
      <c r="AA344" s="38">
        <f>IF(W344&lt;0,IF(Y344=0,0,IF(OR(W344=0,U344=0),"N.M.",IF(ABS(Y344/W344)&gt;=10,"N.M.",Y344/(-W344)))),IF(Y344=0,0,IF(OR(W344=0,U344=0),"N.M.",IF(ABS(Y344/W344)&gt;=10,"N.M.",Y344/W344))))</f>
        <v>0.343633712252015</v>
      </c>
      <c r="AB344" s="39"/>
      <c r="AC344" s="9">
        <v>45606451.736</v>
      </c>
      <c r="AD344" s="9"/>
      <c r="AE344" s="9">
        <v>37651057.301</v>
      </c>
      <c r="AF344" s="9"/>
      <c r="AG344" s="9">
        <f>(+AC344-AE344)</f>
        <v>7955394.435000002</v>
      </c>
      <c r="AH344" s="37" t="str">
        <f>IF((+AC344-AE344)=(AG344),"  ",$AO$511)</f>
        <v>  </v>
      </c>
      <c r="AI344" s="38">
        <f>IF(AE344&lt;0,IF(AG344=0,0,IF(OR(AE344=0,AC344=0),"N.M.",IF(ABS(AG344/AE344)&gt;=10,"N.M.",AG344/(-AE344)))),IF(AG344=0,0,IF(OR(AE344=0,AC344=0),"N.M.",IF(ABS(AG344/AE344)&gt;=10,"N.M.",AG344/AE344))))</f>
        <v>0.21129272337296912</v>
      </c>
      <c r="AJ344" s="105"/>
      <c r="AK344" s="105"/>
      <c r="AL344" s="105"/>
      <c r="AM344" s="105"/>
      <c r="AN344" s="105"/>
      <c r="AO344" s="105"/>
      <c r="AP344" s="106"/>
      <c r="AQ344" s="107"/>
      <c r="AR344" s="108"/>
      <c r="AS344" s="105"/>
      <c r="AT344" s="105"/>
      <c r="AU344" s="105"/>
      <c r="AV344" s="105"/>
      <c r="AW344" s="105"/>
      <c r="AX344" s="106"/>
      <c r="AY344" s="107"/>
      <c r="AZ344" s="108"/>
      <c r="BA344" s="105"/>
      <c r="BB344" s="105"/>
      <c r="BC344" s="105"/>
      <c r="BD344" s="106"/>
      <c r="BE344" s="107"/>
      <c r="BF344" s="108"/>
      <c r="BG344" s="105"/>
      <c r="BH344" s="109"/>
      <c r="BI344" s="105"/>
      <c r="BJ344" s="109"/>
      <c r="BK344" s="105"/>
      <c r="BL344" s="109"/>
      <c r="BM344" s="105"/>
      <c r="BN344" s="97"/>
      <c r="BO344" s="97"/>
      <c r="BP344" s="97"/>
    </row>
    <row r="345" spans="1:68" s="17" customFormat="1" ht="12.75">
      <c r="A345" s="17" t="s">
        <v>35</v>
      </c>
      <c r="B345" s="98"/>
      <c r="C345" s="17" t="s">
        <v>36</v>
      </c>
      <c r="D345" s="18"/>
      <c r="E345" s="18">
        <v>55213510.25999999</v>
      </c>
      <c r="F345" s="18"/>
      <c r="G345" s="18">
        <v>44038050.71800001</v>
      </c>
      <c r="H345" s="18"/>
      <c r="I345" s="18">
        <f>+E345-G345</f>
        <v>11175459.54199998</v>
      </c>
      <c r="J345" s="37" t="str">
        <f>IF((+E345-G345)=(I345),"  ",$AO$511)</f>
        <v>  </v>
      </c>
      <c r="K345" s="40">
        <f>IF(G345&lt;0,IF(I345=0,0,IF(OR(G345=0,E345=0),"N.M.",IF(ABS(I345/G345)&gt;=10,"N.M.",I345/(-G345)))),IF(I345=0,0,IF(OR(G345=0,E345=0),"N.M.",IF(ABS(I345/G345)&gt;=10,"N.M.",I345/G345))))</f>
        <v>0.2537682608515674</v>
      </c>
      <c r="L345" s="39"/>
      <c r="M345" s="8">
        <v>149955787.91399997</v>
      </c>
      <c r="N345" s="18"/>
      <c r="O345" s="8">
        <v>124118161.712</v>
      </c>
      <c r="P345" s="18"/>
      <c r="Q345" s="18">
        <f>(+M345-O345)</f>
        <v>25837626.201999977</v>
      </c>
      <c r="R345" s="37" t="str">
        <f>IF((+M345-O345)=(Q345),"  ",$AO$511)</f>
        <v>  </v>
      </c>
      <c r="S345" s="40">
        <f>IF(O345&lt;0,IF(Q345=0,0,IF(OR(O345=0,M345=0),"N.M.",IF(ABS(Q345/O345)&gt;=10,"N.M.",Q345/(-O345)))),IF(Q345=0,0,IF(OR(O345=0,M345=0),"N.M.",IF(ABS(Q345/O345)&gt;=10,"N.M.",Q345/O345))))</f>
        <v>0.20816958489888707</v>
      </c>
      <c r="T345" s="39"/>
      <c r="U345" s="18">
        <v>369808161.32499987</v>
      </c>
      <c r="V345" s="18"/>
      <c r="W345" s="18">
        <v>306216767.222</v>
      </c>
      <c r="X345" s="18"/>
      <c r="Y345" s="18">
        <f>(+U345-W345)</f>
        <v>63591394.102999866</v>
      </c>
      <c r="Z345" s="37" t="str">
        <f>IF((+U345-W345)=(Y345),"  ",$AO$511)</f>
        <v>  </v>
      </c>
      <c r="AA345" s="40">
        <f>IF(W345&lt;0,IF(Y345=0,0,IF(OR(W345=0,U345=0),"N.M.",IF(ABS(Y345/W345)&gt;=10,"N.M.",Y345/(-W345)))),IF(Y345=0,0,IF(OR(W345=0,U345=0),"N.M.",IF(ABS(Y345/W345)&gt;=10,"N.M.",Y345/W345))))</f>
        <v>0.20766790362233037</v>
      </c>
      <c r="AB345" s="39"/>
      <c r="AC345" s="18">
        <v>536821281.7639999</v>
      </c>
      <c r="AD345" s="18"/>
      <c r="AE345" s="18">
        <v>449017185.121</v>
      </c>
      <c r="AF345" s="18"/>
      <c r="AG345" s="18">
        <f>(+AC345-AE345)</f>
        <v>87804096.64299989</v>
      </c>
      <c r="AH345" s="37" t="str">
        <f>IF((+AC345-AE345)=(AG345),"  ",$AO$511)</f>
        <v>  </v>
      </c>
      <c r="AI345" s="40">
        <f>IF(AE345&lt;0,IF(AG345=0,0,IF(OR(AE345=0,AC345=0),"N.M.",IF(ABS(AG345/AE345)&gt;=10,"N.M.",AG345/(-AE345)))),IF(AG345=0,0,IF(OR(AE345=0,AC345=0),"N.M.",IF(ABS(AG345/AE345)&gt;=10,"N.M.",AG345/AE345))))</f>
        <v>0.195547296523492</v>
      </c>
      <c r="AJ345" s="18"/>
      <c r="AK345" s="18"/>
      <c r="AL345" s="18"/>
      <c r="AM345" s="18"/>
      <c r="AN345" s="18"/>
      <c r="AO345" s="18"/>
      <c r="AP345" s="85"/>
      <c r="AQ345" s="117"/>
      <c r="AR345" s="39"/>
      <c r="AS345" s="18"/>
      <c r="AT345" s="18"/>
      <c r="AU345" s="18"/>
      <c r="AV345" s="18"/>
      <c r="AW345" s="18"/>
      <c r="AX345" s="85"/>
      <c r="AY345" s="117"/>
      <c r="AZ345" s="39"/>
      <c r="BA345" s="18"/>
      <c r="BB345" s="18"/>
      <c r="BC345" s="18"/>
      <c r="BD345" s="85"/>
      <c r="BE345" s="117"/>
      <c r="BF345" s="39"/>
      <c r="BG345" s="18"/>
      <c r="BH345" s="104"/>
      <c r="BI345" s="18"/>
      <c r="BJ345" s="104"/>
      <c r="BK345" s="18"/>
      <c r="BL345" s="104"/>
      <c r="BM345" s="18"/>
      <c r="BN345" s="104"/>
      <c r="BO345" s="104"/>
      <c r="BP345" s="104"/>
    </row>
    <row r="346" spans="1:35" ht="12.75" outlineLevel="1">
      <c r="A346" s="1" t="s">
        <v>848</v>
      </c>
      <c r="B346" s="16" t="s">
        <v>849</v>
      </c>
      <c r="C346" s="1" t="s">
        <v>1294</v>
      </c>
      <c r="E346" s="5">
        <v>3642075.7199999997</v>
      </c>
      <c r="G346" s="5">
        <v>3078975.88</v>
      </c>
      <c r="I346" s="9">
        <f aca="true" t="shared" si="112" ref="I346:I352">+E346-G346</f>
        <v>563099.8399999999</v>
      </c>
      <c r="K346" s="21">
        <f aca="true" t="shared" si="113" ref="K346:K352">IF(G346&lt;0,IF(I346=0,0,IF(OR(G346=0,E346=0),"N.M.",IF(ABS(I346/G346)&gt;=10,"N.M.",I346/(-G346)))),IF(I346=0,0,IF(OR(G346=0,E346=0),"N.M.",IF(ABS(I346/G346)&gt;=10,"N.M.",I346/G346))))</f>
        <v>0.18288543397098644</v>
      </c>
      <c r="M346" s="9">
        <v>10862248.85</v>
      </c>
      <c r="O346" s="9">
        <v>9264665.28</v>
      </c>
      <c r="Q346" s="9">
        <f aca="true" t="shared" si="114" ref="Q346:Q352">(+M346-O346)</f>
        <v>1597583.5700000003</v>
      </c>
      <c r="S346" s="21">
        <f aca="true" t="shared" si="115" ref="S346:S352">IF(O346&lt;0,IF(Q346=0,0,IF(OR(O346=0,M346=0),"N.M.",IF(ABS(Q346/O346)&gt;=10,"N.M.",Q346/(-O346)))),IF(Q346=0,0,IF(OR(O346=0,M346=0),"N.M.",IF(ABS(Q346/O346)&gt;=10,"N.M.",Q346/O346))))</f>
        <v>0.1724383473894915</v>
      </c>
      <c r="U346" s="9">
        <v>28806045.35</v>
      </c>
      <c r="W346" s="9">
        <v>24469316.31</v>
      </c>
      <c r="Y346" s="9">
        <f aca="true" t="shared" si="116" ref="Y346:Y352">(+U346-W346)</f>
        <v>4336729.040000003</v>
      </c>
      <c r="AA346" s="21">
        <f aca="true" t="shared" si="117" ref="AA346:AA352">IF(W346&lt;0,IF(Y346=0,0,IF(OR(W346=0,U346=0),"N.M.",IF(ABS(Y346/W346)&gt;=10,"N.M.",Y346/(-W346)))),IF(Y346=0,0,IF(OR(W346=0,U346=0),"N.M.",IF(ABS(Y346/W346)&gt;=10,"N.M.",Y346/W346))))</f>
        <v>0.17723131227118472</v>
      </c>
      <c r="AC346" s="9">
        <v>41323805.06</v>
      </c>
      <c r="AE346" s="9">
        <v>36495325.42</v>
      </c>
      <c r="AG346" s="9">
        <f aca="true" t="shared" si="118" ref="AG346:AG352">(+AC346-AE346)</f>
        <v>4828479.640000001</v>
      </c>
      <c r="AI346" s="21">
        <f aca="true" t="shared" si="119" ref="AI346:AI352">IF(AE346&lt;0,IF(AG346=0,0,IF(OR(AE346=0,AC346=0),"N.M.",IF(ABS(AG346/AE346)&gt;=10,"N.M.",AG346/(-AE346)))),IF(AG346=0,0,IF(OR(AE346=0,AC346=0),"N.M.",IF(ABS(AG346/AE346)&gt;=10,"N.M.",AG346/AE346))))</f>
        <v>0.1323040576959459</v>
      </c>
    </row>
    <row r="347" spans="1:35" ht="12.75" outlineLevel="1">
      <c r="A347" s="1" t="s">
        <v>850</v>
      </c>
      <c r="B347" s="16" t="s">
        <v>851</v>
      </c>
      <c r="C347" s="1" t="s">
        <v>1295</v>
      </c>
      <c r="E347" s="5">
        <v>0</v>
      </c>
      <c r="G347" s="5">
        <v>0</v>
      </c>
      <c r="I347" s="9">
        <f t="shared" si="112"/>
        <v>0</v>
      </c>
      <c r="K347" s="21">
        <f t="shared" si="113"/>
        <v>0</v>
      </c>
      <c r="M347" s="9">
        <v>0</v>
      </c>
      <c r="O347" s="9">
        <v>0</v>
      </c>
      <c r="Q347" s="9">
        <f t="shared" si="114"/>
        <v>0</v>
      </c>
      <c r="S347" s="21">
        <f t="shared" si="115"/>
        <v>0</v>
      </c>
      <c r="U347" s="9">
        <v>0</v>
      </c>
      <c r="W347" s="9">
        <v>0</v>
      </c>
      <c r="Y347" s="9">
        <f t="shared" si="116"/>
        <v>0</v>
      </c>
      <c r="AA347" s="21">
        <f t="shared" si="117"/>
        <v>0</v>
      </c>
      <c r="AC347" s="9">
        <v>0</v>
      </c>
      <c r="AE347" s="9">
        <v>3669.84</v>
      </c>
      <c r="AG347" s="9">
        <f t="shared" si="118"/>
        <v>-3669.84</v>
      </c>
      <c r="AI347" s="21" t="str">
        <f t="shared" si="119"/>
        <v>N.M.</v>
      </c>
    </row>
    <row r="348" spans="1:35" ht="12.75" outlineLevel="1">
      <c r="A348" s="1" t="s">
        <v>852</v>
      </c>
      <c r="B348" s="16" t="s">
        <v>853</v>
      </c>
      <c r="C348" s="1" t="s">
        <v>1296</v>
      </c>
      <c r="E348" s="5">
        <v>0</v>
      </c>
      <c r="G348" s="5">
        <v>449282.37</v>
      </c>
      <c r="I348" s="9">
        <f t="shared" si="112"/>
        <v>-449282.37</v>
      </c>
      <c r="K348" s="21" t="str">
        <f t="shared" si="113"/>
        <v>N.M.</v>
      </c>
      <c r="M348" s="9">
        <v>0</v>
      </c>
      <c r="O348" s="9">
        <v>1358507.94</v>
      </c>
      <c r="Q348" s="9">
        <f t="shared" si="114"/>
        <v>-1358507.94</v>
      </c>
      <c r="S348" s="21" t="str">
        <f t="shared" si="115"/>
        <v>N.M.</v>
      </c>
      <c r="U348" s="9">
        <v>0</v>
      </c>
      <c r="W348" s="9">
        <v>3596322.9</v>
      </c>
      <c r="Y348" s="9">
        <f t="shared" si="116"/>
        <v>-3596322.9</v>
      </c>
      <c r="AA348" s="21" t="str">
        <f t="shared" si="117"/>
        <v>N.M.</v>
      </c>
      <c r="AC348" s="9">
        <v>1801329.19</v>
      </c>
      <c r="AE348" s="9">
        <v>5378028.29</v>
      </c>
      <c r="AG348" s="9">
        <f t="shared" si="118"/>
        <v>-3576699.1</v>
      </c>
      <c r="AI348" s="21">
        <f t="shared" si="119"/>
        <v>-0.6650576953361471</v>
      </c>
    </row>
    <row r="349" spans="1:35" ht="12.75" outlineLevel="1">
      <c r="A349" s="1" t="s">
        <v>854</v>
      </c>
      <c r="B349" s="16" t="s">
        <v>855</v>
      </c>
      <c r="C349" s="1" t="s">
        <v>1297</v>
      </c>
      <c r="E349" s="5">
        <v>313507.15</v>
      </c>
      <c r="G349" s="5">
        <v>306898.54</v>
      </c>
      <c r="I349" s="9">
        <f t="shared" si="112"/>
        <v>6608.610000000044</v>
      </c>
      <c r="K349" s="21">
        <f t="shared" si="113"/>
        <v>0.021533533525444744</v>
      </c>
      <c r="M349" s="9">
        <v>929888.76</v>
      </c>
      <c r="O349" s="9">
        <v>912431.81</v>
      </c>
      <c r="Q349" s="9">
        <f t="shared" si="114"/>
        <v>17456.949999999953</v>
      </c>
      <c r="S349" s="21">
        <f t="shared" si="115"/>
        <v>0.01913233384530944</v>
      </c>
      <c r="U349" s="9">
        <v>2540078.66</v>
      </c>
      <c r="W349" s="9">
        <v>2689486.5700000003</v>
      </c>
      <c r="Y349" s="9">
        <f t="shared" si="116"/>
        <v>-149407.91000000015</v>
      </c>
      <c r="AA349" s="21">
        <f t="shared" si="117"/>
        <v>-0.05555257708537289</v>
      </c>
      <c r="AC349" s="9">
        <v>3798363.8000000003</v>
      </c>
      <c r="AE349" s="9">
        <v>4188508.49</v>
      </c>
      <c r="AG349" s="9">
        <f t="shared" si="118"/>
        <v>-390144.68999999994</v>
      </c>
      <c r="AI349" s="21">
        <f t="shared" si="119"/>
        <v>-0.09314644841510156</v>
      </c>
    </row>
    <row r="350" spans="1:35" ht="12.75" outlineLevel="1">
      <c r="A350" s="1" t="s">
        <v>856</v>
      </c>
      <c r="B350" s="16" t="s">
        <v>857</v>
      </c>
      <c r="C350" s="1" t="s">
        <v>1298</v>
      </c>
      <c r="E350" s="5">
        <v>3218</v>
      </c>
      <c r="G350" s="5">
        <v>3218</v>
      </c>
      <c r="I350" s="9">
        <f t="shared" si="112"/>
        <v>0</v>
      </c>
      <c r="K350" s="21">
        <f t="shared" si="113"/>
        <v>0</v>
      </c>
      <c r="M350" s="9">
        <v>9654</v>
      </c>
      <c r="O350" s="9">
        <v>9654</v>
      </c>
      <c r="Q350" s="9">
        <f t="shared" si="114"/>
        <v>0</v>
      </c>
      <c r="S350" s="21">
        <f t="shared" si="115"/>
        <v>0</v>
      </c>
      <c r="U350" s="9">
        <v>25744</v>
      </c>
      <c r="W350" s="9">
        <v>25744</v>
      </c>
      <c r="Y350" s="9">
        <f t="shared" si="116"/>
        <v>0</v>
      </c>
      <c r="AA350" s="21">
        <f t="shared" si="117"/>
        <v>0</v>
      </c>
      <c r="AC350" s="9">
        <v>38616</v>
      </c>
      <c r="AE350" s="9">
        <v>38616</v>
      </c>
      <c r="AG350" s="9">
        <f t="shared" si="118"/>
        <v>0</v>
      </c>
      <c r="AI350" s="21">
        <f t="shared" si="119"/>
        <v>0</v>
      </c>
    </row>
    <row r="351" spans="1:35" ht="12.75" outlineLevel="1">
      <c r="A351" s="1" t="s">
        <v>858</v>
      </c>
      <c r="B351" s="16" t="s">
        <v>859</v>
      </c>
      <c r="C351" s="1" t="s">
        <v>1299</v>
      </c>
      <c r="E351" s="5">
        <v>25959.56</v>
      </c>
      <c r="G351" s="5">
        <v>68532.47</v>
      </c>
      <c r="I351" s="9">
        <f t="shared" si="112"/>
        <v>-42572.91</v>
      </c>
      <c r="K351" s="21">
        <f t="shared" si="113"/>
        <v>-0.621207874165341</v>
      </c>
      <c r="M351" s="9">
        <v>163024.48</v>
      </c>
      <c r="O351" s="9">
        <v>205591.41</v>
      </c>
      <c r="Q351" s="9">
        <f t="shared" si="114"/>
        <v>-42566.92999999999</v>
      </c>
      <c r="S351" s="21">
        <f t="shared" si="115"/>
        <v>-0.20704624770071858</v>
      </c>
      <c r="U351" s="9">
        <v>505686.83</v>
      </c>
      <c r="W351" s="9">
        <v>548238.76</v>
      </c>
      <c r="Y351" s="9">
        <f t="shared" si="116"/>
        <v>-42551.92999999999</v>
      </c>
      <c r="AA351" s="21">
        <f t="shared" si="117"/>
        <v>-0.07761569065273675</v>
      </c>
      <c r="AC351" s="9">
        <v>779816.71</v>
      </c>
      <c r="AE351" s="9">
        <v>822356.65</v>
      </c>
      <c r="AG351" s="9">
        <f t="shared" si="118"/>
        <v>-42539.94000000006</v>
      </c>
      <c r="AI351" s="21">
        <f t="shared" si="119"/>
        <v>-0.05172930747261551</v>
      </c>
    </row>
    <row r="352" spans="1:35" ht="12.75" outlineLevel="1">
      <c r="A352" s="1" t="s">
        <v>860</v>
      </c>
      <c r="B352" s="16" t="s">
        <v>861</v>
      </c>
      <c r="C352" s="1" t="s">
        <v>1300</v>
      </c>
      <c r="E352" s="5">
        <v>0</v>
      </c>
      <c r="G352" s="5">
        <v>0</v>
      </c>
      <c r="I352" s="9">
        <f t="shared" si="112"/>
        <v>0</v>
      </c>
      <c r="K352" s="21">
        <f t="shared" si="113"/>
        <v>0</v>
      </c>
      <c r="M352" s="9">
        <v>0</v>
      </c>
      <c r="O352" s="9">
        <v>0</v>
      </c>
      <c r="Q352" s="9">
        <f t="shared" si="114"/>
        <v>0</v>
      </c>
      <c r="S352" s="21">
        <f t="shared" si="115"/>
        <v>0</v>
      </c>
      <c r="U352" s="9">
        <v>0</v>
      </c>
      <c r="W352" s="9">
        <v>0</v>
      </c>
      <c r="Y352" s="9">
        <f t="shared" si="116"/>
        <v>0</v>
      </c>
      <c r="AA352" s="21">
        <f t="shared" si="117"/>
        <v>0</v>
      </c>
      <c r="AC352" s="9">
        <v>0</v>
      </c>
      <c r="AE352" s="9">
        <v>-27834.350000000002</v>
      </c>
      <c r="AG352" s="9">
        <f t="shared" si="118"/>
        <v>27834.350000000002</v>
      </c>
      <c r="AI352" s="21" t="str">
        <f t="shared" si="119"/>
        <v>N.M.</v>
      </c>
    </row>
    <row r="353" spans="1:68" s="90" customFormat="1" ht="12.75">
      <c r="A353" s="90" t="s">
        <v>37</v>
      </c>
      <c r="B353" s="91"/>
      <c r="C353" s="77" t="s">
        <v>1301</v>
      </c>
      <c r="D353" s="105"/>
      <c r="E353" s="105">
        <v>3984760.4299999997</v>
      </c>
      <c r="F353" s="105"/>
      <c r="G353" s="105">
        <v>3906907.2600000002</v>
      </c>
      <c r="H353" s="105"/>
      <c r="I353" s="9">
        <f>+E353-G353</f>
        <v>77853.16999999946</v>
      </c>
      <c r="J353" s="37" t="str">
        <f>IF((+E353-G353)=(I353),"  ",$AO$511)</f>
        <v>  </v>
      </c>
      <c r="K353" s="38">
        <f>IF(G353&lt;0,IF(I353=0,0,IF(OR(G353=0,E353=0),"N.M.",IF(ABS(I353/G353)&gt;=10,"N.M.",I353/(-G353)))),IF(I353=0,0,IF(OR(G353=0,E353=0),"N.M.",IF(ABS(I353/G353)&gt;=10,"N.M.",I353/G353))))</f>
        <v>0.019927058621811117</v>
      </c>
      <c r="L353" s="39"/>
      <c r="M353" s="5">
        <v>11964816.09</v>
      </c>
      <c r="N353" s="9"/>
      <c r="O353" s="5">
        <v>11750850.44</v>
      </c>
      <c r="P353" s="9"/>
      <c r="Q353" s="9">
        <f>(+M353-O353)</f>
        <v>213965.65000000037</v>
      </c>
      <c r="R353" s="37" t="str">
        <f>IF((+M353-O353)=(Q353),"  ",$AO$511)</f>
        <v>  </v>
      </c>
      <c r="S353" s="38">
        <f>IF(O353&lt;0,IF(Q353=0,0,IF(OR(O353=0,M353=0),"N.M.",IF(ABS(Q353/O353)&gt;=10,"N.M.",Q353/(-O353)))),IF(Q353=0,0,IF(OR(O353=0,M353=0),"N.M.",IF(ABS(Q353/O353)&gt;=10,"N.M.",Q353/O353))))</f>
        <v>0.01820852465891825</v>
      </c>
      <c r="T353" s="39"/>
      <c r="U353" s="9">
        <v>31877554.84</v>
      </c>
      <c r="V353" s="9"/>
      <c r="W353" s="9">
        <v>31329108.54</v>
      </c>
      <c r="X353" s="9"/>
      <c r="Y353" s="9">
        <f>(+U353-W353)</f>
        <v>548446.3000000007</v>
      </c>
      <c r="Z353" s="37" t="str">
        <f>IF((+U353-W353)=(Y353),"  ",$AO$511)</f>
        <v>  </v>
      </c>
      <c r="AA353" s="38">
        <f>IF(W353&lt;0,IF(Y353=0,0,IF(OR(W353=0,U353=0),"N.M.",IF(ABS(Y353/W353)&gt;=10,"N.M.",Y353/(-W353)))),IF(Y353=0,0,IF(OR(W353=0,U353=0),"N.M.",IF(ABS(Y353/W353)&gt;=10,"N.M.",Y353/W353))))</f>
        <v>0.017505965715550513</v>
      </c>
      <c r="AB353" s="39"/>
      <c r="AC353" s="9">
        <v>47741930.760000005</v>
      </c>
      <c r="AD353" s="9"/>
      <c r="AE353" s="9">
        <v>46898670.339999996</v>
      </c>
      <c r="AF353" s="9"/>
      <c r="AG353" s="9">
        <f>(+AC353-AE353)</f>
        <v>843260.4200000092</v>
      </c>
      <c r="AH353" s="37" t="str">
        <f>IF((+AC353-AE353)=(AG353),"  ",$AO$511)</f>
        <v>  </v>
      </c>
      <c r="AI353" s="38">
        <f>IF(AE353&lt;0,IF(AG353=0,0,IF(OR(AE353=0,AC353=0),"N.M.",IF(ABS(AG353/AE353)&gt;=10,"N.M.",AG353/(-AE353)))),IF(AG353=0,0,IF(OR(AE353=0,AC353=0),"N.M.",IF(ABS(AG353/AE353)&gt;=10,"N.M.",AG353/AE353))))</f>
        <v>0.01798047607504962</v>
      </c>
      <c r="AJ353" s="105"/>
      <c r="AK353" s="105"/>
      <c r="AL353" s="105"/>
      <c r="AM353" s="105"/>
      <c r="AN353" s="105"/>
      <c r="AO353" s="105"/>
      <c r="AP353" s="106"/>
      <c r="AQ353" s="107"/>
      <c r="AR353" s="108"/>
      <c r="AS353" s="105"/>
      <c r="AT353" s="105"/>
      <c r="AU353" s="105"/>
      <c r="AV353" s="105"/>
      <c r="AW353" s="105"/>
      <c r="AX353" s="106"/>
      <c r="AY353" s="107"/>
      <c r="AZ353" s="108"/>
      <c r="BA353" s="105"/>
      <c r="BB353" s="105"/>
      <c r="BC353" s="105"/>
      <c r="BD353" s="106"/>
      <c r="BE353" s="107"/>
      <c r="BF353" s="108"/>
      <c r="BG353" s="105"/>
      <c r="BH353" s="109"/>
      <c r="BI353" s="105"/>
      <c r="BJ353" s="109"/>
      <c r="BK353" s="105"/>
      <c r="BL353" s="109"/>
      <c r="BM353" s="105"/>
      <c r="BN353" s="97"/>
      <c r="BO353" s="97"/>
      <c r="BP353" s="97"/>
    </row>
    <row r="354" spans="1:35" ht="12.75" outlineLevel="1">
      <c r="A354" s="1" t="s">
        <v>862</v>
      </c>
      <c r="B354" s="16" t="s">
        <v>863</v>
      </c>
      <c r="C354" s="1" t="s">
        <v>1302</v>
      </c>
      <c r="E354" s="5">
        <v>234317.01</v>
      </c>
      <c r="G354" s="5">
        <v>251498.422</v>
      </c>
      <c r="I354" s="9">
        <f aca="true" t="shared" si="120" ref="I354:I392">+E354-G354</f>
        <v>-17181.411999999982</v>
      </c>
      <c r="K354" s="21">
        <f aca="true" t="shared" si="121" ref="K354:K392">IF(G354&lt;0,IF(I354=0,0,IF(OR(G354=0,E354=0),"N.M.",IF(ABS(I354/G354)&gt;=10,"N.M.",I354/(-G354)))),IF(I354=0,0,IF(OR(G354=0,E354=0),"N.M.",IF(ABS(I354/G354)&gt;=10,"N.M.",I354/G354))))</f>
        <v>-0.0683161821190273</v>
      </c>
      <c r="M354" s="9">
        <v>759503.286</v>
      </c>
      <c r="O354" s="9">
        <v>721540.43</v>
      </c>
      <c r="Q354" s="9">
        <f aca="true" t="shared" si="122" ref="Q354:Q392">(+M354-O354)</f>
        <v>37962.85599999991</v>
      </c>
      <c r="S354" s="21">
        <f aca="true" t="shared" si="123" ref="S354:S392">IF(O354&lt;0,IF(Q354=0,0,IF(OR(O354=0,M354=0),"N.M.",IF(ABS(Q354/O354)&gt;=10,"N.M.",Q354/(-O354)))),IF(Q354=0,0,IF(OR(O354=0,M354=0),"N.M.",IF(ABS(Q354/O354)&gt;=10,"N.M.",Q354/O354))))</f>
        <v>0.05261362277370917</v>
      </c>
      <c r="U354" s="9">
        <v>1979677.448</v>
      </c>
      <c r="W354" s="9">
        <v>1740215.166</v>
      </c>
      <c r="Y354" s="9">
        <f aca="true" t="shared" si="124" ref="Y354:Y392">(+U354-W354)</f>
        <v>239462.28200000012</v>
      </c>
      <c r="AA354" s="21">
        <f aca="true" t="shared" si="125" ref="AA354:AA392">IF(W354&lt;0,IF(Y354=0,0,IF(OR(W354=0,U354=0),"N.M.",IF(ABS(Y354/W354)&gt;=10,"N.M.",Y354/(-W354)))),IF(Y354=0,0,IF(OR(W354=0,U354=0),"N.M.",IF(ABS(Y354/W354)&gt;=10,"N.M.",Y354/W354))))</f>
        <v>0.13760498510676702</v>
      </c>
      <c r="AC354" s="9">
        <v>2962423.399</v>
      </c>
      <c r="AE354" s="9">
        <v>2531380.5379999997</v>
      </c>
      <c r="AG354" s="9">
        <f aca="true" t="shared" si="126" ref="AG354:AG392">(+AC354-AE354)</f>
        <v>431042.8610000005</v>
      </c>
      <c r="AI354" s="21">
        <f aca="true" t="shared" si="127" ref="AI354:AI392">IF(AE354&lt;0,IF(AG354=0,0,IF(OR(AE354=0,AC354=0),"N.M.",IF(ABS(AG354/AE354)&gt;=10,"N.M.",AG354/(-AE354)))),IF(AG354=0,0,IF(OR(AE354=0,AC354=0),"N.M.",IF(ABS(AG354/AE354)&gt;=10,"N.M.",AG354/AE354))))</f>
        <v>0.17027975625528038</v>
      </c>
    </row>
    <row r="355" spans="1:35" ht="12.75" outlineLevel="1">
      <c r="A355" s="1" t="s">
        <v>864</v>
      </c>
      <c r="B355" s="16" t="s">
        <v>865</v>
      </c>
      <c r="C355" s="1" t="s">
        <v>1303</v>
      </c>
      <c r="E355" s="5">
        <v>113.26</v>
      </c>
      <c r="G355" s="5">
        <v>105.028</v>
      </c>
      <c r="I355" s="9">
        <f t="shared" si="120"/>
        <v>8.232</v>
      </c>
      <c r="K355" s="21">
        <f t="shared" si="121"/>
        <v>0.07837909890695813</v>
      </c>
      <c r="M355" s="9">
        <v>839.14</v>
      </c>
      <c r="O355" s="9">
        <v>574.688</v>
      </c>
      <c r="Q355" s="9">
        <f t="shared" si="122"/>
        <v>264.452</v>
      </c>
      <c r="S355" s="21">
        <f t="shared" si="123"/>
        <v>0.46016621192716745</v>
      </c>
      <c r="U355" s="9">
        <v>15808.48</v>
      </c>
      <c r="W355" s="9">
        <v>17792.87</v>
      </c>
      <c r="Y355" s="9">
        <f t="shared" si="124"/>
        <v>-1984.3899999999994</v>
      </c>
      <c r="AA355" s="21">
        <f t="shared" si="125"/>
        <v>-0.11152725782855714</v>
      </c>
      <c r="AC355" s="9">
        <v>28713.18</v>
      </c>
      <c r="AE355" s="9">
        <v>28551.28</v>
      </c>
      <c r="AG355" s="9">
        <f t="shared" si="126"/>
        <v>161.90000000000146</v>
      </c>
      <c r="AI355" s="21">
        <f t="shared" si="127"/>
        <v>0.005670498835779043</v>
      </c>
    </row>
    <row r="356" spans="1:35" ht="12.75" outlineLevel="1">
      <c r="A356" s="1" t="s">
        <v>866</v>
      </c>
      <c r="B356" s="16" t="s">
        <v>867</v>
      </c>
      <c r="C356" s="1" t="s">
        <v>1304</v>
      </c>
      <c r="E356" s="5">
        <v>0</v>
      </c>
      <c r="G356" s="5">
        <v>0</v>
      </c>
      <c r="I356" s="9">
        <f t="shared" si="120"/>
        <v>0</v>
      </c>
      <c r="K356" s="21">
        <f t="shared" si="121"/>
        <v>0</v>
      </c>
      <c r="M356" s="9">
        <v>0</v>
      </c>
      <c r="O356" s="9">
        <v>0</v>
      </c>
      <c r="Q356" s="9">
        <f t="shared" si="122"/>
        <v>0</v>
      </c>
      <c r="S356" s="21">
        <f t="shared" si="123"/>
        <v>0</v>
      </c>
      <c r="U356" s="9">
        <v>0</v>
      </c>
      <c r="W356" s="9">
        <v>607.79</v>
      </c>
      <c r="Y356" s="9">
        <f t="shared" si="124"/>
        <v>-607.79</v>
      </c>
      <c r="AA356" s="21" t="str">
        <f t="shared" si="125"/>
        <v>N.M.</v>
      </c>
      <c r="AC356" s="9">
        <v>0</v>
      </c>
      <c r="AE356" s="9">
        <v>607.79</v>
      </c>
      <c r="AG356" s="9">
        <f t="shared" si="126"/>
        <v>-607.79</v>
      </c>
      <c r="AI356" s="21" t="str">
        <f t="shared" si="127"/>
        <v>N.M.</v>
      </c>
    </row>
    <row r="357" spans="1:35" ht="12.75" outlineLevel="1">
      <c r="A357" s="1" t="s">
        <v>868</v>
      </c>
      <c r="B357" s="16" t="s">
        <v>869</v>
      </c>
      <c r="C357" s="1" t="s">
        <v>1304</v>
      </c>
      <c r="E357" s="5">
        <v>0</v>
      </c>
      <c r="G357" s="5">
        <v>0</v>
      </c>
      <c r="I357" s="9">
        <f t="shared" si="120"/>
        <v>0</v>
      </c>
      <c r="K357" s="21">
        <f t="shared" si="121"/>
        <v>0</v>
      </c>
      <c r="M357" s="9">
        <v>46832.200000000004</v>
      </c>
      <c r="O357" s="9">
        <v>0</v>
      </c>
      <c r="Q357" s="9">
        <f t="shared" si="122"/>
        <v>46832.200000000004</v>
      </c>
      <c r="S357" s="21" t="str">
        <f t="shared" si="123"/>
        <v>N.M.</v>
      </c>
      <c r="U357" s="9">
        <v>119801.55</v>
      </c>
      <c r="W357" s="9">
        <v>0</v>
      </c>
      <c r="Y357" s="9">
        <f t="shared" si="124"/>
        <v>119801.55</v>
      </c>
      <c r="AA357" s="21" t="str">
        <f t="shared" si="125"/>
        <v>N.M.</v>
      </c>
      <c r="AC357" s="9">
        <v>190895.28</v>
      </c>
      <c r="AE357" s="9">
        <v>2504618.58</v>
      </c>
      <c r="AG357" s="9">
        <f t="shared" si="126"/>
        <v>-2313723.3000000003</v>
      </c>
      <c r="AI357" s="21">
        <f t="shared" si="127"/>
        <v>-0.9237826942895234</v>
      </c>
    </row>
    <row r="358" spans="1:35" ht="12.75" outlineLevel="1">
      <c r="A358" s="1" t="s">
        <v>870</v>
      </c>
      <c r="B358" s="16" t="s">
        <v>871</v>
      </c>
      <c r="C358" s="1" t="s">
        <v>1304</v>
      </c>
      <c r="E358" s="5">
        <v>0</v>
      </c>
      <c r="G358" s="5">
        <v>743870</v>
      </c>
      <c r="I358" s="9">
        <f t="shared" si="120"/>
        <v>-743870</v>
      </c>
      <c r="K358" s="21" t="str">
        <f t="shared" si="121"/>
        <v>N.M.</v>
      </c>
      <c r="M358" s="9">
        <v>0</v>
      </c>
      <c r="O358" s="9">
        <v>2231610</v>
      </c>
      <c r="Q358" s="9">
        <f t="shared" si="122"/>
        <v>-2231610</v>
      </c>
      <c r="S358" s="21" t="str">
        <f t="shared" si="123"/>
        <v>N.M.</v>
      </c>
      <c r="U358" s="9">
        <v>-1500000</v>
      </c>
      <c r="W358" s="9">
        <v>5951159.91</v>
      </c>
      <c r="Y358" s="9">
        <f t="shared" si="124"/>
        <v>-7451159.91</v>
      </c>
      <c r="AA358" s="21">
        <f t="shared" si="125"/>
        <v>-1.252051704656681</v>
      </c>
      <c r="AC358" s="9">
        <v>1477438.48</v>
      </c>
      <c r="AE358" s="9">
        <v>5951159.91</v>
      </c>
      <c r="AG358" s="9">
        <f t="shared" si="126"/>
        <v>-4473721.43</v>
      </c>
      <c r="AI358" s="21">
        <f t="shared" si="127"/>
        <v>-0.7517394083937495</v>
      </c>
    </row>
    <row r="359" spans="1:35" ht="12.75" outlineLevel="1">
      <c r="A359" s="1" t="s">
        <v>872</v>
      </c>
      <c r="B359" s="16" t="s">
        <v>873</v>
      </c>
      <c r="C359" s="1" t="s">
        <v>1304</v>
      </c>
      <c r="E359" s="5">
        <v>660166</v>
      </c>
      <c r="G359" s="5">
        <v>0</v>
      </c>
      <c r="I359" s="9">
        <f t="shared" si="120"/>
        <v>660166</v>
      </c>
      <c r="K359" s="21" t="str">
        <f t="shared" si="121"/>
        <v>N.M.</v>
      </c>
      <c r="M359" s="9">
        <v>1980498</v>
      </c>
      <c r="O359" s="9">
        <v>0</v>
      </c>
      <c r="Q359" s="9">
        <f t="shared" si="122"/>
        <v>1980498</v>
      </c>
      <c r="S359" s="21" t="str">
        <f t="shared" si="123"/>
        <v>N.M.</v>
      </c>
      <c r="U359" s="9">
        <v>5281328</v>
      </c>
      <c r="W359" s="9">
        <v>0</v>
      </c>
      <c r="Y359" s="9">
        <f t="shared" si="124"/>
        <v>5281328</v>
      </c>
      <c r="AA359" s="21" t="str">
        <f t="shared" si="125"/>
        <v>N.M.</v>
      </c>
      <c r="AC359" s="9">
        <v>5281527.91</v>
      </c>
      <c r="AE359" s="9">
        <v>0</v>
      </c>
      <c r="AG359" s="9">
        <f t="shared" si="126"/>
        <v>5281527.91</v>
      </c>
      <c r="AI359" s="21" t="str">
        <f t="shared" si="127"/>
        <v>N.M.</v>
      </c>
    </row>
    <row r="360" spans="1:35" ht="12.75" outlineLevel="1">
      <c r="A360" s="1" t="s">
        <v>874</v>
      </c>
      <c r="B360" s="16" t="s">
        <v>875</v>
      </c>
      <c r="C360" s="1" t="s">
        <v>1305</v>
      </c>
      <c r="E360" s="5">
        <v>0</v>
      </c>
      <c r="G360" s="5">
        <v>0</v>
      </c>
      <c r="I360" s="9">
        <f t="shared" si="120"/>
        <v>0</v>
      </c>
      <c r="K360" s="21">
        <f t="shared" si="121"/>
        <v>0</v>
      </c>
      <c r="M360" s="9">
        <v>0</v>
      </c>
      <c r="O360" s="9">
        <v>0</v>
      </c>
      <c r="Q360" s="9">
        <f t="shared" si="122"/>
        <v>0</v>
      </c>
      <c r="S360" s="21">
        <f t="shared" si="123"/>
        <v>0</v>
      </c>
      <c r="U360" s="9">
        <v>0</v>
      </c>
      <c r="W360" s="9">
        <v>-11685</v>
      </c>
      <c r="Y360" s="9">
        <f t="shared" si="124"/>
        <v>11685</v>
      </c>
      <c r="AA360" s="21" t="str">
        <f t="shared" si="125"/>
        <v>N.M.</v>
      </c>
      <c r="AC360" s="9">
        <v>0</v>
      </c>
      <c r="AE360" s="9">
        <v>27053</v>
      </c>
      <c r="AG360" s="9">
        <f t="shared" si="126"/>
        <v>-27053</v>
      </c>
      <c r="AI360" s="21" t="str">
        <f t="shared" si="127"/>
        <v>N.M.</v>
      </c>
    </row>
    <row r="361" spans="1:35" ht="12.75" outlineLevel="1">
      <c r="A361" s="1" t="s">
        <v>876</v>
      </c>
      <c r="B361" s="16" t="s">
        <v>877</v>
      </c>
      <c r="C361" s="1" t="s">
        <v>1305</v>
      </c>
      <c r="E361" s="5">
        <v>0</v>
      </c>
      <c r="G361" s="5">
        <v>-5772</v>
      </c>
      <c r="I361" s="9">
        <f t="shared" si="120"/>
        <v>5772</v>
      </c>
      <c r="K361" s="21" t="str">
        <f t="shared" si="121"/>
        <v>N.M.</v>
      </c>
      <c r="M361" s="9">
        <v>-9898</v>
      </c>
      <c r="O361" s="9">
        <v>22228</v>
      </c>
      <c r="Q361" s="9">
        <f t="shared" si="122"/>
        <v>-32126</v>
      </c>
      <c r="S361" s="21">
        <f t="shared" si="123"/>
        <v>-1.4452942235018895</v>
      </c>
      <c r="U361" s="9">
        <v>-25603</v>
      </c>
      <c r="W361" s="9">
        <v>64888</v>
      </c>
      <c r="Y361" s="9">
        <f t="shared" si="124"/>
        <v>-90491</v>
      </c>
      <c r="AA361" s="21">
        <f t="shared" si="125"/>
        <v>-1.394572185920355</v>
      </c>
      <c r="AC361" s="9">
        <v>14740</v>
      </c>
      <c r="AE361" s="9">
        <v>64888</v>
      </c>
      <c r="AG361" s="9">
        <f t="shared" si="126"/>
        <v>-50148</v>
      </c>
      <c r="AI361" s="21">
        <f t="shared" si="127"/>
        <v>-0.7728393539637529</v>
      </c>
    </row>
    <row r="362" spans="1:35" ht="12.75" outlineLevel="1">
      <c r="A362" s="1" t="s">
        <v>878</v>
      </c>
      <c r="B362" s="16" t="s">
        <v>879</v>
      </c>
      <c r="C362" s="1" t="s">
        <v>1305</v>
      </c>
      <c r="E362" s="5">
        <v>6078</v>
      </c>
      <c r="G362" s="5">
        <v>0</v>
      </c>
      <c r="I362" s="9">
        <f t="shared" si="120"/>
        <v>6078</v>
      </c>
      <c r="K362" s="21" t="str">
        <f t="shared" si="121"/>
        <v>N.M.</v>
      </c>
      <c r="M362" s="9">
        <v>35976</v>
      </c>
      <c r="O362" s="9">
        <v>0</v>
      </c>
      <c r="Q362" s="9">
        <f t="shared" si="122"/>
        <v>35976</v>
      </c>
      <c r="S362" s="21" t="str">
        <f t="shared" si="123"/>
        <v>N.M.</v>
      </c>
      <c r="U362" s="9">
        <v>85976</v>
      </c>
      <c r="W362" s="9">
        <v>0</v>
      </c>
      <c r="Y362" s="9">
        <f t="shared" si="124"/>
        <v>85976</v>
      </c>
      <c r="AA362" s="21" t="str">
        <f t="shared" si="125"/>
        <v>N.M.</v>
      </c>
      <c r="AC362" s="9">
        <v>85976</v>
      </c>
      <c r="AE362" s="9">
        <v>0</v>
      </c>
      <c r="AG362" s="9">
        <f t="shared" si="126"/>
        <v>85976</v>
      </c>
      <c r="AI362" s="21" t="str">
        <f t="shared" si="127"/>
        <v>N.M.</v>
      </c>
    </row>
    <row r="363" spans="1:35" ht="12.75" outlineLevel="1">
      <c r="A363" s="1" t="s">
        <v>880</v>
      </c>
      <c r="B363" s="16" t="s">
        <v>881</v>
      </c>
      <c r="C363" s="1" t="s">
        <v>1306</v>
      </c>
      <c r="E363" s="5">
        <v>95.5</v>
      </c>
      <c r="G363" s="5">
        <v>80.181</v>
      </c>
      <c r="I363" s="9">
        <f t="shared" si="120"/>
        <v>15.319000000000003</v>
      </c>
      <c r="K363" s="21">
        <f t="shared" si="121"/>
        <v>0.1910552375250995</v>
      </c>
      <c r="M363" s="9">
        <v>710.6</v>
      </c>
      <c r="O363" s="9">
        <v>414.46200000000005</v>
      </c>
      <c r="Q363" s="9">
        <f t="shared" si="122"/>
        <v>296.138</v>
      </c>
      <c r="S363" s="21">
        <f t="shared" si="123"/>
        <v>0.714511824968272</v>
      </c>
      <c r="U363" s="9">
        <v>14825.970000000001</v>
      </c>
      <c r="W363" s="9">
        <v>13507.575</v>
      </c>
      <c r="Y363" s="9">
        <f t="shared" si="124"/>
        <v>1318.3950000000004</v>
      </c>
      <c r="AA363" s="21">
        <f t="shared" si="125"/>
        <v>0.0976041221314707</v>
      </c>
      <c r="AC363" s="9">
        <v>25164.835</v>
      </c>
      <c r="AE363" s="9">
        <v>21077.065000000002</v>
      </c>
      <c r="AG363" s="9">
        <f t="shared" si="126"/>
        <v>4087.769999999997</v>
      </c>
      <c r="AI363" s="21">
        <f t="shared" si="127"/>
        <v>0.19394398603410848</v>
      </c>
    </row>
    <row r="364" spans="1:35" ht="12.75" outlineLevel="1">
      <c r="A364" s="1" t="s">
        <v>882</v>
      </c>
      <c r="B364" s="16" t="s">
        <v>883</v>
      </c>
      <c r="C364" s="1" t="s">
        <v>1307</v>
      </c>
      <c r="E364" s="5">
        <v>0</v>
      </c>
      <c r="G364" s="5">
        <v>0</v>
      </c>
      <c r="I364" s="9">
        <f t="shared" si="120"/>
        <v>0</v>
      </c>
      <c r="K364" s="21">
        <f t="shared" si="121"/>
        <v>0</v>
      </c>
      <c r="M364" s="9">
        <v>0</v>
      </c>
      <c r="O364" s="9">
        <v>0</v>
      </c>
      <c r="Q364" s="9">
        <f t="shared" si="122"/>
        <v>0</v>
      </c>
      <c r="S364" s="21">
        <f t="shared" si="123"/>
        <v>0</v>
      </c>
      <c r="U364" s="9">
        <v>0</v>
      </c>
      <c r="W364" s="9">
        <v>0</v>
      </c>
      <c r="Y364" s="9">
        <f t="shared" si="124"/>
        <v>0</v>
      </c>
      <c r="AA364" s="21">
        <f t="shared" si="125"/>
        <v>0</v>
      </c>
      <c r="AC364" s="9">
        <v>0</v>
      </c>
      <c r="AE364" s="9">
        <v>82269</v>
      </c>
      <c r="AG364" s="9">
        <f t="shared" si="126"/>
        <v>-82269</v>
      </c>
      <c r="AI364" s="21" t="str">
        <f t="shared" si="127"/>
        <v>N.M.</v>
      </c>
    </row>
    <row r="365" spans="1:35" ht="12.75" outlineLevel="1">
      <c r="A365" s="1" t="s">
        <v>884</v>
      </c>
      <c r="B365" s="16" t="s">
        <v>885</v>
      </c>
      <c r="C365" s="1" t="s">
        <v>1307</v>
      </c>
      <c r="E365" s="5">
        <v>0</v>
      </c>
      <c r="G365" s="5">
        <v>0</v>
      </c>
      <c r="I365" s="9">
        <f t="shared" si="120"/>
        <v>0</v>
      </c>
      <c r="K365" s="21">
        <f t="shared" si="121"/>
        <v>0</v>
      </c>
      <c r="M365" s="9">
        <v>0</v>
      </c>
      <c r="O365" s="9">
        <v>0</v>
      </c>
      <c r="Q365" s="9">
        <f t="shared" si="122"/>
        <v>0</v>
      </c>
      <c r="S365" s="21">
        <f t="shared" si="123"/>
        <v>0</v>
      </c>
      <c r="U365" s="9">
        <v>0</v>
      </c>
      <c r="W365" s="9">
        <v>0</v>
      </c>
      <c r="Y365" s="9">
        <f t="shared" si="124"/>
        <v>0</v>
      </c>
      <c r="AA365" s="21">
        <f t="shared" si="125"/>
        <v>0</v>
      </c>
      <c r="AC365" s="9">
        <v>32455</v>
      </c>
      <c r="AE365" s="9">
        <v>99731</v>
      </c>
      <c r="AG365" s="9">
        <f t="shared" si="126"/>
        <v>-67276</v>
      </c>
      <c r="AI365" s="21">
        <f t="shared" si="127"/>
        <v>-0.6745746056893043</v>
      </c>
    </row>
    <row r="366" spans="1:35" ht="12.75" outlineLevel="1">
      <c r="A366" s="1" t="s">
        <v>886</v>
      </c>
      <c r="B366" s="16" t="s">
        <v>887</v>
      </c>
      <c r="C366" s="1" t="s">
        <v>1307</v>
      </c>
      <c r="E366" s="5">
        <v>0</v>
      </c>
      <c r="G366" s="5">
        <v>12300</v>
      </c>
      <c r="I366" s="9">
        <f t="shared" si="120"/>
        <v>-12300</v>
      </c>
      <c r="K366" s="21" t="str">
        <f t="shared" si="121"/>
        <v>N.M.</v>
      </c>
      <c r="M366" s="9">
        <v>0</v>
      </c>
      <c r="O366" s="9">
        <v>45900</v>
      </c>
      <c r="Q366" s="9">
        <f t="shared" si="122"/>
        <v>-45900</v>
      </c>
      <c r="S366" s="21" t="str">
        <f t="shared" si="123"/>
        <v>N.M.</v>
      </c>
      <c r="U366" s="9">
        <v>0</v>
      </c>
      <c r="W366" s="9">
        <v>117700</v>
      </c>
      <c r="Y366" s="9">
        <f t="shared" si="124"/>
        <v>-117700</v>
      </c>
      <c r="AA366" s="21" t="str">
        <f t="shared" si="125"/>
        <v>N.M.</v>
      </c>
      <c r="AC366" s="9">
        <v>58880</v>
      </c>
      <c r="AE366" s="9">
        <v>117700</v>
      </c>
      <c r="AG366" s="9">
        <f t="shared" si="126"/>
        <v>-58820</v>
      </c>
      <c r="AI366" s="21">
        <f t="shared" si="127"/>
        <v>-0.49974511469838573</v>
      </c>
    </row>
    <row r="367" spans="1:35" ht="12.75" outlineLevel="1">
      <c r="A367" s="1" t="s">
        <v>888</v>
      </c>
      <c r="B367" s="16" t="s">
        <v>889</v>
      </c>
      <c r="C367" s="1" t="s">
        <v>1307</v>
      </c>
      <c r="E367" s="5">
        <v>13100</v>
      </c>
      <c r="G367" s="5">
        <v>0</v>
      </c>
      <c r="I367" s="9">
        <f t="shared" si="120"/>
        <v>13100</v>
      </c>
      <c r="K367" s="21" t="str">
        <f t="shared" si="121"/>
        <v>N.M.</v>
      </c>
      <c r="M367" s="9">
        <v>39300</v>
      </c>
      <c r="O367" s="9">
        <v>0</v>
      </c>
      <c r="Q367" s="9">
        <f t="shared" si="122"/>
        <v>39300</v>
      </c>
      <c r="S367" s="21" t="str">
        <f t="shared" si="123"/>
        <v>N.M.</v>
      </c>
      <c r="U367" s="9">
        <v>104800</v>
      </c>
      <c r="W367" s="9">
        <v>0</v>
      </c>
      <c r="Y367" s="9">
        <f t="shared" si="124"/>
        <v>104800</v>
      </c>
      <c r="AA367" s="21" t="str">
        <f t="shared" si="125"/>
        <v>N.M.</v>
      </c>
      <c r="AC367" s="9">
        <v>104800</v>
      </c>
      <c r="AE367" s="9">
        <v>0</v>
      </c>
      <c r="AG367" s="9">
        <f t="shared" si="126"/>
        <v>104800</v>
      </c>
      <c r="AI367" s="21" t="str">
        <f t="shared" si="127"/>
        <v>N.M.</v>
      </c>
    </row>
    <row r="368" spans="1:35" ht="12.75" outlineLevel="1">
      <c r="A368" s="1" t="s">
        <v>890</v>
      </c>
      <c r="B368" s="16" t="s">
        <v>891</v>
      </c>
      <c r="C368" s="1" t="s">
        <v>1308</v>
      </c>
      <c r="E368" s="5">
        <v>0</v>
      </c>
      <c r="G368" s="5">
        <v>0</v>
      </c>
      <c r="I368" s="9">
        <f t="shared" si="120"/>
        <v>0</v>
      </c>
      <c r="K368" s="21">
        <f t="shared" si="121"/>
        <v>0</v>
      </c>
      <c r="M368" s="9">
        <v>0</v>
      </c>
      <c r="O368" s="9">
        <v>0</v>
      </c>
      <c r="Q368" s="9">
        <f t="shared" si="122"/>
        <v>0</v>
      </c>
      <c r="S368" s="21">
        <f t="shared" si="123"/>
        <v>0</v>
      </c>
      <c r="U368" s="9">
        <v>0</v>
      </c>
      <c r="W368" s="9">
        <v>74.56</v>
      </c>
      <c r="Y368" s="9">
        <f t="shared" si="124"/>
        <v>-74.56</v>
      </c>
      <c r="AA368" s="21" t="str">
        <f t="shared" si="125"/>
        <v>N.M.</v>
      </c>
      <c r="AC368" s="9">
        <v>0</v>
      </c>
      <c r="AE368" s="9">
        <v>4472.56</v>
      </c>
      <c r="AG368" s="9">
        <f t="shared" si="126"/>
        <v>-4472.56</v>
      </c>
      <c r="AI368" s="21" t="str">
        <f t="shared" si="127"/>
        <v>N.M.</v>
      </c>
    </row>
    <row r="369" spans="1:35" ht="12.75" outlineLevel="1">
      <c r="A369" s="1" t="s">
        <v>892</v>
      </c>
      <c r="B369" s="16" t="s">
        <v>893</v>
      </c>
      <c r="C369" s="1" t="s">
        <v>1308</v>
      </c>
      <c r="E369" s="5">
        <v>0</v>
      </c>
      <c r="G369" s="5">
        <v>0</v>
      </c>
      <c r="I369" s="9">
        <f t="shared" si="120"/>
        <v>0</v>
      </c>
      <c r="K369" s="21">
        <f t="shared" si="121"/>
        <v>0</v>
      </c>
      <c r="M369" s="9">
        <v>0</v>
      </c>
      <c r="O369" s="9">
        <v>0</v>
      </c>
      <c r="Q369" s="9">
        <f t="shared" si="122"/>
        <v>0</v>
      </c>
      <c r="S369" s="21">
        <f t="shared" si="123"/>
        <v>0</v>
      </c>
      <c r="U369" s="9">
        <v>0</v>
      </c>
      <c r="W369" s="9">
        <v>4926.84</v>
      </c>
      <c r="Y369" s="9">
        <f t="shared" si="124"/>
        <v>-4926.84</v>
      </c>
      <c r="AA369" s="21" t="str">
        <f t="shared" si="125"/>
        <v>N.M.</v>
      </c>
      <c r="AC369" s="9">
        <v>1709.04</v>
      </c>
      <c r="AE369" s="9">
        <v>4926.84</v>
      </c>
      <c r="AG369" s="9">
        <f t="shared" si="126"/>
        <v>-3217.8</v>
      </c>
      <c r="AI369" s="21">
        <f t="shared" si="127"/>
        <v>-0.6531163991523979</v>
      </c>
    </row>
    <row r="370" spans="1:35" ht="12.75" outlineLevel="1">
      <c r="A370" s="1" t="s">
        <v>894</v>
      </c>
      <c r="B370" s="16" t="s">
        <v>895</v>
      </c>
      <c r="C370" s="1" t="s">
        <v>1308</v>
      </c>
      <c r="E370" s="5">
        <v>0</v>
      </c>
      <c r="G370" s="5">
        <v>0</v>
      </c>
      <c r="I370" s="9">
        <f t="shared" si="120"/>
        <v>0</v>
      </c>
      <c r="K370" s="21">
        <f t="shared" si="121"/>
        <v>0</v>
      </c>
      <c r="M370" s="9">
        <v>320</v>
      </c>
      <c r="O370" s="9">
        <v>0</v>
      </c>
      <c r="Q370" s="9">
        <f t="shared" si="122"/>
        <v>320</v>
      </c>
      <c r="S370" s="21" t="str">
        <f t="shared" si="123"/>
        <v>N.M.</v>
      </c>
      <c r="U370" s="9">
        <v>320</v>
      </c>
      <c r="W370" s="9">
        <v>0</v>
      </c>
      <c r="Y370" s="9">
        <f t="shared" si="124"/>
        <v>320</v>
      </c>
      <c r="AA370" s="21" t="str">
        <f t="shared" si="125"/>
        <v>N.M.</v>
      </c>
      <c r="AC370" s="9">
        <v>320</v>
      </c>
      <c r="AE370" s="9">
        <v>0</v>
      </c>
      <c r="AG370" s="9">
        <f t="shared" si="126"/>
        <v>320</v>
      </c>
      <c r="AI370" s="21" t="str">
        <f t="shared" si="127"/>
        <v>N.M.</v>
      </c>
    </row>
    <row r="371" spans="1:35" ht="12.75" outlineLevel="1">
      <c r="A371" s="1" t="s">
        <v>896</v>
      </c>
      <c r="B371" s="16" t="s">
        <v>897</v>
      </c>
      <c r="C371" s="1" t="s">
        <v>1309</v>
      </c>
      <c r="E371" s="5">
        <v>0</v>
      </c>
      <c r="G371" s="5">
        <v>0</v>
      </c>
      <c r="I371" s="9">
        <f t="shared" si="120"/>
        <v>0</v>
      </c>
      <c r="K371" s="21">
        <f t="shared" si="121"/>
        <v>0</v>
      </c>
      <c r="M371" s="9">
        <v>0</v>
      </c>
      <c r="O371" s="9">
        <v>0</v>
      </c>
      <c r="Q371" s="9">
        <f t="shared" si="122"/>
        <v>0</v>
      </c>
      <c r="S371" s="21">
        <f t="shared" si="123"/>
        <v>0</v>
      </c>
      <c r="U371" s="9">
        <v>0</v>
      </c>
      <c r="W371" s="9">
        <v>0</v>
      </c>
      <c r="Y371" s="9">
        <f t="shared" si="124"/>
        <v>0</v>
      </c>
      <c r="AA371" s="21">
        <f t="shared" si="125"/>
        <v>0</v>
      </c>
      <c r="AC371" s="9">
        <v>0</v>
      </c>
      <c r="AE371" s="9">
        <v>15</v>
      </c>
      <c r="AG371" s="9">
        <f t="shared" si="126"/>
        <v>-15</v>
      </c>
      <c r="AI371" s="21" t="str">
        <f t="shared" si="127"/>
        <v>N.M.</v>
      </c>
    </row>
    <row r="372" spans="1:35" ht="12.75" outlineLevel="1">
      <c r="A372" s="1" t="s">
        <v>898</v>
      </c>
      <c r="B372" s="16" t="s">
        <v>899</v>
      </c>
      <c r="C372" s="1" t="s">
        <v>1309</v>
      </c>
      <c r="E372" s="5">
        <v>0</v>
      </c>
      <c r="G372" s="5">
        <v>15</v>
      </c>
      <c r="I372" s="9">
        <f t="shared" si="120"/>
        <v>-15</v>
      </c>
      <c r="K372" s="21" t="str">
        <f t="shared" si="121"/>
        <v>N.M.</v>
      </c>
      <c r="M372" s="9">
        <v>0</v>
      </c>
      <c r="O372" s="9">
        <v>420</v>
      </c>
      <c r="Q372" s="9">
        <f t="shared" si="122"/>
        <v>-420</v>
      </c>
      <c r="S372" s="21" t="str">
        <f t="shared" si="123"/>
        <v>N.M.</v>
      </c>
      <c r="U372" s="9">
        <v>0</v>
      </c>
      <c r="W372" s="9">
        <v>445</v>
      </c>
      <c r="Y372" s="9">
        <f t="shared" si="124"/>
        <v>-445</v>
      </c>
      <c r="AA372" s="21" t="str">
        <f t="shared" si="125"/>
        <v>N.M.</v>
      </c>
      <c r="AC372" s="9">
        <v>100</v>
      </c>
      <c r="AE372" s="9">
        <v>445</v>
      </c>
      <c r="AG372" s="9">
        <f t="shared" si="126"/>
        <v>-345</v>
      </c>
      <c r="AI372" s="21">
        <f t="shared" si="127"/>
        <v>-0.7752808988764045</v>
      </c>
    </row>
    <row r="373" spans="1:35" ht="12.75" outlineLevel="1">
      <c r="A373" s="1" t="s">
        <v>900</v>
      </c>
      <c r="B373" s="16" t="s">
        <v>901</v>
      </c>
      <c r="C373" s="1" t="s">
        <v>1309</v>
      </c>
      <c r="E373" s="5">
        <v>0</v>
      </c>
      <c r="G373" s="5">
        <v>0</v>
      </c>
      <c r="I373" s="9">
        <f t="shared" si="120"/>
        <v>0</v>
      </c>
      <c r="K373" s="21">
        <f t="shared" si="121"/>
        <v>0</v>
      </c>
      <c r="M373" s="9">
        <v>40</v>
      </c>
      <c r="O373" s="9">
        <v>0</v>
      </c>
      <c r="Q373" s="9">
        <f t="shared" si="122"/>
        <v>40</v>
      </c>
      <c r="S373" s="21" t="str">
        <f t="shared" si="123"/>
        <v>N.M.</v>
      </c>
      <c r="U373" s="9">
        <v>40</v>
      </c>
      <c r="W373" s="9">
        <v>0</v>
      </c>
      <c r="Y373" s="9">
        <f t="shared" si="124"/>
        <v>40</v>
      </c>
      <c r="AA373" s="21" t="str">
        <f t="shared" si="125"/>
        <v>N.M.</v>
      </c>
      <c r="AC373" s="9">
        <v>40</v>
      </c>
      <c r="AE373" s="9">
        <v>0</v>
      </c>
      <c r="AG373" s="9">
        <f t="shared" si="126"/>
        <v>40</v>
      </c>
      <c r="AI373" s="21" t="str">
        <f t="shared" si="127"/>
        <v>N.M.</v>
      </c>
    </row>
    <row r="374" spans="1:35" ht="12.75" outlineLevel="1">
      <c r="A374" s="1" t="s">
        <v>902</v>
      </c>
      <c r="B374" s="16" t="s">
        <v>903</v>
      </c>
      <c r="C374" s="1" t="s">
        <v>1310</v>
      </c>
      <c r="E374" s="5">
        <v>0</v>
      </c>
      <c r="G374" s="5">
        <v>0</v>
      </c>
      <c r="I374" s="9">
        <f t="shared" si="120"/>
        <v>0</v>
      </c>
      <c r="K374" s="21">
        <f t="shared" si="121"/>
        <v>0</v>
      </c>
      <c r="M374" s="9">
        <v>0</v>
      </c>
      <c r="O374" s="9">
        <v>49024.37</v>
      </c>
      <c r="Q374" s="9">
        <f t="shared" si="122"/>
        <v>-49024.37</v>
      </c>
      <c r="S374" s="21" t="str">
        <f t="shared" si="123"/>
        <v>N.M.</v>
      </c>
      <c r="U374" s="9">
        <v>0</v>
      </c>
      <c r="W374" s="9">
        <v>294199.37</v>
      </c>
      <c r="Y374" s="9">
        <f t="shared" si="124"/>
        <v>-294199.37</v>
      </c>
      <c r="AA374" s="21" t="str">
        <f t="shared" si="125"/>
        <v>N.M.</v>
      </c>
      <c r="AC374" s="9">
        <v>0</v>
      </c>
      <c r="AE374" s="9">
        <v>490339.37</v>
      </c>
      <c r="AG374" s="9">
        <f t="shared" si="126"/>
        <v>-490339.37</v>
      </c>
      <c r="AI374" s="21" t="str">
        <f t="shared" si="127"/>
        <v>N.M.</v>
      </c>
    </row>
    <row r="375" spans="1:35" ht="12.75" outlineLevel="1">
      <c r="A375" s="1" t="s">
        <v>904</v>
      </c>
      <c r="B375" s="16" t="s">
        <v>905</v>
      </c>
      <c r="C375" s="1" t="s">
        <v>1310</v>
      </c>
      <c r="E375" s="5">
        <v>0</v>
      </c>
      <c r="G375" s="5">
        <v>56563.200000000004</v>
      </c>
      <c r="I375" s="9">
        <f t="shared" si="120"/>
        <v>-56563.200000000004</v>
      </c>
      <c r="K375" s="21" t="str">
        <f t="shared" si="121"/>
        <v>N.M.</v>
      </c>
      <c r="M375" s="9">
        <v>56563.22</v>
      </c>
      <c r="O375" s="9">
        <v>113126.40000000001</v>
      </c>
      <c r="Q375" s="9">
        <f t="shared" si="122"/>
        <v>-56563.18000000001</v>
      </c>
      <c r="S375" s="21">
        <f t="shared" si="123"/>
        <v>-0.49999982320660785</v>
      </c>
      <c r="U375" s="9">
        <v>339379.22000000003</v>
      </c>
      <c r="W375" s="9">
        <v>113126.40000000001</v>
      </c>
      <c r="Y375" s="9">
        <f t="shared" si="124"/>
        <v>226252.82</v>
      </c>
      <c r="AA375" s="21">
        <f t="shared" si="125"/>
        <v>2.000000176793392</v>
      </c>
      <c r="AC375" s="9">
        <v>565632.02</v>
      </c>
      <c r="AE375" s="9">
        <v>113126.40000000001</v>
      </c>
      <c r="AG375" s="9">
        <f t="shared" si="126"/>
        <v>452505.62</v>
      </c>
      <c r="AI375" s="21">
        <f t="shared" si="127"/>
        <v>4.0000001767933915</v>
      </c>
    </row>
    <row r="376" spans="1:35" ht="12.75" outlineLevel="1">
      <c r="A376" s="1" t="s">
        <v>906</v>
      </c>
      <c r="B376" s="16" t="s">
        <v>907</v>
      </c>
      <c r="C376" s="1" t="s">
        <v>1310</v>
      </c>
      <c r="E376" s="5">
        <v>55863.8</v>
      </c>
      <c r="G376" s="5">
        <v>0</v>
      </c>
      <c r="I376" s="9">
        <f t="shared" si="120"/>
        <v>55863.8</v>
      </c>
      <c r="K376" s="21" t="str">
        <f t="shared" si="121"/>
        <v>N.M.</v>
      </c>
      <c r="M376" s="9">
        <v>111727.6</v>
      </c>
      <c r="O376" s="9">
        <v>0</v>
      </c>
      <c r="Q376" s="9">
        <f t="shared" si="122"/>
        <v>111727.6</v>
      </c>
      <c r="S376" s="21" t="str">
        <f t="shared" si="123"/>
        <v>N.M.</v>
      </c>
      <c r="U376" s="9">
        <v>111727.6</v>
      </c>
      <c r="W376" s="9">
        <v>0</v>
      </c>
      <c r="Y376" s="9">
        <f t="shared" si="124"/>
        <v>111727.6</v>
      </c>
      <c r="AA376" s="21" t="str">
        <f t="shared" si="125"/>
        <v>N.M.</v>
      </c>
      <c r="AC376" s="9">
        <v>111727.6</v>
      </c>
      <c r="AE376" s="9">
        <v>0</v>
      </c>
      <c r="AG376" s="9">
        <f t="shared" si="126"/>
        <v>111727.6</v>
      </c>
      <c r="AI376" s="21" t="str">
        <f t="shared" si="127"/>
        <v>N.M.</v>
      </c>
    </row>
    <row r="377" spans="1:35" ht="12.75" outlineLevel="1">
      <c r="A377" s="1" t="s">
        <v>908</v>
      </c>
      <c r="B377" s="16" t="s">
        <v>909</v>
      </c>
      <c r="C377" s="1" t="s">
        <v>1311</v>
      </c>
      <c r="E377" s="5">
        <v>325000</v>
      </c>
      <c r="G377" s="5">
        <v>9250</v>
      </c>
      <c r="I377" s="9">
        <f t="shared" si="120"/>
        <v>315750</v>
      </c>
      <c r="K377" s="21" t="str">
        <f t="shared" si="121"/>
        <v>N.M.</v>
      </c>
      <c r="M377" s="9">
        <v>325000</v>
      </c>
      <c r="O377" s="9">
        <v>18500</v>
      </c>
      <c r="Q377" s="9">
        <f t="shared" si="122"/>
        <v>306500</v>
      </c>
      <c r="S377" s="21" t="str">
        <f t="shared" si="123"/>
        <v>N.M.</v>
      </c>
      <c r="U377" s="9">
        <v>325000</v>
      </c>
      <c r="W377" s="9">
        <v>27500</v>
      </c>
      <c r="Y377" s="9">
        <f t="shared" si="124"/>
        <v>297500</v>
      </c>
      <c r="AA377" s="21" t="str">
        <f t="shared" si="125"/>
        <v>N.M.</v>
      </c>
      <c r="AC377" s="9">
        <v>334500</v>
      </c>
      <c r="AE377" s="9">
        <v>-1410900</v>
      </c>
      <c r="AG377" s="9">
        <f t="shared" si="126"/>
        <v>1745400</v>
      </c>
      <c r="AI377" s="21">
        <f t="shared" si="127"/>
        <v>1.2370827131618116</v>
      </c>
    </row>
    <row r="378" spans="1:35" ht="12.75" outlineLevel="1">
      <c r="A378" s="1" t="s">
        <v>910</v>
      </c>
      <c r="B378" s="16" t="s">
        <v>911</v>
      </c>
      <c r="C378" s="1" t="s">
        <v>1311</v>
      </c>
      <c r="E378" s="5">
        <v>0</v>
      </c>
      <c r="G378" s="5">
        <v>0</v>
      </c>
      <c r="I378" s="9">
        <f t="shared" si="120"/>
        <v>0</v>
      </c>
      <c r="K378" s="21">
        <f t="shared" si="121"/>
        <v>0</v>
      </c>
      <c r="M378" s="9">
        <v>0</v>
      </c>
      <c r="O378" s="9">
        <v>0</v>
      </c>
      <c r="Q378" s="9">
        <f t="shared" si="122"/>
        <v>0</v>
      </c>
      <c r="S378" s="21">
        <f t="shared" si="123"/>
        <v>0</v>
      </c>
      <c r="U378" s="9">
        <v>0</v>
      </c>
      <c r="W378" s="9">
        <v>7355</v>
      </c>
      <c r="Y378" s="9">
        <f t="shared" si="124"/>
        <v>-7355</v>
      </c>
      <c r="AA378" s="21" t="str">
        <f t="shared" si="125"/>
        <v>N.M.</v>
      </c>
      <c r="AC378" s="9">
        <v>0</v>
      </c>
      <c r="AE378" s="9">
        <v>28275.260000000002</v>
      </c>
      <c r="AG378" s="9">
        <f t="shared" si="126"/>
        <v>-28275.260000000002</v>
      </c>
      <c r="AI378" s="21" t="str">
        <f t="shared" si="127"/>
        <v>N.M.</v>
      </c>
    </row>
    <row r="379" spans="1:35" ht="12.75" outlineLevel="1">
      <c r="A379" s="1" t="s">
        <v>912</v>
      </c>
      <c r="B379" s="16" t="s">
        <v>913</v>
      </c>
      <c r="C379" s="1" t="s">
        <v>1311</v>
      </c>
      <c r="E379" s="5">
        <v>0</v>
      </c>
      <c r="G379" s="5">
        <v>11678.07</v>
      </c>
      <c r="I379" s="9">
        <f t="shared" si="120"/>
        <v>-11678.07</v>
      </c>
      <c r="K379" s="21" t="str">
        <f t="shared" si="121"/>
        <v>N.M.</v>
      </c>
      <c r="M379" s="9">
        <v>0</v>
      </c>
      <c r="O379" s="9">
        <v>29394.37</v>
      </c>
      <c r="Q379" s="9">
        <f t="shared" si="122"/>
        <v>-29394.37</v>
      </c>
      <c r="S379" s="21" t="str">
        <f t="shared" si="123"/>
        <v>N.M.</v>
      </c>
      <c r="U379" s="9">
        <v>2404.51</v>
      </c>
      <c r="W379" s="9">
        <v>60780.49</v>
      </c>
      <c r="Y379" s="9">
        <f t="shared" si="124"/>
        <v>-58375.979999999996</v>
      </c>
      <c r="AA379" s="21">
        <f t="shared" si="125"/>
        <v>-0.9604394436438403</v>
      </c>
      <c r="AC379" s="9">
        <v>49377.86</v>
      </c>
      <c r="AE379" s="9">
        <v>60780.49</v>
      </c>
      <c r="AG379" s="9">
        <f t="shared" si="126"/>
        <v>-11402.629999999997</v>
      </c>
      <c r="AI379" s="21">
        <f t="shared" si="127"/>
        <v>-0.1876034563064562</v>
      </c>
    </row>
    <row r="380" spans="1:35" ht="12.75" outlineLevel="1">
      <c r="A380" s="1" t="s">
        <v>914</v>
      </c>
      <c r="B380" s="16" t="s">
        <v>915</v>
      </c>
      <c r="C380" s="1" t="s">
        <v>1311</v>
      </c>
      <c r="E380" s="5">
        <v>973.83</v>
      </c>
      <c r="G380" s="5">
        <v>0</v>
      </c>
      <c r="I380" s="9">
        <f t="shared" si="120"/>
        <v>973.83</v>
      </c>
      <c r="K380" s="21" t="str">
        <f t="shared" si="121"/>
        <v>N.M.</v>
      </c>
      <c r="M380" s="9">
        <v>6283.96</v>
      </c>
      <c r="O380" s="9">
        <v>0</v>
      </c>
      <c r="Q380" s="9">
        <f t="shared" si="122"/>
        <v>6283.96</v>
      </c>
      <c r="S380" s="21" t="str">
        <f t="shared" si="123"/>
        <v>N.M.</v>
      </c>
      <c r="U380" s="9">
        <v>17293.55</v>
      </c>
      <c r="W380" s="9">
        <v>0</v>
      </c>
      <c r="Y380" s="9">
        <f t="shared" si="124"/>
        <v>17293.55</v>
      </c>
      <c r="AA380" s="21" t="str">
        <f t="shared" si="125"/>
        <v>N.M.</v>
      </c>
      <c r="AC380" s="9">
        <v>17293.55</v>
      </c>
      <c r="AE380" s="9">
        <v>0</v>
      </c>
      <c r="AG380" s="9">
        <f t="shared" si="126"/>
        <v>17293.55</v>
      </c>
      <c r="AI380" s="21" t="str">
        <f t="shared" si="127"/>
        <v>N.M.</v>
      </c>
    </row>
    <row r="381" spans="1:35" ht="12.75" outlineLevel="1">
      <c r="A381" s="1" t="s">
        <v>916</v>
      </c>
      <c r="B381" s="16" t="s">
        <v>917</v>
      </c>
      <c r="C381" s="1" t="s">
        <v>1312</v>
      </c>
      <c r="E381" s="5">
        <v>0</v>
      </c>
      <c r="G381" s="5">
        <v>0</v>
      </c>
      <c r="I381" s="9">
        <f t="shared" si="120"/>
        <v>0</v>
      </c>
      <c r="K381" s="21">
        <f t="shared" si="121"/>
        <v>0</v>
      </c>
      <c r="M381" s="9">
        <v>0</v>
      </c>
      <c r="O381" s="9">
        <v>0</v>
      </c>
      <c r="Q381" s="9">
        <f t="shared" si="122"/>
        <v>0</v>
      </c>
      <c r="S381" s="21">
        <f t="shared" si="123"/>
        <v>0</v>
      </c>
      <c r="U381" s="9">
        <v>0</v>
      </c>
      <c r="W381" s="9">
        <v>100</v>
      </c>
      <c r="Y381" s="9">
        <f t="shared" si="124"/>
        <v>-100</v>
      </c>
      <c r="AA381" s="21" t="str">
        <f t="shared" si="125"/>
        <v>N.M.</v>
      </c>
      <c r="AC381" s="9">
        <v>0</v>
      </c>
      <c r="AE381" s="9">
        <v>100</v>
      </c>
      <c r="AG381" s="9">
        <f t="shared" si="126"/>
        <v>-100</v>
      </c>
      <c r="AI381" s="21" t="str">
        <f t="shared" si="127"/>
        <v>N.M.</v>
      </c>
    </row>
    <row r="382" spans="1:35" ht="12.75" outlineLevel="1">
      <c r="A382" s="1" t="s">
        <v>918</v>
      </c>
      <c r="B382" s="16" t="s">
        <v>919</v>
      </c>
      <c r="C382" s="1" t="s">
        <v>1312</v>
      </c>
      <c r="E382" s="5">
        <v>0</v>
      </c>
      <c r="G382" s="5">
        <v>0</v>
      </c>
      <c r="I382" s="9">
        <f t="shared" si="120"/>
        <v>0</v>
      </c>
      <c r="K382" s="21">
        <f t="shared" si="121"/>
        <v>0</v>
      </c>
      <c r="M382" s="9">
        <v>0</v>
      </c>
      <c r="O382" s="9">
        <v>0</v>
      </c>
      <c r="Q382" s="9">
        <f t="shared" si="122"/>
        <v>0</v>
      </c>
      <c r="S382" s="21">
        <f t="shared" si="123"/>
        <v>0</v>
      </c>
      <c r="U382" s="9">
        <v>100</v>
      </c>
      <c r="W382" s="9">
        <v>0</v>
      </c>
      <c r="Y382" s="9">
        <f t="shared" si="124"/>
        <v>100</v>
      </c>
      <c r="AA382" s="21" t="str">
        <f t="shared" si="125"/>
        <v>N.M.</v>
      </c>
      <c r="AC382" s="9">
        <v>100</v>
      </c>
      <c r="AE382" s="9">
        <v>0</v>
      </c>
      <c r="AG382" s="9">
        <f t="shared" si="126"/>
        <v>100</v>
      </c>
      <c r="AI382" s="21" t="str">
        <f t="shared" si="127"/>
        <v>N.M.</v>
      </c>
    </row>
    <row r="383" spans="1:35" ht="12.75" outlineLevel="1">
      <c r="A383" s="1" t="s">
        <v>920</v>
      </c>
      <c r="B383" s="16" t="s">
        <v>921</v>
      </c>
      <c r="C383" s="1" t="s">
        <v>1313</v>
      </c>
      <c r="E383" s="5">
        <v>0</v>
      </c>
      <c r="G383" s="5">
        <v>0</v>
      </c>
      <c r="I383" s="9">
        <f t="shared" si="120"/>
        <v>0</v>
      </c>
      <c r="K383" s="21">
        <f t="shared" si="121"/>
        <v>0</v>
      </c>
      <c r="M383" s="9">
        <v>0</v>
      </c>
      <c r="O383" s="9">
        <v>0</v>
      </c>
      <c r="Q383" s="9">
        <f t="shared" si="122"/>
        <v>0</v>
      </c>
      <c r="S383" s="21">
        <f t="shared" si="123"/>
        <v>0</v>
      </c>
      <c r="U383" s="9">
        <v>0</v>
      </c>
      <c r="W383" s="9">
        <v>0</v>
      </c>
      <c r="Y383" s="9">
        <f t="shared" si="124"/>
        <v>0</v>
      </c>
      <c r="AA383" s="21">
        <f t="shared" si="125"/>
        <v>0</v>
      </c>
      <c r="AC383" s="9">
        <v>0</v>
      </c>
      <c r="AE383" s="9">
        <v>556.32</v>
      </c>
      <c r="AG383" s="9">
        <f t="shared" si="126"/>
        <v>-556.32</v>
      </c>
      <c r="AI383" s="21" t="str">
        <f t="shared" si="127"/>
        <v>N.M.</v>
      </c>
    </row>
    <row r="384" spans="1:35" ht="12.75" outlineLevel="1">
      <c r="A384" s="1" t="s">
        <v>922</v>
      </c>
      <c r="B384" s="16" t="s">
        <v>923</v>
      </c>
      <c r="C384" s="1" t="s">
        <v>1313</v>
      </c>
      <c r="E384" s="5">
        <v>0</v>
      </c>
      <c r="G384" s="5">
        <v>0</v>
      </c>
      <c r="I384" s="9">
        <f t="shared" si="120"/>
        <v>0</v>
      </c>
      <c r="K384" s="21">
        <f t="shared" si="121"/>
        <v>0</v>
      </c>
      <c r="M384" s="9">
        <v>0</v>
      </c>
      <c r="O384" s="9">
        <v>0</v>
      </c>
      <c r="Q384" s="9">
        <f t="shared" si="122"/>
        <v>0</v>
      </c>
      <c r="S384" s="21">
        <f t="shared" si="123"/>
        <v>0</v>
      </c>
      <c r="U384" s="9">
        <v>-593.9</v>
      </c>
      <c r="W384" s="9">
        <v>0</v>
      </c>
      <c r="Y384" s="9">
        <f t="shared" si="124"/>
        <v>-593.9</v>
      </c>
      <c r="AA384" s="21" t="str">
        <f t="shared" si="125"/>
        <v>N.M.</v>
      </c>
      <c r="AC384" s="9">
        <v>4313.9800000000005</v>
      </c>
      <c r="AE384" s="9">
        <v>13844</v>
      </c>
      <c r="AG384" s="9">
        <f t="shared" si="126"/>
        <v>-9530.02</v>
      </c>
      <c r="AI384" s="21">
        <f t="shared" si="127"/>
        <v>-0.6883863045362613</v>
      </c>
    </row>
    <row r="385" spans="1:35" ht="12.75" outlineLevel="1">
      <c r="A385" s="1" t="s">
        <v>924</v>
      </c>
      <c r="B385" s="16" t="s">
        <v>925</v>
      </c>
      <c r="C385" s="1" t="s">
        <v>1313</v>
      </c>
      <c r="E385" s="5">
        <v>0</v>
      </c>
      <c r="G385" s="5">
        <v>3462</v>
      </c>
      <c r="I385" s="9">
        <f t="shared" si="120"/>
        <v>-3462</v>
      </c>
      <c r="K385" s="21" t="str">
        <f t="shared" si="121"/>
        <v>N.M.</v>
      </c>
      <c r="M385" s="9">
        <v>0</v>
      </c>
      <c r="O385" s="9">
        <v>10386</v>
      </c>
      <c r="Q385" s="9">
        <f t="shared" si="122"/>
        <v>-10386</v>
      </c>
      <c r="S385" s="21" t="str">
        <f t="shared" si="123"/>
        <v>N.M.</v>
      </c>
      <c r="U385" s="9">
        <v>0</v>
      </c>
      <c r="W385" s="9">
        <v>27696</v>
      </c>
      <c r="Y385" s="9">
        <f t="shared" si="124"/>
        <v>-27696</v>
      </c>
      <c r="AA385" s="21" t="str">
        <f t="shared" si="125"/>
        <v>N.M.</v>
      </c>
      <c r="AC385" s="9">
        <v>13844</v>
      </c>
      <c r="AE385" s="9">
        <v>27696</v>
      </c>
      <c r="AG385" s="9">
        <f t="shared" si="126"/>
        <v>-13852</v>
      </c>
      <c r="AI385" s="21">
        <f t="shared" si="127"/>
        <v>-0.5001444251877527</v>
      </c>
    </row>
    <row r="386" spans="1:35" ht="12.75" outlineLevel="1">
      <c r="A386" s="1" t="s">
        <v>926</v>
      </c>
      <c r="B386" s="16" t="s">
        <v>927</v>
      </c>
      <c r="C386" s="1" t="s">
        <v>1313</v>
      </c>
      <c r="E386" s="5">
        <v>2925</v>
      </c>
      <c r="G386" s="5">
        <v>0</v>
      </c>
      <c r="I386" s="9">
        <f t="shared" si="120"/>
        <v>2925</v>
      </c>
      <c r="K386" s="21" t="str">
        <f t="shared" si="121"/>
        <v>N.M.</v>
      </c>
      <c r="M386" s="9">
        <v>8775</v>
      </c>
      <c r="O386" s="9">
        <v>0</v>
      </c>
      <c r="Q386" s="9">
        <f t="shared" si="122"/>
        <v>8775</v>
      </c>
      <c r="S386" s="21" t="str">
        <f t="shared" si="123"/>
        <v>N.M.</v>
      </c>
      <c r="U386" s="9">
        <v>23400</v>
      </c>
      <c r="W386" s="9">
        <v>0</v>
      </c>
      <c r="Y386" s="9">
        <f t="shared" si="124"/>
        <v>23400</v>
      </c>
      <c r="AA386" s="21" t="str">
        <f t="shared" si="125"/>
        <v>N.M.</v>
      </c>
      <c r="AC386" s="9">
        <v>23400</v>
      </c>
      <c r="AE386" s="9">
        <v>0</v>
      </c>
      <c r="AG386" s="9">
        <f t="shared" si="126"/>
        <v>23400</v>
      </c>
      <c r="AI386" s="21" t="str">
        <f t="shared" si="127"/>
        <v>N.M.</v>
      </c>
    </row>
    <row r="387" spans="1:35" ht="12.75" outlineLevel="1">
      <c r="A387" s="1" t="s">
        <v>928</v>
      </c>
      <c r="B387" s="16" t="s">
        <v>929</v>
      </c>
      <c r="C387" s="1" t="s">
        <v>1314</v>
      </c>
      <c r="E387" s="5">
        <v>-138849.95</v>
      </c>
      <c r="G387" s="5">
        <v>-109862.568</v>
      </c>
      <c r="I387" s="9">
        <f t="shared" si="120"/>
        <v>-28987.382000000012</v>
      </c>
      <c r="K387" s="21">
        <f t="shared" si="121"/>
        <v>-0.2638513055693365</v>
      </c>
      <c r="M387" s="9">
        <v>-305266.59</v>
      </c>
      <c r="O387" s="9">
        <v>-268711.482</v>
      </c>
      <c r="Q387" s="9">
        <f t="shared" si="122"/>
        <v>-36555.10800000001</v>
      </c>
      <c r="S387" s="21">
        <f t="shared" si="123"/>
        <v>-0.13603850392965347</v>
      </c>
      <c r="U387" s="9">
        <v>-757614.179</v>
      </c>
      <c r="W387" s="9">
        <v>-696534.077</v>
      </c>
      <c r="Y387" s="9">
        <f t="shared" si="124"/>
        <v>-61080.101999999955</v>
      </c>
      <c r="AA387" s="21">
        <f t="shared" si="125"/>
        <v>-0.08769147701010463</v>
      </c>
      <c r="AC387" s="9">
        <v>-1101384.365</v>
      </c>
      <c r="AE387" s="9">
        <v>-1054671.116</v>
      </c>
      <c r="AG387" s="9">
        <f t="shared" si="126"/>
        <v>-46713.24900000007</v>
      </c>
      <c r="AI387" s="21">
        <f t="shared" si="127"/>
        <v>-0.04429176858200796</v>
      </c>
    </row>
    <row r="388" spans="1:35" ht="12.75" outlineLevel="1">
      <c r="A388" s="1" t="s">
        <v>930</v>
      </c>
      <c r="B388" s="16" t="s">
        <v>931</v>
      </c>
      <c r="C388" s="1" t="s">
        <v>1315</v>
      </c>
      <c r="E388" s="5">
        <v>-1472.57</v>
      </c>
      <c r="G388" s="5">
        <v>-2346.351</v>
      </c>
      <c r="I388" s="9">
        <f t="shared" si="120"/>
        <v>873.7810000000002</v>
      </c>
      <c r="K388" s="21">
        <f t="shared" si="121"/>
        <v>0.3723999520958289</v>
      </c>
      <c r="M388" s="9">
        <v>-3242.425</v>
      </c>
      <c r="O388" s="9">
        <v>-4759.688</v>
      </c>
      <c r="Q388" s="9">
        <f t="shared" si="122"/>
        <v>1517.263</v>
      </c>
      <c r="S388" s="21">
        <f t="shared" si="123"/>
        <v>0.31877362549814187</v>
      </c>
      <c r="U388" s="9">
        <v>-7789.85</v>
      </c>
      <c r="W388" s="9">
        <v>-9496.763</v>
      </c>
      <c r="Y388" s="9">
        <f t="shared" si="124"/>
        <v>1706.9130000000005</v>
      </c>
      <c r="AA388" s="21">
        <f t="shared" si="125"/>
        <v>0.17973629540928843</v>
      </c>
      <c r="AC388" s="9">
        <v>-12160.505000000001</v>
      </c>
      <c r="AE388" s="9">
        <v>-13322.171000000002</v>
      </c>
      <c r="AG388" s="9">
        <f t="shared" si="126"/>
        <v>1161.666000000001</v>
      </c>
      <c r="AI388" s="21">
        <f t="shared" si="127"/>
        <v>0.08719794994374422</v>
      </c>
    </row>
    <row r="389" spans="1:35" ht="12.75" outlineLevel="1">
      <c r="A389" s="1" t="s">
        <v>932</v>
      </c>
      <c r="B389" s="16" t="s">
        <v>933</v>
      </c>
      <c r="C389" s="1" t="s">
        <v>1316</v>
      </c>
      <c r="E389" s="5">
        <v>-1472.56</v>
      </c>
      <c r="G389" s="5">
        <v>-1815.125</v>
      </c>
      <c r="I389" s="9">
        <f t="shared" si="120"/>
        <v>342.56500000000005</v>
      </c>
      <c r="K389" s="21">
        <f t="shared" si="121"/>
        <v>0.1887280490324358</v>
      </c>
      <c r="M389" s="9">
        <v>-3242.3650000000002</v>
      </c>
      <c r="O389" s="9">
        <v>-3640.708</v>
      </c>
      <c r="Q389" s="9">
        <f t="shared" si="122"/>
        <v>398.34299999999985</v>
      </c>
      <c r="S389" s="21">
        <f t="shared" si="123"/>
        <v>0.10941360856185112</v>
      </c>
      <c r="U389" s="9">
        <v>-7159.613</v>
      </c>
      <c r="W389" s="9">
        <v>-7196.772</v>
      </c>
      <c r="Y389" s="9">
        <f t="shared" si="124"/>
        <v>37.15899999999965</v>
      </c>
      <c r="AA389" s="21">
        <f t="shared" si="125"/>
        <v>0.005163287095936852</v>
      </c>
      <c r="AC389" s="9">
        <v>-10449.785</v>
      </c>
      <c r="AE389" s="9">
        <v>-10132.585</v>
      </c>
      <c r="AG389" s="9">
        <f t="shared" si="126"/>
        <v>-317.2000000000007</v>
      </c>
      <c r="AI389" s="21">
        <f t="shared" si="127"/>
        <v>-0.0313049434078274</v>
      </c>
    </row>
    <row r="390" spans="1:35" ht="12.75" outlineLevel="1">
      <c r="A390" s="1" t="s">
        <v>934</v>
      </c>
      <c r="B390" s="16" t="s">
        <v>935</v>
      </c>
      <c r="C390" s="1" t="s">
        <v>1317</v>
      </c>
      <c r="E390" s="5">
        <v>0</v>
      </c>
      <c r="G390" s="5">
        <v>0</v>
      </c>
      <c r="I390" s="9">
        <f t="shared" si="120"/>
        <v>0</v>
      </c>
      <c r="K390" s="21">
        <f t="shared" si="121"/>
        <v>0</v>
      </c>
      <c r="M390" s="9">
        <v>0</v>
      </c>
      <c r="O390" s="9">
        <v>0</v>
      </c>
      <c r="Q390" s="9">
        <f t="shared" si="122"/>
        <v>0</v>
      </c>
      <c r="S390" s="21">
        <f t="shared" si="123"/>
        <v>0</v>
      </c>
      <c r="U390" s="9">
        <v>0</v>
      </c>
      <c r="W390" s="9">
        <v>0</v>
      </c>
      <c r="Y390" s="9">
        <f t="shared" si="124"/>
        <v>0</v>
      </c>
      <c r="AA390" s="21">
        <f t="shared" si="125"/>
        <v>0</v>
      </c>
      <c r="AC390" s="9">
        <v>1748.07</v>
      </c>
      <c r="AE390" s="9">
        <v>5000</v>
      </c>
      <c r="AG390" s="9">
        <f t="shared" si="126"/>
        <v>-3251.9300000000003</v>
      </c>
      <c r="AI390" s="21">
        <f t="shared" si="127"/>
        <v>-0.650386</v>
      </c>
    </row>
    <row r="391" spans="1:35" ht="12.75" outlineLevel="1">
      <c r="A391" s="1" t="s">
        <v>936</v>
      </c>
      <c r="B391" s="16" t="s">
        <v>937</v>
      </c>
      <c r="C391" s="1" t="s">
        <v>1317</v>
      </c>
      <c r="E391" s="5">
        <v>0</v>
      </c>
      <c r="G391" s="5">
        <v>1250</v>
      </c>
      <c r="I391" s="9">
        <f t="shared" si="120"/>
        <v>-1250</v>
      </c>
      <c r="K391" s="21" t="str">
        <f t="shared" si="121"/>
        <v>N.M.</v>
      </c>
      <c r="M391" s="9">
        <v>0</v>
      </c>
      <c r="O391" s="9">
        <v>3750</v>
      </c>
      <c r="Q391" s="9">
        <f t="shared" si="122"/>
        <v>-3750</v>
      </c>
      <c r="S391" s="21" t="str">
        <f t="shared" si="123"/>
        <v>N.M.</v>
      </c>
      <c r="U391" s="9">
        <v>0</v>
      </c>
      <c r="W391" s="9">
        <v>10000</v>
      </c>
      <c r="Y391" s="9">
        <f t="shared" si="124"/>
        <v>-10000</v>
      </c>
      <c r="AA391" s="21" t="str">
        <f t="shared" si="125"/>
        <v>N.M.</v>
      </c>
      <c r="AC391" s="9">
        <v>5000</v>
      </c>
      <c r="AE391" s="9">
        <v>10000</v>
      </c>
      <c r="AG391" s="9">
        <f t="shared" si="126"/>
        <v>-5000</v>
      </c>
      <c r="AI391" s="21">
        <f t="shared" si="127"/>
        <v>-0.5</v>
      </c>
    </row>
    <row r="392" spans="1:35" ht="12.75" outlineLevel="1">
      <c r="A392" s="1" t="s">
        <v>938</v>
      </c>
      <c r="B392" s="16" t="s">
        <v>939</v>
      </c>
      <c r="C392" s="1" t="s">
        <v>1317</v>
      </c>
      <c r="E392" s="5">
        <v>1002</v>
      </c>
      <c r="G392" s="5">
        <v>0</v>
      </c>
      <c r="I392" s="9">
        <f t="shared" si="120"/>
        <v>1002</v>
      </c>
      <c r="K392" s="21" t="str">
        <f t="shared" si="121"/>
        <v>N.M.</v>
      </c>
      <c r="M392" s="9">
        <v>3006</v>
      </c>
      <c r="O392" s="9">
        <v>0</v>
      </c>
      <c r="Q392" s="9">
        <f t="shared" si="122"/>
        <v>3006</v>
      </c>
      <c r="S392" s="21" t="str">
        <f t="shared" si="123"/>
        <v>N.M.</v>
      </c>
      <c r="U392" s="9">
        <v>8016</v>
      </c>
      <c r="W392" s="9">
        <v>0</v>
      </c>
      <c r="Y392" s="9">
        <f t="shared" si="124"/>
        <v>8016</v>
      </c>
      <c r="AA392" s="21" t="str">
        <f t="shared" si="125"/>
        <v>N.M.</v>
      </c>
      <c r="AC392" s="9">
        <v>8016</v>
      </c>
      <c r="AE392" s="9">
        <v>0</v>
      </c>
      <c r="AG392" s="9">
        <f t="shared" si="126"/>
        <v>8016</v>
      </c>
      <c r="AI392" s="21" t="str">
        <f t="shared" si="127"/>
        <v>N.M.</v>
      </c>
    </row>
    <row r="393" spans="1:68" s="16" customFormat="1" ht="12.75">
      <c r="A393" s="16" t="s">
        <v>38</v>
      </c>
      <c r="B393" s="114"/>
      <c r="C393" s="16" t="s">
        <v>39</v>
      </c>
      <c r="D393" s="9"/>
      <c r="E393" s="9">
        <v>1157839.32</v>
      </c>
      <c r="F393" s="9"/>
      <c r="G393" s="9">
        <v>970275.8570000001</v>
      </c>
      <c r="H393" s="9"/>
      <c r="I393" s="9">
        <f aca="true" t="shared" si="128" ref="I393:I405">+E393-G393</f>
        <v>187563.463</v>
      </c>
      <c r="J393" s="44" t="str">
        <f>IF((+E393-G393)=(I393),"  ",$AO$511)</f>
        <v>  </v>
      </c>
      <c r="K393" s="38">
        <f aca="true" t="shared" si="129" ref="K393:K405">IF(G393&lt;0,IF(I393=0,0,IF(OR(G393=0,E393=0),"N.M.",IF(ABS(I393/G393)&gt;=10,"N.M.",I393/(-G393)))),IF(I393=0,0,IF(OR(G393=0,E393=0),"N.M.",IF(ABS(I393/G393)&gt;=10,"N.M.",I393/G393))))</f>
        <v>0.1933094198385274</v>
      </c>
      <c r="L393" s="45"/>
      <c r="M393" s="5">
        <v>3053725.6260000006</v>
      </c>
      <c r="N393" s="9"/>
      <c r="O393" s="5">
        <v>2969756.8419999997</v>
      </c>
      <c r="P393" s="9"/>
      <c r="Q393" s="9">
        <f aca="true" t="shared" si="130" ref="Q393:Q405">(+M393-O393)</f>
        <v>83968.78400000092</v>
      </c>
      <c r="R393" s="44" t="str">
        <f>IF((+M393-O393)=(Q393),"  ",$AO$511)</f>
        <v>  </v>
      </c>
      <c r="S393" s="38">
        <f aca="true" t="shared" si="131" ref="S393:S405">IF(O393&lt;0,IF(Q393=0,0,IF(OR(O393=0,M393=0),"N.M.",IF(ABS(Q393/O393)&gt;=10,"N.M.",Q393/(-O393)))),IF(Q393=0,0,IF(OR(O393=0,M393=0),"N.M.",IF(ABS(Q393/O393)&gt;=10,"N.M.",Q393/O393))))</f>
        <v>0.028274632728331948</v>
      </c>
      <c r="T393" s="45"/>
      <c r="U393" s="9">
        <v>6131137.785999998</v>
      </c>
      <c r="V393" s="9"/>
      <c r="W393" s="9">
        <v>7727162.359000001</v>
      </c>
      <c r="X393" s="9"/>
      <c r="Y393" s="9">
        <f aca="true" t="shared" si="132" ref="Y393:Y405">(+U393-W393)</f>
        <v>-1596024.5730000027</v>
      </c>
      <c r="Z393" s="44" t="str">
        <f>IF((+U393-W393)=(Y393),"  ",$AO$511)</f>
        <v>  </v>
      </c>
      <c r="AA393" s="38">
        <f aca="true" t="shared" si="133" ref="AA393:AA405">IF(W393&lt;0,IF(Y393=0,0,IF(OR(W393=0,U393=0),"N.M.",IF(ABS(Y393/W393)&gt;=10,"N.M.",Y393/(-W393)))),IF(Y393=0,0,IF(OR(W393=0,U393=0),"N.M.",IF(ABS(Y393/W393)&gt;=10,"N.M.",Y393/W393))))</f>
        <v>-0.20654730661134313</v>
      </c>
      <c r="AB393" s="45"/>
      <c r="AC393" s="9">
        <v>10276141.549000002</v>
      </c>
      <c r="AD393" s="9"/>
      <c r="AE393" s="9">
        <v>9699587.531</v>
      </c>
      <c r="AF393" s="9"/>
      <c r="AG393" s="9">
        <f aca="true" t="shared" si="134" ref="AG393:AG405">(+AC393-AE393)</f>
        <v>576554.018000003</v>
      </c>
      <c r="AH393" s="44" t="str">
        <f>IF((+AC393-AE393)=(AG393),"  ",$AO$511)</f>
        <v>  </v>
      </c>
      <c r="AI393" s="38">
        <f aca="true" t="shared" si="135" ref="AI393:AI405">IF(AE393&lt;0,IF(AG393=0,0,IF(OR(AE393=0,AC393=0),"N.M.",IF(ABS(AG393/AE393)&gt;=10,"N.M.",AG393/(-AE393)))),IF(AG393=0,0,IF(OR(AE393=0,AC393=0),"N.M.",IF(ABS(AG393/AE393)&gt;=10,"N.M.",AG393/AE393))))</f>
        <v>0.059441086144882894</v>
      </c>
      <c r="AJ393" s="9"/>
      <c r="AK393" s="9"/>
      <c r="AL393" s="9"/>
      <c r="AM393" s="9"/>
      <c r="AN393" s="9"/>
      <c r="AO393" s="9"/>
      <c r="AP393" s="115"/>
      <c r="AQ393" s="116"/>
      <c r="AR393" s="45"/>
      <c r="AS393" s="9"/>
      <c r="AT393" s="9"/>
      <c r="AU393" s="9"/>
      <c r="AV393" s="9"/>
      <c r="AW393" s="9"/>
      <c r="AX393" s="115"/>
      <c r="AY393" s="116"/>
      <c r="AZ393" s="45"/>
      <c r="BA393" s="9"/>
      <c r="BB393" s="9"/>
      <c r="BC393" s="9"/>
      <c r="BD393" s="115"/>
      <c r="BE393" s="116"/>
      <c r="BF393" s="45"/>
      <c r="BG393" s="9"/>
      <c r="BH393" s="86"/>
      <c r="BI393" s="9"/>
      <c r="BJ393" s="86"/>
      <c r="BK393" s="9"/>
      <c r="BL393" s="86"/>
      <c r="BM393" s="9"/>
      <c r="BN393" s="86"/>
      <c r="BO393" s="86"/>
      <c r="BP393" s="86"/>
    </row>
    <row r="394" spans="1:35" ht="12.75" outlineLevel="1">
      <c r="A394" s="1" t="s">
        <v>940</v>
      </c>
      <c r="B394" s="16" t="s">
        <v>941</v>
      </c>
      <c r="C394" s="1" t="s">
        <v>1318</v>
      </c>
      <c r="E394" s="5">
        <v>0</v>
      </c>
      <c r="G394" s="5">
        <v>0</v>
      </c>
      <c r="I394" s="9">
        <f t="shared" si="128"/>
        <v>0</v>
      </c>
      <c r="K394" s="21">
        <f t="shared" si="129"/>
        <v>0</v>
      </c>
      <c r="M394" s="9">
        <v>0</v>
      </c>
      <c r="O394" s="9">
        <v>0</v>
      </c>
      <c r="Q394" s="9">
        <f t="shared" si="130"/>
        <v>0</v>
      </c>
      <c r="S394" s="21">
        <f t="shared" si="131"/>
        <v>0</v>
      </c>
      <c r="U394" s="9">
        <v>-5596</v>
      </c>
      <c r="W394" s="9">
        <v>0</v>
      </c>
      <c r="Y394" s="9">
        <f t="shared" si="132"/>
        <v>-5596</v>
      </c>
      <c r="AA394" s="21" t="str">
        <f t="shared" si="133"/>
        <v>N.M.</v>
      </c>
      <c r="AC394" s="9">
        <v>-5596</v>
      </c>
      <c r="AE394" s="9">
        <v>191322</v>
      </c>
      <c r="AG394" s="9">
        <f t="shared" si="134"/>
        <v>-196918</v>
      </c>
      <c r="AI394" s="21">
        <f t="shared" si="135"/>
        <v>-1.0292491192858113</v>
      </c>
    </row>
    <row r="395" spans="1:35" ht="12.75" outlineLevel="1">
      <c r="A395" s="1" t="s">
        <v>942</v>
      </c>
      <c r="B395" s="16" t="s">
        <v>943</v>
      </c>
      <c r="C395" s="1" t="s">
        <v>1318</v>
      </c>
      <c r="E395" s="5">
        <v>0</v>
      </c>
      <c r="G395" s="5">
        <v>0</v>
      </c>
      <c r="I395" s="9">
        <f t="shared" si="128"/>
        <v>0</v>
      </c>
      <c r="K395" s="21">
        <f t="shared" si="129"/>
        <v>0</v>
      </c>
      <c r="M395" s="9">
        <v>0</v>
      </c>
      <c r="O395" s="9">
        <v>0</v>
      </c>
      <c r="Q395" s="9">
        <f t="shared" si="130"/>
        <v>0</v>
      </c>
      <c r="S395" s="21">
        <f t="shared" si="131"/>
        <v>0</v>
      </c>
      <c r="U395" s="9">
        <v>0</v>
      </c>
      <c r="W395" s="9">
        <v>0</v>
      </c>
      <c r="Y395" s="9">
        <f t="shared" si="132"/>
        <v>0</v>
      </c>
      <c r="AA395" s="21">
        <f t="shared" si="133"/>
        <v>0</v>
      </c>
      <c r="AC395" s="9">
        <v>29977</v>
      </c>
      <c r="AE395" s="9">
        <v>-533560</v>
      </c>
      <c r="AG395" s="9">
        <f t="shared" si="134"/>
        <v>563537</v>
      </c>
      <c r="AI395" s="21">
        <f t="shared" si="135"/>
        <v>1.056182997226179</v>
      </c>
    </row>
    <row r="396" spans="1:35" ht="12.75" outlineLevel="1">
      <c r="A396" s="1" t="s">
        <v>944</v>
      </c>
      <c r="B396" s="16" t="s">
        <v>945</v>
      </c>
      <c r="C396" s="1" t="s">
        <v>1318</v>
      </c>
      <c r="E396" s="5">
        <v>0</v>
      </c>
      <c r="G396" s="5">
        <v>0</v>
      </c>
      <c r="I396" s="9">
        <f t="shared" si="128"/>
        <v>0</v>
      </c>
      <c r="K396" s="21">
        <f t="shared" si="129"/>
        <v>0</v>
      </c>
      <c r="M396" s="9">
        <v>0</v>
      </c>
      <c r="O396" s="9">
        <v>0</v>
      </c>
      <c r="Q396" s="9">
        <f t="shared" si="130"/>
        <v>0</v>
      </c>
      <c r="S396" s="21">
        <f t="shared" si="131"/>
        <v>0</v>
      </c>
      <c r="U396" s="9">
        <v>0</v>
      </c>
      <c r="W396" s="9">
        <v>0</v>
      </c>
      <c r="Y396" s="9">
        <f t="shared" si="132"/>
        <v>0</v>
      </c>
      <c r="AA396" s="21">
        <f t="shared" si="133"/>
        <v>0</v>
      </c>
      <c r="AC396" s="9">
        <v>-267892</v>
      </c>
      <c r="AE396" s="9">
        <v>604514</v>
      </c>
      <c r="AG396" s="9">
        <f t="shared" si="134"/>
        <v>-872406</v>
      </c>
      <c r="AI396" s="21">
        <f t="shared" si="135"/>
        <v>-1.4431526813274795</v>
      </c>
    </row>
    <row r="397" spans="1:35" ht="12.75" outlineLevel="1">
      <c r="A397" s="1" t="s">
        <v>946</v>
      </c>
      <c r="B397" s="16" t="s">
        <v>947</v>
      </c>
      <c r="C397" s="1" t="s">
        <v>1318</v>
      </c>
      <c r="E397" s="5">
        <v>0</v>
      </c>
      <c r="G397" s="5">
        <v>522391</v>
      </c>
      <c r="I397" s="9">
        <f t="shared" si="128"/>
        <v>-522391</v>
      </c>
      <c r="K397" s="21" t="str">
        <f t="shared" si="129"/>
        <v>N.M.</v>
      </c>
      <c r="M397" s="9">
        <v>0</v>
      </c>
      <c r="O397" s="9">
        <v>777191</v>
      </c>
      <c r="Q397" s="9">
        <f t="shared" si="130"/>
        <v>-777191</v>
      </c>
      <c r="S397" s="21" t="str">
        <f t="shared" si="131"/>
        <v>N.M.</v>
      </c>
      <c r="U397" s="9">
        <v>0</v>
      </c>
      <c r="W397" s="9">
        <v>1541891</v>
      </c>
      <c r="Y397" s="9">
        <f t="shared" si="132"/>
        <v>-1541891</v>
      </c>
      <c r="AA397" s="21" t="str">
        <f t="shared" si="133"/>
        <v>N.M.</v>
      </c>
      <c r="AC397" s="9">
        <v>-171781</v>
      </c>
      <c r="AE397" s="9">
        <v>1541891</v>
      </c>
      <c r="AG397" s="9">
        <f t="shared" si="134"/>
        <v>-1713672</v>
      </c>
      <c r="AI397" s="21">
        <f t="shared" si="135"/>
        <v>-1.1114093019545481</v>
      </c>
    </row>
    <row r="398" spans="1:35" ht="12.75" outlineLevel="1">
      <c r="A398" s="1" t="s">
        <v>948</v>
      </c>
      <c r="B398" s="16" t="s">
        <v>949</v>
      </c>
      <c r="C398" s="1" t="s">
        <v>1318</v>
      </c>
      <c r="E398" s="5">
        <v>144807.42</v>
      </c>
      <c r="G398" s="5">
        <v>0</v>
      </c>
      <c r="I398" s="9">
        <f t="shared" si="128"/>
        <v>144807.42</v>
      </c>
      <c r="K398" s="21" t="str">
        <f t="shared" si="129"/>
        <v>N.M.</v>
      </c>
      <c r="M398" s="9">
        <v>696329.89</v>
      </c>
      <c r="O398" s="9">
        <v>0</v>
      </c>
      <c r="Q398" s="9">
        <f t="shared" si="130"/>
        <v>696329.89</v>
      </c>
      <c r="S398" s="21" t="str">
        <f t="shared" si="131"/>
        <v>N.M.</v>
      </c>
      <c r="U398" s="9">
        <v>1374926.1400000001</v>
      </c>
      <c r="W398" s="9">
        <v>0</v>
      </c>
      <c r="Y398" s="9">
        <f t="shared" si="132"/>
        <v>1374926.1400000001</v>
      </c>
      <c r="AA398" s="21" t="str">
        <f t="shared" si="133"/>
        <v>N.M.</v>
      </c>
      <c r="AC398" s="9">
        <v>1374926.1400000001</v>
      </c>
      <c r="AE398" s="9">
        <v>0</v>
      </c>
      <c r="AG398" s="9">
        <f t="shared" si="134"/>
        <v>1374926.1400000001</v>
      </c>
      <c r="AI398" s="21" t="str">
        <f t="shared" si="135"/>
        <v>N.M.</v>
      </c>
    </row>
    <row r="399" spans="1:68" s="16" customFormat="1" ht="12.75">
      <c r="A399" s="16" t="s">
        <v>40</v>
      </c>
      <c r="B399" s="114"/>
      <c r="C399" s="16" t="s">
        <v>94</v>
      </c>
      <c r="D399" s="9"/>
      <c r="E399" s="9">
        <v>144807.42</v>
      </c>
      <c r="F399" s="9"/>
      <c r="G399" s="9">
        <v>522391</v>
      </c>
      <c r="H399" s="9"/>
      <c r="I399" s="9">
        <f t="shared" si="128"/>
        <v>-377583.57999999996</v>
      </c>
      <c r="J399" s="44" t="str">
        <f>IF((+E399-G399)=(I399),"  ",$AO$511)</f>
        <v>  </v>
      </c>
      <c r="K399" s="38">
        <f t="shared" si="129"/>
        <v>-0.7227987848182682</v>
      </c>
      <c r="L399" s="45"/>
      <c r="M399" s="5">
        <v>696329.89</v>
      </c>
      <c r="N399" s="9"/>
      <c r="O399" s="5">
        <v>777191</v>
      </c>
      <c r="P399" s="9"/>
      <c r="Q399" s="9">
        <f t="shared" si="130"/>
        <v>-80861.10999999999</v>
      </c>
      <c r="R399" s="44" t="str">
        <f>IF((+M399-O399)=(Q399),"  ",$AO$511)</f>
        <v>  </v>
      </c>
      <c r="S399" s="38">
        <f t="shared" si="131"/>
        <v>-0.10404277712943148</v>
      </c>
      <c r="T399" s="45"/>
      <c r="U399" s="9">
        <v>1369330.1400000001</v>
      </c>
      <c r="V399" s="9"/>
      <c r="W399" s="9">
        <v>1541891</v>
      </c>
      <c r="X399" s="9"/>
      <c r="Y399" s="9">
        <f t="shared" si="132"/>
        <v>-172560.85999999987</v>
      </c>
      <c r="Z399" s="44" t="str">
        <f>IF((+U399-W399)=(Y399),"  ",$AO$511)</f>
        <v>  </v>
      </c>
      <c r="AA399" s="38">
        <f t="shared" si="133"/>
        <v>-0.11191508349163454</v>
      </c>
      <c r="AB399" s="45"/>
      <c r="AC399" s="9">
        <v>959634.1400000001</v>
      </c>
      <c r="AD399" s="9"/>
      <c r="AE399" s="9">
        <v>1804167</v>
      </c>
      <c r="AF399" s="9"/>
      <c r="AG399" s="9">
        <f t="shared" si="134"/>
        <v>-844532.8599999999</v>
      </c>
      <c r="AH399" s="44" t="str">
        <f>IF((+AC399-AE399)=(AG399),"  ",$AO$511)</f>
        <v>  </v>
      </c>
      <c r="AI399" s="38">
        <f t="shared" si="135"/>
        <v>-0.46810126778729455</v>
      </c>
      <c r="AJ399" s="9"/>
      <c r="AK399" s="9"/>
      <c r="AL399" s="9"/>
      <c r="AM399" s="9"/>
      <c r="AN399" s="9"/>
      <c r="AO399" s="9"/>
      <c r="AP399" s="115"/>
      <c r="AQ399" s="116"/>
      <c r="AR399" s="45"/>
      <c r="AS399" s="9"/>
      <c r="AT399" s="9"/>
      <c r="AU399" s="9"/>
      <c r="AV399" s="9"/>
      <c r="AW399" s="9"/>
      <c r="AX399" s="115"/>
      <c r="AY399" s="116"/>
      <c r="AZ399" s="45"/>
      <c r="BA399" s="9"/>
      <c r="BB399" s="9"/>
      <c r="BC399" s="9"/>
      <c r="BD399" s="115"/>
      <c r="BE399" s="116"/>
      <c r="BF399" s="45"/>
      <c r="BG399" s="9"/>
      <c r="BH399" s="86"/>
      <c r="BI399" s="9"/>
      <c r="BJ399" s="86"/>
      <c r="BK399" s="9"/>
      <c r="BL399" s="86"/>
      <c r="BM399" s="9"/>
      <c r="BN399" s="86"/>
      <c r="BO399" s="86"/>
      <c r="BP399" s="86"/>
    </row>
    <row r="400" spans="1:35" ht="12.75" outlineLevel="1">
      <c r="A400" s="1" t="s">
        <v>950</v>
      </c>
      <c r="B400" s="16" t="s">
        <v>951</v>
      </c>
      <c r="C400" s="1" t="s">
        <v>1319</v>
      </c>
      <c r="E400" s="5">
        <v>1267464.3900000001</v>
      </c>
      <c r="G400" s="5">
        <v>-1766080.12</v>
      </c>
      <c r="I400" s="9">
        <f t="shared" si="128"/>
        <v>3033544.5100000002</v>
      </c>
      <c r="K400" s="21">
        <f t="shared" si="129"/>
        <v>1.717670945755281</v>
      </c>
      <c r="M400" s="9">
        <v>3824152.15</v>
      </c>
      <c r="O400" s="9">
        <v>5023660.53</v>
      </c>
      <c r="Q400" s="9">
        <f t="shared" si="130"/>
        <v>-1199508.3800000004</v>
      </c>
      <c r="S400" s="21">
        <f t="shared" si="131"/>
        <v>-0.2387717826148576</v>
      </c>
      <c r="U400" s="9">
        <v>3839417.29</v>
      </c>
      <c r="W400" s="9">
        <v>11945770.3</v>
      </c>
      <c r="Y400" s="9">
        <f t="shared" si="132"/>
        <v>-8106353.010000001</v>
      </c>
      <c r="AA400" s="21">
        <f t="shared" si="133"/>
        <v>-0.6785960893622741</v>
      </c>
      <c r="AC400" s="9">
        <v>2316004.98</v>
      </c>
      <c r="AE400" s="9">
        <v>16679779.39</v>
      </c>
      <c r="AG400" s="9">
        <f t="shared" si="134"/>
        <v>-14363774.41</v>
      </c>
      <c r="AI400" s="21">
        <f t="shared" si="135"/>
        <v>-0.8611489441288108</v>
      </c>
    </row>
    <row r="401" spans="1:35" ht="12.75" outlineLevel="1">
      <c r="A401" s="1" t="s">
        <v>952</v>
      </c>
      <c r="B401" s="16" t="s">
        <v>953</v>
      </c>
      <c r="C401" s="1" t="s">
        <v>1320</v>
      </c>
      <c r="E401" s="5">
        <v>4237265.4</v>
      </c>
      <c r="G401" s="5">
        <v>4730595.78</v>
      </c>
      <c r="I401" s="9">
        <f t="shared" si="128"/>
        <v>-493330.3799999999</v>
      </c>
      <c r="K401" s="21">
        <f t="shared" si="129"/>
        <v>-0.1042850420840649</v>
      </c>
      <c r="M401" s="9">
        <v>18861325.01</v>
      </c>
      <c r="O401" s="9">
        <v>10265897.86</v>
      </c>
      <c r="Q401" s="9">
        <f t="shared" si="130"/>
        <v>8595427.150000002</v>
      </c>
      <c r="S401" s="21">
        <f t="shared" si="131"/>
        <v>0.8372796288468043</v>
      </c>
      <c r="U401" s="9">
        <v>34343282.59</v>
      </c>
      <c r="W401" s="9">
        <v>21218924.1</v>
      </c>
      <c r="Y401" s="9">
        <f t="shared" si="132"/>
        <v>13124358.490000002</v>
      </c>
      <c r="AA401" s="21">
        <f t="shared" si="133"/>
        <v>0.6185213928919233</v>
      </c>
      <c r="AC401" s="9">
        <v>64800502.5</v>
      </c>
      <c r="AE401" s="9">
        <v>31370044.87</v>
      </c>
      <c r="AG401" s="9">
        <f t="shared" si="134"/>
        <v>33430457.63</v>
      </c>
      <c r="AI401" s="21">
        <f t="shared" si="135"/>
        <v>1.065680899359198</v>
      </c>
    </row>
    <row r="402" spans="1:35" ht="12.75" outlineLevel="1">
      <c r="A402" s="1" t="s">
        <v>954</v>
      </c>
      <c r="B402" s="16" t="s">
        <v>955</v>
      </c>
      <c r="C402" s="1" t="s">
        <v>1321</v>
      </c>
      <c r="E402" s="5">
        <v>-3840326.88</v>
      </c>
      <c r="G402" s="5">
        <v>-1580160.31</v>
      </c>
      <c r="I402" s="9">
        <f t="shared" si="128"/>
        <v>-2260166.57</v>
      </c>
      <c r="K402" s="21">
        <f t="shared" si="129"/>
        <v>-1.430340045688149</v>
      </c>
      <c r="M402" s="9">
        <v>-14118311.98</v>
      </c>
      <c r="O402" s="9">
        <v>-11909835.3</v>
      </c>
      <c r="Q402" s="9">
        <f t="shared" si="130"/>
        <v>-2208476.6799999997</v>
      </c>
      <c r="S402" s="21">
        <f t="shared" si="131"/>
        <v>-0.1854330160216405</v>
      </c>
      <c r="U402" s="9">
        <v>-26247072.25</v>
      </c>
      <c r="W402" s="9">
        <v>-21458287.73</v>
      </c>
      <c r="Y402" s="9">
        <f t="shared" si="132"/>
        <v>-4788784.52</v>
      </c>
      <c r="AA402" s="21">
        <f t="shared" si="133"/>
        <v>-0.223167131518373</v>
      </c>
      <c r="AC402" s="9">
        <v>-51031442.45</v>
      </c>
      <c r="AE402" s="9">
        <v>-29861338.15</v>
      </c>
      <c r="AG402" s="9">
        <f t="shared" si="134"/>
        <v>-21170104.300000004</v>
      </c>
      <c r="AI402" s="21">
        <f t="shared" si="135"/>
        <v>-0.7089469398075184</v>
      </c>
    </row>
    <row r="403" spans="1:35" ht="12.75" outlineLevel="1">
      <c r="A403" s="1" t="s">
        <v>956</v>
      </c>
      <c r="B403" s="16" t="s">
        <v>957</v>
      </c>
      <c r="C403" s="1" t="s">
        <v>1322</v>
      </c>
      <c r="E403" s="5">
        <v>-73914</v>
      </c>
      <c r="G403" s="5">
        <v>-74202</v>
      </c>
      <c r="I403" s="9">
        <f t="shared" si="128"/>
        <v>288</v>
      </c>
      <c r="K403" s="21">
        <f t="shared" si="129"/>
        <v>0.0038812970000808604</v>
      </c>
      <c r="M403" s="9">
        <v>-221742</v>
      </c>
      <c r="O403" s="9">
        <v>-222606</v>
      </c>
      <c r="Q403" s="9">
        <f t="shared" si="130"/>
        <v>864</v>
      </c>
      <c r="S403" s="21">
        <f t="shared" si="131"/>
        <v>0.0038812970000808604</v>
      </c>
      <c r="U403" s="9">
        <v>-591312</v>
      </c>
      <c r="W403" s="9">
        <v>-709732</v>
      </c>
      <c r="Y403" s="9">
        <f t="shared" si="132"/>
        <v>118420</v>
      </c>
      <c r="AA403" s="21">
        <f t="shared" si="133"/>
        <v>0.16685171304097884</v>
      </c>
      <c r="AC403" s="9">
        <v>-888120</v>
      </c>
      <c r="AE403" s="9">
        <v>-1070034.76</v>
      </c>
      <c r="AG403" s="9">
        <f t="shared" si="134"/>
        <v>181914.76</v>
      </c>
      <c r="AI403" s="21">
        <f t="shared" si="135"/>
        <v>0.1700082715069929</v>
      </c>
    </row>
    <row r="404" spans="1:68" s="90" customFormat="1" ht="12.75">
      <c r="A404" s="90" t="s">
        <v>41</v>
      </c>
      <c r="B404" s="91"/>
      <c r="C404" s="77" t="s">
        <v>1323</v>
      </c>
      <c r="D404" s="105"/>
      <c r="E404" s="105">
        <v>1590488.910000001</v>
      </c>
      <c r="F404" s="105"/>
      <c r="G404" s="105">
        <v>1310153.35</v>
      </c>
      <c r="H404" s="105"/>
      <c r="I404" s="9">
        <f t="shared" si="128"/>
        <v>280335.560000001</v>
      </c>
      <c r="J404" s="37" t="str">
        <f>IF((+E404-G404)=(I404),"  ",$AO$511)</f>
        <v>  </v>
      </c>
      <c r="K404" s="38">
        <f t="shared" si="129"/>
        <v>0.21397156294719313</v>
      </c>
      <c r="L404" s="39"/>
      <c r="M404" s="5">
        <v>8345423.18</v>
      </c>
      <c r="N404" s="9"/>
      <c r="O404" s="5">
        <v>3157117.09</v>
      </c>
      <c r="P404" s="9"/>
      <c r="Q404" s="9">
        <f t="shared" si="130"/>
        <v>5188306.09</v>
      </c>
      <c r="R404" s="37" t="str">
        <f>IF((+M404-O404)=(Q404),"  ",$AO$511)</f>
        <v>  </v>
      </c>
      <c r="S404" s="38">
        <f t="shared" si="131"/>
        <v>1.643368282549191</v>
      </c>
      <c r="T404" s="39"/>
      <c r="U404" s="9">
        <v>11344315.630000003</v>
      </c>
      <c r="V404" s="9"/>
      <c r="W404" s="9">
        <v>10996674.670000002</v>
      </c>
      <c r="X404" s="9"/>
      <c r="Y404" s="9">
        <f t="shared" si="132"/>
        <v>347640.9600000009</v>
      </c>
      <c r="Z404" s="37" t="str">
        <f>IF((+U404-W404)=(Y404),"  ",$AO$511)</f>
        <v>  </v>
      </c>
      <c r="AA404" s="38">
        <f t="shared" si="133"/>
        <v>0.031613280417251886</v>
      </c>
      <c r="AB404" s="39"/>
      <c r="AC404" s="9">
        <v>15196945.030000009</v>
      </c>
      <c r="AD404" s="9"/>
      <c r="AE404" s="9">
        <v>17118451.349999998</v>
      </c>
      <c r="AF404" s="9"/>
      <c r="AG404" s="9">
        <f t="shared" si="134"/>
        <v>-1921506.3199999891</v>
      </c>
      <c r="AH404" s="37" t="str">
        <f>IF((+AC404-AE404)=(AG404),"  ",$AO$511)</f>
        <v>  </v>
      </c>
      <c r="AI404" s="38">
        <f t="shared" si="135"/>
        <v>-0.11224767245081368</v>
      </c>
      <c r="AJ404" s="105"/>
      <c r="AK404" s="105"/>
      <c r="AL404" s="105"/>
      <c r="AM404" s="105"/>
      <c r="AN404" s="105"/>
      <c r="AO404" s="105"/>
      <c r="AP404" s="106"/>
      <c r="AQ404" s="107"/>
      <c r="AR404" s="108"/>
      <c r="AS404" s="105"/>
      <c r="AT404" s="105"/>
      <c r="AU404" s="105"/>
      <c r="AV404" s="105"/>
      <c r="AW404" s="105"/>
      <c r="AX404" s="106"/>
      <c r="AY404" s="107"/>
      <c r="AZ404" s="108"/>
      <c r="BA404" s="105"/>
      <c r="BB404" s="105"/>
      <c r="BC404" s="105"/>
      <c r="BD404" s="106"/>
      <c r="BE404" s="107"/>
      <c r="BF404" s="108"/>
      <c r="BG404" s="105"/>
      <c r="BH404" s="109"/>
      <c r="BI404" s="105"/>
      <c r="BJ404" s="109"/>
      <c r="BK404" s="105"/>
      <c r="BL404" s="109"/>
      <c r="BM404" s="105"/>
      <c r="BN404" s="97"/>
      <c r="BO404" s="97"/>
      <c r="BP404" s="97"/>
    </row>
    <row r="405" spans="1:68" s="17" customFormat="1" ht="12.75">
      <c r="A405" s="17" t="s">
        <v>42</v>
      </c>
      <c r="B405" s="98"/>
      <c r="C405" s="17" t="s">
        <v>43</v>
      </c>
      <c r="D405" s="18"/>
      <c r="E405" s="18">
        <v>62091406.33999999</v>
      </c>
      <c r="F405" s="18"/>
      <c r="G405" s="18">
        <v>50747778.18500001</v>
      </c>
      <c r="H405" s="18"/>
      <c r="I405" s="18">
        <f t="shared" si="128"/>
        <v>11343628.154999979</v>
      </c>
      <c r="J405" s="37" t="str">
        <f>IF((+E405-G405)=(I405),"  ",$AO$511)</f>
        <v>  </v>
      </c>
      <c r="K405" s="40">
        <f t="shared" si="129"/>
        <v>0.22352955263670873</v>
      </c>
      <c r="L405" s="39"/>
      <c r="M405" s="8">
        <v>174016082.69999993</v>
      </c>
      <c r="N405" s="18"/>
      <c r="O405" s="8">
        <v>142773077.08400002</v>
      </c>
      <c r="P405" s="18"/>
      <c r="Q405" s="18">
        <f t="shared" si="130"/>
        <v>31243005.615999907</v>
      </c>
      <c r="R405" s="37" t="str">
        <f>IF((+M405-O405)=(Q405),"  ",$AO$511)</f>
        <v>  </v>
      </c>
      <c r="S405" s="40">
        <f t="shared" si="131"/>
        <v>0.2188298119933228</v>
      </c>
      <c r="T405" s="39"/>
      <c r="U405" s="18">
        <v>420530499.7209999</v>
      </c>
      <c r="V405" s="18"/>
      <c r="W405" s="18">
        <v>357811603.79099995</v>
      </c>
      <c r="X405" s="18"/>
      <c r="Y405" s="18">
        <f t="shared" si="132"/>
        <v>62718895.92999995</v>
      </c>
      <c r="Z405" s="37" t="str">
        <f>IF((+U405-W405)=(Y405),"  ",$AO$511)</f>
        <v>  </v>
      </c>
      <c r="AA405" s="40">
        <f t="shared" si="133"/>
        <v>0.17528468966767902</v>
      </c>
      <c r="AB405" s="39"/>
      <c r="AC405" s="18">
        <v>610995933.2429997</v>
      </c>
      <c r="AD405" s="18"/>
      <c r="AE405" s="18">
        <v>524538061.3419999</v>
      </c>
      <c r="AF405" s="18"/>
      <c r="AG405" s="18">
        <f t="shared" si="134"/>
        <v>86457871.90099978</v>
      </c>
      <c r="AH405" s="37" t="str">
        <f>IF((+AC405-AE405)=(AG405),"  ",$AO$511)</f>
        <v>  </v>
      </c>
      <c r="AI405" s="40">
        <f t="shared" si="135"/>
        <v>0.16482668899145733</v>
      </c>
      <c r="AJ405" s="18"/>
      <c r="AK405" s="18"/>
      <c r="AL405" s="18"/>
      <c r="AM405" s="18"/>
      <c r="AN405" s="18"/>
      <c r="AO405" s="18"/>
      <c r="AP405" s="85"/>
      <c r="AQ405" s="117"/>
      <c r="AR405" s="39"/>
      <c r="AS405" s="18"/>
      <c r="AT405" s="18"/>
      <c r="AU405" s="18"/>
      <c r="AV405" s="18"/>
      <c r="AW405" s="18"/>
      <c r="AX405" s="85"/>
      <c r="AY405" s="117"/>
      <c r="AZ405" s="39"/>
      <c r="BA405" s="18"/>
      <c r="BB405" s="18"/>
      <c r="BC405" s="18"/>
      <c r="BD405" s="85"/>
      <c r="BE405" s="117"/>
      <c r="BF405" s="39"/>
      <c r="BG405" s="18"/>
      <c r="BH405" s="104"/>
      <c r="BI405" s="18"/>
      <c r="BJ405" s="104"/>
      <c r="BK405" s="18"/>
      <c r="BL405" s="104"/>
      <c r="BM405" s="18"/>
      <c r="BN405" s="104"/>
      <c r="BO405" s="104"/>
      <c r="BP405" s="104"/>
    </row>
    <row r="406" spans="5:53" ht="12.75">
      <c r="E406" s="41" t="str">
        <f>IF(ABS(E136+E156+E163+E312+E344+E353+E393+E399+E404-E405)&gt;$AO$507,$AO$510," ")</f>
        <v> </v>
      </c>
      <c r="F406" s="27"/>
      <c r="G406" s="41" t="str">
        <f>IF(ABS(G136+G156+G163+G312+G344+G353+G393+G399+G404-G405)&gt;$AO$507,$AO$510," ")</f>
        <v> </v>
      </c>
      <c r="H406" s="42"/>
      <c r="I406" s="41" t="str">
        <f>IF(ABS(I136+I156+I163+I312+I344+I353+I393+I399+I404-I405)&gt;$AO$507,$AO$510," ")</f>
        <v> </v>
      </c>
      <c r="M406" s="41" t="str">
        <f>IF(ABS(M136+M156+M163+M312+M344+M353+M393+M399+M404-M405)&gt;$AO$507,$AO$510," ")</f>
        <v> </v>
      </c>
      <c r="N406" s="42"/>
      <c r="O406" s="41" t="str">
        <f>IF(ABS(O136+O156+O163+O312+O344+O353+O393+O399+O404-O405)&gt;$AO$507,$AO$510," ")</f>
        <v> </v>
      </c>
      <c r="P406" s="28"/>
      <c r="Q406" s="41" t="str">
        <f>IF(ABS(Q136+Q156+Q163+Q312+Q344+Q353+Q393+Q399+Q404-Q405)&gt;$AO$507,$AO$510," ")</f>
        <v> </v>
      </c>
      <c r="U406" s="41" t="str">
        <f>IF(ABS(U136+U156+U163+U312+U344+U353+U393+U399+U404-U405)&gt;$AO$507,$AO$510," ")</f>
        <v> </v>
      </c>
      <c r="V406" s="28"/>
      <c r="W406" s="41" t="str">
        <f>IF(ABS(W136+W156+W163+W312+W344+W353+W393+W399+W404-W405)&gt;$AO$507,$AO$510," ")</f>
        <v> </v>
      </c>
      <c r="X406" s="28"/>
      <c r="Y406" s="41" t="str">
        <f>IF(ABS(Y136+Y156+Y163+Y312+Y344+Y353+Y393+Y399+Y404-Y405)&gt;$AO$507,$AO$510," ")</f>
        <v> </v>
      </c>
      <c r="AC406" s="41" t="str">
        <f>IF(ABS(AC136+AC156+AC163+AC312+AC344+AC353+AC393+AC399+AC404-AC405)&gt;$AO$507,$AO$510," ")</f>
        <v> </v>
      </c>
      <c r="AD406" s="28"/>
      <c r="AE406" s="41" t="str">
        <f>IF(ABS(AE136+AE156+AE163+AE312+AE344+AE353+AE393+AE399+AE404-AE405)&gt;$AO$507,$AO$510," ")</f>
        <v> </v>
      </c>
      <c r="AF406" s="42"/>
      <c r="AG406" s="41" t="str">
        <f>IF(ABS(AG136+AG156+AG163+AG312+AG344+AG353+AG393+AG399+AG404-AG405)&gt;$AO$507,$AO$510," ")</f>
        <v> </v>
      </c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</row>
    <row r="407" spans="1:53" ht="12.75">
      <c r="A407" s="76" t="s">
        <v>44</v>
      </c>
      <c r="C407" s="2" t="s">
        <v>45</v>
      </c>
      <c r="D407" s="8"/>
      <c r="E407" s="8">
        <v>6208394.370000007</v>
      </c>
      <c r="F407" s="8"/>
      <c r="G407" s="8">
        <v>5194379.996999992</v>
      </c>
      <c r="H407" s="18"/>
      <c r="I407" s="18">
        <f>(+E407-G407)</f>
        <v>1014014.3730000146</v>
      </c>
      <c r="J407" s="37" t="str">
        <f>IF((+E407-G407)=(I407),"  ",$AO$511)</f>
        <v>  </v>
      </c>
      <c r="K407" s="40">
        <f>IF(G407&lt;0,IF(I407=0,0,IF(OR(G407=0,E407=0),"N.M.",IF(ABS(I407/G407)&gt;=10,"N.M.",I407/(-G407)))),IF(I407=0,0,IF(OR(G407=0,E407=0),"N.M.",IF(ABS(I407/G407)&gt;=10,"N.M.",I407/G407))))</f>
        <v>0.19521374516028042</v>
      </c>
      <c r="L407" s="39"/>
      <c r="M407" s="8">
        <v>24665842.48400002</v>
      </c>
      <c r="N407" s="18"/>
      <c r="O407" s="8">
        <v>14517489.109000005</v>
      </c>
      <c r="P407" s="18"/>
      <c r="Q407" s="18">
        <f>(+M407-O407)</f>
        <v>10148353.375000015</v>
      </c>
      <c r="R407" s="37" t="str">
        <f>IF((+M407-O407)=(Q407),"  ",$AO$511)</f>
        <v>  </v>
      </c>
      <c r="S407" s="40">
        <f>IF(O407&lt;0,IF(Q407=0,0,IF(OR(O407=0,M407=0),"N.M.",IF(ABS(Q407/O407)&gt;=10,"N.M.",Q407/(-O407)))),IF(Q407=0,0,IF(OR(O407=0,M407=0),"N.M.",IF(ABS(Q407/O407)&gt;=10,"N.M.",Q407/O407))))</f>
        <v>0.6990432917706563</v>
      </c>
      <c r="T407" s="39"/>
      <c r="U407" s="18">
        <v>47447643.142999984</v>
      </c>
      <c r="V407" s="18"/>
      <c r="W407" s="18">
        <v>43900043.88999995</v>
      </c>
      <c r="X407" s="18"/>
      <c r="Y407" s="18">
        <f>(+U407-W407)</f>
        <v>3547599.253000036</v>
      </c>
      <c r="Z407" s="37" t="str">
        <f>IF((+U407-W407)=(Y407),"  ",$AO$511)</f>
        <v>  </v>
      </c>
      <c r="AA407" s="40">
        <f>IF(W407&lt;0,IF(Y407=0,0,IF(OR(W407=0,U407=0),"N.M.",IF(ABS(Y407/W407)&gt;=10,"N.M.",Y407/(-W407)))),IF(Y407=0,0,IF(OR(W407=0,U407=0),"N.M.",IF(ABS(Y407/W407)&gt;=10,"N.M.",Y407/W407))))</f>
        <v>0.08081083613240188</v>
      </c>
      <c r="AB407" s="39"/>
      <c r="AC407" s="18">
        <v>65382350.87899991</v>
      </c>
      <c r="AD407" s="18"/>
      <c r="AE407" s="18">
        <v>63747928.39400008</v>
      </c>
      <c r="AF407" s="18"/>
      <c r="AG407" s="18">
        <f>(+AC407-AE407)</f>
        <v>1634422.484999828</v>
      </c>
      <c r="AH407" s="37" t="str">
        <f>IF((+AC407-AE407)=(AG407),"  ",$AO$511)</f>
        <v>  </v>
      </c>
      <c r="AI407" s="40">
        <f>IF(AE407&lt;0,IF(AG407=0,0,IF(OR(AE407=0,AC407=0),"N.M.",IF(ABS(AG407/AE407)&gt;=10,"N.M.",AG407/(-AE407)))),IF(AG407=0,0,IF(OR(AE407=0,AC407=0),"N.M.",IF(ABS(AG407/AE407)&gt;=10,"N.M.",AG407/AE407))))</f>
        <v>0.025638832918587186</v>
      </c>
      <c r="AJ407" s="39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</row>
    <row r="408" spans="3:53" ht="12.75">
      <c r="C408" s="2"/>
      <c r="D408" s="8"/>
      <c r="E408" s="41" t="str">
        <f>IF(ABS(E124-E405-E407)&gt;$AO$507,$AO$510," ")</f>
        <v> </v>
      </c>
      <c r="F408" s="27"/>
      <c r="G408" s="41" t="str">
        <f>IF(ABS(G124-G405-G407)&gt;$AO$507,$AO$510," ")</f>
        <v> </v>
      </c>
      <c r="H408" s="42"/>
      <c r="I408" s="41" t="str">
        <f>IF(ABS(I124-I405-I407)&gt;$AO$507,$AO$510," ")</f>
        <v> </v>
      </c>
      <c r="M408" s="41" t="str">
        <f>IF(ABS(M124-M405-M407)&gt;$AO$507,$AO$510," ")</f>
        <v> </v>
      </c>
      <c r="N408" s="42"/>
      <c r="O408" s="41" t="str">
        <f>IF(ABS(O124-O405-O407)&gt;$AO$507,$AO$510," ")</f>
        <v> </v>
      </c>
      <c r="P408" s="42"/>
      <c r="Q408" s="41" t="str">
        <f>IF(ABS(Q124-Q405-Q407)&gt;$AO$507,$AO$510," ")</f>
        <v> </v>
      </c>
      <c r="U408" s="41" t="str">
        <f>IF(ABS(U124-U405-U407)&gt;$AO$507,$AO$510," ")</f>
        <v> </v>
      </c>
      <c r="V408" s="28"/>
      <c r="W408" s="41" t="str">
        <f>IF(ABS(W124-W405-W407)&gt;$AO$507,$AO$510," ")</f>
        <v> </v>
      </c>
      <c r="X408" s="42"/>
      <c r="Y408" s="41" t="str">
        <f>IF(ABS(Y124-Y405-Y407)&gt;$AO$507,$AO$510," ")</f>
        <v> </v>
      </c>
      <c r="AC408" s="41" t="str">
        <f>IF(ABS(AC124-AC405-AC407)&gt;$AO$507,$AO$510," ")</f>
        <v> </v>
      </c>
      <c r="AD408" s="28"/>
      <c r="AE408" s="41" t="str">
        <f>IF(ABS(AE124-AE405-AE407)&gt;$AO$507,$AO$510," ")</f>
        <v> </v>
      </c>
      <c r="AF408" s="42"/>
      <c r="AG408" s="41" t="str">
        <f>IF(ABS(AG124-AG405-AG407)&gt;$AO$507,$AO$510," ")</f>
        <v> </v>
      </c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</row>
    <row r="409" spans="3:53" ht="13.5" customHeight="1">
      <c r="C409" s="2" t="s">
        <v>46</v>
      </c>
      <c r="D409" s="8"/>
      <c r="E409" s="31"/>
      <c r="F409" s="31"/>
      <c r="G409" s="31"/>
      <c r="H409" s="18"/>
      <c r="M409" s="5"/>
      <c r="N409" s="18"/>
      <c r="O409" s="5"/>
      <c r="P409" s="9"/>
      <c r="U409" s="31"/>
      <c r="V409" s="31"/>
      <c r="W409" s="31"/>
      <c r="AC409" s="31"/>
      <c r="AD409" s="31"/>
      <c r="AE409" s="31"/>
      <c r="AF409" s="18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</row>
    <row r="410" spans="1:35" ht="12.75" outlineLevel="1">
      <c r="A410" s="1" t="s">
        <v>958</v>
      </c>
      <c r="B410" s="16" t="s">
        <v>959</v>
      </c>
      <c r="C410" s="1" t="s">
        <v>1324</v>
      </c>
      <c r="E410" s="5">
        <v>0</v>
      </c>
      <c r="G410" s="5">
        <v>0</v>
      </c>
      <c r="I410" s="9">
        <f aca="true" t="shared" si="136" ref="I410:I445">+E410-G410</f>
        <v>0</v>
      </c>
      <c r="K410" s="21">
        <f aca="true" t="shared" si="137" ref="K410:K445">IF(G410&lt;0,IF(I410=0,0,IF(OR(G410=0,E410=0),"N.M.",IF(ABS(I410/G410)&gt;=10,"N.M.",I410/(-G410)))),IF(I410=0,0,IF(OR(G410=0,E410=0),"N.M.",IF(ABS(I410/G410)&gt;=10,"N.M.",I410/G410))))</f>
        <v>0</v>
      </c>
      <c r="M410" s="9">
        <v>0</v>
      </c>
      <c r="O410" s="9">
        <v>0</v>
      </c>
      <c r="Q410" s="9">
        <f aca="true" t="shared" si="138" ref="Q410:Q445">+M410-O410</f>
        <v>0</v>
      </c>
      <c r="S410" s="21">
        <f aca="true" t="shared" si="139" ref="S410:S445">IF(O410&lt;0,IF(Q410=0,0,IF(OR(O410=0,M410=0),"N.M.",IF(ABS(Q410/O410)&gt;=10,"N.M.",Q410/(-O410)))),IF(Q410=0,0,IF(OR(O410=0,M410=0),"N.M.",IF(ABS(Q410/O410)&gt;=10,"N.M.",Q410/O410))))</f>
        <v>0</v>
      </c>
      <c r="U410" s="9">
        <v>0</v>
      </c>
      <c r="W410" s="9">
        <v>0</v>
      </c>
      <c r="Y410" s="9">
        <f aca="true" t="shared" si="140" ref="Y410:Y445">+U410-W410</f>
        <v>0</v>
      </c>
      <c r="AA410" s="21">
        <f aca="true" t="shared" si="141" ref="AA410:AA445">IF(W410&lt;0,IF(Y410=0,0,IF(OR(W410=0,U410=0),"N.M.",IF(ABS(Y410/W410)&gt;=10,"N.M.",Y410/(-W410)))),IF(Y410=0,0,IF(OR(W410=0,U410=0),"N.M.",IF(ABS(Y410/W410)&gt;=10,"N.M.",Y410/W410))))</f>
        <v>0</v>
      </c>
      <c r="AC410" s="9">
        <v>0</v>
      </c>
      <c r="AE410" s="9">
        <v>-1.28</v>
      </c>
      <c r="AG410" s="9">
        <f aca="true" t="shared" si="142" ref="AG410:AG445">+AC410-AE410</f>
        <v>1.28</v>
      </c>
      <c r="AI410" s="21" t="str">
        <f aca="true" t="shared" si="143" ref="AI410:AI445">IF(AE410&lt;0,IF(AG410=0,0,IF(OR(AE410=0,AC410=0),"N.M.",IF(ABS(AG410/AE410)&gt;=10,"N.M.",AG410/(-AE410)))),IF(AG410=0,0,IF(OR(AE410=0,AC410=0),"N.M.",IF(ABS(AG410/AE410)&gt;=10,"N.M.",AG410/AE410))))</f>
        <v>N.M.</v>
      </c>
    </row>
    <row r="411" spans="1:35" ht="12.75" outlineLevel="1">
      <c r="A411" s="1" t="s">
        <v>960</v>
      </c>
      <c r="B411" s="16" t="s">
        <v>961</v>
      </c>
      <c r="C411" s="1" t="s">
        <v>1325</v>
      </c>
      <c r="E411" s="5">
        <v>4225</v>
      </c>
      <c r="G411" s="5">
        <v>4225</v>
      </c>
      <c r="I411" s="9">
        <f t="shared" si="136"/>
        <v>0</v>
      </c>
      <c r="K411" s="21">
        <f t="shared" si="137"/>
        <v>0</v>
      </c>
      <c r="M411" s="9">
        <v>12675</v>
      </c>
      <c r="O411" s="9">
        <v>12925</v>
      </c>
      <c r="Q411" s="9">
        <f t="shared" si="138"/>
        <v>-250</v>
      </c>
      <c r="S411" s="21">
        <f t="shared" si="139"/>
        <v>-0.019342359767891684</v>
      </c>
      <c r="U411" s="9">
        <v>34775</v>
      </c>
      <c r="W411" s="9">
        <v>35025</v>
      </c>
      <c r="Y411" s="9">
        <f t="shared" si="140"/>
        <v>-250</v>
      </c>
      <c r="AA411" s="21">
        <f t="shared" si="141"/>
        <v>-0.007137758743754461</v>
      </c>
      <c r="AC411" s="9">
        <v>51675</v>
      </c>
      <c r="AE411" s="9">
        <v>51925</v>
      </c>
      <c r="AG411" s="9">
        <f t="shared" si="142"/>
        <v>-250</v>
      </c>
      <c r="AI411" s="21">
        <f t="shared" si="143"/>
        <v>-0.004814636494944632</v>
      </c>
    </row>
    <row r="412" spans="1:35" ht="12.75" outlineLevel="1">
      <c r="A412" s="1" t="s">
        <v>962</v>
      </c>
      <c r="B412" s="16" t="s">
        <v>963</v>
      </c>
      <c r="C412" s="1" t="s">
        <v>1326</v>
      </c>
      <c r="E412" s="5">
        <v>-555.8100000000001</v>
      </c>
      <c r="G412" s="5">
        <v>-555.8100000000001</v>
      </c>
      <c r="I412" s="9">
        <f t="shared" si="136"/>
        <v>0</v>
      </c>
      <c r="K412" s="21">
        <f t="shared" si="137"/>
        <v>0</v>
      </c>
      <c r="M412" s="9">
        <v>-1667.43</v>
      </c>
      <c r="O412" s="9">
        <v>-1667.43</v>
      </c>
      <c r="Q412" s="9">
        <f t="shared" si="138"/>
        <v>0</v>
      </c>
      <c r="S412" s="21">
        <f t="shared" si="139"/>
        <v>0</v>
      </c>
      <c r="U412" s="9">
        <v>-4446.4800000000005</v>
      </c>
      <c r="W412" s="9">
        <v>-4446.4800000000005</v>
      </c>
      <c r="Y412" s="9">
        <f t="shared" si="140"/>
        <v>0</v>
      </c>
      <c r="AA412" s="21">
        <f t="shared" si="141"/>
        <v>0</v>
      </c>
      <c r="AC412" s="9">
        <v>-6669.720000000001</v>
      </c>
      <c r="AE412" s="9">
        <v>-6669.720000000001</v>
      </c>
      <c r="AG412" s="9">
        <f t="shared" si="142"/>
        <v>0</v>
      </c>
      <c r="AI412" s="21">
        <f t="shared" si="143"/>
        <v>0</v>
      </c>
    </row>
    <row r="413" spans="1:35" ht="12.75" outlineLevel="1">
      <c r="A413" s="1" t="s">
        <v>964</v>
      </c>
      <c r="B413" s="16" t="s">
        <v>965</v>
      </c>
      <c r="C413" s="1" t="s">
        <v>1327</v>
      </c>
      <c r="E413" s="5">
        <v>153669.83000000002</v>
      </c>
      <c r="G413" s="5">
        <v>13747.83</v>
      </c>
      <c r="I413" s="9">
        <f t="shared" si="136"/>
        <v>139922.00000000003</v>
      </c>
      <c r="K413" s="21" t="str">
        <f t="shared" si="137"/>
        <v>N.M.</v>
      </c>
      <c r="M413" s="9">
        <v>165182.27</v>
      </c>
      <c r="O413" s="9">
        <v>29277.73</v>
      </c>
      <c r="Q413" s="9">
        <f t="shared" si="138"/>
        <v>135904.53999999998</v>
      </c>
      <c r="S413" s="21">
        <f t="shared" si="139"/>
        <v>4.6419083719946865</v>
      </c>
      <c r="U413" s="9">
        <v>1912844.33</v>
      </c>
      <c r="W413" s="9">
        <v>110288.79000000001</v>
      </c>
      <c r="Y413" s="9">
        <f t="shared" si="140"/>
        <v>1802555.54</v>
      </c>
      <c r="AA413" s="21" t="str">
        <f t="shared" si="141"/>
        <v>N.M.</v>
      </c>
      <c r="AC413" s="9">
        <v>1991193.3900000001</v>
      </c>
      <c r="AE413" s="9">
        <v>234770.64</v>
      </c>
      <c r="AG413" s="9">
        <f t="shared" si="142"/>
        <v>1756422.75</v>
      </c>
      <c r="AI413" s="21">
        <f t="shared" si="143"/>
        <v>7.481441248360527</v>
      </c>
    </row>
    <row r="414" spans="1:35" ht="12.75" outlineLevel="1">
      <c r="A414" s="1" t="s">
        <v>966</v>
      </c>
      <c r="B414" s="16" t="s">
        <v>967</v>
      </c>
      <c r="C414" s="1" t="s">
        <v>1328</v>
      </c>
      <c r="E414" s="5">
        <v>0</v>
      </c>
      <c r="G414" s="5">
        <v>0</v>
      </c>
      <c r="I414" s="9">
        <f t="shared" si="136"/>
        <v>0</v>
      </c>
      <c r="K414" s="21">
        <f t="shared" si="137"/>
        <v>0</v>
      </c>
      <c r="M414" s="9">
        <v>7.68</v>
      </c>
      <c r="O414" s="9">
        <v>0</v>
      </c>
      <c r="Q414" s="9">
        <f t="shared" si="138"/>
        <v>7.68</v>
      </c>
      <c r="S414" s="21" t="str">
        <f t="shared" si="139"/>
        <v>N.M.</v>
      </c>
      <c r="U414" s="9">
        <v>7.68</v>
      </c>
      <c r="W414" s="9">
        <v>4773.96</v>
      </c>
      <c r="Y414" s="9">
        <f t="shared" si="140"/>
        <v>-4766.28</v>
      </c>
      <c r="AA414" s="21">
        <f t="shared" si="141"/>
        <v>-0.9983912726541487</v>
      </c>
      <c r="AC414" s="9">
        <v>1614591.64</v>
      </c>
      <c r="AE414" s="9">
        <v>4894.79</v>
      </c>
      <c r="AG414" s="9">
        <f t="shared" si="142"/>
        <v>1609696.8499999999</v>
      </c>
      <c r="AI414" s="21" t="str">
        <f t="shared" si="143"/>
        <v>N.M.</v>
      </c>
    </row>
    <row r="415" spans="1:35" ht="12.75" outlineLevel="1">
      <c r="A415" s="1" t="s">
        <v>968</v>
      </c>
      <c r="B415" s="16" t="s">
        <v>969</v>
      </c>
      <c r="C415" s="1" t="s">
        <v>1329</v>
      </c>
      <c r="E415" s="5">
        <v>64168.51</v>
      </c>
      <c r="G415" s="5">
        <v>-156.03</v>
      </c>
      <c r="I415" s="9">
        <f t="shared" si="136"/>
        <v>64324.54</v>
      </c>
      <c r="K415" s="21" t="str">
        <f t="shared" si="137"/>
        <v>N.M.</v>
      </c>
      <c r="M415" s="9">
        <v>291376.12</v>
      </c>
      <c r="O415" s="9">
        <v>12596.28</v>
      </c>
      <c r="Q415" s="9">
        <f t="shared" si="138"/>
        <v>278779.83999999997</v>
      </c>
      <c r="S415" s="21" t="str">
        <f t="shared" si="139"/>
        <v>N.M.</v>
      </c>
      <c r="U415" s="9">
        <v>842612.89</v>
      </c>
      <c r="W415" s="9">
        <v>40256.07</v>
      </c>
      <c r="Y415" s="9">
        <f t="shared" si="140"/>
        <v>802356.8200000001</v>
      </c>
      <c r="AA415" s="21" t="str">
        <f t="shared" si="141"/>
        <v>N.M.</v>
      </c>
      <c r="AC415" s="9">
        <v>1061916</v>
      </c>
      <c r="AE415" s="9">
        <v>276192.58</v>
      </c>
      <c r="AG415" s="9">
        <f t="shared" si="142"/>
        <v>785723.4199999999</v>
      </c>
      <c r="AI415" s="21">
        <f t="shared" si="143"/>
        <v>2.844838988795426</v>
      </c>
    </row>
    <row r="416" spans="1:35" ht="12.75" outlineLevel="1">
      <c r="A416" s="1" t="s">
        <v>970</v>
      </c>
      <c r="B416" s="16" t="s">
        <v>971</v>
      </c>
      <c r="C416" s="1" t="s">
        <v>1330</v>
      </c>
      <c r="E416" s="5">
        <v>470</v>
      </c>
      <c r="G416" s="5">
        <v>587</v>
      </c>
      <c r="I416" s="9">
        <f t="shared" si="136"/>
        <v>-117</v>
      </c>
      <c r="K416" s="21">
        <f t="shared" si="137"/>
        <v>-0.19931856899488926</v>
      </c>
      <c r="M416" s="9">
        <v>1185</v>
      </c>
      <c r="O416" s="9">
        <v>1561</v>
      </c>
      <c r="Q416" s="9">
        <f t="shared" si="138"/>
        <v>-376</v>
      </c>
      <c r="S416" s="21">
        <f t="shared" si="139"/>
        <v>-0.24087123638693145</v>
      </c>
      <c r="U416" s="9">
        <v>32343.45</v>
      </c>
      <c r="W416" s="9">
        <v>33179.45</v>
      </c>
      <c r="Y416" s="9">
        <f t="shared" si="140"/>
        <v>-835.9999999999964</v>
      </c>
      <c r="AA416" s="21">
        <f t="shared" si="141"/>
        <v>-0.025196318805766716</v>
      </c>
      <c r="AC416" s="9">
        <v>64753.9</v>
      </c>
      <c r="AE416" s="9">
        <v>65865.9</v>
      </c>
      <c r="AG416" s="9">
        <f t="shared" si="142"/>
        <v>-1111.9999999999927</v>
      </c>
      <c r="AI416" s="21">
        <f t="shared" si="143"/>
        <v>-0.01688278760329689</v>
      </c>
    </row>
    <row r="417" spans="1:35" ht="12.75" outlineLevel="1">
      <c r="A417" s="1" t="s">
        <v>972</v>
      </c>
      <c r="B417" s="16" t="s">
        <v>973</v>
      </c>
      <c r="C417" s="1" t="s">
        <v>1331</v>
      </c>
      <c r="E417" s="5">
        <v>14424.99</v>
      </c>
      <c r="G417" s="5">
        <v>0</v>
      </c>
      <c r="I417" s="9">
        <f t="shared" si="136"/>
        <v>14424.99</v>
      </c>
      <c r="K417" s="21" t="str">
        <f t="shared" si="137"/>
        <v>N.M.</v>
      </c>
      <c r="M417" s="9">
        <v>52482.74</v>
      </c>
      <c r="O417" s="9">
        <v>0</v>
      </c>
      <c r="Q417" s="9">
        <f t="shared" si="138"/>
        <v>52482.74</v>
      </c>
      <c r="S417" s="21" t="str">
        <f t="shared" si="139"/>
        <v>N.M.</v>
      </c>
      <c r="U417" s="9">
        <v>52482.74</v>
      </c>
      <c r="W417" s="9">
        <v>0</v>
      </c>
      <c r="Y417" s="9">
        <f t="shared" si="140"/>
        <v>52482.74</v>
      </c>
      <c r="AA417" s="21" t="str">
        <f t="shared" si="141"/>
        <v>N.M.</v>
      </c>
      <c r="AC417" s="9">
        <v>85482.73999999999</v>
      </c>
      <c r="AE417" s="9">
        <v>0</v>
      </c>
      <c r="AG417" s="9">
        <f t="shared" si="142"/>
        <v>85482.73999999999</v>
      </c>
      <c r="AI417" s="21" t="str">
        <f t="shared" si="143"/>
        <v>N.M.</v>
      </c>
    </row>
    <row r="418" spans="1:35" ht="12.75" outlineLevel="1">
      <c r="A418" s="1" t="s">
        <v>974</v>
      </c>
      <c r="B418" s="16" t="s">
        <v>975</v>
      </c>
      <c r="C418" s="1" t="s">
        <v>1332</v>
      </c>
      <c r="E418" s="5">
        <v>0</v>
      </c>
      <c r="G418" s="5">
        <v>668.54</v>
      </c>
      <c r="I418" s="9">
        <f t="shared" si="136"/>
        <v>-668.54</v>
      </c>
      <c r="K418" s="21" t="str">
        <f t="shared" si="137"/>
        <v>N.M.</v>
      </c>
      <c r="M418" s="9">
        <v>0</v>
      </c>
      <c r="O418" s="9">
        <v>19405.010000000002</v>
      </c>
      <c r="Q418" s="9">
        <f t="shared" si="138"/>
        <v>-19405.010000000002</v>
      </c>
      <c r="S418" s="21" t="str">
        <f t="shared" si="139"/>
        <v>N.M.</v>
      </c>
      <c r="U418" s="9">
        <v>0</v>
      </c>
      <c r="W418" s="9">
        <v>43769.200000000004</v>
      </c>
      <c r="Y418" s="9">
        <f t="shared" si="140"/>
        <v>-43769.200000000004</v>
      </c>
      <c r="AA418" s="21" t="str">
        <f t="shared" si="141"/>
        <v>N.M.</v>
      </c>
      <c r="AC418" s="9">
        <v>11737.19</v>
      </c>
      <c r="AE418" s="9">
        <v>88997.13</v>
      </c>
      <c r="AG418" s="9">
        <f t="shared" si="142"/>
        <v>-77259.94</v>
      </c>
      <c r="AI418" s="21">
        <f t="shared" si="143"/>
        <v>-0.8681172078245669</v>
      </c>
    </row>
    <row r="419" spans="1:35" ht="12.75" outlineLevel="1">
      <c r="A419" s="1" t="s">
        <v>976</v>
      </c>
      <c r="B419" s="16" t="s">
        <v>977</v>
      </c>
      <c r="C419" s="1" t="s">
        <v>1333</v>
      </c>
      <c r="E419" s="5">
        <v>2111.81</v>
      </c>
      <c r="G419" s="5">
        <v>2200.89</v>
      </c>
      <c r="I419" s="9">
        <f t="shared" si="136"/>
        <v>-89.07999999999993</v>
      </c>
      <c r="K419" s="21">
        <f t="shared" si="137"/>
        <v>-0.040474535301627944</v>
      </c>
      <c r="M419" s="9">
        <v>6348.09</v>
      </c>
      <c r="O419" s="9">
        <v>6550.96</v>
      </c>
      <c r="Q419" s="9">
        <f t="shared" si="138"/>
        <v>-202.8699999999999</v>
      </c>
      <c r="S419" s="21">
        <f t="shared" si="139"/>
        <v>-0.03096798026548779</v>
      </c>
      <c r="U419" s="9">
        <v>16975.83</v>
      </c>
      <c r="W419" s="9">
        <v>17405.4</v>
      </c>
      <c r="Y419" s="9">
        <f t="shared" si="140"/>
        <v>-429.5699999999997</v>
      </c>
      <c r="AA419" s="21">
        <f t="shared" si="141"/>
        <v>-0.024680271639835893</v>
      </c>
      <c r="AC419" s="9">
        <v>25563.670000000002</v>
      </c>
      <c r="AE419" s="9">
        <v>25958.090000000004</v>
      </c>
      <c r="AG419" s="9">
        <f t="shared" si="142"/>
        <v>-394.4200000000019</v>
      </c>
      <c r="AI419" s="21">
        <f t="shared" si="143"/>
        <v>-0.015194492352865786</v>
      </c>
    </row>
    <row r="420" spans="1:35" ht="12.75" outlineLevel="1">
      <c r="A420" s="1" t="s">
        <v>978</v>
      </c>
      <c r="B420" s="16" t="s">
        <v>979</v>
      </c>
      <c r="C420" s="1" t="s">
        <v>1334</v>
      </c>
      <c r="E420" s="5">
        <v>0</v>
      </c>
      <c r="G420" s="5">
        <v>0</v>
      </c>
      <c r="I420" s="9">
        <f t="shared" si="136"/>
        <v>0</v>
      </c>
      <c r="K420" s="21">
        <f t="shared" si="137"/>
        <v>0</v>
      </c>
      <c r="M420" s="9">
        <v>-43.26</v>
      </c>
      <c r="O420" s="9">
        <v>-37194.64</v>
      </c>
      <c r="Q420" s="9">
        <f t="shared" si="138"/>
        <v>37151.38</v>
      </c>
      <c r="S420" s="21">
        <f t="shared" si="139"/>
        <v>0.998836929191948</v>
      </c>
      <c r="U420" s="9">
        <v>-46.34</v>
      </c>
      <c r="W420" s="9">
        <v>-47667.56</v>
      </c>
      <c r="Y420" s="9">
        <f t="shared" si="140"/>
        <v>47621.22</v>
      </c>
      <c r="AA420" s="21">
        <f t="shared" si="141"/>
        <v>0.9990278503871397</v>
      </c>
      <c r="AC420" s="9">
        <v>-38632.84</v>
      </c>
      <c r="AE420" s="9">
        <v>-47933.439999999995</v>
      </c>
      <c r="AG420" s="9">
        <f t="shared" si="142"/>
        <v>9300.599999999999</v>
      </c>
      <c r="AI420" s="21">
        <f t="shared" si="143"/>
        <v>0.19403155709250158</v>
      </c>
    </row>
    <row r="421" spans="1:35" ht="12.75" outlineLevel="1">
      <c r="A421" s="1" t="s">
        <v>980</v>
      </c>
      <c r="B421" s="16" t="s">
        <v>981</v>
      </c>
      <c r="C421" s="1" t="s">
        <v>1335</v>
      </c>
      <c r="E421" s="5">
        <v>0</v>
      </c>
      <c r="G421" s="5">
        <v>0</v>
      </c>
      <c r="I421" s="9">
        <f t="shared" si="136"/>
        <v>0</v>
      </c>
      <c r="K421" s="21">
        <f t="shared" si="137"/>
        <v>0</v>
      </c>
      <c r="M421" s="9">
        <v>0</v>
      </c>
      <c r="O421" s="9">
        <v>5541.63</v>
      </c>
      <c r="Q421" s="9">
        <f t="shared" si="138"/>
        <v>-5541.63</v>
      </c>
      <c r="S421" s="21" t="str">
        <f t="shared" si="139"/>
        <v>N.M.</v>
      </c>
      <c r="U421" s="9">
        <v>0</v>
      </c>
      <c r="W421" s="9">
        <v>-501131.44</v>
      </c>
      <c r="Y421" s="9">
        <f t="shared" si="140"/>
        <v>501131.44</v>
      </c>
      <c r="AA421" s="21" t="str">
        <f t="shared" si="141"/>
        <v>N.M.</v>
      </c>
      <c r="AC421" s="9">
        <v>-536771.7</v>
      </c>
      <c r="AE421" s="9">
        <v>-663453.03</v>
      </c>
      <c r="AG421" s="9">
        <f t="shared" si="142"/>
        <v>126681.33000000007</v>
      </c>
      <c r="AI421" s="21">
        <f t="shared" si="143"/>
        <v>0.19094242436423883</v>
      </c>
    </row>
    <row r="422" spans="1:35" ht="12.75" outlineLevel="1">
      <c r="A422" s="1" t="s">
        <v>982</v>
      </c>
      <c r="B422" s="16" t="s">
        <v>983</v>
      </c>
      <c r="C422" s="1" t="s">
        <v>1336</v>
      </c>
      <c r="E422" s="5">
        <v>0</v>
      </c>
      <c r="G422" s="5">
        <v>-4346.05</v>
      </c>
      <c r="I422" s="9">
        <f t="shared" si="136"/>
        <v>4346.05</v>
      </c>
      <c r="K422" s="21" t="str">
        <f t="shared" si="137"/>
        <v>N.M.</v>
      </c>
      <c r="M422" s="9">
        <v>0</v>
      </c>
      <c r="O422" s="9">
        <v>-40031.67</v>
      </c>
      <c r="Q422" s="9">
        <f t="shared" si="138"/>
        <v>40031.67</v>
      </c>
      <c r="S422" s="21" t="str">
        <f t="shared" si="139"/>
        <v>N.M.</v>
      </c>
      <c r="U422" s="9">
        <v>0</v>
      </c>
      <c r="W422" s="9">
        <v>-276106.19</v>
      </c>
      <c r="Y422" s="9">
        <f t="shared" si="140"/>
        <v>276106.19</v>
      </c>
      <c r="AA422" s="21" t="str">
        <f t="shared" si="141"/>
        <v>N.M.</v>
      </c>
      <c r="AC422" s="9">
        <v>-225985.45</v>
      </c>
      <c r="AE422" s="9">
        <v>-498907.88</v>
      </c>
      <c r="AG422" s="9">
        <f t="shared" si="142"/>
        <v>272922.43</v>
      </c>
      <c r="AI422" s="21">
        <f t="shared" si="143"/>
        <v>0.5470397260512301</v>
      </c>
    </row>
    <row r="423" spans="1:35" ht="12.75" outlineLevel="1">
      <c r="A423" s="1" t="s">
        <v>984</v>
      </c>
      <c r="B423" s="16" t="s">
        <v>985</v>
      </c>
      <c r="C423" s="1" t="s">
        <v>1337</v>
      </c>
      <c r="E423" s="5">
        <v>0</v>
      </c>
      <c r="G423" s="5">
        <v>0</v>
      </c>
      <c r="I423" s="9">
        <f t="shared" si="136"/>
        <v>0</v>
      </c>
      <c r="K423" s="21">
        <f t="shared" si="137"/>
        <v>0</v>
      </c>
      <c r="M423" s="9">
        <v>0</v>
      </c>
      <c r="O423" s="9">
        <v>0</v>
      </c>
      <c r="Q423" s="9">
        <f t="shared" si="138"/>
        <v>0</v>
      </c>
      <c r="S423" s="21">
        <f t="shared" si="139"/>
        <v>0</v>
      </c>
      <c r="U423" s="9">
        <v>0</v>
      </c>
      <c r="W423" s="9">
        <v>0</v>
      </c>
      <c r="Y423" s="9">
        <f t="shared" si="140"/>
        <v>0</v>
      </c>
      <c r="AA423" s="21">
        <f t="shared" si="141"/>
        <v>0</v>
      </c>
      <c r="AC423" s="9">
        <v>0</v>
      </c>
      <c r="AE423" s="9">
        <v>63680.130000000005</v>
      </c>
      <c r="AG423" s="9">
        <f t="shared" si="142"/>
        <v>-63680.130000000005</v>
      </c>
      <c r="AI423" s="21" t="str">
        <f t="shared" si="143"/>
        <v>N.M.</v>
      </c>
    </row>
    <row r="424" spans="1:35" ht="12.75" outlineLevel="1">
      <c r="A424" s="1" t="s">
        <v>986</v>
      </c>
      <c r="B424" s="16" t="s">
        <v>987</v>
      </c>
      <c r="C424" s="1" t="s">
        <v>1338</v>
      </c>
      <c r="E424" s="5">
        <v>0</v>
      </c>
      <c r="G424" s="5">
        <v>43.52</v>
      </c>
      <c r="I424" s="9">
        <f t="shared" si="136"/>
        <v>-43.52</v>
      </c>
      <c r="K424" s="21" t="str">
        <f t="shared" si="137"/>
        <v>N.M.</v>
      </c>
      <c r="M424" s="9">
        <v>0</v>
      </c>
      <c r="O424" s="9">
        <v>6929.93</v>
      </c>
      <c r="Q424" s="9">
        <f t="shared" si="138"/>
        <v>-6929.93</v>
      </c>
      <c r="S424" s="21" t="str">
        <f t="shared" si="139"/>
        <v>N.M.</v>
      </c>
      <c r="U424" s="9">
        <v>37.1</v>
      </c>
      <c r="W424" s="9">
        <v>3997.19</v>
      </c>
      <c r="Y424" s="9">
        <f t="shared" si="140"/>
        <v>-3960.09</v>
      </c>
      <c r="AA424" s="21">
        <f t="shared" si="141"/>
        <v>-0.9907184797320118</v>
      </c>
      <c r="AC424" s="9">
        <v>1364.9099999999999</v>
      </c>
      <c r="AE424" s="9">
        <v>11698.34</v>
      </c>
      <c r="AG424" s="9">
        <f t="shared" si="142"/>
        <v>-10333.43</v>
      </c>
      <c r="AI424" s="21">
        <f t="shared" si="143"/>
        <v>-0.8833244716771781</v>
      </c>
    </row>
    <row r="425" spans="1:35" ht="12.75" outlineLevel="1">
      <c r="A425" s="1" t="s">
        <v>988</v>
      </c>
      <c r="B425" s="16" t="s">
        <v>989</v>
      </c>
      <c r="C425" s="1" t="s">
        <v>1339</v>
      </c>
      <c r="E425" s="5">
        <v>0</v>
      </c>
      <c r="G425" s="5">
        <v>0</v>
      </c>
      <c r="I425" s="9">
        <f t="shared" si="136"/>
        <v>0</v>
      </c>
      <c r="K425" s="21">
        <f t="shared" si="137"/>
        <v>0</v>
      </c>
      <c r="M425" s="9">
        <v>0</v>
      </c>
      <c r="O425" s="9">
        <v>0</v>
      </c>
      <c r="Q425" s="9">
        <f t="shared" si="138"/>
        <v>0</v>
      </c>
      <c r="S425" s="21">
        <f t="shared" si="139"/>
        <v>0</v>
      </c>
      <c r="U425" s="9">
        <v>0</v>
      </c>
      <c r="W425" s="9">
        <v>0</v>
      </c>
      <c r="Y425" s="9">
        <f t="shared" si="140"/>
        <v>0</v>
      </c>
      <c r="AA425" s="21">
        <f t="shared" si="141"/>
        <v>0</v>
      </c>
      <c r="AC425" s="9">
        <v>0</v>
      </c>
      <c r="AE425" s="9">
        <v>-7382.07</v>
      </c>
      <c r="AG425" s="9">
        <f t="shared" si="142"/>
        <v>7382.07</v>
      </c>
      <c r="AI425" s="21" t="str">
        <f t="shared" si="143"/>
        <v>N.M.</v>
      </c>
    </row>
    <row r="426" spans="1:35" ht="12.75" outlineLevel="1">
      <c r="A426" s="1" t="s">
        <v>990</v>
      </c>
      <c r="B426" s="16" t="s">
        <v>991</v>
      </c>
      <c r="C426" s="1" t="s">
        <v>1340</v>
      </c>
      <c r="E426" s="5">
        <v>0</v>
      </c>
      <c r="G426" s="5">
        <v>0</v>
      </c>
      <c r="I426" s="9">
        <f t="shared" si="136"/>
        <v>0</v>
      </c>
      <c r="K426" s="21">
        <f t="shared" si="137"/>
        <v>0</v>
      </c>
      <c r="M426" s="9">
        <v>0</v>
      </c>
      <c r="O426" s="9">
        <v>0</v>
      </c>
      <c r="Q426" s="9">
        <f t="shared" si="138"/>
        <v>0</v>
      </c>
      <c r="S426" s="21">
        <f t="shared" si="139"/>
        <v>0</v>
      </c>
      <c r="U426" s="9">
        <v>0</v>
      </c>
      <c r="W426" s="9">
        <v>0</v>
      </c>
      <c r="Y426" s="9">
        <f t="shared" si="140"/>
        <v>0</v>
      </c>
      <c r="AA426" s="21">
        <f t="shared" si="141"/>
        <v>0</v>
      </c>
      <c r="AC426" s="9">
        <v>0</v>
      </c>
      <c r="AE426" s="9">
        <v>-92321.19</v>
      </c>
      <c r="AG426" s="9">
        <f t="shared" si="142"/>
        <v>92321.19</v>
      </c>
      <c r="AI426" s="21" t="str">
        <f t="shared" si="143"/>
        <v>N.M.</v>
      </c>
    </row>
    <row r="427" spans="1:35" ht="12.75" outlineLevel="1">
      <c r="A427" s="1" t="s">
        <v>992</v>
      </c>
      <c r="B427" s="16" t="s">
        <v>993</v>
      </c>
      <c r="C427" s="1" t="s">
        <v>1341</v>
      </c>
      <c r="E427" s="5">
        <v>1652352</v>
      </c>
      <c r="G427" s="5">
        <v>1476645</v>
      </c>
      <c r="I427" s="9">
        <f t="shared" si="136"/>
        <v>175707</v>
      </c>
      <c r="K427" s="21">
        <f t="shared" si="137"/>
        <v>0.11899068496490355</v>
      </c>
      <c r="M427" s="9">
        <v>5138365</v>
      </c>
      <c r="O427" s="9">
        <v>2998102</v>
      </c>
      <c r="Q427" s="9">
        <f t="shared" si="138"/>
        <v>2140263</v>
      </c>
      <c r="S427" s="21">
        <f t="shared" si="139"/>
        <v>0.7138726434257406</v>
      </c>
      <c r="U427" s="9">
        <v>1451988</v>
      </c>
      <c r="W427" s="9">
        <v>-602055</v>
      </c>
      <c r="Y427" s="9">
        <f t="shared" si="140"/>
        <v>2054043</v>
      </c>
      <c r="AA427" s="21">
        <f t="shared" si="141"/>
        <v>3.4117198594812765</v>
      </c>
      <c r="AC427" s="9">
        <v>842130</v>
      </c>
      <c r="AE427" s="9">
        <v>1627258</v>
      </c>
      <c r="AG427" s="9">
        <f t="shared" si="142"/>
        <v>-785128</v>
      </c>
      <c r="AI427" s="21">
        <f t="shared" si="143"/>
        <v>-0.4824852604811284</v>
      </c>
    </row>
    <row r="428" spans="1:35" ht="12.75" outlineLevel="1">
      <c r="A428" s="1" t="s">
        <v>994</v>
      </c>
      <c r="B428" s="16" t="s">
        <v>995</v>
      </c>
      <c r="C428" s="1" t="s">
        <v>1342</v>
      </c>
      <c r="E428" s="5">
        <v>-1582615</v>
      </c>
      <c r="G428" s="5">
        <v>-1407473</v>
      </c>
      <c r="I428" s="9">
        <f t="shared" si="136"/>
        <v>-175142</v>
      </c>
      <c r="K428" s="21">
        <f t="shared" si="137"/>
        <v>-0.12443720057152073</v>
      </c>
      <c r="M428" s="9">
        <v>-4935393</v>
      </c>
      <c r="O428" s="9">
        <v>-2632623</v>
      </c>
      <c r="Q428" s="9">
        <f t="shared" si="138"/>
        <v>-2302770</v>
      </c>
      <c r="S428" s="21">
        <f t="shared" si="139"/>
        <v>-0.874705569312431</v>
      </c>
      <c r="U428" s="9">
        <v>-906212</v>
      </c>
      <c r="W428" s="9">
        <v>1144589</v>
      </c>
      <c r="Y428" s="9">
        <f t="shared" si="140"/>
        <v>-2050801</v>
      </c>
      <c r="AA428" s="21">
        <f t="shared" si="141"/>
        <v>-1.7917357234780344</v>
      </c>
      <c r="AC428" s="9">
        <v>-79690</v>
      </c>
      <c r="AE428" s="9">
        <v>-1023765</v>
      </c>
      <c r="AG428" s="9">
        <f t="shared" si="142"/>
        <v>944075</v>
      </c>
      <c r="AI428" s="21">
        <f t="shared" si="143"/>
        <v>0.9221598706734455</v>
      </c>
    </row>
    <row r="429" spans="1:35" ht="12.75" outlineLevel="1">
      <c r="A429" s="1" t="s">
        <v>996</v>
      </c>
      <c r="B429" s="16" t="s">
        <v>997</v>
      </c>
      <c r="C429" s="1" t="s">
        <v>1343</v>
      </c>
      <c r="E429" s="5">
        <v>-434611.72000000003</v>
      </c>
      <c r="G429" s="5">
        <v>-24236.670000000002</v>
      </c>
      <c r="I429" s="9">
        <f t="shared" si="136"/>
        <v>-410375.05000000005</v>
      </c>
      <c r="K429" s="21" t="str">
        <f t="shared" si="137"/>
        <v>N.M.</v>
      </c>
      <c r="M429" s="9">
        <v>-1803410.22</v>
      </c>
      <c r="O429" s="9">
        <v>-93135.6</v>
      </c>
      <c r="Q429" s="9">
        <f t="shared" si="138"/>
        <v>-1710274.6199999999</v>
      </c>
      <c r="S429" s="21" t="str">
        <f t="shared" si="139"/>
        <v>N.M.</v>
      </c>
      <c r="U429" s="9">
        <v>-3854788.18</v>
      </c>
      <c r="W429" s="9">
        <v>-533137.55</v>
      </c>
      <c r="Y429" s="9">
        <f t="shared" si="140"/>
        <v>-3321650.63</v>
      </c>
      <c r="AA429" s="21">
        <f t="shared" si="141"/>
        <v>-6.23038206556638</v>
      </c>
      <c r="AC429" s="9">
        <v>-3937684.3800000004</v>
      </c>
      <c r="AE429" s="9">
        <v>-540076.31</v>
      </c>
      <c r="AG429" s="9">
        <f t="shared" si="142"/>
        <v>-3397608.0700000003</v>
      </c>
      <c r="AI429" s="21">
        <f t="shared" si="143"/>
        <v>-6.29097778793519</v>
      </c>
    </row>
    <row r="430" spans="1:35" ht="12.75" outlineLevel="1">
      <c r="A430" s="1" t="s">
        <v>998</v>
      </c>
      <c r="B430" s="16" t="s">
        <v>999</v>
      </c>
      <c r="C430" s="1" t="s">
        <v>1344</v>
      </c>
      <c r="E430" s="5">
        <v>364874.72000000003</v>
      </c>
      <c r="G430" s="5">
        <v>-44935.33</v>
      </c>
      <c r="I430" s="9">
        <f t="shared" si="136"/>
        <v>409810.05000000005</v>
      </c>
      <c r="K430" s="21">
        <f t="shared" si="137"/>
        <v>9.119996448229044</v>
      </c>
      <c r="M430" s="9">
        <v>1600438.22</v>
      </c>
      <c r="O430" s="9">
        <v>-272343.4</v>
      </c>
      <c r="Q430" s="9">
        <f t="shared" si="138"/>
        <v>1872781.62</v>
      </c>
      <c r="S430" s="21">
        <f t="shared" si="139"/>
        <v>6.876544906173603</v>
      </c>
      <c r="U430" s="9">
        <v>3309012.18</v>
      </c>
      <c r="W430" s="9">
        <v>-9396.45</v>
      </c>
      <c r="Y430" s="9">
        <f t="shared" si="140"/>
        <v>3318408.6300000004</v>
      </c>
      <c r="AA430" s="21" t="str">
        <f t="shared" si="141"/>
        <v>N.M.</v>
      </c>
      <c r="AC430" s="9">
        <v>3175244.3800000004</v>
      </c>
      <c r="AE430" s="9">
        <v>-63416.69</v>
      </c>
      <c r="AG430" s="9">
        <f t="shared" si="142"/>
        <v>3238661.0700000003</v>
      </c>
      <c r="AI430" s="21" t="str">
        <f t="shared" si="143"/>
        <v>N.M.</v>
      </c>
    </row>
    <row r="431" spans="1:35" ht="12.75" outlineLevel="1">
      <c r="A431" s="1" t="s">
        <v>1000</v>
      </c>
      <c r="B431" s="16" t="s">
        <v>1001</v>
      </c>
      <c r="C431" s="1" t="s">
        <v>1345</v>
      </c>
      <c r="E431" s="5">
        <v>645187.67</v>
      </c>
      <c r="G431" s="5">
        <v>928080.16</v>
      </c>
      <c r="I431" s="9">
        <f t="shared" si="136"/>
        <v>-282892.49</v>
      </c>
      <c r="K431" s="21">
        <f t="shared" si="137"/>
        <v>-0.3048147155737065</v>
      </c>
      <c r="M431" s="9">
        <v>1747611.58</v>
      </c>
      <c r="O431" s="9">
        <v>2429210.42</v>
      </c>
      <c r="Q431" s="9">
        <f t="shared" si="138"/>
        <v>-681598.8399999999</v>
      </c>
      <c r="S431" s="21">
        <f t="shared" si="139"/>
        <v>-0.28058452013391244</v>
      </c>
      <c r="U431" s="9">
        <v>3785538.18</v>
      </c>
      <c r="W431" s="9">
        <v>7517900.72</v>
      </c>
      <c r="Y431" s="9">
        <f t="shared" si="140"/>
        <v>-3732362.5399999996</v>
      </c>
      <c r="AA431" s="21">
        <f t="shared" si="141"/>
        <v>-0.4964633983620895</v>
      </c>
      <c r="AC431" s="9">
        <v>6414000.32</v>
      </c>
      <c r="AE431" s="9">
        <v>39052559.72</v>
      </c>
      <c r="AG431" s="9">
        <f t="shared" si="142"/>
        <v>-32638559.4</v>
      </c>
      <c r="AI431" s="21">
        <f t="shared" si="143"/>
        <v>-0.8357597974118148</v>
      </c>
    </row>
    <row r="432" spans="1:35" ht="12.75" outlineLevel="1">
      <c r="A432" s="1" t="s">
        <v>1002</v>
      </c>
      <c r="B432" s="16" t="s">
        <v>1003</v>
      </c>
      <c r="C432" s="1" t="s">
        <v>1346</v>
      </c>
      <c r="E432" s="5">
        <v>-533924.33</v>
      </c>
      <c r="G432" s="5">
        <v>-872120.38</v>
      </c>
      <c r="I432" s="9">
        <f t="shared" si="136"/>
        <v>338196.05000000005</v>
      </c>
      <c r="K432" s="21">
        <f t="shared" si="137"/>
        <v>0.38778597284929867</v>
      </c>
      <c r="M432" s="9">
        <v>-1402372.77</v>
      </c>
      <c r="O432" s="9">
        <v>-2227555.9</v>
      </c>
      <c r="Q432" s="9">
        <f t="shared" si="138"/>
        <v>825183.1299999999</v>
      </c>
      <c r="S432" s="21">
        <f t="shared" si="139"/>
        <v>0.37044328719202957</v>
      </c>
      <c r="U432" s="9">
        <v>-3103282.62</v>
      </c>
      <c r="W432" s="9">
        <v>-6696468.85</v>
      </c>
      <c r="Y432" s="9">
        <f t="shared" si="140"/>
        <v>3593186.2299999995</v>
      </c>
      <c r="AA432" s="21">
        <f t="shared" si="141"/>
        <v>0.5365792495249193</v>
      </c>
      <c r="AC432" s="9">
        <v>-5442268.1</v>
      </c>
      <c r="AE432" s="9">
        <v>-37950306.35</v>
      </c>
      <c r="AG432" s="9">
        <f t="shared" si="142"/>
        <v>32508038.25</v>
      </c>
      <c r="AI432" s="21">
        <f t="shared" si="143"/>
        <v>0.8565948835878106</v>
      </c>
    </row>
    <row r="433" spans="1:35" ht="12.75" outlineLevel="1">
      <c r="A433" s="1" t="s">
        <v>1004</v>
      </c>
      <c r="B433" s="16" t="s">
        <v>1005</v>
      </c>
      <c r="C433" s="1" t="s">
        <v>1347</v>
      </c>
      <c r="E433" s="5">
        <v>-317298.87</v>
      </c>
      <c r="G433" s="5">
        <v>-297552.46</v>
      </c>
      <c r="I433" s="9">
        <f t="shared" si="136"/>
        <v>-19746.409999999974</v>
      </c>
      <c r="K433" s="21">
        <f t="shared" si="137"/>
        <v>-0.06636278523793745</v>
      </c>
      <c r="M433" s="9">
        <v>-992100.42</v>
      </c>
      <c r="O433" s="9">
        <v>-850980.03</v>
      </c>
      <c r="Q433" s="9">
        <f t="shared" si="138"/>
        <v>-141120.39</v>
      </c>
      <c r="S433" s="21">
        <f t="shared" si="139"/>
        <v>-0.16583278693390727</v>
      </c>
      <c r="U433" s="9">
        <v>-224285.59</v>
      </c>
      <c r="W433" s="9">
        <v>937947.3300000001</v>
      </c>
      <c r="Y433" s="9">
        <f t="shared" si="140"/>
        <v>-1162232.9200000002</v>
      </c>
      <c r="AA433" s="21">
        <f t="shared" si="141"/>
        <v>-1.2391238642365985</v>
      </c>
      <c r="AC433" s="9">
        <v>-252474.72999999998</v>
      </c>
      <c r="AE433" s="9">
        <v>640530.7100000001</v>
      </c>
      <c r="AG433" s="9">
        <f t="shared" si="142"/>
        <v>-893005.4400000001</v>
      </c>
      <c r="AI433" s="21">
        <f t="shared" si="143"/>
        <v>-1.3941649105317682</v>
      </c>
    </row>
    <row r="434" spans="1:35" ht="12.75" outlineLevel="1">
      <c r="A434" s="1" t="s">
        <v>1006</v>
      </c>
      <c r="B434" s="16" t="s">
        <v>1007</v>
      </c>
      <c r="C434" s="1" t="s">
        <v>1348</v>
      </c>
      <c r="E434" s="5">
        <v>1175.2</v>
      </c>
      <c r="G434" s="5">
        <v>13074.09</v>
      </c>
      <c r="I434" s="9">
        <f t="shared" si="136"/>
        <v>-11898.89</v>
      </c>
      <c r="K434" s="21">
        <f t="shared" si="137"/>
        <v>-0.9101122907980593</v>
      </c>
      <c r="M434" s="9">
        <v>611.23</v>
      </c>
      <c r="O434" s="9">
        <v>-19300.79</v>
      </c>
      <c r="Q434" s="9">
        <f t="shared" si="138"/>
        <v>19912.02</v>
      </c>
      <c r="S434" s="21">
        <f t="shared" si="139"/>
        <v>1.031668651904922</v>
      </c>
      <c r="U434" s="9">
        <v>-480.61</v>
      </c>
      <c r="W434" s="9">
        <v>102303.7</v>
      </c>
      <c r="Y434" s="9">
        <f t="shared" si="140"/>
        <v>-102784.31</v>
      </c>
      <c r="AA434" s="21">
        <f t="shared" si="141"/>
        <v>-1.0046978750524174</v>
      </c>
      <c r="AC434" s="9">
        <v>-35302.04</v>
      </c>
      <c r="AE434" s="9">
        <v>91140.8</v>
      </c>
      <c r="AG434" s="9">
        <f t="shared" si="142"/>
        <v>-126442.84</v>
      </c>
      <c r="AI434" s="21">
        <f t="shared" si="143"/>
        <v>-1.3873352000421326</v>
      </c>
    </row>
    <row r="435" spans="1:35" ht="12.75" outlineLevel="1">
      <c r="A435" s="1" t="s">
        <v>1008</v>
      </c>
      <c r="B435" s="16" t="s">
        <v>1009</v>
      </c>
      <c r="C435" s="1" t="s">
        <v>1349</v>
      </c>
      <c r="E435" s="5">
        <v>0</v>
      </c>
      <c r="G435" s="5">
        <v>0</v>
      </c>
      <c r="I435" s="9">
        <f t="shared" si="136"/>
        <v>0</v>
      </c>
      <c r="K435" s="21">
        <f t="shared" si="137"/>
        <v>0</v>
      </c>
      <c r="M435" s="9">
        <v>0</v>
      </c>
      <c r="O435" s="9">
        <v>18894.73</v>
      </c>
      <c r="Q435" s="9">
        <f t="shared" si="138"/>
        <v>-18894.73</v>
      </c>
      <c r="S435" s="21" t="str">
        <f t="shared" si="139"/>
        <v>N.M.</v>
      </c>
      <c r="U435" s="9">
        <v>0</v>
      </c>
      <c r="W435" s="9">
        <v>-111268.96</v>
      </c>
      <c r="Y435" s="9">
        <f t="shared" si="140"/>
        <v>111268.96</v>
      </c>
      <c r="AA435" s="21" t="str">
        <f t="shared" si="141"/>
        <v>N.M.</v>
      </c>
      <c r="AC435" s="9">
        <v>0</v>
      </c>
      <c r="AE435" s="9">
        <v>-111268.96</v>
      </c>
      <c r="AG435" s="9">
        <f t="shared" si="142"/>
        <v>111268.96</v>
      </c>
      <c r="AI435" s="21" t="str">
        <f t="shared" si="143"/>
        <v>N.M.</v>
      </c>
    </row>
    <row r="436" spans="1:35" ht="12.75" outlineLevel="1">
      <c r="A436" s="1" t="s">
        <v>1010</v>
      </c>
      <c r="B436" s="16" t="s">
        <v>1011</v>
      </c>
      <c r="C436" s="1" t="s">
        <v>1350</v>
      </c>
      <c r="E436" s="5">
        <v>0</v>
      </c>
      <c r="G436" s="5">
        <v>4165.37</v>
      </c>
      <c r="I436" s="9">
        <f t="shared" si="136"/>
        <v>-4165.37</v>
      </c>
      <c r="K436" s="21" t="str">
        <f t="shared" si="137"/>
        <v>N.M.</v>
      </c>
      <c r="M436" s="9">
        <v>-513.4300000000001</v>
      </c>
      <c r="O436" s="9">
        <v>21284.97</v>
      </c>
      <c r="Q436" s="9">
        <f t="shared" si="138"/>
        <v>-21798.4</v>
      </c>
      <c r="S436" s="21">
        <f t="shared" si="139"/>
        <v>-1.0241217159338256</v>
      </c>
      <c r="U436" s="9">
        <v>2660.71</v>
      </c>
      <c r="W436" s="9">
        <v>4024.92</v>
      </c>
      <c r="Y436" s="9">
        <f t="shared" si="140"/>
        <v>-1364.21</v>
      </c>
      <c r="AA436" s="21">
        <f t="shared" si="141"/>
        <v>-0.33894089820418793</v>
      </c>
      <c r="AC436" s="9">
        <v>-1669.2399999999998</v>
      </c>
      <c r="AE436" s="9">
        <v>-36940.71</v>
      </c>
      <c r="AG436" s="9">
        <f t="shared" si="142"/>
        <v>35271.47</v>
      </c>
      <c r="AI436" s="21">
        <f t="shared" si="143"/>
        <v>0.9548129962851283</v>
      </c>
    </row>
    <row r="437" spans="1:35" ht="12.75" outlineLevel="1">
      <c r="A437" s="1" t="s">
        <v>1012</v>
      </c>
      <c r="B437" s="16" t="s">
        <v>1013</v>
      </c>
      <c r="C437" s="1" t="s">
        <v>1351</v>
      </c>
      <c r="E437" s="5">
        <v>14261.77</v>
      </c>
      <c r="G437" s="5">
        <v>15240.18</v>
      </c>
      <c r="I437" s="9">
        <f t="shared" si="136"/>
        <v>-978.4099999999999</v>
      </c>
      <c r="K437" s="21">
        <f t="shared" si="137"/>
        <v>-0.06419937297328508</v>
      </c>
      <c r="M437" s="9">
        <v>43037.87</v>
      </c>
      <c r="O437" s="9">
        <v>45954.88</v>
      </c>
      <c r="Q437" s="9">
        <f t="shared" si="138"/>
        <v>-2917.0099999999948</v>
      </c>
      <c r="S437" s="21">
        <f t="shared" si="139"/>
        <v>-0.06347552207730703</v>
      </c>
      <c r="U437" s="9">
        <v>116427.16</v>
      </c>
      <c r="W437" s="9">
        <v>124086.07</v>
      </c>
      <c r="Y437" s="9">
        <f t="shared" si="140"/>
        <v>-7658.9100000000035</v>
      </c>
      <c r="AA437" s="21">
        <f t="shared" si="141"/>
        <v>-0.0617225607999351</v>
      </c>
      <c r="AC437" s="9">
        <v>176595.31</v>
      </c>
      <c r="AE437" s="9">
        <v>187942.58000000002</v>
      </c>
      <c r="AG437" s="9">
        <f t="shared" si="142"/>
        <v>-11347.270000000019</v>
      </c>
      <c r="AI437" s="21">
        <f t="shared" si="143"/>
        <v>-0.06037625960013967</v>
      </c>
    </row>
    <row r="438" spans="1:35" ht="12.75" outlineLevel="1">
      <c r="A438" s="1" t="s">
        <v>1014</v>
      </c>
      <c r="B438" s="16" t="s">
        <v>1015</v>
      </c>
      <c r="C438" s="1" t="s">
        <v>1352</v>
      </c>
      <c r="E438" s="5">
        <v>-2513</v>
      </c>
      <c r="G438" s="5">
        <v>15</v>
      </c>
      <c r="I438" s="9">
        <f t="shared" si="136"/>
        <v>-2528</v>
      </c>
      <c r="K438" s="21" t="str">
        <f t="shared" si="137"/>
        <v>N.M.</v>
      </c>
      <c r="M438" s="9">
        <v>-7297</v>
      </c>
      <c r="O438" s="9">
        <v>-1852</v>
      </c>
      <c r="Q438" s="9">
        <f t="shared" si="138"/>
        <v>-5445</v>
      </c>
      <c r="S438" s="21">
        <f t="shared" si="139"/>
        <v>-2.9400647948164145</v>
      </c>
      <c r="U438" s="9">
        <v>-12278</v>
      </c>
      <c r="W438" s="9">
        <v>-1852</v>
      </c>
      <c r="Y438" s="9">
        <f t="shared" si="140"/>
        <v>-10426</v>
      </c>
      <c r="AA438" s="21">
        <f t="shared" si="141"/>
        <v>-5.629589632829374</v>
      </c>
      <c r="AC438" s="9">
        <v>-16384</v>
      </c>
      <c r="AE438" s="9">
        <v>-6987</v>
      </c>
      <c r="AG438" s="9">
        <f t="shared" si="142"/>
        <v>-9397</v>
      </c>
      <c r="AI438" s="21">
        <f t="shared" si="143"/>
        <v>-1.344926291684557</v>
      </c>
    </row>
    <row r="439" spans="1:35" ht="12.75" outlineLevel="1">
      <c r="A439" s="1" t="s">
        <v>1016</v>
      </c>
      <c r="B439" s="16" t="s">
        <v>1017</v>
      </c>
      <c r="C439" s="1" t="s">
        <v>1353</v>
      </c>
      <c r="E439" s="5">
        <v>0</v>
      </c>
      <c r="G439" s="5">
        <v>0</v>
      </c>
      <c r="I439" s="9">
        <f t="shared" si="136"/>
        <v>0</v>
      </c>
      <c r="K439" s="21">
        <f t="shared" si="137"/>
        <v>0</v>
      </c>
      <c r="M439" s="9">
        <v>0</v>
      </c>
      <c r="O439" s="9">
        <v>0</v>
      </c>
      <c r="Q439" s="9">
        <f t="shared" si="138"/>
        <v>0</v>
      </c>
      <c r="S439" s="21">
        <f t="shared" si="139"/>
        <v>0</v>
      </c>
      <c r="U439" s="9">
        <v>0</v>
      </c>
      <c r="W439" s="9">
        <v>0</v>
      </c>
      <c r="Y439" s="9">
        <f t="shared" si="140"/>
        <v>0</v>
      </c>
      <c r="AA439" s="21">
        <f t="shared" si="141"/>
        <v>0</v>
      </c>
      <c r="AC439" s="9">
        <v>0</v>
      </c>
      <c r="AE439" s="9">
        <v>218</v>
      </c>
      <c r="AG439" s="9">
        <f t="shared" si="142"/>
        <v>-218</v>
      </c>
      <c r="AI439" s="21" t="str">
        <f t="shared" si="143"/>
        <v>N.M.</v>
      </c>
    </row>
    <row r="440" spans="1:35" ht="12.75" outlineLevel="1">
      <c r="A440" s="1" t="s">
        <v>1018</v>
      </c>
      <c r="B440" s="16" t="s">
        <v>1019</v>
      </c>
      <c r="C440" s="1" t="s">
        <v>1354</v>
      </c>
      <c r="E440" s="5">
        <v>227761</v>
      </c>
      <c r="G440" s="5">
        <v>271770</v>
      </c>
      <c r="I440" s="9">
        <f t="shared" si="136"/>
        <v>-44009</v>
      </c>
      <c r="K440" s="21">
        <f t="shared" si="137"/>
        <v>-0.16193472421532915</v>
      </c>
      <c r="M440" s="9">
        <v>766649</v>
      </c>
      <c r="O440" s="9">
        <v>656065</v>
      </c>
      <c r="Q440" s="9">
        <f t="shared" si="138"/>
        <v>110584</v>
      </c>
      <c r="S440" s="21">
        <f t="shared" si="139"/>
        <v>0.16855646925228446</v>
      </c>
      <c r="U440" s="9">
        <v>148930</v>
      </c>
      <c r="W440" s="9">
        <v>-1538709</v>
      </c>
      <c r="Y440" s="9">
        <f t="shared" si="140"/>
        <v>1687639</v>
      </c>
      <c r="AA440" s="21">
        <f t="shared" si="141"/>
        <v>1.0967889315003683</v>
      </c>
      <c r="AC440" s="9">
        <v>-37715</v>
      </c>
      <c r="AE440" s="9">
        <v>-1538709</v>
      </c>
      <c r="AG440" s="9">
        <f t="shared" si="142"/>
        <v>1500994</v>
      </c>
      <c r="AI440" s="21">
        <f t="shared" si="143"/>
        <v>0.9754891925633762</v>
      </c>
    </row>
    <row r="441" spans="1:35" ht="12.75" outlineLevel="1">
      <c r="A441" s="1" t="s">
        <v>1020</v>
      </c>
      <c r="B441" s="16" t="s">
        <v>1021</v>
      </c>
      <c r="C441" s="1" t="s">
        <v>1355</v>
      </c>
      <c r="E441" s="5">
        <v>-44495.090000000004</v>
      </c>
      <c r="G441" s="5">
        <v>-16293.630000000001</v>
      </c>
      <c r="I441" s="9">
        <f t="shared" si="136"/>
        <v>-28201.460000000003</v>
      </c>
      <c r="K441" s="21">
        <f t="shared" si="137"/>
        <v>-1.7308273233159217</v>
      </c>
      <c r="M441" s="9">
        <v>-187076.82</v>
      </c>
      <c r="O441" s="9">
        <v>-75805.12</v>
      </c>
      <c r="Q441" s="9">
        <f t="shared" si="138"/>
        <v>-111271.70000000001</v>
      </c>
      <c r="S441" s="21">
        <f t="shared" si="139"/>
        <v>-1.4678652312667009</v>
      </c>
      <c r="U441" s="9">
        <v>-403941.12</v>
      </c>
      <c r="W441" s="9">
        <v>-223021.56</v>
      </c>
      <c r="Y441" s="9">
        <f t="shared" si="140"/>
        <v>-180919.56</v>
      </c>
      <c r="AA441" s="21">
        <f t="shared" si="141"/>
        <v>-0.811220045272753</v>
      </c>
      <c r="AC441" s="9">
        <v>-480618.23</v>
      </c>
      <c r="AE441" s="9">
        <v>-223021.56</v>
      </c>
      <c r="AG441" s="9">
        <f t="shared" si="142"/>
        <v>-257596.66999999998</v>
      </c>
      <c r="AI441" s="21">
        <f t="shared" si="143"/>
        <v>-1.1550303477385773</v>
      </c>
    </row>
    <row r="442" spans="1:35" ht="12.75" outlineLevel="1">
      <c r="A442" s="1" t="s">
        <v>1022</v>
      </c>
      <c r="B442" s="16" t="s">
        <v>1023</v>
      </c>
      <c r="C442" s="1" t="s">
        <v>1356</v>
      </c>
      <c r="E442" s="5">
        <v>-55.96</v>
      </c>
      <c r="G442" s="5">
        <v>0</v>
      </c>
      <c r="I442" s="9">
        <f t="shared" si="136"/>
        <v>-55.96</v>
      </c>
      <c r="K442" s="21" t="str">
        <f t="shared" si="137"/>
        <v>N.M.</v>
      </c>
      <c r="M442" s="9">
        <v>-166.07</v>
      </c>
      <c r="O442" s="9">
        <v>0</v>
      </c>
      <c r="Q442" s="9">
        <f t="shared" si="138"/>
        <v>-166.07</v>
      </c>
      <c r="S442" s="21" t="str">
        <f t="shared" si="139"/>
        <v>N.M.</v>
      </c>
      <c r="U442" s="9">
        <v>-21.72</v>
      </c>
      <c r="W442" s="9">
        <v>0</v>
      </c>
      <c r="Y442" s="9">
        <f t="shared" si="140"/>
        <v>-21.72</v>
      </c>
      <c r="AA442" s="21" t="str">
        <f t="shared" si="141"/>
        <v>N.M.</v>
      </c>
      <c r="AC442" s="9">
        <v>-21.72</v>
      </c>
      <c r="AE442" s="9">
        <v>0</v>
      </c>
      <c r="AG442" s="9">
        <f t="shared" si="142"/>
        <v>-21.72</v>
      </c>
      <c r="AI442" s="21" t="str">
        <f t="shared" si="143"/>
        <v>N.M.</v>
      </c>
    </row>
    <row r="443" spans="1:35" ht="12.75" outlineLevel="1">
      <c r="A443" s="1" t="s">
        <v>1024</v>
      </c>
      <c r="B443" s="16" t="s">
        <v>1025</v>
      </c>
      <c r="C443" s="1" t="s">
        <v>1357</v>
      </c>
      <c r="E443" s="5">
        <v>3878.75</v>
      </c>
      <c r="G443" s="5">
        <v>0</v>
      </c>
      <c r="I443" s="9">
        <f t="shared" si="136"/>
        <v>3878.75</v>
      </c>
      <c r="K443" s="21" t="str">
        <f t="shared" si="137"/>
        <v>N.M.</v>
      </c>
      <c r="M443" s="9">
        <v>3878.75</v>
      </c>
      <c r="O443" s="9">
        <v>0</v>
      </c>
      <c r="Q443" s="9">
        <f t="shared" si="138"/>
        <v>3878.75</v>
      </c>
      <c r="S443" s="21" t="str">
        <f t="shared" si="139"/>
        <v>N.M.</v>
      </c>
      <c r="U443" s="9">
        <v>3901.63</v>
      </c>
      <c r="W443" s="9">
        <v>0</v>
      </c>
      <c r="Y443" s="9">
        <f t="shared" si="140"/>
        <v>3901.63</v>
      </c>
      <c r="AA443" s="21" t="str">
        <f t="shared" si="141"/>
        <v>N.M.</v>
      </c>
      <c r="AC443" s="9">
        <v>3901.63</v>
      </c>
      <c r="AE443" s="9">
        <v>0</v>
      </c>
      <c r="AG443" s="9">
        <f t="shared" si="142"/>
        <v>3901.63</v>
      </c>
      <c r="AI443" s="21" t="str">
        <f t="shared" si="143"/>
        <v>N.M.</v>
      </c>
    </row>
    <row r="444" spans="1:35" ht="12.75" outlineLevel="1">
      <c r="A444" s="1" t="s">
        <v>1026</v>
      </c>
      <c r="B444" s="16" t="s">
        <v>1027</v>
      </c>
      <c r="C444" s="1" t="s">
        <v>1358</v>
      </c>
      <c r="E444" s="5">
        <v>1028.24</v>
      </c>
      <c r="G444" s="5">
        <v>0</v>
      </c>
      <c r="I444" s="9">
        <f t="shared" si="136"/>
        <v>1028.24</v>
      </c>
      <c r="K444" s="21" t="str">
        <f t="shared" si="137"/>
        <v>N.M.</v>
      </c>
      <c r="M444" s="9">
        <v>2578.98</v>
      </c>
      <c r="O444" s="9">
        <v>0</v>
      </c>
      <c r="Q444" s="9">
        <f t="shared" si="138"/>
        <v>2578.98</v>
      </c>
      <c r="S444" s="21" t="str">
        <f t="shared" si="139"/>
        <v>N.M.</v>
      </c>
      <c r="U444" s="9">
        <v>8506.55</v>
      </c>
      <c r="W444" s="9">
        <v>0</v>
      </c>
      <c r="Y444" s="9">
        <f t="shared" si="140"/>
        <v>8506.55</v>
      </c>
      <c r="AA444" s="21" t="str">
        <f t="shared" si="141"/>
        <v>N.M.</v>
      </c>
      <c r="AC444" s="9">
        <v>8506.55</v>
      </c>
      <c r="AE444" s="9">
        <v>0</v>
      </c>
      <c r="AG444" s="9">
        <f t="shared" si="142"/>
        <v>8506.55</v>
      </c>
      <c r="AI444" s="21" t="str">
        <f t="shared" si="143"/>
        <v>N.M.</v>
      </c>
    </row>
    <row r="445" spans="1:35" ht="12.75" outlineLevel="1">
      <c r="A445" s="1" t="s">
        <v>1028</v>
      </c>
      <c r="B445" s="16" t="s">
        <v>1029</v>
      </c>
      <c r="C445" s="1" t="s">
        <v>1359</v>
      </c>
      <c r="E445" s="5">
        <v>0</v>
      </c>
      <c r="G445" s="5">
        <v>0</v>
      </c>
      <c r="I445" s="9">
        <f t="shared" si="136"/>
        <v>0</v>
      </c>
      <c r="K445" s="21">
        <f t="shared" si="137"/>
        <v>0</v>
      </c>
      <c r="M445" s="9">
        <v>0</v>
      </c>
      <c r="O445" s="9">
        <v>0</v>
      </c>
      <c r="Q445" s="9">
        <f t="shared" si="138"/>
        <v>0</v>
      </c>
      <c r="S445" s="21">
        <f t="shared" si="139"/>
        <v>0</v>
      </c>
      <c r="U445" s="9">
        <v>0</v>
      </c>
      <c r="W445" s="9">
        <v>0</v>
      </c>
      <c r="Y445" s="9">
        <f t="shared" si="140"/>
        <v>0</v>
      </c>
      <c r="AA445" s="21">
        <f t="shared" si="141"/>
        <v>0</v>
      </c>
      <c r="AC445" s="9">
        <v>0</v>
      </c>
      <c r="AE445" s="9">
        <v>89362.57</v>
      </c>
      <c r="AG445" s="9">
        <f t="shared" si="142"/>
        <v>-89362.57</v>
      </c>
      <c r="AI445" s="21" t="str">
        <f t="shared" si="143"/>
        <v>N.M.</v>
      </c>
    </row>
    <row r="446" spans="1:53" s="16" customFormat="1" ht="12.75">
      <c r="A446" s="16" t="s">
        <v>47</v>
      </c>
      <c r="C446" s="16" t="s">
        <v>1360</v>
      </c>
      <c r="D446" s="71"/>
      <c r="E446" s="71">
        <v>233519.71000000014</v>
      </c>
      <c r="F446" s="71"/>
      <c r="G446" s="71">
        <v>62793.219999999885</v>
      </c>
      <c r="H446" s="71"/>
      <c r="I446" s="71">
        <f>+E446-G446</f>
        <v>170726.49000000025</v>
      </c>
      <c r="J446" s="75" t="str">
        <f>IF((+E446-G446)=(I446),"  ",$AO$511)</f>
        <v>  </v>
      </c>
      <c r="K446" s="72">
        <f>IF(G446&lt;0,IF(I446=0,0,IF(OR(G446=0,E446=0),"N.M.",IF(ABS(I446/G446)&gt;=10,"N.M.",I446/(-G446)))),IF(I446=0,0,IF(OR(G446=0,E446=0),"N.M.",IF(ABS(I446/G446)&gt;=10,"N.M.",I446/G446))))</f>
        <v>2.718868215390142</v>
      </c>
      <c r="L446" s="73"/>
      <c r="M446" s="71">
        <v>502387.11</v>
      </c>
      <c r="N446" s="71"/>
      <c r="O446" s="71">
        <v>11809.95999999973</v>
      </c>
      <c r="P446" s="71"/>
      <c r="Q446" s="71">
        <f>+M446-O446</f>
        <v>490577.15000000026</v>
      </c>
      <c r="R446" s="75" t="str">
        <f>IF((+M446-O446)=(Q446),"  ",$AO$511)</f>
        <v>  </v>
      </c>
      <c r="S446" s="72" t="str">
        <f>IF(O446&lt;0,IF(Q446=0,0,IF(OR(O446=0,M446=0),"N.M.",IF(ABS(Q446/O446)&gt;=10,"N.M.",Q446/(-O446)))),IF(Q446=0,0,IF(OR(O446=0,M446=0),"N.M.",IF(ABS(Q446/O446)&gt;=10,"N.M.",Q446/O446))))</f>
        <v>N.M.</v>
      </c>
      <c r="T446" s="73"/>
      <c r="U446" s="71">
        <v>3209260.7700000005</v>
      </c>
      <c r="V446" s="71"/>
      <c r="W446" s="71">
        <v>-425714.24000000017</v>
      </c>
      <c r="X446" s="71"/>
      <c r="Y446" s="71">
        <f>+U446-W446</f>
        <v>3634975.0100000007</v>
      </c>
      <c r="Z446" s="75" t="str">
        <f>IF((+U446-W446)=(Y446),"  ",$AO$511)</f>
        <v>  </v>
      </c>
      <c r="AA446" s="72">
        <f>IF(W446&lt;0,IF(Y446=0,0,IF(OR(W446=0,U446=0),"N.M.",IF(ABS(Y446/W446)&gt;=10,"N.M.",Y446/(-W446)))),IF(Y446=0,0,IF(OR(W446=0,U446=0),"N.M.",IF(ABS(Y446/W446)&gt;=10,"N.M.",Y446/W446))))</f>
        <v>8.538532819573993</v>
      </c>
      <c r="AB446" s="73"/>
      <c r="AC446" s="71">
        <v>4436769.480000001</v>
      </c>
      <c r="AD446" s="71"/>
      <c r="AE446" s="71">
        <v>-298165.20999999804</v>
      </c>
      <c r="AF446" s="71"/>
      <c r="AG446" s="71">
        <f>+AC446-AE446</f>
        <v>4734934.6899999995</v>
      </c>
      <c r="AH446" s="75" t="str">
        <f>IF((+AC446-AE446)=(AG446),"  ",$AO$511)</f>
        <v>  </v>
      </c>
      <c r="AI446" s="72" t="str">
        <f>IF(AE446&lt;0,IF(AG446=0,0,IF(OR(AE446=0,AC446=0),"N.M.",IF(ABS(AG446/AE446)&gt;=10,"N.M.",AG446/(-AE446)))),IF(AG446=0,0,IF(OR(AE446=0,AC446=0),"N.M.",IF(ABS(AG446/AE446)&gt;=10,"N.M.",AG446/AE446))))</f>
        <v>N.M.</v>
      </c>
      <c r="AJ446" s="73"/>
      <c r="AK446" s="74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</row>
    <row r="447" spans="1:35" ht="12.75" outlineLevel="1">
      <c r="A447" s="1" t="s">
        <v>1030</v>
      </c>
      <c r="B447" s="16" t="s">
        <v>1031</v>
      </c>
      <c r="C447" s="1" t="s">
        <v>1309</v>
      </c>
      <c r="E447" s="5">
        <v>0</v>
      </c>
      <c r="G447" s="5">
        <v>0</v>
      </c>
      <c r="I447" s="9">
        <f aca="true" t="shared" si="144" ref="I447:I459">+E447-G447</f>
        <v>0</v>
      </c>
      <c r="K447" s="21">
        <f aca="true" t="shared" si="145" ref="K447:K459">IF(G447&lt;0,IF(I447=0,0,IF(OR(G447=0,E447=0),"N.M.",IF(ABS(I447/G447)&gt;=10,"N.M.",I447/(-G447)))),IF(I447=0,0,IF(OR(G447=0,E447=0),"N.M.",IF(ABS(I447/G447)&gt;=10,"N.M.",I447/G447))))</f>
        <v>0</v>
      </c>
      <c r="M447" s="9">
        <v>0</v>
      </c>
      <c r="O447" s="9">
        <v>0</v>
      </c>
      <c r="Q447" s="9">
        <f aca="true" t="shared" si="146" ref="Q447:Q459">+M447-O447</f>
        <v>0</v>
      </c>
      <c r="S447" s="21">
        <f aca="true" t="shared" si="147" ref="S447:S459">IF(O447&lt;0,IF(Q447=0,0,IF(OR(O447=0,M447=0),"N.M.",IF(ABS(Q447/O447)&gt;=10,"N.M.",Q447/(-O447)))),IF(Q447=0,0,IF(OR(O447=0,M447=0),"N.M.",IF(ABS(Q447/O447)&gt;=10,"N.M.",Q447/O447))))</f>
        <v>0</v>
      </c>
      <c r="U447" s="9">
        <v>0</v>
      </c>
      <c r="W447" s="9">
        <v>0</v>
      </c>
      <c r="Y447" s="9">
        <f aca="true" t="shared" si="148" ref="Y447:Y459">+U447-W447</f>
        <v>0</v>
      </c>
      <c r="AA447" s="21">
        <f aca="true" t="shared" si="149" ref="AA447:AA459">IF(W447&lt;0,IF(Y447=0,0,IF(OR(W447=0,U447=0),"N.M.",IF(ABS(Y447/W447)&gt;=10,"N.M.",Y447/(-W447)))),IF(Y447=0,0,IF(OR(W447=0,U447=0),"N.M.",IF(ABS(Y447/W447)&gt;=10,"N.M.",Y447/W447))))</f>
        <v>0</v>
      </c>
      <c r="AC447" s="9">
        <v>0</v>
      </c>
      <c r="AE447" s="9">
        <v>-25</v>
      </c>
      <c r="AG447" s="9">
        <f aca="true" t="shared" si="150" ref="AG447:AG459">+AC447-AE447</f>
        <v>25</v>
      </c>
      <c r="AI447" s="21" t="str">
        <f aca="true" t="shared" si="151" ref="AI447:AI459">IF(AE447&lt;0,IF(AG447=0,0,IF(OR(AE447=0,AC447=0),"N.M.",IF(ABS(AG447/AE447)&gt;=10,"N.M.",AG447/(-AE447)))),IF(AG447=0,0,IF(OR(AE447=0,AC447=0),"N.M.",IF(ABS(AG447/AE447)&gt;=10,"N.M.",AG447/AE447))))</f>
        <v>N.M.</v>
      </c>
    </row>
    <row r="448" spans="1:35" ht="12.75" outlineLevel="1">
      <c r="A448" s="1" t="s">
        <v>1032</v>
      </c>
      <c r="B448" s="16" t="s">
        <v>1033</v>
      </c>
      <c r="C448" s="1" t="s">
        <v>1361</v>
      </c>
      <c r="E448" s="5">
        <v>0</v>
      </c>
      <c r="G448" s="5">
        <v>0</v>
      </c>
      <c r="I448" s="9">
        <f t="shared" si="144"/>
        <v>0</v>
      </c>
      <c r="K448" s="21">
        <f t="shared" si="145"/>
        <v>0</v>
      </c>
      <c r="M448" s="9">
        <v>-154633.69</v>
      </c>
      <c r="O448" s="9">
        <v>0</v>
      </c>
      <c r="Q448" s="9">
        <f t="shared" si="146"/>
        <v>-154633.69</v>
      </c>
      <c r="S448" s="21" t="str">
        <f t="shared" si="147"/>
        <v>N.M.</v>
      </c>
      <c r="U448" s="9">
        <v>-176780.03</v>
      </c>
      <c r="W448" s="9">
        <v>0</v>
      </c>
      <c r="Y448" s="9">
        <f t="shared" si="148"/>
        <v>-176780.03</v>
      </c>
      <c r="AA448" s="21" t="str">
        <f t="shared" si="149"/>
        <v>N.M.</v>
      </c>
      <c r="AC448" s="9">
        <v>-176780.03</v>
      </c>
      <c r="AE448" s="9">
        <v>-2112.03</v>
      </c>
      <c r="AG448" s="9">
        <f t="shared" si="150"/>
        <v>-174668</v>
      </c>
      <c r="AI448" s="21" t="str">
        <f t="shared" si="151"/>
        <v>N.M.</v>
      </c>
    </row>
    <row r="449" spans="1:35" ht="12.75" outlineLevel="1">
      <c r="A449" s="1" t="s">
        <v>1034</v>
      </c>
      <c r="B449" s="16" t="s">
        <v>1035</v>
      </c>
      <c r="C449" s="1" t="s">
        <v>1362</v>
      </c>
      <c r="E449" s="5">
        <v>-19588.63</v>
      </c>
      <c r="G449" s="5">
        <v>-22788.69</v>
      </c>
      <c r="I449" s="9">
        <f t="shared" si="144"/>
        <v>3200.0599999999977</v>
      </c>
      <c r="K449" s="21">
        <f t="shared" si="145"/>
        <v>0.14042316605298497</v>
      </c>
      <c r="M449" s="9">
        <v>-36413.020000000004</v>
      </c>
      <c r="O449" s="9">
        <v>-63823.03</v>
      </c>
      <c r="Q449" s="9">
        <f t="shared" si="146"/>
        <v>27410.009999999995</v>
      </c>
      <c r="S449" s="21">
        <f t="shared" si="147"/>
        <v>0.429468955015141</v>
      </c>
      <c r="U449" s="9">
        <v>-142388.535</v>
      </c>
      <c r="W449" s="9">
        <v>-214971.12</v>
      </c>
      <c r="Y449" s="9">
        <f t="shared" si="148"/>
        <v>72582.58499999999</v>
      </c>
      <c r="AA449" s="21">
        <f t="shared" si="149"/>
        <v>0.337638772129019</v>
      </c>
      <c r="AC449" s="9">
        <v>-997281.875</v>
      </c>
      <c r="AE449" s="9">
        <v>-1036561.35</v>
      </c>
      <c r="AG449" s="9">
        <f t="shared" si="150"/>
        <v>39279.47499999998</v>
      </c>
      <c r="AI449" s="21">
        <f t="shared" si="151"/>
        <v>0.03789401852577272</v>
      </c>
    </row>
    <row r="450" spans="1:35" ht="12.75" outlineLevel="1">
      <c r="A450" s="1" t="s">
        <v>1036</v>
      </c>
      <c r="B450" s="16" t="s">
        <v>1037</v>
      </c>
      <c r="C450" s="1" t="s">
        <v>1363</v>
      </c>
      <c r="E450" s="5">
        <v>0</v>
      </c>
      <c r="G450" s="5">
        <v>0</v>
      </c>
      <c r="I450" s="9">
        <f t="shared" si="144"/>
        <v>0</v>
      </c>
      <c r="K450" s="21">
        <f t="shared" si="145"/>
        <v>0</v>
      </c>
      <c r="M450" s="9">
        <v>0</v>
      </c>
      <c r="O450" s="9">
        <v>0</v>
      </c>
      <c r="Q450" s="9">
        <f t="shared" si="146"/>
        <v>0</v>
      </c>
      <c r="S450" s="21">
        <f t="shared" si="147"/>
        <v>0</v>
      </c>
      <c r="U450" s="9">
        <v>-76.97</v>
      </c>
      <c r="W450" s="9">
        <v>-273.61</v>
      </c>
      <c r="Y450" s="9">
        <f t="shared" si="148"/>
        <v>196.64000000000001</v>
      </c>
      <c r="AA450" s="21">
        <f t="shared" si="149"/>
        <v>0.7186871824860203</v>
      </c>
      <c r="AC450" s="9">
        <v>-597.1600000000001</v>
      </c>
      <c r="AE450" s="9">
        <v>-529.1600000000001</v>
      </c>
      <c r="AG450" s="9">
        <f t="shared" si="150"/>
        <v>-68</v>
      </c>
      <c r="AI450" s="21">
        <f t="shared" si="151"/>
        <v>-0.12850555597550833</v>
      </c>
    </row>
    <row r="451" spans="1:35" ht="12.75" outlineLevel="1">
      <c r="A451" s="1" t="s">
        <v>1038</v>
      </c>
      <c r="B451" s="16" t="s">
        <v>1039</v>
      </c>
      <c r="C451" s="1" t="s">
        <v>1364</v>
      </c>
      <c r="E451" s="5">
        <v>14797</v>
      </c>
      <c r="G451" s="5">
        <v>0</v>
      </c>
      <c r="I451" s="9">
        <f t="shared" si="144"/>
        <v>14797</v>
      </c>
      <c r="K451" s="21" t="str">
        <f t="shared" si="145"/>
        <v>N.M.</v>
      </c>
      <c r="M451" s="9">
        <v>14797</v>
      </c>
      <c r="O451" s="9">
        <v>0</v>
      </c>
      <c r="Q451" s="9">
        <f t="shared" si="146"/>
        <v>14797</v>
      </c>
      <c r="S451" s="21" t="str">
        <f t="shared" si="147"/>
        <v>N.M.</v>
      </c>
      <c r="U451" s="9">
        <v>73564</v>
      </c>
      <c r="W451" s="9">
        <v>0</v>
      </c>
      <c r="Y451" s="9">
        <f t="shared" si="148"/>
        <v>73564</v>
      </c>
      <c r="AA451" s="21" t="str">
        <f t="shared" si="149"/>
        <v>N.M.</v>
      </c>
      <c r="AC451" s="9">
        <v>-944936</v>
      </c>
      <c r="AE451" s="9">
        <v>0</v>
      </c>
      <c r="AG451" s="9">
        <f t="shared" si="150"/>
        <v>-944936</v>
      </c>
      <c r="AI451" s="21" t="str">
        <f t="shared" si="151"/>
        <v>N.M.</v>
      </c>
    </row>
    <row r="452" spans="1:35" ht="12.75" outlineLevel="1">
      <c r="A452" s="1" t="s">
        <v>1040</v>
      </c>
      <c r="B452" s="16" t="s">
        <v>1041</v>
      </c>
      <c r="C452" s="1" t="s">
        <v>1365</v>
      </c>
      <c r="E452" s="5">
        <v>-21742.71</v>
      </c>
      <c r="G452" s="5">
        <v>-11423.496</v>
      </c>
      <c r="I452" s="9">
        <f t="shared" si="144"/>
        <v>-10319.214</v>
      </c>
      <c r="K452" s="21">
        <f t="shared" si="145"/>
        <v>-0.9033323949165825</v>
      </c>
      <c r="M452" s="9">
        <v>-47299.283</v>
      </c>
      <c r="O452" s="9">
        <v>-23927.816</v>
      </c>
      <c r="Q452" s="9">
        <f t="shared" si="146"/>
        <v>-23371.467000000004</v>
      </c>
      <c r="S452" s="21">
        <f t="shared" si="147"/>
        <v>-0.9767488599878905</v>
      </c>
      <c r="U452" s="9">
        <v>-165070.926</v>
      </c>
      <c r="W452" s="9">
        <v>-99245.995</v>
      </c>
      <c r="Y452" s="9">
        <f t="shared" si="148"/>
        <v>-65824.93100000001</v>
      </c>
      <c r="AA452" s="21">
        <f t="shared" si="149"/>
        <v>-0.6632502500478736</v>
      </c>
      <c r="AC452" s="9">
        <v>-248269.369</v>
      </c>
      <c r="AE452" s="9">
        <v>-126002.58499999999</v>
      </c>
      <c r="AG452" s="9">
        <f t="shared" si="150"/>
        <v>-122266.78400000001</v>
      </c>
      <c r="AI452" s="21">
        <f t="shared" si="151"/>
        <v>-0.9703513939813221</v>
      </c>
    </row>
    <row r="453" spans="1:35" ht="12.75" outlineLevel="1">
      <c r="A453" s="1" t="s">
        <v>1042</v>
      </c>
      <c r="B453" s="16" t="s">
        <v>1043</v>
      </c>
      <c r="C453" s="1" t="s">
        <v>1366</v>
      </c>
      <c r="E453" s="5">
        <v>-519.72</v>
      </c>
      <c r="G453" s="5">
        <v>-1044.35</v>
      </c>
      <c r="I453" s="9">
        <f t="shared" si="144"/>
        <v>524.6299999999999</v>
      </c>
      <c r="K453" s="21">
        <f t="shared" si="145"/>
        <v>0.5023507444822137</v>
      </c>
      <c r="M453" s="9">
        <v>-1723.5900000000001</v>
      </c>
      <c r="O453" s="9">
        <v>-4783.95</v>
      </c>
      <c r="Q453" s="9">
        <f t="shared" si="146"/>
        <v>3060.3599999999997</v>
      </c>
      <c r="S453" s="21">
        <f t="shared" si="147"/>
        <v>0.6397140438340702</v>
      </c>
      <c r="U453" s="9">
        <v>-9633.5</v>
      </c>
      <c r="W453" s="9">
        <v>-11369.300000000001</v>
      </c>
      <c r="Y453" s="9">
        <f t="shared" si="148"/>
        <v>1735.800000000001</v>
      </c>
      <c r="AA453" s="21">
        <f t="shared" si="149"/>
        <v>0.1526743071253288</v>
      </c>
      <c r="AC453" s="9">
        <v>-24820.14</v>
      </c>
      <c r="AE453" s="9">
        <v>-30329.22</v>
      </c>
      <c r="AG453" s="9">
        <f t="shared" si="150"/>
        <v>5509.080000000002</v>
      </c>
      <c r="AI453" s="21">
        <f t="shared" si="151"/>
        <v>0.18164265352026862</v>
      </c>
    </row>
    <row r="454" spans="1:35" ht="12.75" outlineLevel="1">
      <c r="A454" s="1" t="s">
        <v>1044</v>
      </c>
      <c r="B454" s="16" t="s">
        <v>1045</v>
      </c>
      <c r="C454" s="1" t="s">
        <v>1367</v>
      </c>
      <c r="E454" s="5">
        <v>0</v>
      </c>
      <c r="G454" s="5">
        <v>-5300.74</v>
      </c>
      <c r="I454" s="9">
        <f t="shared" si="144"/>
        <v>5300.74</v>
      </c>
      <c r="K454" s="21" t="str">
        <f t="shared" si="145"/>
        <v>N.M.</v>
      </c>
      <c r="M454" s="9">
        <v>0</v>
      </c>
      <c r="O454" s="9">
        <v>-52886.1</v>
      </c>
      <c r="Q454" s="9">
        <f t="shared" si="146"/>
        <v>52886.1</v>
      </c>
      <c r="S454" s="21" t="str">
        <f t="shared" si="147"/>
        <v>N.M.</v>
      </c>
      <c r="U454" s="9">
        <v>0</v>
      </c>
      <c r="W454" s="9">
        <v>-89025.22</v>
      </c>
      <c r="Y454" s="9">
        <f t="shared" si="148"/>
        <v>89025.22</v>
      </c>
      <c r="AA454" s="21" t="str">
        <f t="shared" si="149"/>
        <v>N.M.</v>
      </c>
      <c r="AC454" s="9">
        <v>-38833.68</v>
      </c>
      <c r="AE454" s="9">
        <v>-182616.44</v>
      </c>
      <c r="AG454" s="9">
        <f t="shared" si="150"/>
        <v>143782.76</v>
      </c>
      <c r="AI454" s="21">
        <f t="shared" si="151"/>
        <v>0.7873483898820939</v>
      </c>
    </row>
    <row r="455" spans="1:35" ht="12.75" outlineLevel="1">
      <c r="A455" s="1" t="s">
        <v>1046</v>
      </c>
      <c r="B455" s="16" t="s">
        <v>1047</v>
      </c>
      <c r="C455" s="1" t="s">
        <v>1368</v>
      </c>
      <c r="E455" s="5">
        <v>-1919.99</v>
      </c>
      <c r="G455" s="5">
        <v>-12653.66</v>
      </c>
      <c r="I455" s="9">
        <f t="shared" si="144"/>
        <v>10733.67</v>
      </c>
      <c r="K455" s="21">
        <f t="shared" si="145"/>
        <v>0.8482660352814917</v>
      </c>
      <c r="M455" s="9">
        <v>-9044.4</v>
      </c>
      <c r="O455" s="9">
        <v>-46953.31</v>
      </c>
      <c r="Q455" s="9">
        <f t="shared" si="146"/>
        <v>37908.909999999996</v>
      </c>
      <c r="S455" s="21">
        <f t="shared" si="147"/>
        <v>0.8073746025573063</v>
      </c>
      <c r="U455" s="9">
        <v>-69027.59</v>
      </c>
      <c r="W455" s="9">
        <v>-99875.37</v>
      </c>
      <c r="Y455" s="9">
        <f t="shared" si="148"/>
        <v>30847.78</v>
      </c>
      <c r="AA455" s="21">
        <f t="shared" si="149"/>
        <v>0.30886273562741245</v>
      </c>
      <c r="AC455" s="9">
        <v>-107291.92</v>
      </c>
      <c r="AE455" s="9">
        <v>-108541.87999999999</v>
      </c>
      <c r="AG455" s="9">
        <f t="shared" si="150"/>
        <v>1249.9599999999919</v>
      </c>
      <c r="AI455" s="21">
        <f t="shared" si="151"/>
        <v>0.011515923623213381</v>
      </c>
    </row>
    <row r="456" spans="1:35" ht="12.75" outlineLevel="1">
      <c r="A456" s="1" t="s">
        <v>1048</v>
      </c>
      <c r="B456" s="16" t="s">
        <v>1049</v>
      </c>
      <c r="C456" s="1" t="s">
        <v>1369</v>
      </c>
      <c r="E456" s="5">
        <v>0</v>
      </c>
      <c r="G456" s="5">
        <v>0</v>
      </c>
      <c r="I456" s="9">
        <f t="shared" si="144"/>
        <v>0</v>
      </c>
      <c r="K456" s="21">
        <f t="shared" si="145"/>
        <v>0</v>
      </c>
      <c r="M456" s="9">
        <v>0</v>
      </c>
      <c r="O456" s="9">
        <v>0</v>
      </c>
      <c r="Q456" s="9">
        <f t="shared" si="146"/>
        <v>0</v>
      </c>
      <c r="S456" s="21">
        <f t="shared" si="147"/>
        <v>0</v>
      </c>
      <c r="U456" s="9">
        <v>-67.81</v>
      </c>
      <c r="W456" s="9">
        <v>0</v>
      </c>
      <c r="Y456" s="9">
        <f t="shared" si="148"/>
        <v>-67.81</v>
      </c>
      <c r="AA456" s="21" t="str">
        <f t="shared" si="149"/>
        <v>N.M.</v>
      </c>
      <c r="AC456" s="9">
        <v>-67.81</v>
      </c>
      <c r="AE456" s="9">
        <v>0</v>
      </c>
      <c r="AG456" s="9">
        <f t="shared" si="150"/>
        <v>-67.81</v>
      </c>
      <c r="AI456" s="21" t="str">
        <f t="shared" si="151"/>
        <v>N.M.</v>
      </c>
    </row>
    <row r="457" spans="1:35" ht="12.75" outlineLevel="1">
      <c r="A457" s="1" t="s">
        <v>1050</v>
      </c>
      <c r="B457" s="16" t="s">
        <v>1051</v>
      </c>
      <c r="C457" s="1" t="s">
        <v>1370</v>
      </c>
      <c r="E457" s="5">
        <v>0</v>
      </c>
      <c r="G457" s="5">
        <v>0</v>
      </c>
      <c r="I457" s="9">
        <f t="shared" si="144"/>
        <v>0</v>
      </c>
      <c r="K457" s="21">
        <f t="shared" si="145"/>
        <v>0</v>
      </c>
      <c r="M457" s="9">
        <v>0</v>
      </c>
      <c r="O457" s="9">
        <v>-5541.64</v>
      </c>
      <c r="Q457" s="9">
        <f t="shared" si="146"/>
        <v>5541.64</v>
      </c>
      <c r="S457" s="21" t="str">
        <f t="shared" si="147"/>
        <v>N.M.</v>
      </c>
      <c r="U457" s="9">
        <v>0</v>
      </c>
      <c r="W457" s="9">
        <v>501131.44</v>
      </c>
      <c r="Y457" s="9">
        <f t="shared" si="148"/>
        <v>-501131.44</v>
      </c>
      <c r="AA457" s="21" t="str">
        <f t="shared" si="149"/>
        <v>N.M.</v>
      </c>
      <c r="AC457" s="9">
        <v>415239.7</v>
      </c>
      <c r="AE457" s="9">
        <v>784985.03</v>
      </c>
      <c r="AG457" s="9">
        <f t="shared" si="150"/>
        <v>-369745.33</v>
      </c>
      <c r="AI457" s="21">
        <f t="shared" si="151"/>
        <v>-0.4710221416579116</v>
      </c>
    </row>
    <row r="458" spans="1:35" ht="12.75" outlineLevel="1">
      <c r="A458" s="1" t="s">
        <v>1052</v>
      </c>
      <c r="B458" s="16" t="s">
        <v>1053</v>
      </c>
      <c r="C458" s="1" t="s">
        <v>1371</v>
      </c>
      <c r="E458" s="5">
        <v>-5202.56</v>
      </c>
      <c r="G458" s="5">
        <v>0</v>
      </c>
      <c r="I458" s="9">
        <f t="shared" si="144"/>
        <v>-5202.56</v>
      </c>
      <c r="K458" s="21" t="str">
        <f t="shared" si="145"/>
        <v>N.M.</v>
      </c>
      <c r="M458" s="9">
        <v>-2235.1</v>
      </c>
      <c r="O458" s="9">
        <v>0</v>
      </c>
      <c r="Q458" s="9">
        <f t="shared" si="146"/>
        <v>-2235.1</v>
      </c>
      <c r="S458" s="21" t="str">
        <f t="shared" si="147"/>
        <v>N.M.</v>
      </c>
      <c r="U458" s="9">
        <v>-13833.380000000001</v>
      </c>
      <c r="W458" s="9">
        <v>0</v>
      </c>
      <c r="Y458" s="9">
        <f t="shared" si="148"/>
        <v>-13833.380000000001</v>
      </c>
      <c r="AA458" s="21" t="str">
        <f t="shared" si="149"/>
        <v>N.M.</v>
      </c>
      <c r="AC458" s="9">
        <v>-13833.380000000001</v>
      </c>
      <c r="AE458" s="9">
        <v>0</v>
      </c>
      <c r="AG458" s="9">
        <f t="shared" si="150"/>
        <v>-13833.380000000001</v>
      </c>
      <c r="AI458" s="21" t="str">
        <f t="shared" si="151"/>
        <v>N.M.</v>
      </c>
    </row>
    <row r="459" spans="1:35" ht="12.75" outlineLevel="1">
      <c r="A459" s="1" t="s">
        <v>1054</v>
      </c>
      <c r="B459" s="16" t="s">
        <v>1055</v>
      </c>
      <c r="C459" s="1" t="s">
        <v>1372</v>
      </c>
      <c r="E459" s="5">
        <v>-65.08</v>
      </c>
      <c r="G459" s="5">
        <v>0</v>
      </c>
      <c r="I459" s="9">
        <f t="shared" si="144"/>
        <v>-65.08</v>
      </c>
      <c r="K459" s="21" t="str">
        <f t="shared" si="145"/>
        <v>N.M.</v>
      </c>
      <c r="M459" s="9">
        <v>-312.56</v>
      </c>
      <c r="O459" s="9">
        <v>0</v>
      </c>
      <c r="Q459" s="9">
        <f t="shared" si="146"/>
        <v>-312.56</v>
      </c>
      <c r="S459" s="21" t="str">
        <f t="shared" si="147"/>
        <v>N.M.</v>
      </c>
      <c r="U459" s="9">
        <v>-515.87</v>
      </c>
      <c r="W459" s="9">
        <v>0</v>
      </c>
      <c r="Y459" s="9">
        <f t="shared" si="148"/>
        <v>-515.87</v>
      </c>
      <c r="AA459" s="21" t="str">
        <f t="shared" si="149"/>
        <v>N.M.</v>
      </c>
      <c r="AC459" s="9">
        <v>-515.87</v>
      </c>
      <c r="AE459" s="9">
        <v>0</v>
      </c>
      <c r="AG459" s="9">
        <f t="shared" si="150"/>
        <v>-515.87</v>
      </c>
      <c r="AI459" s="21" t="str">
        <f t="shared" si="151"/>
        <v>N.M.</v>
      </c>
    </row>
    <row r="460" spans="1:53" s="16" customFormat="1" ht="12.75">
      <c r="A460" s="16" t="s">
        <v>48</v>
      </c>
      <c r="C460" s="16" t="s">
        <v>1373</v>
      </c>
      <c r="D460" s="9"/>
      <c r="E460" s="9">
        <v>-34241.69</v>
      </c>
      <c r="F460" s="9"/>
      <c r="G460" s="9">
        <v>-53210.936</v>
      </c>
      <c r="H460" s="9"/>
      <c r="I460" s="9">
        <f aca="true" t="shared" si="152" ref="I460:I467">+E460-G460</f>
        <v>18969.246</v>
      </c>
      <c r="J460" s="37" t="str">
        <f>IF((+E460-G460)=(I460),"  ",$AO$511)</f>
        <v>  </v>
      </c>
      <c r="K460" s="38">
        <f aca="true" t="shared" si="153" ref="K460:K467">IF(G460&lt;0,IF(I460=0,0,IF(OR(G460=0,E460=0),"N.M.",IF(ABS(I460/G460)&gt;=10,"N.M.",I460/(-G460)))),IF(I460=0,0,IF(OR(G460=0,E460=0),"N.M.",IF(ABS(I460/G460)&gt;=10,"N.M.",I460/G460))))</f>
        <v>0.3564914926510595</v>
      </c>
      <c r="L460" s="39"/>
      <c r="M460" s="9">
        <v>-236864.643</v>
      </c>
      <c r="N460" s="9"/>
      <c r="O460" s="9">
        <v>-197915.846</v>
      </c>
      <c r="P460" s="9"/>
      <c r="Q460" s="9">
        <f aca="true" t="shared" si="154" ref="Q460:Q467">+M460-O460</f>
        <v>-38948.79700000002</v>
      </c>
      <c r="R460" s="37" t="str">
        <f>IF((+M460-O460)=(Q460),"  ",$AO$511)</f>
        <v>  </v>
      </c>
      <c r="S460" s="38">
        <f aca="true" t="shared" si="155" ref="S460:S467">IF(O460&lt;0,IF(Q460=0,0,IF(OR(O460=0,M460=0),"N.M.",IF(ABS(Q460/O460)&gt;=10,"N.M.",Q460/(-O460)))),IF(Q460=0,0,IF(OR(O460=0,M460=0),"N.M.",IF(ABS(Q460/O460)&gt;=10,"N.M.",Q460/O460))))</f>
        <v>-0.19679473769876932</v>
      </c>
      <c r="T460" s="39"/>
      <c r="U460" s="9">
        <v>-503830.611</v>
      </c>
      <c r="V460" s="9"/>
      <c r="W460" s="9">
        <v>-13629.174999999988</v>
      </c>
      <c r="X460" s="9"/>
      <c r="Y460" s="9">
        <f aca="true" t="shared" si="156" ref="Y460:Y467">+U460-W460</f>
        <v>-490201.436</v>
      </c>
      <c r="Z460" s="37" t="str">
        <f>IF((+U460-W460)=(Y460),"  ",$AO$511)</f>
        <v>  </v>
      </c>
      <c r="AA460" s="38" t="str">
        <f aca="true" t="shared" si="157" ref="AA460:AA467">IF(W460&lt;0,IF(Y460=0,0,IF(OR(W460=0,U460=0),"N.M.",IF(ABS(Y460/W460)&gt;=10,"N.M.",Y460/(-W460)))),IF(Y460=0,0,IF(OR(W460=0,U460=0),"N.M.",IF(ABS(Y460/W460)&gt;=10,"N.M.",Y460/W460))))</f>
        <v>N.M.</v>
      </c>
      <c r="AB460" s="39"/>
      <c r="AC460" s="9">
        <v>-2137987.5339999995</v>
      </c>
      <c r="AD460" s="9"/>
      <c r="AE460" s="9">
        <v>-701732.6350000002</v>
      </c>
      <c r="AF460" s="9"/>
      <c r="AG460" s="9">
        <f aca="true" t="shared" si="158" ref="AG460:AG467">+AC460-AE460</f>
        <v>-1436254.8989999993</v>
      </c>
      <c r="AH460" s="37" t="str">
        <f>IF((+AC460-AE460)=(AG460),"  ",$AO$511)</f>
        <v>  </v>
      </c>
      <c r="AI460" s="38">
        <f aca="true" t="shared" si="159" ref="AI460:AI467">IF(AE460&lt;0,IF(AG460=0,0,IF(OR(AE460=0,AC460=0),"N.M.",IF(ABS(AG460/AE460)&gt;=10,"N.M.",AG460/(-AE460)))),IF(AG460=0,0,IF(OR(AE460=0,AC460=0),"N.M.",IF(ABS(AG460/AE460)&gt;=10,"N.M.",AG460/AE460))))</f>
        <v>-2.046726669623964</v>
      </c>
      <c r="AJ460" s="39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</row>
    <row r="461" spans="1:35" ht="12.75" outlineLevel="1">
      <c r="A461" s="1" t="s">
        <v>1056</v>
      </c>
      <c r="B461" s="16" t="s">
        <v>1057</v>
      </c>
      <c r="C461" s="1" t="s">
        <v>1374</v>
      </c>
      <c r="E461" s="5">
        <v>-132314.97</v>
      </c>
      <c r="G461" s="5">
        <v>-101018.63</v>
      </c>
      <c r="I461" s="9">
        <f t="shared" si="152"/>
        <v>-31296.339999999997</v>
      </c>
      <c r="K461" s="21">
        <f t="shared" si="153"/>
        <v>-0.30980760677510666</v>
      </c>
      <c r="M461" s="9">
        <v>-298408.89</v>
      </c>
      <c r="O461" s="9">
        <v>-233027.80000000002</v>
      </c>
      <c r="Q461" s="9">
        <f t="shared" si="154"/>
        <v>-65381.09</v>
      </c>
      <c r="S461" s="21">
        <f t="shared" si="155"/>
        <v>-0.2805720605009359</v>
      </c>
      <c r="U461" s="9">
        <v>-654844.14</v>
      </c>
      <c r="W461" s="9">
        <v>516268.87</v>
      </c>
      <c r="Y461" s="9">
        <f t="shared" si="156"/>
        <v>-1171113.01</v>
      </c>
      <c r="AA461" s="21">
        <f t="shared" si="157"/>
        <v>-2.2684168619347513</v>
      </c>
      <c r="AC461" s="9">
        <v>-874122.3300000001</v>
      </c>
      <c r="AE461" s="9">
        <v>-854886.6</v>
      </c>
      <c r="AG461" s="9">
        <f t="shared" si="158"/>
        <v>-19235.730000000098</v>
      </c>
      <c r="AI461" s="21">
        <f t="shared" si="159"/>
        <v>-0.02250091415633383</v>
      </c>
    </row>
    <row r="462" spans="1:35" ht="12.75" outlineLevel="1">
      <c r="A462" s="1" t="s">
        <v>1058</v>
      </c>
      <c r="B462" s="16" t="s">
        <v>1059</v>
      </c>
      <c r="C462" s="1" t="s">
        <v>1375</v>
      </c>
      <c r="E462" s="5">
        <v>-19354.9</v>
      </c>
      <c r="G462" s="5">
        <v>0</v>
      </c>
      <c r="I462" s="9">
        <f t="shared" si="152"/>
        <v>-19354.9</v>
      </c>
      <c r="K462" s="21" t="str">
        <f t="shared" si="153"/>
        <v>N.M.</v>
      </c>
      <c r="M462" s="9">
        <v>-43650.94</v>
      </c>
      <c r="O462" s="9">
        <v>0</v>
      </c>
      <c r="Q462" s="9">
        <f t="shared" si="154"/>
        <v>-43650.94</v>
      </c>
      <c r="S462" s="21" t="str">
        <f t="shared" si="155"/>
        <v>N.M.</v>
      </c>
      <c r="U462" s="9">
        <v>-95789.91</v>
      </c>
      <c r="W462" s="9">
        <v>0</v>
      </c>
      <c r="Y462" s="9">
        <f t="shared" si="156"/>
        <v>-95789.91</v>
      </c>
      <c r="AA462" s="21" t="str">
        <f t="shared" si="157"/>
        <v>N.M.</v>
      </c>
      <c r="AC462" s="9">
        <v>-95789.91</v>
      </c>
      <c r="AE462" s="9">
        <v>0</v>
      </c>
      <c r="AG462" s="9">
        <f t="shared" si="158"/>
        <v>-95789.91</v>
      </c>
      <c r="AI462" s="21" t="str">
        <f t="shared" si="159"/>
        <v>N.M.</v>
      </c>
    </row>
    <row r="463" spans="1:35" ht="12.75" outlineLevel="1">
      <c r="A463" s="1" t="s">
        <v>1060</v>
      </c>
      <c r="B463" s="16" t="s">
        <v>1061</v>
      </c>
      <c r="C463" s="1" t="s">
        <v>1376</v>
      </c>
      <c r="E463" s="5">
        <v>-654.15</v>
      </c>
      <c r="G463" s="5">
        <v>-654.15</v>
      </c>
      <c r="I463" s="9">
        <f t="shared" si="152"/>
        <v>0</v>
      </c>
      <c r="K463" s="21">
        <f t="shared" si="153"/>
        <v>0</v>
      </c>
      <c r="M463" s="9">
        <v>-123387.25</v>
      </c>
      <c r="O463" s="9">
        <v>-6931.400000000001</v>
      </c>
      <c r="Q463" s="9">
        <f t="shared" si="154"/>
        <v>-116455.85</v>
      </c>
      <c r="S463" s="21" t="str">
        <f t="shared" si="155"/>
        <v>N.M.</v>
      </c>
      <c r="U463" s="9">
        <v>-406170.45</v>
      </c>
      <c r="W463" s="9">
        <v>-3219010.6</v>
      </c>
      <c r="Y463" s="9">
        <f t="shared" si="156"/>
        <v>2812840.15</v>
      </c>
      <c r="AA463" s="21">
        <f t="shared" si="157"/>
        <v>0.873821338146572</v>
      </c>
      <c r="AC463" s="9">
        <v>-1377641.6500000001</v>
      </c>
      <c r="AE463" s="9">
        <v>-4660750.5</v>
      </c>
      <c r="AG463" s="9">
        <f t="shared" si="158"/>
        <v>3283108.8499999996</v>
      </c>
      <c r="AI463" s="21">
        <f t="shared" si="159"/>
        <v>0.7044163488262244</v>
      </c>
    </row>
    <row r="464" spans="1:35" ht="12.75" outlineLevel="1">
      <c r="A464" s="1" t="s">
        <v>1062</v>
      </c>
      <c r="B464" s="16" t="s">
        <v>1063</v>
      </c>
      <c r="C464" s="1" t="s">
        <v>1377</v>
      </c>
      <c r="E464" s="5">
        <v>110643.40000000001</v>
      </c>
      <c r="G464" s="5">
        <v>101286.15000000001</v>
      </c>
      <c r="I464" s="9">
        <f t="shared" si="152"/>
        <v>9357.25</v>
      </c>
      <c r="K464" s="21">
        <f t="shared" si="153"/>
        <v>0.09238429933411428</v>
      </c>
      <c r="M464" s="9">
        <v>467763.45</v>
      </c>
      <c r="O464" s="9">
        <v>320546.8</v>
      </c>
      <c r="Q464" s="9">
        <f t="shared" si="154"/>
        <v>147216.65000000002</v>
      </c>
      <c r="S464" s="21">
        <f t="shared" si="155"/>
        <v>0.4592672583223418</v>
      </c>
      <c r="U464" s="9">
        <v>481888.4</v>
      </c>
      <c r="W464" s="9">
        <v>2861311.9</v>
      </c>
      <c r="Y464" s="9">
        <f t="shared" si="156"/>
        <v>-2379423.5</v>
      </c>
      <c r="AA464" s="21">
        <f t="shared" si="157"/>
        <v>-0.8315848055571992</v>
      </c>
      <c r="AC464" s="9">
        <v>1553570.2000000002</v>
      </c>
      <c r="AE464" s="9">
        <v>5976346.55</v>
      </c>
      <c r="AG464" s="9">
        <f t="shared" si="158"/>
        <v>-4422776.35</v>
      </c>
      <c r="AI464" s="21">
        <f t="shared" si="159"/>
        <v>-0.7400468351354222</v>
      </c>
    </row>
    <row r="465" spans="1:35" ht="12.75" outlineLevel="1">
      <c r="A465" s="1" t="s">
        <v>1064</v>
      </c>
      <c r="B465" s="16" t="s">
        <v>1065</v>
      </c>
      <c r="C465" s="1" t="s">
        <v>1378</v>
      </c>
      <c r="E465" s="5">
        <v>0</v>
      </c>
      <c r="G465" s="5">
        <v>0</v>
      </c>
      <c r="I465" s="9">
        <f t="shared" si="152"/>
        <v>0</v>
      </c>
      <c r="K465" s="21">
        <f t="shared" si="153"/>
        <v>0</v>
      </c>
      <c r="M465" s="9">
        <v>0</v>
      </c>
      <c r="O465" s="9">
        <v>0</v>
      </c>
      <c r="Q465" s="9">
        <f t="shared" si="154"/>
        <v>0</v>
      </c>
      <c r="S465" s="21">
        <f t="shared" si="155"/>
        <v>0</v>
      </c>
      <c r="U465" s="9">
        <v>0</v>
      </c>
      <c r="W465" s="9">
        <v>-116114</v>
      </c>
      <c r="Y465" s="9">
        <f t="shared" si="156"/>
        <v>116114</v>
      </c>
      <c r="AA465" s="21" t="str">
        <f t="shared" si="157"/>
        <v>N.M.</v>
      </c>
      <c r="AC465" s="9">
        <v>71259</v>
      </c>
      <c r="AE465" s="9">
        <v>-53025</v>
      </c>
      <c r="AG465" s="9">
        <f t="shared" si="158"/>
        <v>124284</v>
      </c>
      <c r="AI465" s="21">
        <f t="shared" si="159"/>
        <v>2.343875530410184</v>
      </c>
    </row>
    <row r="466" spans="1:53" s="16" customFormat="1" ht="12.75">
      <c r="A466" s="16" t="s">
        <v>49</v>
      </c>
      <c r="C466" s="16" t="s">
        <v>1379</v>
      </c>
      <c r="D466" s="9"/>
      <c r="E466" s="9">
        <v>-41680.61999999998</v>
      </c>
      <c r="F466" s="9"/>
      <c r="G466" s="9">
        <v>-386.6299999999901</v>
      </c>
      <c r="H466" s="9"/>
      <c r="I466" s="9">
        <f t="shared" si="152"/>
        <v>-41293.98999999999</v>
      </c>
      <c r="J466" s="37" t="str">
        <f>IF((+E466-G466)=(I466),"  ",$AO$511)</f>
        <v>  </v>
      </c>
      <c r="K466" s="38" t="str">
        <f t="shared" si="153"/>
        <v>N.M.</v>
      </c>
      <c r="L466" s="39"/>
      <c r="M466" s="9">
        <v>2316.3699999999953</v>
      </c>
      <c r="N466" s="9"/>
      <c r="O466" s="9">
        <v>80587.59999999998</v>
      </c>
      <c r="P466" s="9"/>
      <c r="Q466" s="9">
        <f t="shared" si="154"/>
        <v>-78271.22999999998</v>
      </c>
      <c r="R466" s="37" t="str">
        <f>IF((+M466-O466)=(Q466),"  ",$AO$511)</f>
        <v>  </v>
      </c>
      <c r="S466" s="38">
        <f t="shared" si="155"/>
        <v>-0.9712564960366111</v>
      </c>
      <c r="T466" s="39"/>
      <c r="U466" s="9">
        <v>-674916.1</v>
      </c>
      <c r="V466" s="9"/>
      <c r="W466" s="9">
        <v>42456.169999999925</v>
      </c>
      <c r="X466" s="9"/>
      <c r="Y466" s="9">
        <f t="shared" si="156"/>
        <v>-717372.2699999999</v>
      </c>
      <c r="Z466" s="37" t="str">
        <f>IF((+U466-W466)=(Y466),"  ",$AO$511)</f>
        <v>  </v>
      </c>
      <c r="AA466" s="38" t="str">
        <f t="shared" si="157"/>
        <v>N.M.</v>
      </c>
      <c r="AB466" s="39"/>
      <c r="AC466" s="9">
        <v>-722724.6900000001</v>
      </c>
      <c r="AD466" s="9"/>
      <c r="AE466" s="9">
        <v>407684.4499999997</v>
      </c>
      <c r="AF466" s="9"/>
      <c r="AG466" s="9">
        <f t="shared" si="158"/>
        <v>-1130409.1399999997</v>
      </c>
      <c r="AH466" s="37" t="str">
        <f>IF((+AC466-AE466)=(AG466),"  ",$AO$511)</f>
        <v>  </v>
      </c>
      <c r="AI466" s="38">
        <f t="shared" si="159"/>
        <v>-2.772755105081885</v>
      </c>
      <c r="AJ466" s="39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</row>
    <row r="467" spans="1:53" s="16" customFormat="1" ht="12.75">
      <c r="A467" s="77" t="s">
        <v>50</v>
      </c>
      <c r="C467" s="17" t="s">
        <v>51</v>
      </c>
      <c r="D467" s="18"/>
      <c r="E467" s="18">
        <v>157597.40000000002</v>
      </c>
      <c r="F467" s="18"/>
      <c r="G467" s="18">
        <v>9195.654</v>
      </c>
      <c r="H467" s="18"/>
      <c r="I467" s="18">
        <f t="shared" si="152"/>
        <v>148401.746</v>
      </c>
      <c r="J467" s="37" t="str">
        <f>IF((+E467-G467)=(I467),"  ",$AO$511)</f>
        <v>  </v>
      </c>
      <c r="K467" s="40" t="str">
        <f t="shared" si="153"/>
        <v>N.M.</v>
      </c>
      <c r="L467" s="39"/>
      <c r="M467" s="18">
        <v>267838.837</v>
      </c>
      <c r="N467" s="18"/>
      <c r="O467" s="18">
        <v>-105518.286</v>
      </c>
      <c r="P467" s="18"/>
      <c r="Q467" s="18">
        <f t="shared" si="154"/>
        <v>373357.123</v>
      </c>
      <c r="R467" s="37" t="str">
        <f>IF((+M467-O467)=(Q467),"  ",$AO$511)</f>
        <v>  </v>
      </c>
      <c r="S467" s="40">
        <f t="shared" si="155"/>
        <v>3.5383167899448256</v>
      </c>
      <c r="T467" s="39"/>
      <c r="U467" s="18">
        <v>2030514.0590000006</v>
      </c>
      <c r="V467" s="18"/>
      <c r="W467" s="18">
        <v>-396887.245</v>
      </c>
      <c r="X467" s="18"/>
      <c r="Y467" s="18">
        <f t="shared" si="156"/>
        <v>2427401.3040000005</v>
      </c>
      <c r="Z467" s="37" t="str">
        <f>IF((+U467-W467)=(Y467),"  ",$AO$511)</f>
        <v>  </v>
      </c>
      <c r="AA467" s="40">
        <f t="shared" si="157"/>
        <v>6.11609804694026</v>
      </c>
      <c r="AB467" s="39"/>
      <c r="AC467" s="18">
        <v>1576057.2560000003</v>
      </c>
      <c r="AD467" s="18"/>
      <c r="AE467" s="18">
        <v>-592213.3949999998</v>
      </c>
      <c r="AF467" s="18"/>
      <c r="AG467" s="18">
        <f t="shared" si="158"/>
        <v>2168270.651</v>
      </c>
      <c r="AH467" s="37" t="str">
        <f>IF((+AC467-AE467)=(AG467),"  ",$AO$511)</f>
        <v>  </v>
      </c>
      <c r="AI467" s="40">
        <f t="shared" si="159"/>
        <v>3.6612995742860575</v>
      </c>
      <c r="AJ467" s="39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4:53" s="16" customFormat="1" ht="12.75">
      <c r="D468" s="9"/>
      <c r="E468" s="43" t="str">
        <f>IF(ABS(+E446+E460+E466-E467)&gt;$AO$507,$AO$510," ")</f>
        <v> </v>
      </c>
      <c r="F468" s="28"/>
      <c r="G468" s="43" t="str">
        <f>IF(ABS(+G446+G460+G466-G467)&gt;$AO$507,$AO$510," ")</f>
        <v> </v>
      </c>
      <c r="H468" s="42"/>
      <c r="I468" s="43" t="str">
        <f>IF(ABS(+I446+I460+I466-I467)&gt;$AO$507,$AO$510," ")</f>
        <v> </v>
      </c>
      <c r="J468" s="9"/>
      <c r="K468" s="21"/>
      <c r="L468" s="11"/>
      <c r="M468" s="43" t="str">
        <f>IF(ABS(+M446+M460+M466-M467)&gt;$AO$507,$AO$510," ")</f>
        <v> </v>
      </c>
      <c r="N468" s="42"/>
      <c r="O468" s="43" t="str">
        <f>IF(ABS(+O446+O460+O466-O467)&gt;$AO$507,$AO$510," ")</f>
        <v> </v>
      </c>
      <c r="P468" s="28"/>
      <c r="Q468" s="43" t="str">
        <f>IF(ABS(+Q446+Q460+Q466-Q467)&gt;$AO$507,$AO$510," ")</f>
        <v> </v>
      </c>
      <c r="R468" s="9"/>
      <c r="S468" s="21"/>
      <c r="T468" s="9"/>
      <c r="U468" s="43" t="str">
        <f>IF(ABS(+U446+U460+U466-U467)&gt;$AO$507,$AO$510," ")</f>
        <v> </v>
      </c>
      <c r="V468" s="28"/>
      <c r="W468" s="43" t="str">
        <f>IF(ABS(+W446+W460+W466-W467)&gt;$AO$507,$AO$510," ")</f>
        <v> </v>
      </c>
      <c r="X468" s="28"/>
      <c r="Y468" s="43" t="str">
        <f>IF(ABS(+Y446+Y460+Y466-Y467)&gt;$AO$507,$AO$510," ")</f>
        <v> </v>
      </c>
      <c r="Z468" s="9"/>
      <c r="AA468" s="21"/>
      <c r="AB468" s="9"/>
      <c r="AC468" s="43" t="str">
        <f>IF(ABS(+AC446+AC460+AC466-AC467)&gt;$AO$507,$AO$510," ")</f>
        <v> </v>
      </c>
      <c r="AD468" s="28"/>
      <c r="AE468" s="43" t="str">
        <f>IF(ABS(+AE446+AE460+AE466-AE467)&gt;$AO$507,$AO$510," ")</f>
        <v> </v>
      </c>
      <c r="AF468" s="42"/>
      <c r="AG468" s="43" t="str">
        <f>IF(ABS(+AG446+AG460+AG466-AG467)&gt;$AO$507,$AO$510," ")</f>
        <v> </v>
      </c>
      <c r="AH468" s="9"/>
      <c r="AI468" s="2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1:53" s="16" customFormat="1" ht="12.75">
      <c r="A469" s="77" t="s">
        <v>52</v>
      </c>
      <c r="C469" s="17" t="s">
        <v>53</v>
      </c>
      <c r="D469" s="18"/>
      <c r="E469" s="18">
        <v>6365991.770000006</v>
      </c>
      <c r="F469" s="18"/>
      <c r="G469" s="18">
        <v>5203575.650999991</v>
      </c>
      <c r="H469" s="18"/>
      <c r="I469" s="18">
        <f>+E469-G469</f>
        <v>1162416.1190000148</v>
      </c>
      <c r="J469" s="37" t="str">
        <f>IF((+E469-G469)=(I469),"  ",$AO$511)</f>
        <v>  </v>
      </c>
      <c r="K469" s="40">
        <f>IF(G469&lt;0,IF(I469=0,0,IF(OR(G469=0,E469=0),"N.M.",IF(ABS(I469/G469)&gt;=10,"N.M.",I469/(-G469)))),IF(I469=0,0,IF(OR(G469=0,E469=0),"N.M.",IF(ABS(I469/G469)&gt;=10,"N.M.",I469/G469))))</f>
        <v>0.22338795416121776</v>
      </c>
      <c r="L469" s="39"/>
      <c r="M469" s="18">
        <v>24933681.321000017</v>
      </c>
      <c r="N469" s="18"/>
      <c r="O469" s="18">
        <v>14411970.823000005</v>
      </c>
      <c r="P469" s="18"/>
      <c r="Q469" s="18">
        <f>+M469-O469</f>
        <v>10521710.498000013</v>
      </c>
      <c r="R469" s="37" t="str">
        <f>IF((+M469-O469)=(Q469),"  ",$AO$511)</f>
        <v>  </v>
      </c>
      <c r="S469" s="40">
        <f>IF(O469&lt;0,IF(Q469=0,0,IF(OR(O469=0,M469=0),"N.M.",IF(ABS(Q469/O469)&gt;=10,"N.M.",Q469/(-O469)))),IF(Q469=0,0,IF(OR(O469=0,M469=0),"N.M.",IF(ABS(Q469/O469)&gt;=10,"N.M.",Q469/O469))))</f>
        <v>0.7300674298624348</v>
      </c>
      <c r="T469" s="39"/>
      <c r="U469" s="18">
        <v>49478157.20199999</v>
      </c>
      <c r="V469" s="18"/>
      <c r="W469" s="18">
        <v>43503156.64499996</v>
      </c>
      <c r="X469" s="18"/>
      <c r="Y469" s="18">
        <f>+U469-W469</f>
        <v>5975000.557000034</v>
      </c>
      <c r="Z469" s="37" t="str">
        <f>IF((+U469-W469)=(Y469),"  ",$AO$511)</f>
        <v>  </v>
      </c>
      <c r="AA469" s="40">
        <f>IF(W469&lt;0,IF(Y469=0,0,IF(OR(W469=0,U469=0),"N.M.",IF(ABS(Y469/W469)&gt;=10,"N.M.",Y469/(-W469)))),IF(Y469=0,0,IF(OR(W469=0,U469=0),"N.M.",IF(ABS(Y469/W469)&gt;=10,"N.M.",Y469/W469))))</f>
        <v>0.13734636789136936</v>
      </c>
      <c r="AB469" s="39"/>
      <c r="AC469" s="18">
        <v>66958408.13499987</v>
      </c>
      <c r="AD469" s="18"/>
      <c r="AE469" s="18">
        <v>63155714.99900012</v>
      </c>
      <c r="AF469" s="18"/>
      <c r="AG469" s="18">
        <f>+AC469-AE469</f>
        <v>3802693.135999754</v>
      </c>
      <c r="AH469" s="37" t="str">
        <f>IF((+AC469-AE469)=(AG469),"  ",$AO$511)</f>
        <v>  </v>
      </c>
      <c r="AI469" s="40">
        <f>IF(AE469&lt;0,IF(AG469=0,0,IF(OR(AE469=0,AC469=0),"N.M.",IF(ABS(AG469/AE469)&gt;=10,"N.M.",AG469/(-AE469)))),IF(AG469=0,0,IF(OR(AE469=0,AC469=0),"N.M.",IF(ABS(AG469/AE469)&gt;=10,"N.M.",AG469/AE469))))</f>
        <v>0.06021138603307648</v>
      </c>
      <c r="AJ469" s="39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4:53" s="16" customFormat="1" ht="12.75">
      <c r="D470" s="9"/>
      <c r="E470" s="43" t="str">
        <f>IF(ABS(E407+E467-E469)&gt;$AO$507,$AO$510," ")</f>
        <v> </v>
      </c>
      <c r="F470" s="28"/>
      <c r="G470" s="43" t="str">
        <f>IF(ABS(G407+G467-G469)&gt;$AO$507,$AO$510," ")</f>
        <v> </v>
      </c>
      <c r="H470" s="42"/>
      <c r="I470" s="43" t="str">
        <f>IF(ABS(I407+I467-I469)&gt;$AO$507,$AO$510," ")</f>
        <v> </v>
      </c>
      <c r="J470" s="9"/>
      <c r="K470" s="21"/>
      <c r="L470" s="11"/>
      <c r="M470" s="43" t="str">
        <f>IF(ABS(M407+M467-M469)&gt;$AO$507,$AO$510," ")</f>
        <v> </v>
      </c>
      <c r="N470" s="42"/>
      <c r="O470" s="43" t="str">
        <f>IF(ABS(O407+O467-O469)&gt;$AO$507,$AO$510," ")</f>
        <v> </v>
      </c>
      <c r="P470" s="28"/>
      <c r="Q470" s="43" t="str">
        <f>IF(ABS(Q407+Q467-Q469)&gt;$AO$507,$AO$510," ")</f>
        <v> </v>
      </c>
      <c r="R470" s="9"/>
      <c r="S470" s="21"/>
      <c r="T470" s="9"/>
      <c r="U470" s="43" t="str">
        <f>IF(ABS(U407+U467-U469)&gt;$AO$507,$AO$510," ")</f>
        <v> </v>
      </c>
      <c r="V470" s="28"/>
      <c r="W470" s="43" t="str">
        <f>IF(ABS(W407+W467-W469)&gt;$AO$507,$AO$510," ")</f>
        <v> </v>
      </c>
      <c r="X470" s="28"/>
      <c r="Y470" s="43" t="str">
        <f>IF(ABS(Y407+Y467-Y469)&gt;$AO$507,$AO$510," ")</f>
        <v> </v>
      </c>
      <c r="Z470" s="9"/>
      <c r="AA470" s="21"/>
      <c r="AB470" s="9"/>
      <c r="AC470" s="43" t="str">
        <f>IF(ABS(AC407+AC467-AC469)&gt;$AO$507,$AO$510," ")</f>
        <v> </v>
      </c>
      <c r="AD470" s="28"/>
      <c r="AE470" s="43" t="str">
        <f>IF(ABS(AE407+AE467-AE469)&gt;$AO$507,$AO$510," ")</f>
        <v> </v>
      </c>
      <c r="AF470" s="42"/>
      <c r="AG470" s="43" t="str">
        <f>IF(ABS(AG407+AG467-AG469)&gt;$AO$507,$AO$510," ")</f>
        <v> </v>
      </c>
      <c r="AH470" s="9"/>
      <c r="AI470" s="2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3:53" s="16" customFormat="1" ht="12.75">
      <c r="C471" s="17" t="s">
        <v>54</v>
      </c>
      <c r="D471" s="18"/>
      <c r="E471" s="9"/>
      <c r="F471" s="9"/>
      <c r="G471" s="9"/>
      <c r="H471" s="9"/>
      <c r="I471" s="9"/>
      <c r="J471" s="9"/>
      <c r="K471" s="21"/>
      <c r="L471" s="11"/>
      <c r="M471" s="9"/>
      <c r="N471" s="9"/>
      <c r="O471" s="9"/>
      <c r="P471" s="9"/>
      <c r="Q471" s="9"/>
      <c r="R471" s="9"/>
      <c r="S471" s="21"/>
      <c r="T471" s="9"/>
      <c r="U471" s="9"/>
      <c r="V471" s="9"/>
      <c r="W471" s="9"/>
      <c r="X471" s="9"/>
      <c r="Y471" s="9"/>
      <c r="Z471" s="9"/>
      <c r="AA471" s="21"/>
      <c r="AB471" s="9"/>
      <c r="AC471" s="9"/>
      <c r="AD471" s="9"/>
      <c r="AE471" s="9"/>
      <c r="AF471" s="9"/>
      <c r="AG471" s="9"/>
      <c r="AH471" s="9"/>
      <c r="AI471" s="2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1:35" ht="12.75" outlineLevel="1">
      <c r="A472" s="1" t="s">
        <v>1066</v>
      </c>
      <c r="B472" s="16" t="s">
        <v>1067</v>
      </c>
      <c r="C472" s="1" t="s">
        <v>1380</v>
      </c>
      <c r="E472" s="5">
        <v>2145558.85</v>
      </c>
      <c r="G472" s="5">
        <v>1320443.55</v>
      </c>
      <c r="I472" s="9">
        <f>(+E472-G472)</f>
        <v>825115.3</v>
      </c>
      <c r="K472" s="21">
        <f>IF(G472&lt;0,IF(I472=0,0,IF(OR(G472=0,E472=0),"N.M.",IF(ABS(I472/G472)&gt;=10,"N.M.",I472/(-G472)))),IF(I472=0,0,IF(OR(G472=0,E472=0),"N.M.",IF(ABS(I472/G472)&gt;=10,"N.M.",I472/G472))))</f>
        <v>0.6248773754849271</v>
      </c>
      <c r="M472" s="9">
        <v>6436676.55</v>
      </c>
      <c r="O472" s="9">
        <v>4588059.43</v>
      </c>
      <c r="Q472" s="9">
        <f>(+M472-O472)</f>
        <v>1848617.12</v>
      </c>
      <c r="S472" s="21">
        <f>IF(O472&lt;0,IF(Q472=0,0,IF(OR(O472=0,M472=0),"N.M.",IF(ABS(Q472/O472)&gt;=10,"N.M.",Q472/(-O472)))),IF(Q472=0,0,IF(OR(O472=0,M472=0),"N.M.",IF(ABS(Q472/O472)&gt;=10,"N.M.",Q472/O472))))</f>
        <v>0.4029191749157443</v>
      </c>
      <c r="U472" s="9">
        <v>17164470.69</v>
      </c>
      <c r="W472" s="9">
        <v>14411160.51</v>
      </c>
      <c r="Y472" s="9">
        <f>(+U472-W472)</f>
        <v>2753310.1800000016</v>
      </c>
      <c r="AA472" s="21">
        <f>IF(W472&lt;0,IF(Y472=0,0,IF(OR(W472=0,U472=0),"N.M.",IF(ABS(Y472/W472)&gt;=10,"N.M.",Y472/(-W472)))),IF(Y472=0,0,IF(OR(W472=0,U472=0),"N.M.",IF(ABS(Y472/W472)&gt;=10,"N.M.",Y472/W472))))</f>
        <v>0.1910540221996321</v>
      </c>
      <c r="AC472" s="9">
        <v>26953298.68</v>
      </c>
      <c r="AE472" s="9">
        <v>22320891.66</v>
      </c>
      <c r="AG472" s="9">
        <f>(+AC472-AE472)</f>
        <v>4632407.02</v>
      </c>
      <c r="AI472" s="21">
        <f>IF(AE472&lt;0,IF(AG472=0,0,IF(OR(AE472=0,AC472=0),"N.M.",IF(ABS(AG472/AE472)&gt;=10,"N.M.",AG472/(-AE472)))),IF(AG472=0,0,IF(OR(AE472=0,AC472=0),"N.M.",IF(ABS(AG472/AE472)&gt;=10,"N.M.",AG472/AE472))))</f>
        <v>0.2075368265104513</v>
      </c>
    </row>
    <row r="473" spans="1:35" ht="12.75" outlineLevel="1">
      <c r="A473" s="1" t="s">
        <v>1068</v>
      </c>
      <c r="B473" s="16" t="s">
        <v>1069</v>
      </c>
      <c r="C473" s="1" t="s">
        <v>1381</v>
      </c>
      <c r="E473" s="5">
        <v>87500</v>
      </c>
      <c r="G473" s="5">
        <v>87500</v>
      </c>
      <c r="I473" s="9">
        <f>(+E473-G473)</f>
        <v>0</v>
      </c>
      <c r="K473" s="21">
        <f>IF(G473&lt;0,IF(I473=0,0,IF(OR(G473=0,E473=0),"N.M.",IF(ABS(I473/G473)&gt;=10,"N.M.",I473/(-G473)))),IF(I473=0,0,IF(OR(G473=0,E473=0),"N.M.",IF(ABS(I473/G473)&gt;=10,"N.M.",I473/G473))))</f>
        <v>0</v>
      </c>
      <c r="M473" s="9">
        <v>262500</v>
      </c>
      <c r="O473" s="9">
        <v>262500</v>
      </c>
      <c r="Q473" s="9">
        <f>(+M473-O473)</f>
        <v>0</v>
      </c>
      <c r="S473" s="21">
        <f>IF(O473&lt;0,IF(Q473=0,0,IF(OR(O473=0,M473=0),"N.M.",IF(ABS(Q473/O473)&gt;=10,"N.M.",Q473/(-O473)))),IF(Q473=0,0,IF(OR(O473=0,M473=0),"N.M.",IF(ABS(Q473/O473)&gt;=10,"N.M.",Q473/O473))))</f>
        <v>0</v>
      </c>
      <c r="U473" s="9">
        <v>700000</v>
      </c>
      <c r="W473" s="9">
        <v>700000</v>
      </c>
      <c r="Y473" s="9">
        <f>(+U473-W473)</f>
        <v>0</v>
      </c>
      <c r="AA473" s="21">
        <f>IF(W473&lt;0,IF(Y473=0,0,IF(OR(W473=0,U473=0),"N.M.",IF(ABS(Y473/W473)&gt;=10,"N.M.",Y473/(-W473)))),IF(Y473=0,0,IF(OR(W473=0,U473=0),"N.M.",IF(ABS(Y473/W473)&gt;=10,"N.M.",Y473/W473))))</f>
        <v>0</v>
      </c>
      <c r="AC473" s="9">
        <v>1050000</v>
      </c>
      <c r="AE473" s="9">
        <v>1050000</v>
      </c>
      <c r="AG473" s="9">
        <f>(+AC473-AE473)</f>
        <v>0</v>
      </c>
      <c r="AI473" s="21">
        <f>IF(AE473&lt;0,IF(AG473=0,0,IF(OR(AE473=0,AC473=0),"N.M.",IF(ABS(AG473/AE473)&gt;=10,"N.M.",AG473/(-AE473)))),IF(AG473=0,0,IF(OR(AE473=0,AC473=0),"N.M.",IF(ABS(AG473/AE473)&gt;=10,"N.M.",AG473/AE473))))</f>
        <v>0</v>
      </c>
    </row>
    <row r="474" spans="1:53" s="16" customFormat="1" ht="12.75">
      <c r="A474" s="16" t="s">
        <v>55</v>
      </c>
      <c r="C474" s="16" t="s">
        <v>1382</v>
      </c>
      <c r="D474" s="9"/>
      <c r="E474" s="9">
        <v>2233058.85</v>
      </c>
      <c r="F474" s="9"/>
      <c r="G474" s="9">
        <v>1407943.55</v>
      </c>
      <c r="H474" s="9"/>
      <c r="I474" s="9">
        <f aca="true" t="shared" si="160" ref="I474:I491">(+E474-G474)</f>
        <v>825115.3</v>
      </c>
      <c r="J474" s="37" t="str">
        <f aca="true" t="shared" si="161" ref="J474:J491">IF((+E474-G474)=(I474),"  ",$AO$511)</f>
        <v>  </v>
      </c>
      <c r="K474" s="38">
        <f aca="true" t="shared" si="162" ref="K474:K491">IF(G474&lt;0,IF(I474=0,0,IF(OR(G474=0,E474=0),"N.M.",IF(ABS(I474/G474)&gt;=10,"N.M.",I474/(-G474)))),IF(I474=0,0,IF(OR(G474=0,E474=0),"N.M.",IF(ABS(I474/G474)&gt;=10,"N.M.",I474/G474))))</f>
        <v>0.5860428850290198</v>
      </c>
      <c r="L474" s="39"/>
      <c r="M474" s="9">
        <v>6699176.55</v>
      </c>
      <c r="N474" s="9"/>
      <c r="O474" s="9">
        <v>4850559.43</v>
      </c>
      <c r="P474" s="9"/>
      <c r="Q474" s="9">
        <f aca="true" t="shared" si="163" ref="Q474:Q491">(+M474-O474)</f>
        <v>1848617.12</v>
      </c>
      <c r="R474" s="37" t="str">
        <f aca="true" t="shared" si="164" ref="R474:R491">IF((+M474-O474)=(Q474),"  ",$AO$511)</f>
        <v>  </v>
      </c>
      <c r="S474" s="38">
        <f aca="true" t="shared" si="165" ref="S474:S491">IF(O474&lt;0,IF(Q474=0,0,IF(OR(O474=0,M474=0),"N.M.",IF(ABS(Q474/O474)&gt;=10,"N.M.",Q474/(-O474)))),IF(Q474=0,0,IF(OR(O474=0,M474=0),"N.M.",IF(ABS(Q474/O474)&gt;=10,"N.M.",Q474/O474))))</f>
        <v>0.38111420892332004</v>
      </c>
      <c r="T474" s="39"/>
      <c r="U474" s="9">
        <v>17864470.69</v>
      </c>
      <c r="V474" s="9"/>
      <c r="W474" s="9">
        <v>15111160.51</v>
      </c>
      <c r="X474" s="9"/>
      <c r="Y474" s="9">
        <f aca="true" t="shared" si="166" ref="Y474:Y491">(+U474-W474)</f>
        <v>2753310.1800000016</v>
      </c>
      <c r="Z474" s="37" t="str">
        <f aca="true" t="shared" si="167" ref="Z474:Z491">IF((+U474-W474)=(Y474),"  ",$AO$511)</f>
        <v>  </v>
      </c>
      <c r="AA474" s="38">
        <f aca="true" t="shared" si="168" ref="AA474:AA491">IF(W474&lt;0,IF(Y474=0,0,IF(OR(W474=0,U474=0),"N.M.",IF(ABS(Y474/W474)&gt;=10,"N.M.",Y474/(-W474)))),IF(Y474=0,0,IF(OR(W474=0,U474=0),"N.M.",IF(ABS(Y474/W474)&gt;=10,"N.M.",Y474/W474))))</f>
        <v>0.18220375451494703</v>
      </c>
      <c r="AB474" s="39"/>
      <c r="AC474" s="9">
        <v>28003298.68</v>
      </c>
      <c r="AD474" s="9"/>
      <c r="AE474" s="9">
        <v>23370891.66</v>
      </c>
      <c r="AF474" s="9"/>
      <c r="AG474" s="9">
        <f aca="true" t="shared" si="169" ref="AG474:AG491">(+AC474-AE474)</f>
        <v>4632407.02</v>
      </c>
      <c r="AH474" s="37" t="str">
        <f aca="true" t="shared" si="170" ref="AH474:AH491">IF((+AC474-AE474)=(AG474),"  ",$AO$511)</f>
        <v>  </v>
      </c>
      <c r="AI474" s="38">
        <f aca="true" t="shared" si="171" ref="AI474:AI491">IF(AE474&lt;0,IF(AG474=0,0,IF(OR(AE474=0,AC474=0),"N.M.",IF(ABS(AG474/AE474)&gt;=10,"N.M.",AG474/(-AE474)))),IF(AG474=0,0,IF(OR(AE474=0,AC474=0),"N.M.",IF(ABS(AG474/AE474)&gt;=10,"N.M.",AG474/AE474))))</f>
        <v>0.19821267786408453</v>
      </c>
      <c r="AJ474" s="39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1:35" ht="12.75" outlineLevel="1">
      <c r="A475" s="1" t="s">
        <v>1070</v>
      </c>
      <c r="B475" s="16" t="s">
        <v>1071</v>
      </c>
      <c r="C475" s="1" t="s">
        <v>1383</v>
      </c>
      <c r="E475" s="5">
        <v>113535.1</v>
      </c>
      <c r="G475" s="5">
        <v>686601.34</v>
      </c>
      <c r="I475" s="9">
        <f>(+E475-G475)</f>
        <v>-573066.24</v>
      </c>
      <c r="K475" s="21">
        <f>IF(G475&lt;0,IF(I475=0,0,IF(OR(G475=0,E475=0),"N.M.",IF(ABS(I475/G475)&gt;=10,"N.M.",I475/(-G475)))),IF(I475=0,0,IF(OR(G475=0,E475=0),"N.M.",IF(ABS(I475/G475)&gt;=10,"N.M.",I475/G475))))</f>
        <v>-0.8346418898629007</v>
      </c>
      <c r="M475" s="9">
        <v>363343.25</v>
      </c>
      <c r="O475" s="9">
        <v>1532277.52</v>
      </c>
      <c r="Q475" s="9">
        <f>(+M475-O475)</f>
        <v>-1168934.27</v>
      </c>
      <c r="S475" s="21">
        <f>IF(O475&lt;0,IF(Q475=0,0,IF(OR(O475=0,M475=0),"N.M.",IF(ABS(Q475/O475)&gt;=10,"N.M.",Q475/(-O475)))),IF(Q475=0,0,IF(OR(O475=0,M475=0),"N.M.",IF(ABS(Q475/O475)&gt;=10,"N.M.",Q475/O475))))</f>
        <v>-0.7628737319072592</v>
      </c>
      <c r="U475" s="9">
        <v>787238.09</v>
      </c>
      <c r="W475" s="9">
        <v>2198692.65</v>
      </c>
      <c r="Y475" s="9">
        <f>(+U475-W475)</f>
        <v>-1411454.56</v>
      </c>
      <c r="AA475" s="21">
        <f>IF(W475&lt;0,IF(Y475=0,0,IF(OR(W475=0,U475=0),"N.M.",IF(ABS(Y475/W475)&gt;=10,"N.M.",Y475/(-W475)))),IF(Y475=0,0,IF(OR(W475=0,U475=0),"N.M.",IF(ABS(Y475/W475)&gt;=10,"N.M.",Y475/W475))))</f>
        <v>-0.6419517343636002</v>
      </c>
      <c r="AC475" s="9">
        <v>1094522.13</v>
      </c>
      <c r="AE475" s="9">
        <v>2628494.26</v>
      </c>
      <c r="AG475" s="9">
        <f>(+AC475-AE475)</f>
        <v>-1533972.13</v>
      </c>
      <c r="AI475" s="21">
        <f>IF(AE475&lt;0,IF(AG475=0,0,IF(OR(AE475=0,AC475=0),"N.M.",IF(ABS(AG475/AE475)&gt;=10,"N.M.",AG475/(-AE475)))),IF(AG475=0,0,IF(OR(AE475=0,AC475=0),"N.M.",IF(ABS(AG475/AE475)&gt;=10,"N.M.",AG475/AE475))))</f>
        <v>-0.5835934867135681</v>
      </c>
    </row>
    <row r="476" spans="1:53" s="16" customFormat="1" ht="12.75" customHeight="1">
      <c r="A476" s="16" t="s">
        <v>85</v>
      </c>
      <c r="C476" s="16" t="s">
        <v>1384</v>
      </c>
      <c r="D476" s="9"/>
      <c r="E476" s="9">
        <v>113535.1</v>
      </c>
      <c r="F476" s="9"/>
      <c r="G476" s="9">
        <v>686601.34</v>
      </c>
      <c r="H476" s="9"/>
      <c r="I476" s="9">
        <f>(+E476-G476)</f>
        <v>-573066.24</v>
      </c>
      <c r="J476" s="37" t="str">
        <f>IF((+E476-G476)=(I476),"  ",$AO$511)</f>
        <v>  </v>
      </c>
      <c r="K476" s="38">
        <f>IF(G476&lt;0,IF(I476=0,0,IF(OR(G476=0,E476=0),"N.M.",IF(ABS(I476/G476)&gt;=10,"N.M.",I476/(-G476)))),IF(I476=0,0,IF(OR(G476=0,E476=0),"N.M.",IF(ABS(I476/G476)&gt;=10,"N.M.",I476/G476))))</f>
        <v>-0.8346418898629007</v>
      </c>
      <c r="L476" s="39"/>
      <c r="M476" s="9">
        <v>363343.25</v>
      </c>
      <c r="N476" s="9"/>
      <c r="O476" s="9">
        <v>1532277.52</v>
      </c>
      <c r="P476" s="9"/>
      <c r="Q476" s="9">
        <f>(+M476-O476)</f>
        <v>-1168934.27</v>
      </c>
      <c r="R476" s="37" t="str">
        <f>IF((+M476-O476)=(Q476),"  ",$AO$511)</f>
        <v>  </v>
      </c>
      <c r="S476" s="38">
        <f>IF(O476&lt;0,IF(Q476=0,0,IF(OR(O476=0,M476=0),"N.M.",IF(ABS(Q476/O476)&gt;=10,"N.M.",Q476/(-O476)))),IF(Q476=0,0,IF(OR(O476=0,M476=0),"N.M.",IF(ABS(Q476/O476)&gt;=10,"N.M.",Q476/O476))))</f>
        <v>-0.7628737319072592</v>
      </c>
      <c r="T476" s="39"/>
      <c r="U476" s="9">
        <v>787238.09</v>
      </c>
      <c r="V476" s="9"/>
      <c r="W476" s="9">
        <v>2198692.65</v>
      </c>
      <c r="X476" s="9"/>
      <c r="Y476" s="9">
        <f>(+U476-W476)</f>
        <v>-1411454.56</v>
      </c>
      <c r="Z476" s="37" t="str">
        <f>IF((+U476-W476)=(Y476),"  ",$AO$511)</f>
        <v>  </v>
      </c>
      <c r="AA476" s="38">
        <f>IF(W476&lt;0,IF(Y476=0,0,IF(OR(W476=0,U476=0),"N.M.",IF(ABS(Y476/W476)&gt;=10,"N.M.",Y476/(-W476)))),IF(Y476=0,0,IF(OR(W476=0,U476=0),"N.M.",IF(ABS(Y476/W476)&gt;=10,"N.M.",Y476/W476))))</f>
        <v>-0.6419517343636002</v>
      </c>
      <c r="AB476" s="39"/>
      <c r="AC476" s="9">
        <v>1094522.13</v>
      </c>
      <c r="AD476" s="9"/>
      <c r="AE476" s="9">
        <v>2628494.26</v>
      </c>
      <c r="AF476" s="9"/>
      <c r="AG476" s="9">
        <f>(+AC476-AE476)</f>
        <v>-1533972.13</v>
      </c>
      <c r="AH476" s="37" t="str">
        <f>IF((+AC476-AE476)=(AG476),"  ",$AO$511)</f>
        <v>  </v>
      </c>
      <c r="AI476" s="38">
        <f>IF(AE476&lt;0,IF(AG476=0,0,IF(OR(AE476=0,AC476=0),"N.M.",IF(ABS(AG476/AE476)&gt;=10,"N.M.",AG476/(-AE476)))),IF(AG476=0,0,IF(OR(AE476=0,AC476=0),"N.M.",IF(ABS(AG476/AE476)&gt;=10,"N.M.",AG476/AE476))))</f>
        <v>-0.5835934867135681</v>
      </c>
      <c r="AJ476" s="39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</row>
    <row r="477" spans="1:35" ht="12.75" outlineLevel="1">
      <c r="A477" s="1" t="s">
        <v>1072</v>
      </c>
      <c r="B477" s="16" t="s">
        <v>1073</v>
      </c>
      <c r="C477" s="1" t="s">
        <v>1385</v>
      </c>
      <c r="E477" s="5">
        <v>5870.91</v>
      </c>
      <c r="G477" s="5">
        <v>4158.84</v>
      </c>
      <c r="I477" s="9">
        <f>(+E477-G477)</f>
        <v>1712.0699999999997</v>
      </c>
      <c r="K477" s="21">
        <f>IF(G477&lt;0,IF(I477=0,0,IF(OR(G477=0,E477=0),"N.M.",IF(ABS(I477/G477)&gt;=10,"N.M.",I477/(-G477)))),IF(I477=0,0,IF(OR(G477=0,E477=0),"N.M.",IF(ABS(I477/G477)&gt;=10,"N.M.",I477/G477))))</f>
        <v>0.4116700810803012</v>
      </c>
      <c r="M477" s="9">
        <v>55439.090000000004</v>
      </c>
      <c r="O477" s="9">
        <v>44373.06</v>
      </c>
      <c r="Q477" s="9">
        <f>(+M477-O477)</f>
        <v>11066.030000000006</v>
      </c>
      <c r="S477" s="21">
        <f>IF(O477&lt;0,IF(Q477=0,0,IF(OR(O477=0,M477=0),"N.M.",IF(ABS(Q477/O477)&gt;=10,"N.M.",Q477/(-O477)))),IF(Q477=0,0,IF(OR(O477=0,M477=0),"N.M.",IF(ABS(Q477/O477)&gt;=10,"N.M.",Q477/O477))))</f>
        <v>0.24938622668799507</v>
      </c>
      <c r="U477" s="9">
        <v>121087.42</v>
      </c>
      <c r="W477" s="9">
        <v>111161.49</v>
      </c>
      <c r="Y477" s="9">
        <f>(+U477-W477)</f>
        <v>9925.929999999993</v>
      </c>
      <c r="AA477" s="21">
        <f>IF(W477&lt;0,IF(Y477=0,0,IF(OR(W477=0,U477=0),"N.M.",IF(ABS(Y477/W477)&gt;=10,"N.M.",Y477/(-W477)))),IF(Y477=0,0,IF(OR(W477=0,U477=0),"N.M.",IF(ABS(Y477/W477)&gt;=10,"N.M.",Y477/W477))))</f>
        <v>0.08929288371359535</v>
      </c>
      <c r="AC477" s="9">
        <v>200714.07</v>
      </c>
      <c r="AE477" s="9">
        <v>222244.37</v>
      </c>
      <c r="AG477" s="9">
        <f>(+AC477-AE477)</f>
        <v>-21530.29999999999</v>
      </c>
      <c r="AI477" s="21">
        <f>IF(AE477&lt;0,IF(AG477=0,0,IF(OR(AE477=0,AC477=0),"N.M.",IF(ABS(AG477/AE477)&gt;=10,"N.M.",AG477/(-AE477)))),IF(AG477=0,0,IF(OR(AE477=0,AC477=0),"N.M.",IF(ABS(AG477/AE477)&gt;=10,"N.M.",AG477/AE477))))</f>
        <v>-0.09687669478421428</v>
      </c>
    </row>
    <row r="478" spans="1:53" s="16" customFormat="1" ht="12.75" customHeight="1">
      <c r="A478" s="16" t="s">
        <v>86</v>
      </c>
      <c r="C478" s="16" t="s">
        <v>1386</v>
      </c>
      <c r="D478" s="9"/>
      <c r="E478" s="9">
        <v>5870.91</v>
      </c>
      <c r="F478" s="9"/>
      <c r="G478" s="9">
        <v>4158.84</v>
      </c>
      <c r="H478" s="9"/>
      <c r="I478" s="9">
        <f t="shared" si="160"/>
        <v>1712.0699999999997</v>
      </c>
      <c r="J478" s="85" t="str">
        <f t="shared" si="161"/>
        <v>  </v>
      </c>
      <c r="K478" s="38">
        <f t="shared" si="162"/>
        <v>0.4116700810803012</v>
      </c>
      <c r="L478" s="39"/>
      <c r="M478" s="9">
        <v>55439.090000000004</v>
      </c>
      <c r="N478" s="9"/>
      <c r="O478" s="9">
        <v>44373.06</v>
      </c>
      <c r="P478" s="9"/>
      <c r="Q478" s="9">
        <f t="shared" si="163"/>
        <v>11066.030000000006</v>
      </c>
      <c r="R478" s="85" t="str">
        <f t="shared" si="164"/>
        <v>  </v>
      </c>
      <c r="S478" s="38">
        <f t="shared" si="165"/>
        <v>0.24938622668799507</v>
      </c>
      <c r="T478" s="39"/>
      <c r="U478" s="9">
        <v>121087.42</v>
      </c>
      <c r="V478" s="9"/>
      <c r="W478" s="9">
        <v>111161.49</v>
      </c>
      <c r="X478" s="9"/>
      <c r="Y478" s="9">
        <f t="shared" si="166"/>
        <v>9925.929999999993</v>
      </c>
      <c r="Z478" s="85" t="str">
        <f t="shared" si="167"/>
        <v>  </v>
      </c>
      <c r="AA478" s="38">
        <f t="shared" si="168"/>
        <v>0.08929288371359535</v>
      </c>
      <c r="AB478" s="39"/>
      <c r="AC478" s="9">
        <v>200714.07</v>
      </c>
      <c r="AD478" s="9"/>
      <c r="AE478" s="9">
        <v>222244.37</v>
      </c>
      <c r="AF478" s="9"/>
      <c r="AG478" s="9">
        <f t="shared" si="169"/>
        <v>-21530.29999999999</v>
      </c>
      <c r="AH478" s="85" t="str">
        <f t="shared" si="170"/>
        <v>  </v>
      </c>
      <c r="AI478" s="38">
        <f t="shared" si="171"/>
        <v>-0.09687669478421428</v>
      </c>
      <c r="AJ478" s="39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</row>
    <row r="479" spans="1:35" ht="12.75" outlineLevel="1">
      <c r="A479" s="1" t="s">
        <v>1074</v>
      </c>
      <c r="B479" s="16" t="s">
        <v>1075</v>
      </c>
      <c r="C479" s="1" t="s">
        <v>1387</v>
      </c>
      <c r="E479" s="5">
        <v>38183.18</v>
      </c>
      <c r="G479" s="5">
        <v>74301.85</v>
      </c>
      <c r="I479" s="9">
        <f>(+E479-G479)</f>
        <v>-36118.670000000006</v>
      </c>
      <c r="K479" s="21">
        <f>IF(G479&lt;0,IF(I479=0,0,IF(OR(G479=0,E479=0),"N.M.",IF(ABS(I479/G479)&gt;=10,"N.M.",I479/(-G479)))),IF(I479=0,0,IF(OR(G479=0,E479=0),"N.M.",IF(ABS(I479/G479)&gt;=10,"N.M.",I479/G479))))</f>
        <v>-0.48610727727506114</v>
      </c>
      <c r="M479" s="9">
        <v>114549.58</v>
      </c>
      <c r="O479" s="9">
        <v>240999.72</v>
      </c>
      <c r="Q479" s="9">
        <f>(+M479-O479)</f>
        <v>-126450.14</v>
      </c>
      <c r="S479" s="21">
        <f>IF(O479&lt;0,IF(Q479=0,0,IF(OR(O479=0,M479=0),"N.M.",IF(ABS(Q479/O479)&gt;=10,"N.M.",Q479/(-O479)))),IF(Q479=0,0,IF(OR(O479=0,M479=0),"N.M.",IF(ABS(Q479/O479)&gt;=10,"N.M.",Q479/O479))))</f>
        <v>-0.5246899871916864</v>
      </c>
      <c r="U479" s="9">
        <v>302895.87</v>
      </c>
      <c r="W479" s="9">
        <v>702979.87</v>
      </c>
      <c r="Y479" s="9">
        <f>(+U479-W479)</f>
        <v>-400084</v>
      </c>
      <c r="AA479" s="21">
        <f>IF(W479&lt;0,IF(Y479=0,0,IF(OR(W479=0,U479=0),"N.M.",IF(ABS(Y479/W479)&gt;=10,"N.M.",Y479/(-W479)))),IF(Y479=0,0,IF(OR(W479=0,U479=0),"N.M.",IF(ABS(Y479/W479)&gt;=10,"N.M.",Y479/W479))))</f>
        <v>-0.5691258271734011</v>
      </c>
      <c r="AC479" s="9">
        <v>620349.26</v>
      </c>
      <c r="AE479" s="9">
        <v>1072563.99</v>
      </c>
      <c r="AG479" s="9">
        <f>(+AC479-AE479)</f>
        <v>-452214.73</v>
      </c>
      <c r="AI479" s="21">
        <f>IF(AE479&lt;0,IF(AG479=0,0,IF(OR(AE479=0,AC479=0),"N.M.",IF(ABS(AG479/AE479)&gt;=10,"N.M.",AG479/(-AE479)))),IF(AG479=0,0,IF(OR(AE479=0,AC479=0),"N.M.",IF(ABS(AG479/AE479)&gt;=10,"N.M.",AG479/AE479))))</f>
        <v>-0.42162028020351494</v>
      </c>
    </row>
    <row r="480" spans="1:53" s="16" customFormat="1" ht="12.75">
      <c r="A480" s="16" t="s">
        <v>56</v>
      </c>
      <c r="C480" s="16" t="s">
        <v>1388</v>
      </c>
      <c r="D480" s="9"/>
      <c r="E480" s="9">
        <v>38183.18</v>
      </c>
      <c r="F480" s="9"/>
      <c r="G480" s="9">
        <v>74301.85</v>
      </c>
      <c r="H480" s="9"/>
      <c r="I480" s="9">
        <f t="shared" si="160"/>
        <v>-36118.670000000006</v>
      </c>
      <c r="J480" s="37" t="str">
        <f t="shared" si="161"/>
        <v>  </v>
      </c>
      <c r="K480" s="38">
        <f t="shared" si="162"/>
        <v>-0.48610727727506114</v>
      </c>
      <c r="L480" s="39"/>
      <c r="M480" s="9">
        <v>114549.58</v>
      </c>
      <c r="N480" s="9"/>
      <c r="O480" s="9">
        <v>240999.72</v>
      </c>
      <c r="P480" s="9"/>
      <c r="Q480" s="9">
        <f t="shared" si="163"/>
        <v>-126450.14</v>
      </c>
      <c r="R480" s="37" t="str">
        <f t="shared" si="164"/>
        <v>  </v>
      </c>
      <c r="S480" s="38">
        <f t="shared" si="165"/>
        <v>-0.5246899871916864</v>
      </c>
      <c r="T480" s="39"/>
      <c r="U480" s="9">
        <v>302895.87</v>
      </c>
      <c r="V480" s="9"/>
      <c r="W480" s="9">
        <v>702979.87</v>
      </c>
      <c r="X480" s="9"/>
      <c r="Y480" s="9">
        <f t="shared" si="166"/>
        <v>-400084</v>
      </c>
      <c r="Z480" s="37" t="str">
        <f t="shared" si="167"/>
        <v>  </v>
      </c>
      <c r="AA480" s="38">
        <f t="shared" si="168"/>
        <v>-0.5691258271734011</v>
      </c>
      <c r="AB480" s="39"/>
      <c r="AC480" s="9">
        <v>620349.26</v>
      </c>
      <c r="AD480" s="9"/>
      <c r="AE480" s="9">
        <v>1072563.99</v>
      </c>
      <c r="AF480" s="9"/>
      <c r="AG480" s="9">
        <f t="shared" si="169"/>
        <v>-452214.73</v>
      </c>
      <c r="AH480" s="37" t="str">
        <f t="shared" si="170"/>
        <v>  </v>
      </c>
      <c r="AI480" s="38">
        <f t="shared" si="171"/>
        <v>-0.42162028020351494</v>
      </c>
      <c r="AJ480" s="39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</row>
    <row r="481" spans="1:35" ht="12.75" outlineLevel="1">
      <c r="A481" s="1" t="s">
        <v>1076</v>
      </c>
      <c r="B481" s="16" t="s">
        <v>1077</v>
      </c>
      <c r="C481" s="1" t="s">
        <v>1389</v>
      </c>
      <c r="E481" s="5">
        <v>0</v>
      </c>
      <c r="G481" s="5">
        <v>0</v>
      </c>
      <c r="I481" s="9">
        <f>(+E481-G481)</f>
        <v>0</v>
      </c>
      <c r="K481" s="21">
        <f>IF(G481&lt;0,IF(I481=0,0,IF(OR(G481=0,E481=0),"N.M.",IF(ABS(I481/G481)&gt;=10,"N.M.",I481/(-G481)))),IF(I481=0,0,IF(OR(G481=0,E481=0),"N.M.",IF(ABS(I481/G481)&gt;=10,"N.M.",I481/G481))))</f>
        <v>0</v>
      </c>
      <c r="M481" s="9">
        <v>0</v>
      </c>
      <c r="O481" s="9">
        <v>2811.7000000000003</v>
      </c>
      <c r="Q481" s="9">
        <f>(+M481-O481)</f>
        <v>-2811.7000000000003</v>
      </c>
      <c r="S481" s="21" t="str">
        <f>IF(O481&lt;0,IF(Q481=0,0,IF(OR(O481=0,M481=0),"N.M.",IF(ABS(Q481/O481)&gt;=10,"N.M.",Q481/(-O481)))),IF(Q481=0,0,IF(OR(O481=0,M481=0),"N.M.",IF(ABS(Q481/O481)&gt;=10,"N.M.",Q481/O481))))</f>
        <v>N.M.</v>
      </c>
      <c r="U481" s="9">
        <v>0</v>
      </c>
      <c r="W481" s="9">
        <v>16870.6</v>
      </c>
      <c r="Y481" s="9">
        <f>(+U481-W481)</f>
        <v>-16870.6</v>
      </c>
      <c r="AA481" s="21" t="str">
        <f>IF(W481&lt;0,IF(Y481=0,0,IF(OR(W481=0,U481=0),"N.M.",IF(ABS(Y481/W481)&gt;=10,"N.M.",Y481/(-W481)))),IF(Y481=0,0,IF(OR(W481=0,U481=0),"N.M.",IF(ABS(Y481/W481)&gt;=10,"N.M.",Y481/W481))))</f>
        <v>N.M.</v>
      </c>
      <c r="AC481" s="9">
        <v>0</v>
      </c>
      <c r="AE481" s="9">
        <v>28117.62</v>
      </c>
      <c r="AG481" s="9">
        <f>(+AC481-AE481)</f>
        <v>-28117.62</v>
      </c>
      <c r="AI481" s="21" t="str">
        <f>IF(AE481&lt;0,IF(AG481=0,0,IF(OR(AE481=0,AC481=0),"N.M.",IF(ABS(AG481/AE481)&gt;=10,"N.M.",AG481/(-AE481)))),IF(AG481=0,0,IF(OR(AE481=0,AC481=0),"N.M.",IF(ABS(AG481/AE481)&gt;=10,"N.M.",AG481/AE481))))</f>
        <v>N.M.</v>
      </c>
    </row>
    <row r="482" spans="1:35" ht="12.75" outlineLevel="1">
      <c r="A482" s="1" t="s">
        <v>1078</v>
      </c>
      <c r="B482" s="16" t="s">
        <v>1079</v>
      </c>
      <c r="C482" s="1" t="s">
        <v>1390</v>
      </c>
      <c r="E482" s="5">
        <v>2804.05</v>
      </c>
      <c r="G482" s="5">
        <v>2804.06</v>
      </c>
      <c r="I482" s="9">
        <f>(+E482-G482)</f>
        <v>-0.009999999999763531</v>
      </c>
      <c r="K482" s="21">
        <f>IF(G482&lt;0,IF(I482=0,0,IF(OR(G482=0,E482=0),"N.M.",IF(ABS(I482/G482)&gt;=10,"N.M.",I482/(-G482)))),IF(I482=0,0,IF(OR(G482=0,E482=0),"N.M.",IF(ABS(I482/G482)&gt;=10,"N.M.",I482/G482))))</f>
        <v>-3.5662574979720588E-06</v>
      </c>
      <c r="M482" s="9">
        <v>8412.16</v>
      </c>
      <c r="O482" s="9">
        <v>8412.17</v>
      </c>
      <c r="Q482" s="9">
        <f>(+M482-O482)</f>
        <v>-0.010000000000218279</v>
      </c>
      <c r="S482" s="21">
        <f>IF(O482&lt;0,IF(Q482=0,0,IF(OR(O482=0,M482=0),"N.M.",IF(ABS(Q482/O482)&gt;=10,"N.M.",Q482/(-O482)))),IF(Q482=0,0,IF(OR(O482=0,M482=0),"N.M.",IF(ABS(Q482/O482)&gt;=10,"N.M.",Q482/O482))))</f>
        <v>-1.1887539125122625E-06</v>
      </c>
      <c r="U482" s="9">
        <v>22432.43</v>
      </c>
      <c r="W482" s="9">
        <v>22432.45</v>
      </c>
      <c r="Y482" s="9">
        <f>(+U482-W482)</f>
        <v>-0.020000000000436557</v>
      </c>
      <c r="AA482" s="21">
        <f>IF(W482&lt;0,IF(Y482=0,0,IF(OR(W482=0,U482=0),"N.M.",IF(ABS(Y482/W482)&gt;=10,"N.M.",Y482/(-W482)))),IF(Y482=0,0,IF(OR(W482=0,U482=0),"N.M.",IF(ABS(Y482/W482)&gt;=10,"N.M.",Y482/W482))))</f>
        <v>-8.915655668657038E-07</v>
      </c>
      <c r="AC482" s="9">
        <v>33648.64</v>
      </c>
      <c r="AE482" s="9">
        <v>33648.69</v>
      </c>
      <c r="AG482" s="9">
        <f>(+AC482-AE482)</f>
        <v>-0.05000000000291038</v>
      </c>
      <c r="AI482" s="21">
        <f>IF(AE482&lt;0,IF(AG482=0,0,IF(OR(AE482=0,AC482=0),"N.M.",IF(ABS(AG482/AE482)&gt;=10,"N.M.",AG482/(-AE482)))),IF(AG482=0,0,IF(OR(AE482=0,AC482=0),"N.M.",IF(ABS(AG482/AE482)&gt;=10,"N.M.",AG482/AE482))))</f>
        <v>-1.4859419490895598E-06</v>
      </c>
    </row>
    <row r="483" spans="1:36" s="16" customFormat="1" ht="12.75">
      <c r="A483" s="16" t="s">
        <v>57</v>
      </c>
      <c r="C483" s="16" t="s">
        <v>1391</v>
      </c>
      <c r="D483" s="9"/>
      <c r="E483" s="9">
        <v>2804.05</v>
      </c>
      <c r="F483" s="9"/>
      <c r="G483" s="9">
        <v>2804.06</v>
      </c>
      <c r="H483" s="9"/>
      <c r="I483" s="9">
        <f t="shared" si="160"/>
        <v>-0.009999999999763531</v>
      </c>
      <c r="J483" s="37" t="str">
        <f t="shared" si="161"/>
        <v>  </v>
      </c>
      <c r="K483" s="38">
        <f t="shared" si="162"/>
        <v>-3.5662574979720588E-06</v>
      </c>
      <c r="L483" s="39"/>
      <c r="M483" s="9">
        <v>8412.16</v>
      </c>
      <c r="N483" s="9"/>
      <c r="O483" s="9">
        <v>11223.87</v>
      </c>
      <c r="P483" s="9"/>
      <c r="Q483" s="9">
        <f t="shared" si="163"/>
        <v>-2811.710000000001</v>
      </c>
      <c r="R483" s="37" t="str">
        <f t="shared" si="164"/>
        <v>  </v>
      </c>
      <c r="S483" s="38">
        <f t="shared" si="165"/>
        <v>-0.25051163279688743</v>
      </c>
      <c r="T483" s="39"/>
      <c r="U483" s="9">
        <v>22432.43</v>
      </c>
      <c r="V483" s="9"/>
      <c r="W483" s="9">
        <v>39303.05</v>
      </c>
      <c r="X483" s="9"/>
      <c r="Y483" s="9">
        <f t="shared" si="166"/>
        <v>-16870.620000000003</v>
      </c>
      <c r="Z483" s="37" t="str">
        <f t="shared" si="167"/>
        <v>  </v>
      </c>
      <c r="AA483" s="38">
        <f t="shared" si="168"/>
        <v>-0.42924454972324033</v>
      </c>
      <c r="AB483" s="39"/>
      <c r="AC483" s="9">
        <v>33648.64</v>
      </c>
      <c r="AD483" s="9"/>
      <c r="AE483" s="9">
        <v>61766.31</v>
      </c>
      <c r="AF483" s="9"/>
      <c r="AG483" s="9">
        <f t="shared" si="169"/>
        <v>-28117.67</v>
      </c>
      <c r="AH483" s="37" t="str">
        <f t="shared" si="170"/>
        <v>  </v>
      </c>
      <c r="AI483" s="38">
        <f t="shared" si="171"/>
        <v>-0.4552266437804039</v>
      </c>
      <c r="AJ483" s="39"/>
    </row>
    <row r="484" spans="1:36" s="16" customFormat="1" ht="12.75">
      <c r="A484" s="16" t="s">
        <v>58</v>
      </c>
      <c r="C484" s="16" t="s">
        <v>1392</v>
      </c>
      <c r="D484" s="9"/>
      <c r="E484" s="9">
        <v>0</v>
      </c>
      <c r="F484" s="9"/>
      <c r="G484" s="9">
        <v>0</v>
      </c>
      <c r="H484" s="9"/>
      <c r="I484" s="9">
        <f t="shared" si="160"/>
        <v>0</v>
      </c>
      <c r="J484" s="37" t="str">
        <f t="shared" si="161"/>
        <v>  </v>
      </c>
      <c r="K484" s="38">
        <f t="shared" si="162"/>
        <v>0</v>
      </c>
      <c r="L484" s="39"/>
      <c r="M484" s="9">
        <v>0</v>
      </c>
      <c r="N484" s="9"/>
      <c r="O484" s="9">
        <v>0</v>
      </c>
      <c r="P484" s="9"/>
      <c r="Q484" s="9">
        <f t="shared" si="163"/>
        <v>0</v>
      </c>
      <c r="R484" s="37" t="str">
        <f t="shared" si="164"/>
        <v>  </v>
      </c>
      <c r="S484" s="38">
        <f t="shared" si="165"/>
        <v>0</v>
      </c>
      <c r="T484" s="39"/>
      <c r="U484" s="9">
        <v>0</v>
      </c>
      <c r="V484" s="9"/>
      <c r="W484" s="9">
        <v>0</v>
      </c>
      <c r="X484" s="9"/>
      <c r="Y484" s="9">
        <f t="shared" si="166"/>
        <v>0</v>
      </c>
      <c r="Z484" s="37" t="str">
        <f t="shared" si="167"/>
        <v>  </v>
      </c>
      <c r="AA484" s="38">
        <f t="shared" si="168"/>
        <v>0</v>
      </c>
      <c r="AB484" s="39"/>
      <c r="AC484" s="9">
        <v>0</v>
      </c>
      <c r="AD484" s="9"/>
      <c r="AE484" s="9">
        <v>0</v>
      </c>
      <c r="AF484" s="9"/>
      <c r="AG484" s="9">
        <f t="shared" si="169"/>
        <v>0</v>
      </c>
      <c r="AH484" s="37" t="str">
        <f t="shared" si="170"/>
        <v>  </v>
      </c>
      <c r="AI484" s="38">
        <f t="shared" si="171"/>
        <v>0</v>
      </c>
      <c r="AJ484" s="39"/>
    </row>
    <row r="485" spans="1:35" ht="12.75" outlineLevel="1">
      <c r="A485" s="1" t="s">
        <v>1080</v>
      </c>
      <c r="B485" s="16" t="s">
        <v>1081</v>
      </c>
      <c r="C485" s="1" t="s">
        <v>1393</v>
      </c>
      <c r="E485" s="5">
        <v>172268.58000000002</v>
      </c>
      <c r="G485" s="5">
        <v>76258.05</v>
      </c>
      <c r="I485" s="9">
        <f>(+E485-G485)</f>
        <v>96010.53000000001</v>
      </c>
      <c r="K485" s="21">
        <f>IF(G485&lt;0,IF(I485=0,0,IF(OR(G485=0,E485=0),"N.M.",IF(ABS(I485/G485)&gt;=10,"N.M.",I485/(-G485)))),IF(I485=0,0,IF(OR(G485=0,E485=0),"N.M.",IF(ABS(I485/G485)&gt;=10,"N.M.",I485/G485))))</f>
        <v>1.2590215721487765</v>
      </c>
      <c r="M485" s="9">
        <v>188118.1</v>
      </c>
      <c r="O485" s="9">
        <v>124024.81</v>
      </c>
      <c r="Q485" s="9">
        <f>(+M485-O485)</f>
        <v>64093.29000000001</v>
      </c>
      <c r="S485" s="21">
        <f>IF(O485&lt;0,IF(Q485=0,0,IF(OR(O485=0,M485=0),"N.M.",IF(ABS(Q485/O485)&gt;=10,"N.M.",Q485/(-O485)))),IF(Q485=0,0,IF(OR(O485=0,M485=0),"N.M.",IF(ABS(Q485/O485)&gt;=10,"N.M.",Q485/O485))))</f>
        <v>0.5167779736973594</v>
      </c>
      <c r="U485" s="9">
        <v>536074.25</v>
      </c>
      <c r="W485" s="9">
        <v>339055.34</v>
      </c>
      <c r="Y485" s="9">
        <f>(+U485-W485)</f>
        <v>197018.90999999997</v>
      </c>
      <c r="AA485" s="21">
        <f>IF(W485&lt;0,IF(Y485=0,0,IF(OR(W485=0,U485=0),"N.M.",IF(ABS(Y485/W485)&gt;=10,"N.M.",Y485/(-W485)))),IF(Y485=0,0,IF(OR(W485=0,U485=0),"N.M.",IF(ABS(Y485/W485)&gt;=10,"N.M.",Y485/W485))))</f>
        <v>0.5810818670486062</v>
      </c>
      <c r="AC485" s="9">
        <v>-505105.37</v>
      </c>
      <c r="AE485" s="9">
        <v>909952.97</v>
      </c>
      <c r="AG485" s="9">
        <f>(+AC485-AE485)</f>
        <v>-1415058.3399999999</v>
      </c>
      <c r="AI485" s="21">
        <f>IF(AE485&lt;0,IF(AG485=0,0,IF(OR(AE485=0,AC485=0),"N.M.",IF(ABS(AG485/AE485)&gt;=10,"N.M.",AG485/(-AE485)))),IF(AG485=0,0,IF(OR(AE485=0,AC485=0),"N.M.",IF(ABS(AG485/AE485)&gt;=10,"N.M.",AG485/AE485))))</f>
        <v>-1.555089533912945</v>
      </c>
    </row>
    <row r="486" spans="1:35" ht="12.75" outlineLevel="1">
      <c r="A486" s="1" t="s">
        <v>1082</v>
      </c>
      <c r="B486" s="16" t="s">
        <v>1083</v>
      </c>
      <c r="C486" s="1" t="s">
        <v>1394</v>
      </c>
      <c r="E486" s="5">
        <v>76902.06</v>
      </c>
      <c r="G486" s="5">
        <v>68389.55</v>
      </c>
      <c r="I486" s="9">
        <f>(+E486-G486)</f>
        <v>8512.509999999995</v>
      </c>
      <c r="K486" s="21">
        <f>IF(G486&lt;0,IF(I486=0,0,IF(OR(G486=0,E486=0),"N.M.",IF(ABS(I486/G486)&gt;=10,"N.M.",I486/(-G486)))),IF(I486=0,0,IF(OR(G486=0,E486=0),"N.M.",IF(ABS(I486/G486)&gt;=10,"N.M.",I486/G486))))</f>
        <v>0.12447091697488863</v>
      </c>
      <c r="M486" s="9">
        <v>226621.95</v>
      </c>
      <c r="O486" s="9">
        <v>200907.54</v>
      </c>
      <c r="Q486" s="9">
        <f>(+M486-O486)</f>
        <v>25714.410000000003</v>
      </c>
      <c r="S486" s="21">
        <f>IF(O486&lt;0,IF(Q486=0,0,IF(OR(O486=0,M486=0),"N.M.",IF(ABS(Q486/O486)&gt;=10,"N.M.",Q486/(-O486)))),IF(Q486=0,0,IF(OR(O486=0,M486=0),"N.M.",IF(ABS(Q486/O486)&gt;=10,"N.M.",Q486/O486))))</f>
        <v>0.12799126404116043</v>
      </c>
      <c r="U486" s="9">
        <v>587322.68</v>
      </c>
      <c r="W486" s="9">
        <v>517106.26</v>
      </c>
      <c r="Y486" s="9">
        <f>(+U486-W486)</f>
        <v>70216.42000000004</v>
      </c>
      <c r="AA486" s="21">
        <f>IF(W486&lt;0,IF(Y486=0,0,IF(OR(W486=0,U486=0),"N.M.",IF(ABS(Y486/W486)&gt;=10,"N.M.",Y486/(-W486)))),IF(Y486=0,0,IF(OR(W486=0,U486=0),"N.M.",IF(ABS(Y486/W486)&gt;=10,"N.M.",Y486/W486))))</f>
        <v>0.1357872171185861</v>
      </c>
      <c r="AC486" s="9">
        <v>863974.3600000001</v>
      </c>
      <c r="AE486" s="9">
        <v>759996.94</v>
      </c>
      <c r="AG486" s="9">
        <f>(+AC486-AE486)</f>
        <v>103977.42000000016</v>
      </c>
      <c r="AI486" s="21">
        <f>IF(AE486&lt;0,IF(AG486=0,0,IF(OR(AE486=0,AC486=0),"N.M.",IF(ABS(AG486/AE486)&gt;=10,"N.M.",AG486/(-AE486)))),IF(AG486=0,0,IF(OR(AE486=0,AC486=0),"N.M.",IF(ABS(AG486/AE486)&gt;=10,"N.M.",AG486/AE486))))</f>
        <v>0.13681294558896534</v>
      </c>
    </row>
    <row r="487" spans="1:36" s="16" customFormat="1" ht="12.75">
      <c r="A487" s="16" t="s">
        <v>59</v>
      </c>
      <c r="C487" s="16" t="s">
        <v>1395</v>
      </c>
      <c r="D487" s="9"/>
      <c r="E487" s="9">
        <v>249170.64</v>
      </c>
      <c r="F487" s="9"/>
      <c r="G487" s="9">
        <v>144647.6</v>
      </c>
      <c r="H487" s="9"/>
      <c r="I487" s="9">
        <f t="shared" si="160"/>
        <v>104523.04000000001</v>
      </c>
      <c r="J487" s="37" t="str">
        <f t="shared" si="161"/>
        <v>  </v>
      </c>
      <c r="K487" s="38">
        <f t="shared" si="162"/>
        <v>0.722604730393038</v>
      </c>
      <c r="L487" s="39"/>
      <c r="M487" s="9">
        <v>414740.05000000005</v>
      </c>
      <c r="N487" s="9"/>
      <c r="O487" s="9">
        <v>324932.35</v>
      </c>
      <c r="P487" s="9"/>
      <c r="Q487" s="9">
        <f t="shared" si="163"/>
        <v>89807.70000000007</v>
      </c>
      <c r="R487" s="37" t="str">
        <f t="shared" si="164"/>
        <v>  </v>
      </c>
      <c r="S487" s="38">
        <f t="shared" si="165"/>
        <v>0.27638891603129107</v>
      </c>
      <c r="T487" s="39"/>
      <c r="U487" s="9">
        <v>1123396.9300000002</v>
      </c>
      <c r="V487" s="9"/>
      <c r="W487" s="9">
        <v>856161.6000000001</v>
      </c>
      <c r="X487" s="9"/>
      <c r="Y487" s="9">
        <f t="shared" si="166"/>
        <v>267235.3300000001</v>
      </c>
      <c r="Z487" s="37" t="str">
        <f t="shared" si="167"/>
        <v>  </v>
      </c>
      <c r="AA487" s="38">
        <f t="shared" si="168"/>
        <v>0.3121318802431691</v>
      </c>
      <c r="AB487" s="39"/>
      <c r="AC487" s="9">
        <v>358868.9900000001</v>
      </c>
      <c r="AD487" s="9"/>
      <c r="AE487" s="9">
        <v>1669949.9100000001</v>
      </c>
      <c r="AF487" s="9"/>
      <c r="AG487" s="9">
        <f t="shared" si="169"/>
        <v>-1311080.92</v>
      </c>
      <c r="AH487" s="37" t="str">
        <f t="shared" si="170"/>
        <v>  </v>
      </c>
      <c r="AI487" s="38">
        <f t="shared" si="171"/>
        <v>-0.7851019435666785</v>
      </c>
      <c r="AJ487" s="39"/>
    </row>
    <row r="488" spans="1:36" s="16" customFormat="1" ht="12.75">
      <c r="A488" s="77" t="s">
        <v>60</v>
      </c>
      <c r="C488" s="17" t="s">
        <v>61</v>
      </c>
      <c r="D488" s="18"/>
      <c r="E488" s="18">
        <v>2642622.7300000004</v>
      </c>
      <c r="F488" s="18"/>
      <c r="G488" s="18">
        <v>2320457.24</v>
      </c>
      <c r="H488" s="18"/>
      <c r="I488" s="18">
        <f t="shared" si="160"/>
        <v>322165.4900000002</v>
      </c>
      <c r="J488" s="37" t="str">
        <f t="shared" si="161"/>
        <v>  </v>
      </c>
      <c r="K488" s="40">
        <f t="shared" si="162"/>
        <v>0.1388370724728374</v>
      </c>
      <c r="L488" s="39"/>
      <c r="M488" s="18">
        <v>7655660.68</v>
      </c>
      <c r="N488" s="18"/>
      <c r="O488" s="18">
        <v>7004365.949999999</v>
      </c>
      <c r="P488" s="18"/>
      <c r="Q488" s="18">
        <f t="shared" si="163"/>
        <v>651294.7300000004</v>
      </c>
      <c r="R488" s="37" t="str">
        <f t="shared" si="164"/>
        <v>  </v>
      </c>
      <c r="S488" s="40">
        <f t="shared" si="165"/>
        <v>0.09298410943248911</v>
      </c>
      <c r="T488" s="39"/>
      <c r="U488" s="18">
        <v>20221521.430000003</v>
      </c>
      <c r="V488" s="18"/>
      <c r="W488" s="18">
        <v>19019459.17</v>
      </c>
      <c r="X488" s="18"/>
      <c r="Y488" s="18">
        <f t="shared" si="166"/>
        <v>1202062.2600000016</v>
      </c>
      <c r="Z488" s="37" t="str">
        <f t="shared" si="167"/>
        <v>  </v>
      </c>
      <c r="AA488" s="40">
        <f t="shared" si="168"/>
        <v>0.06320170564555551</v>
      </c>
      <c r="AB488" s="39"/>
      <c r="AC488" s="18">
        <v>30311401.770000003</v>
      </c>
      <c r="AD488" s="18"/>
      <c r="AE488" s="18">
        <v>29025910.5</v>
      </c>
      <c r="AF488" s="18"/>
      <c r="AG488" s="18">
        <f t="shared" si="169"/>
        <v>1285491.2700000033</v>
      </c>
      <c r="AH488" s="37" t="str">
        <f t="shared" si="170"/>
        <v>  </v>
      </c>
      <c r="AI488" s="40">
        <f t="shared" si="171"/>
        <v>0.04428771562566498</v>
      </c>
      <c r="AJ488" s="39"/>
    </row>
    <row r="489" spans="1:35" ht="12.75" outlineLevel="1">
      <c r="A489" s="1" t="s">
        <v>1084</v>
      </c>
      <c r="B489" s="16" t="s">
        <v>1085</v>
      </c>
      <c r="C489" s="1" t="s">
        <v>1396</v>
      </c>
      <c r="E489" s="5">
        <v>-121245.88</v>
      </c>
      <c r="G489" s="5">
        <v>-72590.85</v>
      </c>
      <c r="I489" s="9">
        <f>(+E489-G489)</f>
        <v>-48655.03</v>
      </c>
      <c r="K489" s="21">
        <f>IF(G489&lt;0,IF(I489=0,0,IF(OR(G489=0,E489=0),"N.M.",IF(ABS(I489/G489)&gt;=10,"N.M.",I489/(-G489)))),IF(I489=0,0,IF(OR(G489=0,E489=0),"N.M.",IF(ABS(I489/G489)&gt;=10,"N.M.",I489/G489))))</f>
        <v>-0.6702639519994599</v>
      </c>
      <c r="M489" s="9">
        <v>-410832.74</v>
      </c>
      <c r="O489" s="9">
        <v>-125279.34</v>
      </c>
      <c r="Q489" s="9">
        <f>(+M489-O489)</f>
        <v>-285553.4</v>
      </c>
      <c r="S489" s="21">
        <f>IF(O489&lt;0,IF(Q489=0,0,IF(OR(O489=0,M489=0),"N.M.",IF(ABS(Q489/O489)&gt;=10,"N.M.",Q489/(-O489)))),IF(Q489=0,0,IF(OR(O489=0,M489=0),"N.M.",IF(ABS(Q489/O489)&gt;=10,"N.M.",Q489/O489))))</f>
        <v>-2.2793335277788023</v>
      </c>
      <c r="U489" s="9">
        <v>-981582.99</v>
      </c>
      <c r="W489" s="9">
        <v>-367579.41000000003</v>
      </c>
      <c r="Y489" s="9">
        <f>(+U489-W489)</f>
        <v>-614003.58</v>
      </c>
      <c r="AA489" s="21">
        <f>IF(W489&lt;0,IF(Y489=0,0,IF(OR(W489=0,U489=0),"N.M.",IF(ABS(Y489/W489)&gt;=10,"N.M.",Y489/(-W489)))),IF(Y489=0,0,IF(OR(W489=0,U489=0),"N.M.",IF(ABS(Y489/W489)&gt;=10,"N.M.",Y489/W489))))</f>
        <v>-1.6703970986840637</v>
      </c>
      <c r="AC489" s="9">
        <v>-1209492.03</v>
      </c>
      <c r="AE489" s="9">
        <v>-809921.5</v>
      </c>
      <c r="AG489" s="9">
        <f>(+AC489-AE489)</f>
        <v>-399570.53</v>
      </c>
      <c r="AI489" s="21">
        <f>IF(AE489&lt;0,IF(AG489=0,0,IF(OR(AE489=0,AC489=0),"N.M.",IF(ABS(AG489/AE489)&gt;=10,"N.M.",AG489/(-AE489)))),IF(AG489=0,0,IF(OR(AE489=0,AC489=0),"N.M.",IF(ABS(AG489/AE489)&gt;=10,"N.M.",AG489/AE489))))</f>
        <v>-0.4933447624245066</v>
      </c>
    </row>
    <row r="490" spans="1:36" s="16" customFormat="1" ht="12.75">
      <c r="A490" s="16" t="s">
        <v>62</v>
      </c>
      <c r="C490" s="16" t="s">
        <v>1397</v>
      </c>
      <c r="D490" s="9"/>
      <c r="E490" s="9">
        <v>-121245.88</v>
      </c>
      <c r="F490" s="9"/>
      <c r="G490" s="9">
        <v>-72590.85</v>
      </c>
      <c r="H490" s="9"/>
      <c r="I490" s="9">
        <f t="shared" si="160"/>
        <v>-48655.03</v>
      </c>
      <c r="J490" s="37" t="str">
        <f t="shared" si="161"/>
        <v>  </v>
      </c>
      <c r="K490" s="38">
        <f t="shared" si="162"/>
        <v>-0.6702639519994599</v>
      </c>
      <c r="L490" s="39"/>
      <c r="M490" s="9">
        <v>-410832.74</v>
      </c>
      <c r="N490" s="9"/>
      <c r="O490" s="9">
        <v>-125279.34</v>
      </c>
      <c r="P490" s="9"/>
      <c r="Q490" s="9">
        <f t="shared" si="163"/>
        <v>-285553.4</v>
      </c>
      <c r="R490" s="37" t="str">
        <f t="shared" si="164"/>
        <v>  </v>
      </c>
      <c r="S490" s="38">
        <f t="shared" si="165"/>
        <v>-2.2793335277788023</v>
      </c>
      <c r="T490" s="39"/>
      <c r="U490" s="9">
        <v>-981582.99</v>
      </c>
      <c r="V490" s="9"/>
      <c r="W490" s="9">
        <v>-367579.41000000003</v>
      </c>
      <c r="X490" s="9"/>
      <c r="Y490" s="9">
        <f t="shared" si="166"/>
        <v>-614003.58</v>
      </c>
      <c r="Z490" s="37" t="str">
        <f t="shared" si="167"/>
        <v>  </v>
      </c>
      <c r="AA490" s="38">
        <f t="shared" si="168"/>
        <v>-1.6703970986840637</v>
      </c>
      <c r="AB490" s="39"/>
      <c r="AC490" s="9">
        <v>-1209492.03</v>
      </c>
      <c r="AD490" s="9"/>
      <c r="AE490" s="9">
        <v>-809921.5</v>
      </c>
      <c r="AF490" s="9"/>
      <c r="AG490" s="9">
        <f t="shared" si="169"/>
        <v>-399570.53</v>
      </c>
      <c r="AH490" s="37" t="str">
        <f t="shared" si="170"/>
        <v>  </v>
      </c>
      <c r="AI490" s="38">
        <f t="shared" si="171"/>
        <v>-0.4933447624245066</v>
      </c>
      <c r="AJ490" s="39"/>
    </row>
    <row r="491" spans="1:44" s="16" customFormat="1" ht="12.75">
      <c r="A491" s="77" t="s">
        <v>63</v>
      </c>
      <c r="C491" s="17" t="s">
        <v>64</v>
      </c>
      <c r="D491" s="18"/>
      <c r="E491" s="18">
        <v>2521376.8500000006</v>
      </c>
      <c r="F491" s="18"/>
      <c r="G491" s="18">
        <v>2247866.39</v>
      </c>
      <c r="H491" s="18"/>
      <c r="I491" s="18">
        <f t="shared" si="160"/>
        <v>273510.4600000004</v>
      </c>
      <c r="J491" s="37" t="str">
        <f t="shared" si="161"/>
        <v>  </v>
      </c>
      <c r="K491" s="40">
        <f t="shared" si="162"/>
        <v>0.12167558588746924</v>
      </c>
      <c r="L491" s="39"/>
      <c r="M491" s="18">
        <v>7244827.9399999995</v>
      </c>
      <c r="N491" s="18"/>
      <c r="O491" s="18">
        <v>6879086.609999999</v>
      </c>
      <c r="P491" s="18"/>
      <c r="Q491" s="18">
        <f t="shared" si="163"/>
        <v>365741.3300000001</v>
      </c>
      <c r="R491" s="37" t="str">
        <f t="shared" si="164"/>
        <v>  </v>
      </c>
      <c r="S491" s="40">
        <f t="shared" si="165"/>
        <v>0.05316713551306779</v>
      </c>
      <c r="T491" s="39"/>
      <c r="U491" s="18">
        <v>19239938.440000005</v>
      </c>
      <c r="V491" s="18"/>
      <c r="W491" s="18">
        <v>18651879.76</v>
      </c>
      <c r="X491" s="18"/>
      <c r="Y491" s="18">
        <f t="shared" si="166"/>
        <v>588058.6800000034</v>
      </c>
      <c r="Z491" s="37" t="str">
        <f t="shared" si="167"/>
        <v>  </v>
      </c>
      <c r="AA491" s="40">
        <f t="shared" si="168"/>
        <v>0.031528118750857925</v>
      </c>
      <c r="AB491" s="39"/>
      <c r="AC491" s="18">
        <v>29101909.740000006</v>
      </c>
      <c r="AD491" s="18"/>
      <c r="AE491" s="18">
        <v>28215989</v>
      </c>
      <c r="AF491" s="18"/>
      <c r="AG491" s="18">
        <f t="shared" si="169"/>
        <v>885920.7400000058</v>
      </c>
      <c r="AH491" s="37" t="str">
        <f t="shared" si="170"/>
        <v>  </v>
      </c>
      <c r="AI491" s="40">
        <f t="shared" si="171"/>
        <v>0.03139782695548988</v>
      </c>
      <c r="AJ491" s="39"/>
      <c r="AL491" s="1"/>
      <c r="AM491" s="1"/>
      <c r="AN491" s="1"/>
      <c r="AO491" s="1"/>
      <c r="AP491" s="1"/>
      <c r="AQ491" s="1"/>
      <c r="AR491" s="1"/>
    </row>
    <row r="492" spans="4:44" s="16" customFormat="1" ht="12.75">
      <c r="D492" s="9"/>
      <c r="E492" s="43" t="str">
        <f>IF(ABS(E474+E476+E478+E480+E483+E484+E487+E488+E490-E488-E491)&gt;$AO$507,$AO$510," ")</f>
        <v> </v>
      </c>
      <c r="F492" s="28"/>
      <c r="G492" s="43" t="str">
        <f>IF(ABS(G474+G476+G478+G480+G483+G484+G487+G488+G490-G488-G491)&gt;$AO$507,$AO$510," ")</f>
        <v> </v>
      </c>
      <c r="H492" s="42"/>
      <c r="I492" s="43" t="str">
        <f>IF(ABS(I474+I476+I478+I480+I483+I484+I487+I488+I490-I488-I491)&gt;$AO$507,$AO$510," ")</f>
        <v> </v>
      </c>
      <c r="J492" s="9"/>
      <c r="K492" s="21"/>
      <c r="L492" s="11"/>
      <c r="M492" s="43" t="str">
        <f>IF(ABS(M474+M476+M478+M480+M483+M484+M487+M488+M490-M488-M491)&gt;$AO$507,$AO$510," ")</f>
        <v> </v>
      </c>
      <c r="N492" s="42"/>
      <c r="O492" s="43" t="str">
        <f>IF(ABS(O474+O476+O478+O480+O483+O484+O487+O488+O490-O488-O491)&gt;$AO$507,$AO$510," ")</f>
        <v> </v>
      </c>
      <c r="P492" s="28"/>
      <c r="Q492" s="43" t="str">
        <f>IF(ABS(Q474+Q476+Q478+Q480+Q483+Q484+Q487+Q488+Q490-Q488-Q491)&gt;$AO$507,$AO$510," ")</f>
        <v> </v>
      </c>
      <c r="R492" s="9"/>
      <c r="S492" s="21"/>
      <c r="T492" s="9"/>
      <c r="U492" s="43" t="str">
        <f>IF(ABS(U474+U476+U478+U480+U483+U484+U487+U488+U490-U488-U491)&gt;$AO$507,$AO$510," ")</f>
        <v> </v>
      </c>
      <c r="V492" s="28"/>
      <c r="W492" s="43" t="str">
        <f>IF(ABS(W474+W476+W478+W480+W483+W484+W487+W488+W490-W488-W491)&gt;$AO$507,$AO$510," ")</f>
        <v> </v>
      </c>
      <c r="X492" s="28"/>
      <c r="Y492" s="43" t="str">
        <f>IF(ABS(Y474+Y476+Y478+Y480+Y483+Y484+Y487+Y488+Y490-Y488-Y491)&gt;$AO$507,$AO$510," ")</f>
        <v> </v>
      </c>
      <c r="Z492" s="9"/>
      <c r="AA492" s="21"/>
      <c r="AB492" s="9"/>
      <c r="AC492" s="43" t="str">
        <f>IF(ABS(AC474+AC476+AC478+AC480+AC483+AC484+AC487+AC488+AC490-AC488-AC491)&gt;$AO$507,$AO$510," ")</f>
        <v> </v>
      </c>
      <c r="AD492" s="28"/>
      <c r="AE492" s="43" t="str">
        <f>IF(ABS(AE474+AE476+AE478+AE480+AE483+AE484+AE487+AE488+AE490-AE488-AE491)&gt;$AO$507,$AO$510," ")</f>
        <v> </v>
      </c>
      <c r="AF492" s="42"/>
      <c r="AG492" s="43" t="str">
        <f>IF(ABS(AG474+AG476+AG478+AG480+AG483+AG484+AG487+AG488+AG490-AG488-AG491)&gt;$AO$507,$AO$510," ")</f>
        <v> </v>
      </c>
      <c r="AH492" s="9"/>
      <c r="AI492" s="21"/>
      <c r="AL492" s="1"/>
      <c r="AM492" s="1"/>
      <c r="AN492" s="1"/>
      <c r="AO492" s="1"/>
      <c r="AP492" s="1"/>
      <c r="AQ492" s="1"/>
      <c r="AR492" s="1"/>
    </row>
    <row r="493" spans="1:44" s="16" customFormat="1" ht="12.75">
      <c r="A493" s="77" t="s">
        <v>84</v>
      </c>
      <c r="C493" s="17" t="s">
        <v>83</v>
      </c>
      <c r="D493" s="9"/>
      <c r="E493" s="18">
        <v>0</v>
      </c>
      <c r="F493" s="18"/>
      <c r="G493" s="18">
        <v>0</v>
      </c>
      <c r="H493" s="18"/>
      <c r="I493" s="18">
        <f>(+E493-G493)</f>
        <v>0</v>
      </c>
      <c r="J493" s="37" t="str">
        <f>IF((+E493-G493)=(I493),"  ",$AO$511)</f>
        <v>  </v>
      </c>
      <c r="K493" s="40">
        <f>IF(G493&lt;0,IF(I493=0,0,IF(OR(G493=0,E493=0),"N.M.",IF(ABS(I493/G493)&gt;=10,"N.M.",I493/(-G493)))),IF(I493=0,0,IF(OR(G493=0,E493=0),"N.M.",IF(ABS(I493/G493)&gt;=10,"N.M.",I493/G493))))</f>
        <v>0</v>
      </c>
      <c r="L493" s="39"/>
      <c r="M493" s="18">
        <v>0</v>
      </c>
      <c r="N493" s="18"/>
      <c r="O493" s="18">
        <v>0</v>
      </c>
      <c r="P493" s="18"/>
      <c r="Q493" s="18">
        <f>(+M493-O493)</f>
        <v>0</v>
      </c>
      <c r="R493" s="37" t="str">
        <f>IF((+M493-O493)=(Q493),"  ",$AO$511)</f>
        <v>  </v>
      </c>
      <c r="S493" s="40">
        <f>IF(O493&lt;0,IF(Q493=0,0,IF(OR(O493=0,M493=0),"N.M.",IF(ABS(Q493/O493)&gt;=10,"N.M.",Q493/(-O493)))),IF(Q493=0,0,IF(OR(O493=0,M493=0),"N.M.",IF(ABS(Q493/O493)&gt;=10,"N.M.",Q493/O493))))</f>
        <v>0</v>
      </c>
      <c r="T493" s="39"/>
      <c r="U493" s="18">
        <v>0</v>
      </c>
      <c r="V493" s="18"/>
      <c r="W493" s="18">
        <v>0</v>
      </c>
      <c r="X493" s="18"/>
      <c r="Y493" s="18">
        <f>(+U493-W493)</f>
        <v>0</v>
      </c>
      <c r="Z493" s="37" t="str">
        <f>IF((+U493-W493)=(Y493),"  ",$AO$511)</f>
        <v>  </v>
      </c>
      <c r="AA493" s="40">
        <f>IF(W493&lt;0,IF(Y493=0,0,IF(OR(W493=0,U493=0),"N.M.",IF(ABS(Y493/W493)&gt;=10,"N.M.",Y493/(-W493)))),IF(Y493=0,0,IF(OR(W493=0,U493=0),"N.M.",IF(ABS(Y493/W493)&gt;=10,"N.M.",Y493/W493))))</f>
        <v>0</v>
      </c>
      <c r="AB493" s="39"/>
      <c r="AC493" s="18">
        <v>0</v>
      </c>
      <c r="AD493" s="18"/>
      <c r="AE493" s="18">
        <v>0</v>
      </c>
      <c r="AF493" s="18"/>
      <c r="AG493" s="18">
        <f>(+AC493-AE493)</f>
        <v>0</v>
      </c>
      <c r="AH493" s="37" t="str">
        <f>IF((+AC493-AE493)=(AG493),"  ",$AO$511)</f>
        <v>  </v>
      </c>
      <c r="AI493" s="40">
        <f>IF(AE493&lt;0,IF(AG493=0,0,IF(OR(AE493=0,AC493=0),"N.M.",IF(ABS(AG493/AE493)&gt;=10,"N.M.",AG493/(-AE493)))),IF(AG493=0,0,IF(OR(AE493=0,AC493=0),"N.M.",IF(ABS(AG493/AE493)&gt;=10,"N.M.",AG493/AE493))))</f>
        <v>0</v>
      </c>
      <c r="AL493" s="1"/>
      <c r="AM493" s="1"/>
      <c r="AN493" s="1"/>
      <c r="AO493" s="1"/>
      <c r="AP493" s="1"/>
      <c r="AQ493" s="1"/>
      <c r="AR493" s="1"/>
    </row>
    <row r="494" spans="4:44" s="16" customFormat="1" ht="12.75">
      <c r="D494" s="9"/>
      <c r="E494" s="43"/>
      <c r="F494" s="28"/>
      <c r="G494" s="43"/>
      <c r="H494" s="42"/>
      <c r="I494" s="43"/>
      <c r="J494" s="9"/>
      <c r="K494" s="21"/>
      <c r="L494" s="11"/>
      <c r="M494" s="43"/>
      <c r="N494" s="42"/>
      <c r="O494" s="43"/>
      <c r="P494" s="28"/>
      <c r="Q494" s="43"/>
      <c r="R494" s="9"/>
      <c r="S494" s="21"/>
      <c r="T494" s="9"/>
      <c r="U494" s="43"/>
      <c r="V494" s="28"/>
      <c r="W494" s="43"/>
      <c r="X494" s="28"/>
      <c r="Y494" s="43"/>
      <c r="Z494" s="9"/>
      <c r="AA494" s="21"/>
      <c r="AB494" s="9"/>
      <c r="AC494" s="43"/>
      <c r="AD494" s="28"/>
      <c r="AE494" s="43"/>
      <c r="AF494" s="42"/>
      <c r="AG494" s="43"/>
      <c r="AH494" s="9"/>
      <c r="AI494" s="21"/>
      <c r="AL494" s="1"/>
      <c r="AM494" s="1"/>
      <c r="AN494" s="1"/>
      <c r="AO494" s="1"/>
      <c r="AP494" s="1"/>
      <c r="AQ494" s="1"/>
      <c r="AR494" s="1"/>
    </row>
    <row r="495" spans="1:37" ht="12.75">
      <c r="A495" s="77" t="s">
        <v>65</v>
      </c>
      <c r="B495" s="16"/>
      <c r="C495" s="17" t="s">
        <v>66</v>
      </c>
      <c r="D495" s="18"/>
      <c r="E495" s="18">
        <v>3844614.9199999976</v>
      </c>
      <c r="F495" s="18"/>
      <c r="G495" s="18">
        <v>2955709.2610000013</v>
      </c>
      <c r="H495" s="18"/>
      <c r="I495" s="18">
        <f>+E495-G495</f>
        <v>888905.6589999963</v>
      </c>
      <c r="J495" s="37" t="str">
        <f>IF((+E495-G495)=(I495),"  ",$AO$511)</f>
        <v>  </v>
      </c>
      <c r="K495" s="40">
        <f>IF(G495&lt;0,IF(I495=0,0,IF(OR(G495=0,E495=0),"N.M.",IF(ABS(I495/G495)&gt;=10,"N.M.",I495/(-G495)))),IF(I495=0,0,IF(OR(G495=0,E495=0),"N.M.",IF(ABS(I495/G495)&gt;=10,"N.M.",I495/G495))))</f>
        <v>0.30074191353288043</v>
      </c>
      <c r="L495" s="39"/>
      <c r="M495" s="18">
        <v>17688853.38099999</v>
      </c>
      <c r="N495" s="18"/>
      <c r="O495" s="18">
        <v>7532884.2130000265</v>
      </c>
      <c r="P495" s="18"/>
      <c r="Q495" s="18">
        <f>+M495-O495</f>
        <v>10155969.167999964</v>
      </c>
      <c r="R495" s="37" t="str">
        <f>IF((+M495-O495)=(Q495),"  ",$AO$511)</f>
        <v>  </v>
      </c>
      <c r="S495" s="40">
        <f>IF(O495&lt;0,IF(Q495=0,0,IF(OR(O495=0,M495=0),"N.M.",IF(ABS(Q495/O495)&gt;=10,"N.M.",Q495/(-O495)))),IF(Q495=0,0,IF(OR(O495=0,M495=0),"N.M.",IF(ABS(Q495/O495)&gt;=10,"N.M.",Q495/O495))))</f>
        <v>1.3482178778844225</v>
      </c>
      <c r="T495" s="39"/>
      <c r="U495" s="18">
        <v>30238218.762000017</v>
      </c>
      <c r="V495" s="18"/>
      <c r="W495" s="18">
        <v>24851276.88499985</v>
      </c>
      <c r="X495" s="18"/>
      <c r="Y495" s="18">
        <f>+U495-W495</f>
        <v>5386941.877000168</v>
      </c>
      <c r="Z495" s="37" t="str">
        <f>IF((+U495-W495)=(Y495),"  ",$AO$511)</f>
        <v>  </v>
      </c>
      <c r="AA495" s="40">
        <f>IF(W495&lt;0,IF(Y495=0,0,IF(OR(W495=0,U495=0),"N.M.",IF(ABS(Y495/W495)&gt;=10,"N.M.",Y495/(-W495)))),IF(Y495=0,0,IF(OR(W495=0,U495=0),"N.M.",IF(ABS(Y495/W495)&gt;=10,"N.M.",Y495/W495))))</f>
        <v>0.21676720684930717</v>
      </c>
      <c r="AB495" s="39"/>
      <c r="AC495" s="18">
        <v>37856498.39500001</v>
      </c>
      <c r="AD495" s="18"/>
      <c r="AE495" s="18">
        <v>34939725.99899991</v>
      </c>
      <c r="AF495" s="18"/>
      <c r="AG495" s="18">
        <f>+AC495-AE495</f>
        <v>2916772.396000102</v>
      </c>
      <c r="AH495" s="37" t="str">
        <f>IF((+AC495-AE495)=(AG495),"  ",$AO$511)</f>
        <v>  </v>
      </c>
      <c r="AI495" s="40">
        <f>IF(AE495&lt;0,IF(AG495=0,0,IF(OR(AE495=0,AC495=0),"N.M.",IF(ABS(AG495/AE495)&gt;=10,"N.M.",AG495/(-AE495)))),IF(AG495=0,0,IF(OR(AE495=0,AC495=0),"N.M.",IF(ABS(AG495/AE495)&gt;=10,"N.M.",AG495/AE495))))</f>
        <v>0.0834801164749715</v>
      </c>
      <c r="AJ495" s="39"/>
      <c r="AK495" s="39"/>
    </row>
    <row r="496" spans="1:36" ht="12.75">
      <c r="A496" s="1" t="s">
        <v>67</v>
      </c>
      <c r="C496" s="1" t="s">
        <v>1398</v>
      </c>
      <c r="E496" s="5">
        <v>0</v>
      </c>
      <c r="G496" s="5">
        <v>0</v>
      </c>
      <c r="I496" s="9">
        <f>+E496-G496</f>
        <v>0</v>
      </c>
      <c r="J496" s="44" t="str">
        <f>IF((+E496-G496)=(I496),"  ",$AO$511)</f>
        <v>  </v>
      </c>
      <c r="K496" s="38">
        <f>IF(G496&lt;0,IF(I496=0,0,IF(OR(G496=0,E496=0),"N.M.",IF(ABS(I496/G496)&gt;=10,"N.M.",I496/(-G496)))),IF(I496=0,0,IF(OR(G496=0,E496=0),"N.M.",IF(ABS(I496/G496)&gt;=10,"N.M.",I496/G496))))</f>
        <v>0</v>
      </c>
      <c r="L496" s="45"/>
      <c r="M496" s="5">
        <v>0</v>
      </c>
      <c r="N496" s="9"/>
      <c r="O496" s="5">
        <v>0</v>
      </c>
      <c r="P496" s="9"/>
      <c r="Q496" s="9">
        <f>+M496-O496</f>
        <v>0</v>
      </c>
      <c r="R496" s="44" t="str">
        <f>IF((+M496-O496)=(Q496),"  ",$AO$511)</f>
        <v>  </v>
      </c>
      <c r="S496" s="38">
        <f>IF(O496&lt;0,IF(Q496=0,0,IF(OR(O496=0,M496=0),"N.M.",IF(ABS(Q496/O496)&gt;=10,"N.M.",Q496/(-O496)))),IF(Q496=0,0,IF(OR(O496=0,M496=0),"N.M.",IF(ABS(Q496/O496)&gt;=10,"N.M.",Q496/O496))))</f>
        <v>0</v>
      </c>
      <c r="T496" s="45"/>
      <c r="U496" s="9">
        <v>0</v>
      </c>
      <c r="W496" s="9">
        <v>0</v>
      </c>
      <c r="Y496" s="9">
        <f>+U496-W496</f>
        <v>0</v>
      </c>
      <c r="Z496" s="44" t="str">
        <f>IF((+U496-W496)=(Y496),"  ",$AO$511)</f>
        <v>  </v>
      </c>
      <c r="AA496" s="38">
        <f>IF(W496&lt;0,IF(Y496=0,0,IF(OR(W496=0,U496=0),"N.M.",IF(ABS(Y496/W496)&gt;=10,"N.M.",Y496/(-W496)))),IF(Y496=0,0,IF(OR(W496=0,U496=0),"N.M.",IF(ABS(Y496/W496)&gt;=10,"N.M.",Y496/W496))))</f>
        <v>0</v>
      </c>
      <c r="AB496" s="45"/>
      <c r="AC496" s="9">
        <v>0</v>
      </c>
      <c r="AE496" s="9">
        <v>0</v>
      </c>
      <c r="AG496" s="9">
        <f>+AC496-AE496</f>
        <v>0</v>
      </c>
      <c r="AH496" s="44" t="str">
        <f>IF((+AC496-AE496)=(AG496),"  ",$AO$511)</f>
        <v>  </v>
      </c>
      <c r="AI496" s="38">
        <f>IF(AE496&lt;0,IF(AG496=0,0,IF(OR(AE496=0,AC496=0),"N.M.",IF(ABS(AG496/AE496)&gt;=10,"N.M.",AG496/(-AE496)))),IF(AG496=0,0,IF(OR(AE496=0,AC496=0),"N.M.",IF(ABS(AG496/AE496)&gt;=10,"N.M.",AG496/AE496))))</f>
        <v>0</v>
      </c>
      <c r="AJ496" s="45"/>
    </row>
    <row r="497" spans="3:36" ht="12.75">
      <c r="C497" s="2" t="s">
        <v>68</v>
      </c>
      <c r="D497" s="8"/>
      <c r="E497" s="8">
        <f>+E495-E496</f>
        <v>3844614.9199999976</v>
      </c>
      <c r="F497" s="8"/>
      <c r="G497" s="8">
        <f>+G495-G496</f>
        <v>2955709.2610000013</v>
      </c>
      <c r="H497" s="18"/>
      <c r="I497" s="18">
        <f>+E497-G497</f>
        <v>888905.6589999963</v>
      </c>
      <c r="J497" s="37" t="str">
        <f>IF((+E497-G497)=(I497),"  ",$AO$511)</f>
        <v>  </v>
      </c>
      <c r="K497" s="40">
        <f>IF(G497&lt;0,IF(I497=0,0,IF(OR(G497=0,E497=0),"N.M.",IF(ABS(I497/G497)&gt;=10,"N.M.",I497/(-G497)))),IF(I497=0,0,IF(OR(G497=0,E497=0),"N.M.",IF(ABS(I497/G497)&gt;=10,"N.M.",I497/G497))))</f>
        <v>0.30074191353288043</v>
      </c>
      <c r="L497" s="39"/>
      <c r="M497" s="8">
        <f>+M495-M496</f>
        <v>17688853.38099999</v>
      </c>
      <c r="N497" s="18"/>
      <c r="O497" s="8">
        <f>+O495-O496</f>
        <v>7532884.2130000265</v>
      </c>
      <c r="P497" s="18"/>
      <c r="Q497" s="18">
        <f>+M497-O497</f>
        <v>10155969.167999964</v>
      </c>
      <c r="R497" s="37" t="str">
        <f>IF((+M497-O497)=(Q497),"  ",$AO$511)</f>
        <v>  </v>
      </c>
      <c r="S497" s="40">
        <f>IF(O497&lt;0,IF(Q497=0,0,IF(OR(O497=0,M497=0),"N.M.",IF(ABS(Q497/O497)&gt;=10,"N.M.",Q497/(-O497)))),IF(Q497=0,0,IF(OR(O497=0,M497=0),"N.M.",IF(ABS(Q497/O497)&gt;=10,"N.M.",Q497/O497))))</f>
        <v>1.3482178778844225</v>
      </c>
      <c r="T497" s="39"/>
      <c r="U497" s="8">
        <f>+U495-U496</f>
        <v>30238218.762000017</v>
      </c>
      <c r="V497" s="18"/>
      <c r="W497" s="8">
        <f>+W495-W496</f>
        <v>24851276.88499985</v>
      </c>
      <c r="X497" s="18"/>
      <c r="Y497" s="18">
        <f>+U497-W497</f>
        <v>5386941.877000168</v>
      </c>
      <c r="Z497" s="37" t="str">
        <f>IF((+U497-W497)=(Y497),"  ",$AO$511)</f>
        <v>  </v>
      </c>
      <c r="AA497" s="40">
        <f>IF(W497&lt;0,IF(Y497=0,0,IF(OR(W497=0,U497=0),"N.M.",IF(ABS(Y497/W497)&gt;=10,"N.M.",Y497/(-W497)))),IF(Y497=0,0,IF(OR(W497=0,U497=0),"N.M.",IF(ABS(Y497/W497)&gt;=10,"N.M.",Y497/W497))))</f>
        <v>0.21676720684930717</v>
      </c>
      <c r="AB497" s="39"/>
      <c r="AC497" s="8">
        <f>+AC495-AC496</f>
        <v>37856498.39500001</v>
      </c>
      <c r="AD497" s="18"/>
      <c r="AE497" s="8">
        <f>+AE495-AE496</f>
        <v>34939725.99899991</v>
      </c>
      <c r="AF497" s="18"/>
      <c r="AG497" s="18">
        <f>+AC497-AE497</f>
        <v>2916772.396000102</v>
      </c>
      <c r="AH497" s="37" t="str">
        <f>IF((+AC497-AE497)=(AG497),"  ",$AO$511)</f>
        <v>  </v>
      </c>
      <c r="AI497" s="40">
        <f>IF(AE497&lt;0,IF(AG497=0,0,IF(OR(AE497=0,AC497=0),"N.M.",IF(ABS(AG497/AE497)&gt;=10,"N.M.",AG497/(-AE497)))),IF(AG497=0,0,IF(OR(AE497=0,AC497=0),"N.M.",IF(ABS(AG497/AE497)&gt;=10,"N.M.",AG497/AE497))))</f>
        <v>0.0834801164749715</v>
      </c>
      <c r="AJ497" s="39"/>
    </row>
    <row r="498" spans="5:37" ht="12.75">
      <c r="E498" s="41" t="str">
        <f>IF(ABS(E469-E491+E493-E495)&gt;$AO$507,$AO$510," ")</f>
        <v> </v>
      </c>
      <c r="F498" s="27"/>
      <c r="G498" s="41" t="str">
        <f>IF(ABS(G469-G491+G493-G495)&gt;$AO$507,$AO$510," ")</f>
        <v> </v>
      </c>
      <c r="H498" s="42"/>
      <c r="I498" s="41" t="str">
        <f>IF(ABS(I469-I491+I493-I495)&gt;$AO$507,$AO$510," ")</f>
        <v> </v>
      </c>
      <c r="M498" s="41" t="str">
        <f>IF(ABS(M469-M491+M493-M495)&gt;$AO$507,$AO$510," ")</f>
        <v> </v>
      </c>
      <c r="N498" s="46"/>
      <c r="O498" s="41" t="str">
        <f>IF(ABS(O469-O491+O493-O495)&gt;$AO$507,$AO$510," ")</f>
        <v> </v>
      </c>
      <c r="P498" s="29"/>
      <c r="Q498" s="41" t="str">
        <f>IF(ABS(Q469-Q491+Q493-Q495)&gt;$AO$507,$AO$510," ")</f>
        <v> </v>
      </c>
      <c r="U498" s="41" t="str">
        <f>IF(ABS(U469-U491+U493-U495)&gt;$AO$507,$AO$510," ")</f>
        <v> </v>
      </c>
      <c r="V498" s="28"/>
      <c r="W498" s="41" t="str">
        <f>IF(ABS(W469-W491+W493-W495)&gt;$AO$507,$AO$510," ")</f>
        <v> </v>
      </c>
      <c r="X498" s="28"/>
      <c r="Y498" s="41" t="str">
        <f>IF(ABS(Y469-Y491+Y493-Y495)&gt;$AO$507,$AO$510," ")</f>
        <v> </v>
      </c>
      <c r="AC498" s="41" t="str">
        <f>IF(ABS(AC469-AC491+AC493-AC495)&gt;$AO$507,$AO$510," ")</f>
        <v> </v>
      </c>
      <c r="AD498" s="28"/>
      <c r="AE498" s="41" t="str">
        <f>IF(ABS(AE469-AE491+AE493-AE495)&gt;$AO$507,$AO$510," ")</f>
        <v> </v>
      </c>
      <c r="AF498" s="42"/>
      <c r="AG498" s="41" t="str">
        <f>IF(ABS(AG469-AG491+AG493-AG495)&gt;$AO$507,$AO$510," ")</f>
        <v> </v>
      </c>
      <c r="AK498" s="31"/>
    </row>
    <row r="499" spans="3:15" ht="12.75">
      <c r="C499" s="2" t="s">
        <v>69</v>
      </c>
      <c r="M499" s="5"/>
      <c r="O499" s="5"/>
    </row>
    <row r="500" spans="5:40" ht="12.75">
      <c r="E500" s="5" t="s">
        <v>13</v>
      </c>
      <c r="O500" s="5"/>
      <c r="AK500" s="31"/>
      <c r="AL500" s="31"/>
      <c r="AM500" s="31"/>
      <c r="AN500" s="31"/>
    </row>
    <row r="501" spans="3:40" ht="12.75">
      <c r="C501" s="1" t="s">
        <v>13</v>
      </c>
      <c r="E501" s="5" t="s">
        <v>13</v>
      </c>
      <c r="O501" s="5"/>
      <c r="AK501" s="31"/>
      <c r="AL501" s="31"/>
      <c r="AM501" s="31"/>
      <c r="AN501" s="31"/>
    </row>
    <row r="502" spans="3:45" ht="12.75">
      <c r="C502" s="1" t="s">
        <v>13</v>
      </c>
      <c r="E502" s="5" t="s">
        <v>13</v>
      </c>
      <c r="AK502" s="47" t="s">
        <v>70</v>
      </c>
      <c r="AL502" s="48"/>
      <c r="AM502" s="48"/>
      <c r="AN502" s="26"/>
      <c r="AO502" s="48"/>
      <c r="AP502" s="48"/>
      <c r="AQ502" s="31"/>
      <c r="AR502" s="31"/>
      <c r="AS502" s="31"/>
    </row>
    <row r="503" spans="5:45" ht="12.75">
      <c r="E503" s="5" t="s">
        <v>13</v>
      </c>
      <c r="AK503" s="49"/>
      <c r="AL503" s="49"/>
      <c r="AM503" s="49"/>
      <c r="AN503" s="25"/>
      <c r="AO503" s="49"/>
      <c r="AP503" s="49"/>
      <c r="AQ503" s="31"/>
      <c r="AR503" s="31"/>
      <c r="AS503" s="31"/>
    </row>
    <row r="504" spans="5:53" ht="12.75">
      <c r="E504" s="5" t="s">
        <v>13</v>
      </c>
      <c r="AK504" s="50" t="s">
        <v>71</v>
      </c>
      <c r="AL504" s="49"/>
      <c r="AM504" s="49"/>
      <c r="AN504" s="49"/>
      <c r="AO504" s="119" t="s">
        <v>1400</v>
      </c>
      <c r="AP504" s="49"/>
      <c r="AQ504" s="31"/>
      <c r="AR504" s="31"/>
      <c r="AS504" s="31"/>
      <c r="AT504" s="2"/>
      <c r="AU504" s="2"/>
      <c r="AV504" s="2"/>
      <c r="AW504" s="2"/>
      <c r="AX504" s="2"/>
      <c r="AY504" s="2"/>
      <c r="AZ504" s="2"/>
      <c r="BA504" s="2"/>
    </row>
    <row r="505" spans="1:42" ht="12.75">
      <c r="A505" s="31"/>
      <c r="B505" s="31"/>
      <c r="C505" s="31"/>
      <c r="AK505" s="25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25"/>
      <c r="AL506" s="25"/>
      <c r="AM506" s="25"/>
      <c r="AN506" s="25"/>
      <c r="AO506" s="25"/>
      <c r="AP506" s="49"/>
    </row>
    <row r="507" spans="1:42" ht="12.75">
      <c r="A507" s="31"/>
      <c r="B507" s="31"/>
      <c r="C507" s="31"/>
      <c r="AK507" s="51" t="s">
        <v>72</v>
      </c>
      <c r="AL507" s="25"/>
      <c r="AM507" s="49"/>
      <c r="AN507" s="49"/>
      <c r="AO507" s="25">
        <v>0.001</v>
      </c>
      <c r="AP507" s="49"/>
    </row>
    <row r="508" spans="1:42" ht="12.75">
      <c r="A508" s="31"/>
      <c r="B508" s="31"/>
      <c r="C508" s="31"/>
      <c r="AK508" s="51"/>
      <c r="AL508" s="25"/>
      <c r="AM508" s="25"/>
      <c r="AN508" s="25"/>
      <c r="AO508" s="25"/>
      <c r="AP508" s="49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51" t="s">
        <v>73</v>
      </c>
      <c r="AL510" s="51"/>
      <c r="AM510" s="49"/>
      <c r="AN510" s="49"/>
      <c r="AO510" s="52" t="s">
        <v>74</v>
      </c>
      <c r="AP510" s="49"/>
    </row>
    <row r="511" spans="1:42" ht="12.75">
      <c r="A511" s="31"/>
      <c r="B511" s="31"/>
      <c r="C511" s="31"/>
      <c r="AK511" s="51" t="s">
        <v>73</v>
      </c>
      <c r="AL511" s="25"/>
      <c r="AM511" s="25"/>
      <c r="AN511" s="49"/>
      <c r="AO511" s="52" t="s">
        <v>75</v>
      </c>
      <c r="AP511" s="49"/>
    </row>
    <row r="512" spans="1:42" ht="12.75">
      <c r="A512" s="31"/>
      <c r="B512" s="31"/>
      <c r="C512" s="31"/>
      <c r="AK512" s="51"/>
      <c r="AL512" s="25"/>
      <c r="AM512" s="25"/>
      <c r="AN512" s="52"/>
      <c r="AO512" s="25"/>
      <c r="AP512" s="49"/>
    </row>
    <row r="513" spans="1:42" ht="12.75">
      <c r="A513" s="31"/>
      <c r="B513" s="31"/>
      <c r="C513" s="31"/>
      <c r="AK513" s="25"/>
      <c r="AL513" s="25"/>
      <c r="AM513" s="25"/>
      <c r="AN513" s="25"/>
      <c r="AO513" s="25"/>
      <c r="AP513" s="49"/>
    </row>
    <row r="514" spans="1:42" ht="12.75">
      <c r="A514" s="31"/>
      <c r="B514" s="31"/>
      <c r="C514" s="31"/>
      <c r="AK514" s="51" t="s">
        <v>76</v>
      </c>
      <c r="AL514" s="25"/>
      <c r="AM514" s="25"/>
      <c r="AN514" s="49"/>
      <c r="AO514" s="53">
        <f>COUNTIF($E$406:$AJ$498,+AO510)</f>
        <v>0</v>
      </c>
      <c r="AP514" s="49"/>
    </row>
    <row r="515" spans="1:42" ht="12.75">
      <c r="A515" s="31"/>
      <c r="B515" s="31"/>
      <c r="C515" s="31"/>
      <c r="AK515" s="51" t="s">
        <v>76</v>
      </c>
      <c r="AL515" s="25"/>
      <c r="AM515" s="25"/>
      <c r="AN515" s="49"/>
      <c r="AO515" s="53">
        <f>COUNTIF($E$406:$AJ$498,+AO511)</f>
        <v>0</v>
      </c>
      <c r="AP515" s="49"/>
    </row>
    <row r="516" spans="1:42" ht="12.75">
      <c r="A516" s="31"/>
      <c r="B516" s="31"/>
      <c r="C516" s="31"/>
      <c r="AK516" s="49"/>
      <c r="AL516" s="49"/>
      <c r="AM516" s="49"/>
      <c r="AN516" s="49"/>
      <c r="AO516" s="54" t="s">
        <v>77</v>
      </c>
      <c r="AP516" s="49"/>
    </row>
    <row r="517" spans="1:42" ht="12.75">
      <c r="A517" s="31"/>
      <c r="B517" s="31"/>
      <c r="C517" s="31"/>
      <c r="AK517" s="51" t="s">
        <v>78</v>
      </c>
      <c r="AL517" s="25"/>
      <c r="AM517" s="25"/>
      <c r="AN517" s="49"/>
      <c r="AO517" s="53">
        <f>SUM(AO514:AO515)</f>
        <v>0</v>
      </c>
      <c r="AP517" s="49"/>
    </row>
    <row r="518" spans="1:42" ht="12.75">
      <c r="A518" s="31"/>
      <c r="B518" s="31"/>
      <c r="C518" s="31"/>
      <c r="AK518" s="49"/>
      <c r="AL518" s="25"/>
      <c r="AM518" s="25"/>
      <c r="AN518" s="25"/>
      <c r="AO518" s="55" t="s">
        <v>79</v>
      </c>
      <c r="AP518" s="49"/>
    </row>
    <row r="519" spans="1:42" ht="12.75">
      <c r="A519" s="31"/>
      <c r="B519" s="31"/>
      <c r="C519" s="31"/>
      <c r="AK519" s="80" t="s">
        <v>80</v>
      </c>
      <c r="AL519" s="81"/>
      <c r="AM519" s="81"/>
      <c r="AN519" s="82"/>
      <c r="AO519" s="81"/>
      <c r="AP519" s="83"/>
    </row>
    <row r="520" spans="1:42" ht="12.75">
      <c r="A520" s="31"/>
      <c r="B520" s="31"/>
      <c r="C520" s="31"/>
      <c r="AK520" s="84"/>
      <c r="AL520" s="84" t="s">
        <v>81</v>
      </c>
      <c r="AM520" s="84"/>
      <c r="AN520" s="120" t="s">
        <v>1401</v>
      </c>
      <c r="AO520" s="81"/>
      <c r="AP520" s="83"/>
    </row>
    <row r="521" spans="1:42" ht="12.75">
      <c r="A521" s="31"/>
      <c r="B521" s="31"/>
      <c r="C521" s="31"/>
      <c r="AK521" s="84"/>
      <c r="AL521" s="84" t="s">
        <v>82</v>
      </c>
      <c r="AM521" s="84"/>
      <c r="AN521" s="120" t="s">
        <v>1402</v>
      </c>
      <c r="AO521" s="81"/>
      <c r="AP521" s="83"/>
    </row>
    <row r="522" spans="1:42" ht="12.75">
      <c r="A522" s="31"/>
      <c r="B522" s="31"/>
      <c r="C522" s="31"/>
      <c r="AK522" s="87" t="s">
        <v>87</v>
      </c>
      <c r="AL522" s="88"/>
      <c r="AM522" s="88"/>
      <c r="AN522" s="88"/>
      <c r="AO522" s="89" t="str">
        <f>UPPER(TEXT(NvsElapsedTime,"hh:mm:ss"))</f>
        <v>00:00:17</v>
      </c>
      <c r="AP522" s="88"/>
    </row>
    <row r="523" spans="1:38" ht="12.75">
      <c r="A523" s="31"/>
      <c r="B523" s="31"/>
      <c r="C523" s="31"/>
      <c r="AL523" s="16"/>
    </row>
    <row r="524" spans="1:38" ht="12.75">
      <c r="A524" s="31"/>
      <c r="B524" s="31"/>
      <c r="C524" s="31"/>
      <c r="AL524" s="16"/>
    </row>
    <row r="525" spans="1:38" ht="12.75">
      <c r="A525" s="31"/>
      <c r="B525" s="31"/>
      <c r="C525" s="31"/>
      <c r="AL525" s="16"/>
    </row>
    <row r="526" spans="1:38" ht="12.75">
      <c r="A526" s="31"/>
      <c r="B526" s="31"/>
      <c r="C526" s="31"/>
      <c r="AL526" s="16"/>
    </row>
    <row r="527" spans="1:3" ht="12.75">
      <c r="A527" s="31"/>
      <c r="B527" s="31"/>
      <c r="C527" s="31"/>
    </row>
    <row r="528" spans="1:3" ht="12.75">
      <c r="A528" s="31"/>
      <c r="B528" s="31"/>
      <c r="C528" s="31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  <row r="547" spans="1:3" ht="12.75">
      <c r="A547" s="31"/>
      <c r="B547" s="31"/>
      <c r="C547" s="31"/>
    </row>
    <row r="548" spans="1:3" ht="12.75">
      <c r="A548" s="31"/>
      <c r="B548" s="31"/>
      <c r="C548" s="31"/>
    </row>
    <row r="549" spans="1:3" ht="12.75">
      <c r="A549" s="31"/>
      <c r="B549" s="31"/>
      <c r="C549" s="31"/>
    </row>
    <row r="550" spans="1:3" ht="12.75">
      <c r="A550" s="31"/>
      <c r="B550" s="31"/>
      <c r="C550" s="31"/>
    </row>
  </sheetData>
  <sheetProtection/>
  <printOptions horizontalCentered="1"/>
  <pageMargins left="0.25" right="0.25" top="0.88" bottom="0.49" header="0.78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2012-01-25T23:12:20Z</cp:lastPrinted>
  <dcterms:created xsi:type="dcterms:W3CDTF">1997-11-19T15:48:19Z</dcterms:created>
  <dcterms:modified xsi:type="dcterms:W3CDTF">2012-01-25T23:12:23Z</dcterms:modified>
  <cp:category/>
  <cp:version/>
  <cp:contentType/>
  <cp:contentStatus/>
</cp:coreProperties>
</file>