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"V2007-08-31"</definedName>
    <definedName name="NvsAutoDrillOk">"VN"</definedName>
    <definedName name="NvsElapsedTime">0.000219907407881692</definedName>
    <definedName name="NvsEndTime">39337.7271759259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"V2007-08-31"</definedName>
    <definedName name="NvsValTbl.CURRENCY_CD">"CURRENCY_CD_TBL"</definedName>
    <definedName name="_xlnm.Print_Area" localSheetId="0">'Sheet1'!$B$2:$H$493</definedName>
    <definedName name="_xlnm.Print_Titles" localSheetId="0">'Sheet1'!$B:$C,'Sheet1'!$2:$8</definedName>
    <definedName name="Reserved_Section">'Sheet1'!$AK$497:$AP$513</definedName>
  </definedNames>
  <calcPr fullCalcOnLoad="1"/>
</workbook>
</file>

<file path=xl/sharedStrings.xml><?xml version="1.0" encoding="utf-8"?>
<sst xmlns="http://schemas.openxmlformats.org/spreadsheetml/2006/main" count="1455" uniqueCount="1386">
  <si>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</si>
  <si>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</si>
  <si>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</si>
  <si>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</si>
  <si>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</si>
  <si>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</si>
  <si>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</si>
  <si>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</si>
  <si>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</si>
  <si>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</si>
  <si>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</si>
  <si>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</si>
  <si>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</si>
  <si>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</si>
  <si>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</si>
  <si>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</si>
  <si>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</si>
  <si>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</si>
  <si>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</si>
  <si>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</si>
  <si>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</si>
  <si>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</si>
  <si>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</si>
  <si>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</si>
  <si>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</si>
  <si>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</si>
  <si>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</si>
  <si>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</si>
  <si>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</si>
  <si>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</si>
  <si>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</si>
  <si>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</si>
  <si>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</si>
  <si>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</si>
  <si>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</si>
  <si>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</si>
  <si>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</si>
  <si>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</si>
  <si>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</si>
  <si>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</si>
  <si>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</si>
  <si>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</si>
  <si>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</si>
  <si>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</si>
  <si>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</si>
  <si>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</si>
  <si>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</si>
  <si>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</si>
  <si>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</si>
  <si>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</si>
  <si>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</si>
  <si>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</si>
  <si>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</si>
  <si>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</si>
  <si>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</si>
  <si>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</si>
  <si>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</si>
  <si>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</si>
  <si>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</si>
  <si>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</si>
  <si>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</si>
  <si>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</si>
  <si>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</si>
  <si>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</si>
  <si>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</si>
  <si>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</si>
  <si>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</si>
  <si>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</si>
  <si>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</si>
  <si>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</si>
  <si>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</si>
  <si>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</si>
  <si>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</si>
  <si>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</si>
  <si>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</si>
  <si>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</si>
  <si>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</si>
  <si>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</si>
  <si>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</si>
  <si>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</si>
  <si>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</si>
  <si>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</si>
  <si>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</si>
  <si>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</si>
  <si>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</si>
  <si>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</si>
  <si>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</si>
  <si>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</si>
  <si>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</si>
  <si>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</si>
  <si>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</si>
  <si>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</si>
  <si>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</si>
  <si>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</si>
  <si>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</si>
  <si>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</si>
  <si>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</si>
  <si>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</si>
  <si>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</si>
  <si>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</si>
  <si>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</si>
  <si>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</si>
  <si>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</si>
  <si>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</si>
  <si>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</si>
  <si>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</si>
  <si>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</si>
  <si>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</si>
  <si>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</si>
  <si>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</si>
  <si>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</si>
  <si>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</si>
  <si>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</si>
  <si>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</si>
  <si>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</si>
  <si>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</si>
  <si>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</si>
  <si>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</si>
  <si>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</si>
  <si>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</si>
  <si>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</si>
  <si>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</si>
  <si>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</si>
  <si>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</si>
  <si>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</si>
  <si>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</si>
  <si>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</si>
  <si>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</si>
  <si>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</si>
  <si>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</si>
  <si>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</si>
  <si>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</si>
  <si>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</si>
  <si>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</si>
  <si>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</si>
  <si>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</si>
  <si>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</si>
  <si>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</si>
  <si>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</si>
  <si>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</si>
  <si>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</si>
  <si>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</si>
  <si>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</si>
  <si>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</si>
  <si>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</si>
  <si>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</si>
  <si>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</si>
  <si>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</si>
  <si>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</si>
  <si>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%,V4470007</t>
  </si>
  <si>
    <t>4470007</t>
  </si>
  <si>
    <t>Sales for Resale-Option Sales</t>
  </si>
  <si>
    <t>%,V4470010</t>
  </si>
  <si>
    <t>4470010</t>
  </si>
  <si>
    <t>Sales for Resale-Bookout Purch</t>
  </si>
  <si>
    <t>%,V4470011</t>
  </si>
  <si>
    <t>4470011</t>
  </si>
  <si>
    <t>Sales for Resale-Option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</si>
  <si>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</si>
  <si>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</si>
  <si>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</si>
  <si>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</si>
  <si>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</si>
  <si>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</si>
  <si>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</si>
  <si>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</si>
  <si>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</si>
  <si>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</si>
  <si>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</si>
  <si>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</si>
  <si>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</si>
  <si>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</si>
  <si>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</si>
  <si>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</si>
  <si>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</si>
  <si>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</si>
  <si>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%,V4470072</t>
  </si>
  <si>
    <t>4470072</t>
  </si>
  <si>
    <t>Sales for Resale - Hedge Trans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</si>
  <si>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</si>
  <si>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</si>
  <si>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</si>
  <si>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</si>
  <si>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</si>
  <si>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</si>
  <si>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</si>
  <si>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</si>
  <si>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</si>
  <si>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</si>
  <si>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</si>
  <si>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</si>
  <si>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</si>
  <si>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</si>
  <si>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Cost</t>
  </si>
  <si>
    <t>%,V4470092</t>
  </si>
  <si>
    <t>4470092</t>
  </si>
  <si>
    <t>PJM Implicit Congestion-OSS</t>
  </si>
  <si>
    <t>%,V4470093</t>
  </si>
  <si>
    <t>4470093</t>
  </si>
  <si>
    <t>PJM Implicit Congestion-LSE</t>
  </si>
  <si>
    <t>%,V4470094</t>
  </si>
  <si>
    <t>4470094</t>
  </si>
  <si>
    <t>PJM Transm. Loss - OSS</t>
  </si>
  <si>
    <t>%,V4470095</t>
  </si>
  <si>
    <t>4470095</t>
  </si>
  <si>
    <t>PJM Ancillary Serv.-Reg</t>
  </si>
  <si>
    <t>%,V4470096</t>
  </si>
  <si>
    <t>4470096</t>
  </si>
  <si>
    <t>PJM Ancillary Serv.-Spin</t>
  </si>
  <si>
    <t>%,V4470098</t>
  </si>
  <si>
    <t>4470098</t>
  </si>
  <si>
    <t>PJM Oper.Reserve Rev-OSS</t>
  </si>
  <si>
    <t>%,V4470099</t>
  </si>
  <si>
    <t>4470099</t>
  </si>
  <si>
    <t>PJM 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</si>
  <si>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</si>
  <si>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</si>
  <si>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</si>
  <si>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</si>
  <si>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</si>
  <si>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</si>
  <si>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</si>
  <si>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</si>
  <si>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</si>
  <si>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</si>
  <si>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</si>
  <si>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</si>
  <si>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</si>
  <si>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</si>
  <si>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</si>
  <si>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%,V4470108</t>
  </si>
  <si>
    <t>4470108</t>
  </si>
  <si>
    <t>PJM Oper.Reserve Rev-LSE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</si>
  <si>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</si>
  <si>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</si>
  <si>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</si>
  <si>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</si>
  <si>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</si>
  <si>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</si>
  <si>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</si>
  <si>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</si>
  <si>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</si>
  <si>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%,V4470114</t>
  </si>
  <si>
    <t>4470114</t>
  </si>
  <si>
    <t>PJM Transm. Loss - LSE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</si>
  <si>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</si>
  <si>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</si>
  <si>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</si>
  <si>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</si>
  <si>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</si>
  <si>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</si>
  <si>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%,V4470117</t>
  </si>
  <si>
    <t>4470117</t>
  </si>
  <si>
    <t>Realiz. Sharing-447 Optim</t>
  </si>
  <si>
    <t>%,V4470118</t>
  </si>
  <si>
    <t>4470118</t>
  </si>
  <si>
    <t>Realiz. Sharing-PJM OSS</t>
  </si>
  <si>
    <t>%,V4470119</t>
  </si>
  <si>
    <t>4470119</t>
  </si>
  <si>
    <t>PJM SECA Transm. Expense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</si>
  <si>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</si>
  <si>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</si>
  <si>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</si>
  <si>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</si>
  <si>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</si>
  <si>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</si>
  <si>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</si>
  <si>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</si>
  <si>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</si>
  <si>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</si>
  <si>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</si>
  <si>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</si>
  <si>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%,V4470132</t>
  </si>
  <si>
    <t>4470132</t>
  </si>
  <si>
    <t>Spark Gas - Realized</t>
  </si>
  <si>
    <t>%,V4470143</t>
  </si>
  <si>
    <t>4470143</t>
  </si>
  <si>
    <t>Financial Hedge Realized</t>
  </si>
  <si>
    <t>%,V4470144</t>
  </si>
  <si>
    <t>4470144</t>
  </si>
  <si>
    <t>Realiz.Sharing - 06 SIA</t>
  </si>
  <si>
    <t>%,V4470145</t>
  </si>
  <si>
    <t>4470145</t>
  </si>
  <si>
    <t>PJM Hourly Net Purch.-FERC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</si>
  <si>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</si>
  <si>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</si>
  <si>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</si>
  <si>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</si>
  <si>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</si>
  <si>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</si>
  <si>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</si>
  <si>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</si>
  <si>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</si>
  <si>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</si>
  <si>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</si>
  <si>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</si>
  <si>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</si>
  <si>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</si>
  <si>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</si>
  <si>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</si>
  <si>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</si>
  <si>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</si>
  <si>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</si>
  <si>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</si>
  <si>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</si>
  <si>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</si>
  <si>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</si>
  <si>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</si>
  <si>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</si>
  <si>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</si>
  <si>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</si>
  <si>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</si>
  <si>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</si>
  <si>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</si>
  <si>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</si>
  <si>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</si>
  <si>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</si>
  <si>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</si>
  <si>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</si>
  <si>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</si>
  <si>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%,V4500000</t>
  </si>
  <si>
    <t>4500000</t>
  </si>
  <si>
    <t>Forfeited Discounts</t>
  </si>
  <si>
    <t>%,V4510001</t>
  </si>
  <si>
    <t>4510001</t>
  </si>
  <si>
    <t>Misc Service Rev - Nonaffil</t>
  </si>
  <si>
    <t>%,V4510007</t>
  </si>
  <si>
    <t>4510007</t>
  </si>
  <si>
    <t>Service Rev-Indirect Cost-NAC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</si>
  <si>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</si>
  <si>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</si>
  <si>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</si>
  <si>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</si>
  <si>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</si>
  <si>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</si>
  <si>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</si>
  <si>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</si>
  <si>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</si>
  <si>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</si>
  <si>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</si>
  <si>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</si>
  <si>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</si>
  <si>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</si>
  <si>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</si>
  <si>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</si>
  <si>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</si>
  <si>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</si>
  <si>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</si>
  <si>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</si>
  <si>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</si>
  <si>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</si>
  <si>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</si>
  <si>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</si>
  <si>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</si>
  <si>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</si>
  <si>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</si>
  <si>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</si>
  <si>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</si>
  <si>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</si>
  <si>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%,V4560060</t>
  </si>
  <si>
    <t>4560060</t>
  </si>
  <si>
    <t>PJM Pt2Pt Trans.Rev.-NonAff.</t>
  </si>
  <si>
    <t>%,V4560062</t>
  </si>
  <si>
    <t>4560062</t>
  </si>
  <si>
    <t>PJM TO Admin. Rev..-NonAff.</t>
  </si>
  <si>
    <t>%,V4560064</t>
  </si>
  <si>
    <t>4560064</t>
  </si>
  <si>
    <t>Buckeye Admin. Fee Revenue</t>
  </si>
  <si>
    <t>%,V4560068</t>
  </si>
  <si>
    <t>4560068</t>
  </si>
  <si>
    <t>SECA Transmission Revenue</t>
  </si>
  <si>
    <t>%,V4560085</t>
  </si>
  <si>
    <t>4560085</t>
  </si>
  <si>
    <t>PJM Expansion Cost Recov</t>
  </si>
  <si>
    <t>%,V4560095</t>
  </si>
  <si>
    <t>4560095</t>
  </si>
  <si>
    <t>RTO Form. Cost Recovery</t>
  </si>
  <si>
    <t>%,V4560097</t>
  </si>
  <si>
    <t>4560097</t>
  </si>
  <si>
    <t>Sales of Renew. Energy Credits</t>
  </si>
  <si>
    <t>%,V4560106</t>
  </si>
  <si>
    <t>4560106</t>
  </si>
  <si>
    <t>MTM-Emissions Compliance</t>
  </si>
  <si>
    <t>%,V4561002</t>
  </si>
  <si>
    <t>4561002</t>
  </si>
  <si>
    <t>RTO Formation Cost Recovery</t>
  </si>
  <si>
    <t>%,V4561003</t>
  </si>
  <si>
    <t>4561003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</si>
  <si>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</si>
  <si>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</si>
  <si>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</si>
  <si>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</si>
  <si>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</si>
  <si>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</si>
  <si>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</si>
  <si>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</si>
  <si>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</si>
  <si>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</si>
  <si>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</si>
  <si>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</si>
  <si>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</si>
  <si>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</si>
  <si>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</si>
  <si>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%,V4470088</t>
  </si>
  <si>
    <t>4470088</t>
  </si>
  <si>
    <t>Pool Sales to Dow Plt- Affil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</si>
  <si>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</si>
  <si>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</si>
  <si>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</si>
  <si>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</si>
  <si>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</si>
  <si>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</si>
  <si>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</si>
  <si>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</si>
  <si>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</si>
  <si>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</si>
  <si>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</si>
  <si>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</si>
  <si>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</si>
  <si>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</si>
  <si>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</si>
  <si>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</si>
  <si>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</si>
  <si>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</si>
  <si>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</si>
  <si>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</si>
  <si>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</si>
  <si>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</si>
  <si>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</si>
  <si>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</si>
  <si>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</si>
  <si>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</si>
  <si>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</si>
  <si>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</si>
  <si>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</si>
  <si>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</si>
  <si>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</si>
  <si>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</si>
  <si>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%,V5550038</t>
  </si>
  <si>
    <t>5550038</t>
  </si>
  <si>
    <t>%,V5550039</t>
  </si>
  <si>
    <t>5550039</t>
  </si>
  <si>
    <t>%,V5550040</t>
  </si>
  <si>
    <t>5550040</t>
  </si>
  <si>
    <t>%,V5550041</t>
  </si>
  <si>
    <t>5550041</t>
  </si>
  <si>
    <t>%,V5550042</t>
  </si>
  <si>
    <t>5550042</t>
  </si>
  <si>
    <t>%,V5550043</t>
  </si>
  <si>
    <t>5550043</t>
  </si>
  <si>
    <t>%,V5550044</t>
  </si>
  <si>
    <t>5550044</t>
  </si>
  <si>
    <t>%,V5550045</t>
  </si>
  <si>
    <t>5550045</t>
  </si>
  <si>
    <t>%,V5550048</t>
  </si>
  <si>
    <t>5550048</t>
  </si>
  <si>
    <t>%,V5550057</t>
  </si>
  <si>
    <t>5550057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</si>
  <si>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</si>
  <si>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</si>
  <si>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</si>
  <si>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</si>
  <si>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</si>
  <si>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</si>
  <si>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</si>
  <si>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</si>
  <si>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</si>
  <si>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</si>
  <si>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</si>
  <si>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</si>
  <si>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</si>
  <si>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</si>
  <si>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</si>
  <si>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</si>
  <si>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</si>
  <si>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</si>
  <si>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</si>
  <si>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</si>
  <si>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</si>
  <si>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</si>
  <si>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</si>
  <si>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</si>
  <si>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</si>
  <si>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</si>
  <si>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</si>
  <si>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</si>
  <si>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%,V5550034</t>
  </si>
  <si>
    <t>5550034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</si>
  <si>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</si>
  <si>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</si>
  <si>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</si>
  <si>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</si>
  <si>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</si>
  <si>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</si>
  <si>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</si>
  <si>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</si>
  <si>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</si>
  <si>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</si>
  <si>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</si>
  <si>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</si>
  <si>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%,V5020000</t>
  </si>
  <si>
    <t>5020000</t>
  </si>
  <si>
    <t>%,V5020002</t>
  </si>
  <si>
    <t>5020002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</si>
  <si>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</si>
  <si>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</si>
  <si>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</si>
  <si>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</si>
  <si>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</si>
  <si>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</si>
  <si>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</si>
  <si>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</si>
  <si>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%,V5060025</t>
  </si>
  <si>
    <t>5060025</t>
  </si>
  <si>
    <t>%,V5090000</t>
  </si>
  <si>
    <t>5090000</t>
  </si>
  <si>
    <t>%,V5090002</t>
  </si>
  <si>
    <t>5090002</t>
  </si>
  <si>
    <t>%,V5090003</t>
  </si>
  <si>
    <t>5090003</t>
  </si>
  <si>
    <t>%,V5170000</t>
  </si>
  <si>
    <t>5170000</t>
  </si>
  <si>
    <t>%,V5490000</t>
  </si>
  <si>
    <t>5490000</t>
  </si>
  <si>
    <t>%,V5560000</t>
  </si>
  <si>
    <t>5560000</t>
  </si>
  <si>
    <t>%,V5560002</t>
  </si>
  <si>
    <t>5560002</t>
  </si>
  <si>
    <t>%,V5560003</t>
  </si>
  <si>
    <t>5560003</t>
  </si>
  <si>
    <t>%,V5560004</t>
  </si>
  <si>
    <t>5560004</t>
  </si>
  <si>
    <t>%,V5570000</t>
  </si>
  <si>
    <t>5570000</t>
  </si>
  <si>
    <t>%,V5570007</t>
  </si>
  <si>
    <t>5570007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</si>
  <si>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</si>
  <si>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</si>
  <si>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</si>
  <si>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</si>
  <si>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</si>
  <si>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</si>
  <si>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</si>
  <si>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</si>
  <si>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%,V5614000</t>
  </si>
  <si>
    <t>5614000</t>
  </si>
  <si>
    <t>%,V5614001</t>
  </si>
  <si>
    <t>5614001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</si>
  <si>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</si>
  <si>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</si>
  <si>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</si>
  <si>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</si>
  <si>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</si>
  <si>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</si>
  <si>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</si>
  <si>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</si>
  <si>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</si>
  <si>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</si>
  <si>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</si>
  <si>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</si>
  <si>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</si>
  <si>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</si>
  <si>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</si>
  <si>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</si>
  <si>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</si>
  <si>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</si>
  <si>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</si>
  <si>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</si>
  <si>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</si>
  <si>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</si>
  <si>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</si>
  <si>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</si>
  <si>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</si>
  <si>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</si>
  <si>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</si>
  <si>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</si>
  <si>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</si>
  <si>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</si>
  <si>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</si>
  <si>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</si>
  <si>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</si>
  <si>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</si>
  <si>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</si>
  <si>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</si>
  <si>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</si>
  <si>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</si>
  <si>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</si>
  <si>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</si>
  <si>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</si>
  <si>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</si>
  <si>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</si>
  <si>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</si>
  <si>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</si>
  <si>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</si>
  <si>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</si>
  <si>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</si>
  <si>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</si>
  <si>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</si>
  <si>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</si>
  <si>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</si>
  <si>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</si>
  <si>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</si>
  <si>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</si>
  <si>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</si>
  <si>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</si>
  <si>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</si>
  <si>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</si>
  <si>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</si>
  <si>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</si>
  <si>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</si>
  <si>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</si>
  <si>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</si>
  <si>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</si>
  <si>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</si>
  <si>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</si>
  <si>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</si>
  <si>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</si>
  <si>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</si>
  <si>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</si>
  <si>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</si>
  <si>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</si>
  <si>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</si>
  <si>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</si>
  <si>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</si>
  <si>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</si>
  <si>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</si>
  <si>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</si>
  <si>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</si>
  <si>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</si>
  <si>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</si>
  <si>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</si>
  <si>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</si>
  <si>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</si>
  <si>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</si>
  <si>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</si>
  <si>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</si>
  <si>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</si>
  <si>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</si>
  <si>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</si>
  <si>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</si>
  <si>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</si>
  <si>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</si>
  <si>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</si>
  <si>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</si>
  <si>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</si>
  <si>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</si>
  <si>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%,V9120001</t>
  </si>
  <si>
    <t>9120001</t>
  </si>
  <si>
    <t>%,V9120003</t>
  </si>
  <si>
    <t>9120003</t>
  </si>
  <si>
    <t>%,V9130000</t>
  </si>
  <si>
    <t>9130000</t>
  </si>
  <si>
    <t>%,V9130001</t>
  </si>
  <si>
    <t>9130001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</si>
  <si>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</si>
  <si>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</si>
  <si>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</si>
  <si>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</si>
  <si>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</si>
  <si>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</si>
  <si>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</si>
  <si>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</si>
  <si>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</si>
  <si>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</si>
  <si>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%,V9220000</t>
  </si>
  <si>
    <t>9220000</t>
  </si>
  <si>
    <t>%,V9220001</t>
  </si>
  <si>
    <t>9220001</t>
  </si>
  <si>
    <t>%,V9220003</t>
  </si>
  <si>
    <t>9220003</t>
  </si>
  <si>
    <t>%,V9220004</t>
  </si>
  <si>
    <t>9220004</t>
  </si>
  <si>
    <t>%,V9220125</t>
  </si>
  <si>
    <t>9220125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</si>
  <si>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</si>
  <si>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</si>
  <si>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</si>
  <si>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</si>
  <si>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</si>
  <si>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</si>
  <si>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</si>
  <si>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</si>
  <si>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</si>
  <si>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</si>
  <si>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</si>
  <si>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</si>
  <si>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</si>
  <si>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</si>
  <si>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</si>
  <si>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</si>
  <si>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</si>
  <si>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</si>
  <si>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</si>
  <si>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</si>
  <si>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%,V9250009</t>
  </si>
  <si>
    <t>9250009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</si>
  <si>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</si>
  <si>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</si>
  <si>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</si>
  <si>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</si>
  <si>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</si>
  <si>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</si>
  <si>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</si>
  <si>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</si>
  <si>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</si>
  <si>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</si>
  <si>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</si>
  <si>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</si>
  <si>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</si>
  <si>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</si>
  <si>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</si>
  <si>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</si>
  <si>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</si>
  <si>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</si>
  <si>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</si>
  <si>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</si>
  <si>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</si>
  <si>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</si>
  <si>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</si>
  <si>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</si>
  <si>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</si>
  <si>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</si>
  <si>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%,V9260019</t>
  </si>
  <si>
    <t>9260019</t>
  </si>
  <si>
    <t>%,V9260021</t>
  </si>
  <si>
    <t>9260021</t>
  </si>
  <si>
    <t>%,V9260026</t>
  </si>
  <si>
    <t>9260026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</si>
  <si>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</si>
  <si>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</si>
  <si>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</si>
  <si>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</si>
  <si>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</si>
  <si>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</si>
  <si>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</si>
  <si>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</si>
  <si>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</si>
  <si>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</si>
  <si>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</si>
  <si>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</si>
  <si>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</si>
  <si>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</si>
  <si>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</si>
  <si>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</si>
  <si>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</si>
  <si>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</si>
  <si>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</si>
  <si>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</si>
  <si>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</si>
  <si>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</si>
  <si>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</si>
  <si>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</si>
  <si>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</si>
  <si>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</si>
  <si>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</si>
  <si>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</si>
  <si>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</si>
  <si>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</si>
  <si>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</si>
  <si>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</si>
  <si>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</si>
  <si>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</si>
  <si>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</si>
  <si>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</si>
  <si>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</si>
  <si>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</si>
  <si>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</si>
  <si>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</si>
  <si>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</si>
  <si>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</si>
  <si>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</si>
  <si>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</si>
  <si>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</si>
  <si>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</si>
  <si>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</si>
  <si>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</si>
  <si>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</si>
  <si>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</si>
  <si>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</si>
  <si>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</si>
  <si>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</si>
  <si>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</si>
  <si>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</si>
  <si>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</si>
  <si>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</si>
  <si>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</si>
  <si>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</si>
  <si>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</si>
  <si>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</si>
  <si>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</si>
  <si>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</si>
  <si>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</si>
  <si>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</si>
  <si>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</si>
  <si>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</si>
  <si>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</si>
  <si>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</si>
  <si>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</si>
  <si>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</si>
  <si>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</si>
  <si>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%,V5510000</t>
  </si>
  <si>
    <t>5510000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</si>
  <si>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</si>
  <si>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</si>
  <si>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</si>
  <si>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</si>
  <si>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</si>
  <si>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</si>
  <si>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</si>
  <si>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</si>
  <si>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</si>
  <si>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</si>
  <si>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</si>
  <si>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</si>
  <si>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</si>
  <si>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</si>
  <si>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</si>
  <si>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</si>
  <si>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</si>
  <si>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</si>
  <si>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</si>
  <si>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</si>
  <si>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</si>
  <si>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</si>
  <si>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</si>
  <si>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</si>
  <si>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</si>
  <si>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</si>
  <si>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</si>
  <si>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</si>
  <si>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</si>
  <si>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</si>
  <si>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</si>
  <si>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</si>
  <si>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</si>
  <si>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</si>
  <si>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</si>
  <si>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</si>
  <si>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</si>
  <si>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</si>
  <si>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</si>
  <si>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</si>
  <si>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</si>
  <si>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</si>
  <si>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</si>
  <si>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</si>
  <si>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</si>
  <si>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</si>
  <si>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</si>
  <si>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</si>
  <si>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</si>
  <si>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</si>
  <si>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</si>
  <si>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</si>
  <si>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%,V4031001</t>
  </si>
  <si>
    <t>4031001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</si>
  <si>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</si>
  <si>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</si>
  <si>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</si>
  <si>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</si>
  <si>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</si>
  <si>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</si>
  <si>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</si>
  <si>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</si>
  <si>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%,V4074001</t>
  </si>
  <si>
    <t>4074001</t>
  </si>
  <si>
    <t>%,V4081002</t>
  </si>
  <si>
    <t>4081002</t>
  </si>
  <si>
    <t>%,V4081003</t>
  </si>
  <si>
    <t>4081003</t>
  </si>
  <si>
    <t>%,V408100503</t>
  </si>
  <si>
    <t>408100503</t>
  </si>
  <si>
    <t>%,V408100504</t>
  </si>
  <si>
    <t>408100504</t>
  </si>
  <si>
    <t>%,V408100505</t>
  </si>
  <si>
    <t>408100505</t>
  </si>
  <si>
    <t>%,V408100506</t>
  </si>
  <si>
    <t>408100506</t>
  </si>
  <si>
    <t>%,V408100605</t>
  </si>
  <si>
    <t>408100605</t>
  </si>
  <si>
    <t>%,V408100606</t>
  </si>
  <si>
    <t>408100606</t>
  </si>
  <si>
    <t>%,V408100607</t>
  </si>
  <si>
    <t>408100607</t>
  </si>
  <si>
    <t>%,V4081007</t>
  </si>
  <si>
    <t>4081007</t>
  </si>
  <si>
    <t>%,V408100804</t>
  </si>
  <si>
    <t>408100804</t>
  </si>
  <si>
    <t>%,V408100805</t>
  </si>
  <si>
    <t>408100805</t>
  </si>
  <si>
    <t>%,V408100806</t>
  </si>
  <si>
    <t>408100806</t>
  </si>
  <si>
    <t>%,V408100807</t>
  </si>
  <si>
    <t>408100807</t>
  </si>
  <si>
    <t>%,V408101406</t>
  </si>
  <si>
    <t>408101406</t>
  </si>
  <si>
    <t>%,V408101407</t>
  </si>
  <si>
    <t>408101407</t>
  </si>
  <si>
    <t>%,V408101705</t>
  </si>
  <si>
    <t>408101705</t>
  </si>
  <si>
    <t>%,V408101706</t>
  </si>
  <si>
    <t>408101706</t>
  </si>
  <si>
    <t>%,V408101707</t>
  </si>
  <si>
    <t>408101707</t>
  </si>
  <si>
    <t>%,V408101805</t>
  </si>
  <si>
    <t>408101805</t>
  </si>
  <si>
    <t>%,V408101806</t>
  </si>
  <si>
    <t>408101806</t>
  </si>
  <si>
    <t>%,V408101807</t>
  </si>
  <si>
    <t>408101807</t>
  </si>
  <si>
    <t>%,V408101900</t>
  </si>
  <si>
    <t>408101900</t>
  </si>
  <si>
    <t>%,V408101905</t>
  </si>
  <si>
    <t>408101905</t>
  </si>
  <si>
    <t>%,V408101906</t>
  </si>
  <si>
    <t>408101906</t>
  </si>
  <si>
    <t>%,V408101907</t>
  </si>
  <si>
    <t>408101907</t>
  </si>
  <si>
    <t>%,V408102207</t>
  </si>
  <si>
    <t>408102207</t>
  </si>
  <si>
    <t>%,V408102904</t>
  </si>
  <si>
    <t>408102904</t>
  </si>
  <si>
    <t>%,V408102905</t>
  </si>
  <si>
    <t>408102905</t>
  </si>
  <si>
    <t>%,V408102906</t>
  </si>
  <si>
    <t>408102906</t>
  </si>
  <si>
    <t>%,V408102907</t>
  </si>
  <si>
    <t>408102907</t>
  </si>
  <si>
    <t>%,V4081033</t>
  </si>
  <si>
    <t>4081033</t>
  </si>
  <si>
    <t>%,V4081034</t>
  </si>
  <si>
    <t>4081034</t>
  </si>
  <si>
    <t>%,V4081035</t>
  </si>
  <si>
    <t>4081035</t>
  </si>
  <si>
    <t>%,V408103604</t>
  </si>
  <si>
    <t>408103604</t>
  </si>
  <si>
    <t>%,V408103605</t>
  </si>
  <si>
    <t>408103605</t>
  </si>
  <si>
    <t>%,V408103606</t>
  </si>
  <si>
    <t>408103606</t>
  </si>
  <si>
    <t>%,V408103607</t>
  </si>
  <si>
    <t>408103607</t>
  </si>
  <si>
    <t>%,V409100200</t>
  </si>
  <si>
    <t>409100200</t>
  </si>
  <si>
    <t>%,V409100204</t>
  </si>
  <si>
    <t>409100204</t>
  </si>
  <si>
    <t>%,V409100205</t>
  </si>
  <si>
    <t>409100205</t>
  </si>
  <si>
    <t>%,V409100206</t>
  </si>
  <si>
    <t>409100206</t>
  </si>
  <si>
    <t>%,V409100207</t>
  </si>
  <si>
    <t>409100207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</si>
  <si>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</si>
  <si>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</si>
  <si>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</si>
  <si>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</si>
  <si>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</si>
  <si>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</si>
  <si>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</si>
  <si>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</si>
  <si>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%,V4160004</t>
  </si>
  <si>
    <t>4160004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</si>
  <si>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</si>
  <si>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</si>
  <si>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</si>
  <si>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</si>
  <si>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</si>
  <si>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</si>
  <si>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</si>
  <si>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</si>
  <si>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</si>
  <si>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</si>
  <si>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%,V4210001</t>
  </si>
  <si>
    <t>4210001</t>
  </si>
  <si>
    <t>%,V4210002</t>
  </si>
  <si>
    <t>4210002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</si>
  <si>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</si>
  <si>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</si>
  <si>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</si>
  <si>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</si>
  <si>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</si>
  <si>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</si>
  <si>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</si>
  <si>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</si>
  <si>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</si>
  <si>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</si>
  <si>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%,V4210018</t>
  </si>
  <si>
    <t>4210018</t>
  </si>
  <si>
    <t>%,V4210021</t>
  </si>
  <si>
    <t>4210021</t>
  </si>
  <si>
    <t>%,V4210022</t>
  </si>
  <si>
    <t>4210022</t>
  </si>
  <si>
    <t>%,V4210023</t>
  </si>
  <si>
    <t>4210023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</si>
  <si>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</si>
  <si>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</si>
  <si>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</si>
  <si>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</si>
  <si>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</si>
  <si>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</si>
  <si>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</si>
  <si>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</si>
  <si>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</si>
  <si>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</si>
  <si>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</si>
  <si>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</si>
  <si>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</si>
  <si>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</si>
  <si>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</si>
  <si>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</si>
  <si>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</si>
  <si>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</si>
  <si>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</si>
  <si>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</si>
  <si>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</si>
  <si>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</si>
  <si>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</si>
  <si>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</si>
  <si>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%,V4210044</t>
  </si>
  <si>
    <t>4210044</t>
  </si>
  <si>
    <t>%,V4210045</t>
  </si>
  <si>
    <t>4210045</t>
  </si>
  <si>
    <t>%,V4210046</t>
  </si>
  <si>
    <t>4210046</t>
  </si>
  <si>
    <t>%,V4211000</t>
  </si>
  <si>
    <t>4211000</t>
  </si>
  <si>
    <t>%,V408201406</t>
  </si>
  <si>
    <t>408201406</t>
  </si>
  <si>
    <t>%,V4212000</t>
  </si>
  <si>
    <t>4212000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</si>
  <si>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</si>
  <si>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</si>
  <si>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</si>
  <si>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</si>
  <si>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</si>
  <si>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</si>
  <si>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</si>
  <si>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</si>
  <si>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</si>
  <si>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</si>
  <si>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</si>
  <si>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</si>
  <si>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%,V4265011</t>
  </si>
  <si>
    <t>4265011</t>
  </si>
  <si>
    <t>%,V4092001</t>
  </si>
  <si>
    <t>4092001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</si>
  <si>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</si>
  <si>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</si>
  <si>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</si>
  <si>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</si>
  <si>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</si>
  <si>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</si>
  <si>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</si>
  <si>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</si>
  <si>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%,V4270103</t>
  </si>
  <si>
    <t>4270103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</si>
  <si>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</si>
  <si>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</si>
  <si>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</si>
  <si>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</si>
  <si>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</si>
  <si>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</si>
  <si>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</si>
  <si>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</si>
  <si>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</si>
  <si>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</si>
  <si>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</si>
  <si>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</si>
  <si>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</si>
  <si>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</si>
  <si>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</si>
  <si>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</si>
  <si>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</si>
  <si>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</si>
  <si>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%,V4093001</t>
  </si>
  <si>
    <t>4093001</t>
  </si>
  <si>
    <t>%,V4340000</t>
  </si>
  <si>
    <t>4340000</t>
  </si>
  <si>
    <t>SALES TO AFFILIATES</t>
  </si>
  <si>
    <t>GROSS OPERATING REVENUES</t>
  </si>
  <si>
    <t>PROVISION FOR RATE REFUND</t>
  </si>
  <si>
    <t>FUEL</t>
  </si>
  <si>
    <t>Purch Pwr-NonTrading-Nonassoc</t>
  </si>
  <si>
    <t>Gas-Conversion-Mone Plant</t>
  </si>
  <si>
    <t>PJM Normal Purchases (non-ECR)</t>
  </si>
  <si>
    <t>PJM Emer.Energy Purch.</t>
  </si>
  <si>
    <t>Buckeye Excess Energy-OSS</t>
  </si>
  <si>
    <t>PJM Inadvertent Mtr Res-OSS</t>
  </si>
  <si>
    <t>PJM Inadvertent Mtr Res-LSE</t>
  </si>
  <si>
    <t>PJM Ancillary Serv.-Sync</t>
  </si>
  <si>
    <t>PJM OATT Ancill.-Reactive</t>
  </si>
  <si>
    <t>PJM OATT Ancill. - Black</t>
  </si>
  <si>
    <t>Realiz. Sharing-555 Optim.</t>
  </si>
  <si>
    <t>Realiz. Sharing-PJM OSS PP</t>
  </si>
  <si>
    <t>Buckeye Excess Energy-LSE</t>
  </si>
  <si>
    <t>PJM Ancill. Regulation Purch.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</si>
  <si>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</si>
  <si>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</si>
  <si>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</si>
  <si>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</si>
  <si>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</si>
  <si>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</si>
  <si>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Spinning Reserve-Charge</t>
  </si>
  <si>
    <t>PJM Spinning Reserve-Credit</t>
  </si>
  <si>
    <t>PJM Capacity Normal Purchases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</si>
  <si>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</si>
  <si>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</si>
  <si>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</si>
  <si>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</si>
  <si>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</si>
  <si>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Pool Purch-Optimization-Affil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</si>
  <si>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</si>
  <si>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</si>
  <si>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</si>
  <si>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</si>
  <si>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</si>
  <si>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</si>
  <si>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</si>
  <si>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Steam Expenses</t>
  </si>
  <si>
    <t>Urea Expense</t>
  </si>
  <si>
    <t>Electric Expenses</t>
  </si>
  <si>
    <t>Misc Steam Power Expenses</t>
  </si>
  <si>
    <t>Misc Steam Power Exp-Assoc</t>
  </si>
  <si>
    <t>Removal Cost Expense - Steam</t>
  </si>
  <si>
    <t>Misc Stm Pwr Exp Environmental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</si>
  <si>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</si>
  <si>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</si>
  <si>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</si>
  <si>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</si>
  <si>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</si>
  <si>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PJM Admin.Services-OSS</t>
  </si>
  <si>
    <t>PJM Admin.Services-LSE</t>
  </si>
  <si>
    <t>Realiz. Sharing-PJM OSS Admin</t>
  </si>
  <si>
    <t>Other Expenses</t>
  </si>
  <si>
    <t>Other Pwr Exp-RECs</t>
  </si>
  <si>
    <t>Load Dispatching</t>
  </si>
  <si>
    <t>Load Dispatch - Reliability</t>
  </si>
  <si>
    <t>Load Dispatch-Mntr&amp;Op TransSys</t>
  </si>
  <si>
    <t>PJM Admin-SSC&amp;DS-OSS</t>
  </si>
  <si>
    <t>PJM Admin-SSC&amp;DS-Internal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</si>
  <si>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</si>
  <si>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</si>
  <si>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</si>
  <si>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</si>
  <si>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</si>
  <si>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</si>
  <si>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</si>
  <si>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</si>
  <si>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</si>
  <si>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</si>
  <si>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</si>
  <si>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</si>
  <si>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</si>
  <si>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</si>
  <si>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</si>
  <si>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</si>
  <si>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</si>
  <si>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</si>
  <si>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</si>
  <si>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</si>
  <si>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</si>
  <si>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</si>
  <si>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</si>
  <si>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</si>
  <si>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</si>
  <si>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</si>
  <si>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</si>
  <si>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</si>
  <si>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</si>
  <si>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</si>
  <si>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</si>
  <si>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</si>
  <si>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</si>
  <si>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</si>
  <si>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</si>
  <si>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</si>
  <si>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</si>
  <si>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</si>
  <si>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</si>
  <si>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</si>
  <si>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</si>
  <si>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</si>
  <si>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</si>
  <si>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</si>
  <si>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</si>
  <si>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Demo &amp; Selling Exp - Res</t>
  </si>
  <si>
    <t>Demo &amp; Selling Exp - Area Dev</t>
  </si>
  <si>
    <t>Advertising Expenses</t>
  </si>
  <si>
    <t>Advertising Exp - Residential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</si>
  <si>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</si>
  <si>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</si>
  <si>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</si>
  <si>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</si>
  <si>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</si>
  <si>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Administrative Exp Trnsf - Cr</t>
  </si>
  <si>
    <t>Admin Exp Trnsf to Cnstrction</t>
  </si>
  <si>
    <t>Admin Exp Trnsf Non-Utlty Acct</t>
  </si>
  <si>
    <t>Admin Exp Trnsf to ABD</t>
  </si>
  <si>
    <t>SSA Expense Transfers BL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</si>
  <si>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</si>
  <si>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</si>
  <si>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</si>
  <si>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</si>
  <si>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</si>
  <si>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</si>
  <si>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</si>
  <si>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</si>
  <si>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</si>
  <si>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</si>
  <si>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Directors Travel/Accident Ins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</si>
  <si>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</si>
  <si>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</si>
  <si>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</si>
  <si>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</si>
  <si>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</si>
  <si>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</si>
  <si>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</si>
  <si>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</si>
  <si>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</si>
  <si>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</si>
  <si>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</si>
  <si>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</si>
  <si>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</si>
  <si>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Employee Benefit Exp - COLI</t>
  </si>
  <si>
    <t>Postretirement Benefits - OPEB</t>
  </si>
  <si>
    <t>Savings Plan Administration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</si>
  <si>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</si>
  <si>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</si>
  <si>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</si>
  <si>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</si>
  <si>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</si>
  <si>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</si>
  <si>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</si>
  <si>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</si>
  <si>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</si>
  <si>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</si>
  <si>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</si>
  <si>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Exp-Case</t>
  </si>
  <si>
    <t>General Advertising Expenses</t>
  </si>
  <si>
    <t>Newspaper Advertising Space</t>
  </si>
  <si>
    <t>Radio Station Advertising Time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</si>
  <si>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</si>
  <si>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</si>
  <si>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</si>
  <si>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</si>
  <si>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</si>
  <si>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</si>
  <si>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</si>
  <si>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</si>
  <si>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</si>
  <si>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</si>
  <si>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</si>
  <si>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</si>
  <si>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</si>
  <si>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</si>
  <si>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</si>
  <si>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</si>
  <si>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</si>
  <si>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</si>
  <si>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</si>
  <si>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</si>
  <si>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</si>
  <si>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</si>
  <si>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</si>
  <si>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</si>
  <si>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</si>
  <si>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</si>
  <si>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</si>
  <si>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</si>
  <si>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</si>
  <si>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</si>
  <si>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</si>
  <si>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</si>
  <si>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</si>
  <si>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</si>
  <si>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</si>
  <si>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</si>
  <si>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</si>
  <si>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Data Equipment</t>
  </si>
  <si>
    <t>Maint of Cmmncation Eq-Unall</t>
  </si>
  <si>
    <t>Maint of Office Furniture &amp; Eq</t>
  </si>
  <si>
    <t>MAINTENANCE</t>
  </si>
  <si>
    <t>Depreciation Exp</t>
  </si>
  <si>
    <t>Depr - Asset Retirement Oblig</t>
  </si>
  <si>
    <t>Depr Exp - Removal Cost</t>
  </si>
  <si>
    <t>Amort. of Plant</t>
  </si>
  <si>
    <t>Amort of Plt Acq Adj</t>
  </si>
  <si>
    <t>Regulatory Debits</t>
  </si>
  <si>
    <t>Regulatory Credits - ARO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</si>
  <si>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</si>
  <si>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</si>
  <si>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</si>
  <si>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</si>
  <si>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</si>
  <si>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</si>
  <si>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</si>
  <si>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</si>
  <si>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</si>
  <si>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</si>
  <si>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</si>
  <si>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</si>
  <si>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</si>
  <si>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</si>
  <si>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</si>
  <si>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</si>
  <si>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</si>
  <si>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</si>
  <si>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</si>
  <si>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</si>
  <si>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</si>
  <si>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</si>
  <si>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</si>
  <si>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Water Heater - Other Expenses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</si>
  <si>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</si>
  <si>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</si>
  <si>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</si>
  <si>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</si>
  <si>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</si>
  <si>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Non-Operating Inc-Assoc</t>
  </si>
  <si>
    <t>Misc Non-Op Inc-NonAsc-Rents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</si>
  <si>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</si>
  <si>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</si>
  <si>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</si>
  <si>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</si>
  <si>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</si>
  <si>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Power Trading Gains - Realized</t>
  </si>
  <si>
    <t>MTM Credit Reserve (B/L)</t>
  </si>
  <si>
    <t>PWR Trding Loss\Phys Purchases</t>
  </si>
  <si>
    <t>PWR Trding Loss\Real Financial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</si>
  <si>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</si>
  <si>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</si>
  <si>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</si>
  <si>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</si>
  <si>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</si>
  <si>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</si>
  <si>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</si>
  <si>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</si>
  <si>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</si>
  <si>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</si>
  <si>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</si>
  <si>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</si>
  <si>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Realiz Sharing NY ISO</t>
  </si>
  <si>
    <t>UnReal Aff Fin Assign SNWA</t>
  </si>
  <si>
    <t>Real Aff Fin Assign SNWA</t>
  </si>
  <si>
    <t>Gain on Dspsition of Property</t>
  </si>
  <si>
    <t>OTHER INCOME</t>
  </si>
  <si>
    <t>Loss on Dspsition of Property</t>
  </si>
  <si>
    <t>Donations</t>
  </si>
  <si>
    <t>Penalties</t>
  </si>
  <si>
    <t>Civic &amp; Political Activities</t>
  </si>
  <si>
    <t>Other Deductions - Nonassoc</t>
  </si>
  <si>
    <t>Special Allowance Losses</t>
  </si>
  <si>
    <t>Social &amp; Service Club Dues</t>
  </si>
  <si>
    <t>Int Rate Hedge Unreal Losses</t>
  </si>
  <si>
    <t>OTHER INCOME DEDUCTIONS</t>
  </si>
  <si>
    <t>Inc Tax, Oth Inc&amp;Ded-Federal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</si>
  <si>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</si>
  <si>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</si>
  <si>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</si>
  <si>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</si>
  <si>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</si>
  <si>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 on LTD - Notes-Affiliated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</si>
  <si>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</si>
  <si>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</si>
  <si>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</si>
  <si>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</si>
  <si>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</si>
  <si>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</si>
  <si>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</si>
  <si>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</si>
  <si>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</si>
  <si>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</si>
  <si>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</si>
  <si>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</si>
  <si>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</si>
  <si>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</si>
  <si>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</si>
  <si>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</si>
  <si>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</si>
  <si>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IT, Extraordinary - Federal</t>
  </si>
  <si>
    <t>Extraordinary Income</t>
  </si>
  <si>
    <t>PREF STK DIVIDEND REQUIREMENT</t>
  </si>
  <si>
    <t>GLR1100S</t>
  </si>
  <si>
    <t>2007-08-31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</si>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</sst>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3" fontId="9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3" fontId="10" fillId="2" borderId="0" xfId="0" applyNumberFormat="1" applyFont="1" applyFill="1" applyAlignment="1" quotePrefix="1">
      <alignment/>
    </xf>
    <xf numFmtId="40" fontId="5" fillId="0" borderId="1" xfId="0" applyNumberFormat="1" applyFont="1" applyBorder="1" applyAlignment="1" quotePrefix="1">
      <alignment horizontal="center"/>
    </xf>
    <xf numFmtId="40" fontId="1" fillId="0" borderId="1" xfId="0" applyNumberFormat="1" applyFont="1" applyBorder="1" applyAlignment="1">
      <alignment/>
    </xf>
    <xf numFmtId="40" fontId="1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 horizontal="right"/>
    </xf>
    <xf numFmtId="8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 horizontal="right"/>
    </xf>
    <xf numFmtId="4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2" borderId="0" xfId="0" applyNumberFormat="1" applyFont="1" applyFill="1" applyBorder="1" applyAlignment="1">
      <alignment horizontal="left"/>
    </xf>
    <xf numFmtId="38" fontId="0" fillId="2" borderId="0" xfId="0" applyNumberFormat="1" applyFill="1" applyAlignment="1">
      <alignment/>
    </xf>
    <xf numFmtId="38" fontId="0" fillId="2" borderId="0" xfId="0" applyNumberFormat="1" applyFont="1" applyFill="1" applyAlignment="1" applyProtection="1">
      <alignment horizontal="centerContinuous"/>
      <protection hidden="1"/>
    </xf>
    <xf numFmtId="38" fontId="1" fillId="2" borderId="0" xfId="0" applyNumberFormat="1" applyFont="1" applyFill="1" applyAlignment="1">
      <alignment/>
    </xf>
    <xf numFmtId="38" fontId="0" fillId="2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2" borderId="0" xfId="0" applyNumberFormat="1" applyFont="1" applyFill="1" applyAlignment="1">
      <alignment/>
    </xf>
    <xf numFmtId="40" fontId="0" fillId="2" borderId="0" xfId="0" applyNumberFormat="1" applyFont="1" applyFill="1" applyAlignment="1">
      <alignment/>
    </xf>
    <xf numFmtId="40" fontId="1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" xfId="0" applyNumberFormat="1" applyFont="1" applyBorder="1" applyAlignment="1" quotePrefix="1">
      <alignment/>
    </xf>
    <xf numFmtId="3" fontId="0" fillId="2" borderId="0" xfId="0" applyNumberFormat="1" applyFont="1" applyFill="1" applyAlignment="1" applyProtection="1" quotePrefix="1">
      <alignment horizontal="centerContinuous"/>
      <protection hidden="1"/>
    </xf>
    <xf numFmtId="38" fontId="0" fillId="2" borderId="0" xfId="0" applyNumberFormat="1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45"/>
  <sheetViews>
    <sheetView tabSelected="1" zoomScale="68" zoomScaleNormal="68" workbookViewId="0" topLeftCell="A1">
      <pane xSplit="3" ySplit="7" topLeftCell="D445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5" sqref="C5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IF(AN515="error",AN516,AN515)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IF(AN515="error",AN516,AN515)</f>
        <v>KYP CORP CONSOLIDATED</v>
      </c>
      <c r="M2" s="6"/>
      <c r="N2" s="12"/>
      <c r="O2" s="10"/>
      <c r="P2" s="24"/>
      <c r="Q2" s="20"/>
      <c r="R2" s="20"/>
      <c r="S2" s="22"/>
      <c r="T2" s="79" t="str">
        <f>IF(AN515="error",AN516,AN515)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IF(AN515="error",AN516,AN515)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AO499*1</f>
        <v>39325</v>
      </c>
      <c r="C4" s="30"/>
      <c r="D4" s="7"/>
      <c r="E4" s="6"/>
      <c r="F4" s="6"/>
      <c r="G4" s="6"/>
      <c r="H4" s="10"/>
      <c r="I4" s="10"/>
      <c r="J4" s="10"/>
      <c r="K4" s="22"/>
      <c r="L4" s="19">
        <f>AO499*1</f>
        <v>39325</v>
      </c>
      <c r="M4" s="6"/>
      <c r="N4" s="12"/>
      <c r="O4" s="10"/>
      <c r="P4" s="24"/>
      <c r="Q4" s="20"/>
      <c r="R4" s="20"/>
      <c r="S4" s="22"/>
      <c r="T4" s="19">
        <f>AO499*1</f>
        <v>39325</v>
      </c>
      <c r="U4" s="30"/>
      <c r="V4" s="10"/>
      <c r="W4" s="10"/>
      <c r="X4" s="20"/>
      <c r="Y4" s="20"/>
      <c r="Z4" s="20"/>
      <c r="AA4" s="22"/>
      <c r="AB4" s="19">
        <f>AO499*1</f>
        <v>39325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1382</v>
      </c>
      <c r="C5" s="56">
        <f>IF(AO512&gt;0,"REPORT HAS "&amp;AO512&amp;"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09/12/07 17:27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09/12/07 17:27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09/12/07 17:27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09/12/07 17:27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TEXT($AO$499,"YYYY")</f>
        <v>2007</v>
      </c>
      <c r="F7" s="66"/>
      <c r="G7" s="78">
        <f>+E7-1</f>
        <v>2006</v>
      </c>
      <c r="H7" s="63"/>
      <c r="I7" s="63" t="s">
        <v>24</v>
      </c>
      <c r="J7" s="63"/>
      <c r="K7" s="68" t="s">
        <v>25</v>
      </c>
      <c r="L7" s="63"/>
      <c r="M7" s="67" t="str">
        <f>TEXT($AO$499,"YYYY")</f>
        <v>2007</v>
      </c>
      <c r="N7" s="66"/>
      <c r="O7" s="78">
        <f>+M7-1</f>
        <v>2006</v>
      </c>
      <c r="P7" s="63"/>
      <c r="Q7" s="63" t="s">
        <v>24</v>
      </c>
      <c r="R7" s="63"/>
      <c r="S7" s="68" t="s">
        <v>25</v>
      </c>
      <c r="T7" s="63"/>
      <c r="U7" s="67" t="str">
        <f>TEXT($AO$499,"YYYY")</f>
        <v>2007</v>
      </c>
      <c r="V7" s="63"/>
      <c r="W7" s="78">
        <f>+U7-1</f>
        <v>2006</v>
      </c>
      <c r="X7" s="63"/>
      <c r="Y7" s="63" t="s">
        <v>24</v>
      </c>
      <c r="Z7" s="63"/>
      <c r="AA7" s="68" t="s">
        <v>25</v>
      </c>
      <c r="AB7" s="63"/>
      <c r="AC7" s="67" t="str">
        <f>TEXT($AO$499,"YYYY")</f>
        <v>2007</v>
      </c>
      <c r="AD7" s="63"/>
      <c r="AE7" s="78">
        <f>+AC7-1</f>
        <v>2006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-601.8</v>
      </c>
      <c r="G10" s="5">
        <v>141970.34</v>
      </c>
      <c r="I10" s="9">
        <f aca="true" t="shared" si="0" ref="I10:I41">+E10-G10</f>
        <v>-142572.13999999998</v>
      </c>
      <c r="K10" s="21">
        <f aca="true" t="shared" si="1" ref="K10:K41">IF(G10&lt;0,IF(I10=0,0,IF(OR(G10=0,E10=0),"N.M.",IF(ABS(I10/G10)&gt;=10,"N.M.",I10/(-G10)))),IF(I10=0,0,IF(OR(G10=0,E10=0),"N.M.",IF(ABS(I10/G10)&gt;=10,"N.M.",I10/G10))))</f>
        <v>-1.004238913564622</v>
      </c>
      <c r="M10" s="9">
        <v>460574.93</v>
      </c>
      <c r="O10" s="9">
        <v>798956.84</v>
      </c>
      <c r="Q10" s="9">
        <f aca="true" t="shared" si="2" ref="Q10:Q41">+M10-O10</f>
        <v>-338381.91</v>
      </c>
      <c r="S10" s="21">
        <f aca="true" t="shared" si="3" ref="S10:S41">IF(O10&lt;0,IF(Q10=0,0,IF(OR(O10=0,M10=0),"N.M.",IF(ABS(Q10/O10)&gt;=10,"N.M.",Q10/(-O10)))),IF(Q10=0,0,IF(OR(O10=0,M10=0),"N.M.",IF(ABS(Q10/O10)&gt;=10,"N.M.",Q10/O10))))</f>
        <v>-0.42352964898579504</v>
      </c>
      <c r="U10" s="9">
        <v>1770536.38</v>
      </c>
      <c r="W10" s="9">
        <v>3637913.04</v>
      </c>
      <c r="Y10" s="9">
        <f aca="true" t="shared" si="4" ref="Y10:Y41">+U10-W10</f>
        <v>-1867376.6600000001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-0.5133098673518596</v>
      </c>
      <c r="AC10" s="9">
        <v>2750052.03</v>
      </c>
      <c r="AE10" s="9">
        <v>4512136.49</v>
      </c>
      <c r="AG10" s="9">
        <f aca="true" t="shared" si="6" ref="AG10:AG41">+AC10-AE10</f>
        <v>-1762084.4600000004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-0.3905210899327206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-60.77</v>
      </c>
      <c r="G11" s="5">
        <v>0</v>
      </c>
      <c r="I11" s="9">
        <f t="shared" si="0"/>
        <v>-60.77</v>
      </c>
      <c r="K11" s="21" t="str">
        <f t="shared" si="1"/>
        <v>N.M.</v>
      </c>
      <c r="M11" s="9">
        <v>-154.27</v>
      </c>
      <c r="O11" s="9">
        <v>0</v>
      </c>
      <c r="Q11" s="9">
        <f t="shared" si="2"/>
        <v>-154.27</v>
      </c>
      <c r="S11" s="21" t="str">
        <f t="shared" si="3"/>
        <v>N.M.</v>
      </c>
      <c r="U11" s="9">
        <v>-1255.19</v>
      </c>
      <c r="W11" s="9">
        <v>0</v>
      </c>
      <c r="Y11" s="9">
        <f t="shared" si="4"/>
        <v>-1255.19</v>
      </c>
      <c r="AA11" s="21" t="str">
        <f t="shared" si="5"/>
        <v>N.M.</v>
      </c>
      <c r="AC11" s="9">
        <v>-1255.19</v>
      </c>
      <c r="AE11" s="9">
        <v>0</v>
      </c>
      <c r="AG11" s="9">
        <f t="shared" si="6"/>
        <v>-1255.19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6661037.65</v>
      </c>
      <c r="G12" s="5">
        <v>6513965.51</v>
      </c>
      <c r="I12" s="9">
        <f t="shared" si="0"/>
        <v>147072.1400000006</v>
      </c>
      <c r="K12" s="21">
        <f t="shared" si="1"/>
        <v>0.02257797339795872</v>
      </c>
      <c r="M12" s="9">
        <v>16467774.57</v>
      </c>
      <c r="O12" s="9">
        <v>22799035.21</v>
      </c>
      <c r="Q12" s="9">
        <f t="shared" si="2"/>
        <v>-6331260.640000001</v>
      </c>
      <c r="S12" s="21">
        <f t="shared" si="3"/>
        <v>-0.27769862109002813</v>
      </c>
      <c r="U12" s="9">
        <v>54003400.49</v>
      </c>
      <c r="W12" s="9">
        <v>65411304.18</v>
      </c>
      <c r="Y12" s="9">
        <f t="shared" si="4"/>
        <v>-11407903.689999998</v>
      </c>
      <c r="AA12" s="21">
        <f t="shared" si="5"/>
        <v>-0.17440263319941648</v>
      </c>
      <c r="AC12" s="9">
        <v>79815231.8</v>
      </c>
      <c r="AE12" s="9">
        <v>98044705.9</v>
      </c>
      <c r="AG12" s="9">
        <f t="shared" si="6"/>
        <v>-18229474.10000001</v>
      </c>
      <c r="AI12" s="21">
        <f t="shared" si="7"/>
        <v>-0.18593022369400578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4366196.61</v>
      </c>
      <c r="G13" s="5">
        <v>4512959.83</v>
      </c>
      <c r="I13" s="9">
        <f t="shared" si="0"/>
        <v>-146763.21999999974</v>
      </c>
      <c r="K13" s="21">
        <f t="shared" si="1"/>
        <v>-0.03252039139023308</v>
      </c>
      <c r="M13" s="9">
        <v>11197486.99</v>
      </c>
      <c r="O13" s="9">
        <v>15196152.88</v>
      </c>
      <c r="Q13" s="9">
        <f t="shared" si="2"/>
        <v>-3998665.8900000006</v>
      </c>
      <c r="S13" s="21">
        <f t="shared" si="3"/>
        <v>-0.26313672424701223</v>
      </c>
      <c r="U13" s="9">
        <v>28584144.77</v>
      </c>
      <c r="W13" s="9">
        <v>35480855.92</v>
      </c>
      <c r="Y13" s="9">
        <f t="shared" si="4"/>
        <v>-6896711.150000002</v>
      </c>
      <c r="AA13" s="21">
        <f t="shared" si="5"/>
        <v>-0.19437837592053225</v>
      </c>
      <c r="AC13" s="9">
        <v>41340224.5</v>
      </c>
      <c r="AE13" s="9">
        <v>51952594.21</v>
      </c>
      <c r="AG13" s="9">
        <f t="shared" si="6"/>
        <v>-10612369.71</v>
      </c>
      <c r="AI13" s="21">
        <f t="shared" si="7"/>
        <v>-0.20427025582405467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3510417.29</v>
      </c>
      <c r="G14" s="5">
        <v>3331271</v>
      </c>
      <c r="I14" s="9">
        <f t="shared" si="0"/>
        <v>179146.29000000004</v>
      </c>
      <c r="K14" s="21">
        <f t="shared" si="1"/>
        <v>0.05377715892822891</v>
      </c>
      <c r="M14" s="9">
        <v>10369893.53</v>
      </c>
      <c r="O14" s="9">
        <v>3331271</v>
      </c>
      <c r="Q14" s="9">
        <f t="shared" si="2"/>
        <v>7038622.529999999</v>
      </c>
      <c r="S14" s="21">
        <f t="shared" si="3"/>
        <v>2.112894006521835</v>
      </c>
      <c r="U14" s="9">
        <v>31345398.11</v>
      </c>
      <c r="W14" s="9">
        <v>3331271</v>
      </c>
      <c r="Y14" s="9">
        <f t="shared" si="4"/>
        <v>28014127.11</v>
      </c>
      <c r="AA14" s="21">
        <f t="shared" si="5"/>
        <v>8.40944105418022</v>
      </c>
      <c r="AC14" s="9">
        <v>45101063.33</v>
      </c>
      <c r="AE14" s="9">
        <v>3331271</v>
      </c>
      <c r="AG14" s="9">
        <f t="shared" si="6"/>
        <v>41769792.33</v>
      </c>
      <c r="AI14" s="21" t="str">
        <f t="shared" si="7"/>
        <v>N.M.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5433724.33</v>
      </c>
      <c r="G15" s="5">
        <v>5084472.52</v>
      </c>
      <c r="I15" s="9">
        <f t="shared" si="0"/>
        <v>349251.8100000005</v>
      </c>
      <c r="K15" s="21">
        <f t="shared" si="1"/>
        <v>0.06868988053848318</v>
      </c>
      <c r="M15" s="9">
        <v>14301038.73</v>
      </c>
      <c r="O15" s="9">
        <v>18970622.39</v>
      </c>
      <c r="Q15" s="9">
        <f t="shared" si="2"/>
        <v>-4669583.66</v>
      </c>
      <c r="S15" s="21">
        <f t="shared" si="3"/>
        <v>-0.24614815286511008</v>
      </c>
      <c r="U15" s="9">
        <v>37066544.21</v>
      </c>
      <c r="W15" s="9">
        <v>45804060.31</v>
      </c>
      <c r="Y15" s="9">
        <f t="shared" si="4"/>
        <v>-8737516.100000001</v>
      </c>
      <c r="AA15" s="21">
        <f t="shared" si="5"/>
        <v>-0.19075854937018358</v>
      </c>
      <c r="AC15" s="9">
        <v>54234593.67</v>
      </c>
      <c r="AE15" s="9">
        <v>67193574.17</v>
      </c>
      <c r="AG15" s="9">
        <f t="shared" si="6"/>
        <v>-12958980.5</v>
      </c>
      <c r="AI15" s="21">
        <f t="shared" si="7"/>
        <v>-0.19286041351534194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4045332.7</v>
      </c>
      <c r="G16" s="5">
        <v>3972723.32</v>
      </c>
      <c r="I16" s="9">
        <f t="shared" si="0"/>
        <v>72609.38000000035</v>
      </c>
      <c r="K16" s="21">
        <f t="shared" si="1"/>
        <v>0.018276978825698932</v>
      </c>
      <c r="M16" s="9">
        <v>11226905.51</v>
      </c>
      <c r="O16" s="9">
        <v>20030337.39</v>
      </c>
      <c r="Q16" s="9">
        <f t="shared" si="2"/>
        <v>-8803431.88</v>
      </c>
      <c r="S16" s="21">
        <f t="shared" si="3"/>
        <v>-0.4395049223881296</v>
      </c>
      <c r="U16" s="9">
        <v>30518693.97</v>
      </c>
      <c r="W16" s="9">
        <v>54617357.37</v>
      </c>
      <c r="Y16" s="9">
        <f t="shared" si="4"/>
        <v>-24098663.4</v>
      </c>
      <c r="AA16" s="21">
        <f t="shared" si="5"/>
        <v>-0.44122719517068426</v>
      </c>
      <c r="AC16" s="9">
        <v>45866973.41</v>
      </c>
      <c r="AE16" s="9">
        <v>82644282.34</v>
      </c>
      <c r="AG16" s="9">
        <f t="shared" si="6"/>
        <v>-36777308.93000001</v>
      </c>
      <c r="AI16" s="21">
        <f t="shared" si="7"/>
        <v>-0.44500729982381027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3147157.82</v>
      </c>
      <c r="G17" s="5">
        <v>2906032.23</v>
      </c>
      <c r="I17" s="9">
        <f t="shared" si="0"/>
        <v>241125.58999999985</v>
      </c>
      <c r="K17" s="21">
        <f t="shared" si="1"/>
        <v>0.08297416233404949</v>
      </c>
      <c r="M17" s="9">
        <v>8083029.84</v>
      </c>
      <c r="O17" s="9">
        <v>12438138.82</v>
      </c>
      <c r="Q17" s="9">
        <f t="shared" si="2"/>
        <v>-4355108.98</v>
      </c>
      <c r="S17" s="21">
        <f t="shared" si="3"/>
        <v>-0.3501415318662604</v>
      </c>
      <c r="U17" s="9">
        <v>23408739.19</v>
      </c>
      <c r="W17" s="9">
        <v>35814464.2</v>
      </c>
      <c r="Y17" s="9">
        <f t="shared" si="4"/>
        <v>-12405725.010000002</v>
      </c>
      <c r="AA17" s="21">
        <f t="shared" si="5"/>
        <v>-0.3463886808615163</v>
      </c>
      <c r="AC17" s="9">
        <v>35775334.08</v>
      </c>
      <c r="AE17" s="9">
        <v>54069523.120000005</v>
      </c>
      <c r="AG17" s="9">
        <f t="shared" si="6"/>
        <v>-18294189.040000007</v>
      </c>
      <c r="AI17" s="21">
        <f t="shared" si="7"/>
        <v>-0.33834567024751677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900094.9</v>
      </c>
      <c r="G18" s="5">
        <v>837761.55</v>
      </c>
      <c r="I18" s="9">
        <f t="shared" si="0"/>
        <v>62333.34999999998</v>
      </c>
      <c r="K18" s="21">
        <f t="shared" si="1"/>
        <v>0.0744046441377024</v>
      </c>
      <c r="M18" s="9">
        <v>2101767.3</v>
      </c>
      <c r="O18" s="9">
        <v>2605962.87</v>
      </c>
      <c r="Q18" s="9">
        <f t="shared" si="2"/>
        <v>-504195.5700000003</v>
      </c>
      <c r="S18" s="21">
        <f t="shared" si="3"/>
        <v>-0.19347764920380475</v>
      </c>
      <c r="U18" s="9">
        <v>6348325.09</v>
      </c>
      <c r="W18" s="9">
        <v>7478648.17</v>
      </c>
      <c r="Y18" s="9">
        <f t="shared" si="4"/>
        <v>-1130323.08</v>
      </c>
      <c r="AA18" s="21">
        <f t="shared" si="5"/>
        <v>-0.15114002615261415</v>
      </c>
      <c r="AC18" s="9">
        <v>9703780.94</v>
      </c>
      <c r="AE18" s="9">
        <v>11580353.719999999</v>
      </c>
      <c r="AG18" s="9">
        <f t="shared" si="6"/>
        <v>-1876572.7799999993</v>
      </c>
      <c r="AI18" s="21">
        <f t="shared" si="7"/>
        <v>-0.16204796721874223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884867.11</v>
      </c>
      <c r="G19" s="5">
        <v>788312.28</v>
      </c>
      <c r="I19" s="9">
        <f t="shared" si="0"/>
        <v>96554.82999999996</v>
      </c>
      <c r="K19" s="21">
        <f t="shared" si="1"/>
        <v>0.12248297083485742</v>
      </c>
      <c r="M19" s="9">
        <v>2281104.83</v>
      </c>
      <c r="O19" s="9">
        <v>3056867.75</v>
      </c>
      <c r="Q19" s="9">
        <f t="shared" si="2"/>
        <v>-775762.9199999999</v>
      </c>
      <c r="S19" s="21">
        <f t="shared" si="3"/>
        <v>-0.2537770631392215</v>
      </c>
      <c r="U19" s="9">
        <v>5924555.3</v>
      </c>
      <c r="W19" s="9">
        <v>7304071.77</v>
      </c>
      <c r="Y19" s="9">
        <f t="shared" si="4"/>
        <v>-1379516.4699999997</v>
      </c>
      <c r="AA19" s="21">
        <f t="shared" si="5"/>
        <v>-0.18886951188870915</v>
      </c>
      <c r="AC19" s="9">
        <v>8658841.81</v>
      </c>
      <c r="AE19" s="9">
        <v>10705113.95</v>
      </c>
      <c r="AG19" s="9">
        <f t="shared" si="6"/>
        <v>-2046272.1399999987</v>
      </c>
      <c r="AI19" s="21">
        <f t="shared" si="7"/>
        <v>-0.1911490292917432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2241101.6</v>
      </c>
      <c r="G20" s="5">
        <v>1980698.79</v>
      </c>
      <c r="I20" s="9">
        <f t="shared" si="0"/>
        <v>260402.81000000006</v>
      </c>
      <c r="K20" s="21">
        <f t="shared" si="1"/>
        <v>0.1314701716963234</v>
      </c>
      <c r="M20" s="9">
        <v>6898319.73</v>
      </c>
      <c r="O20" s="9">
        <v>1980698.79</v>
      </c>
      <c r="Q20" s="9">
        <f t="shared" si="2"/>
        <v>4917620.94</v>
      </c>
      <c r="S20" s="21">
        <f t="shared" si="3"/>
        <v>2.4827707094222036</v>
      </c>
      <c r="U20" s="9">
        <v>18023348.27</v>
      </c>
      <c r="W20" s="9">
        <v>1980698.79</v>
      </c>
      <c r="Y20" s="9">
        <f t="shared" si="4"/>
        <v>16042649.48</v>
      </c>
      <c r="AA20" s="21">
        <f t="shared" si="5"/>
        <v>8.099489715950197</v>
      </c>
      <c r="AC20" s="9">
        <v>25856701.88</v>
      </c>
      <c r="AE20" s="9">
        <v>1980698.79</v>
      </c>
      <c r="AG20" s="9">
        <f t="shared" si="6"/>
        <v>23876003.09</v>
      </c>
      <c r="AI20" s="21" t="str">
        <f t="shared" si="7"/>
        <v>N.M.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4666357.37</v>
      </c>
      <c r="G21" s="5">
        <v>3917217.29</v>
      </c>
      <c r="I21" s="9">
        <f t="shared" si="0"/>
        <v>749140.0800000001</v>
      </c>
      <c r="K21" s="21">
        <f t="shared" si="1"/>
        <v>0.19124292183444336</v>
      </c>
      <c r="M21" s="9">
        <v>15425729.59</v>
      </c>
      <c r="O21" s="9">
        <v>3917217.29</v>
      </c>
      <c r="Q21" s="9">
        <f t="shared" si="2"/>
        <v>11508512.3</v>
      </c>
      <c r="S21" s="21">
        <f t="shared" si="3"/>
        <v>2.9379305379304093</v>
      </c>
      <c r="U21" s="9">
        <v>40940211.32</v>
      </c>
      <c r="W21" s="9">
        <v>3917217.29</v>
      </c>
      <c r="Y21" s="9">
        <f t="shared" si="4"/>
        <v>37022994.03</v>
      </c>
      <c r="AA21" s="21">
        <f t="shared" si="5"/>
        <v>9.451350611699153</v>
      </c>
      <c r="AC21" s="9">
        <v>59503405.09</v>
      </c>
      <c r="AE21" s="9">
        <v>3917217.29</v>
      </c>
      <c r="AG21" s="9">
        <f t="shared" si="6"/>
        <v>55586187.800000004</v>
      </c>
      <c r="AI21" s="21" t="str">
        <f t="shared" si="7"/>
        <v>N.M.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51275.81</v>
      </c>
      <c r="G22" s="5">
        <v>81799.55</v>
      </c>
      <c r="I22" s="9">
        <f t="shared" si="0"/>
        <v>-30523.740000000005</v>
      </c>
      <c r="K22" s="21">
        <f t="shared" si="1"/>
        <v>-0.37315290854289546</v>
      </c>
      <c r="M22" s="9">
        <v>185167.26</v>
      </c>
      <c r="O22" s="9">
        <v>277355.36</v>
      </c>
      <c r="Q22" s="9">
        <f t="shared" si="2"/>
        <v>-92188.09999999998</v>
      </c>
      <c r="S22" s="21">
        <f t="shared" si="3"/>
        <v>-0.3323826155730323</v>
      </c>
      <c r="U22" s="9">
        <v>593347.44</v>
      </c>
      <c r="W22" s="9">
        <v>709947.52</v>
      </c>
      <c r="Y22" s="9">
        <f t="shared" si="4"/>
        <v>-116600.08000000007</v>
      </c>
      <c r="AA22" s="21">
        <f t="shared" si="5"/>
        <v>-0.16423760449223074</v>
      </c>
      <c r="AC22" s="9">
        <v>912545.89</v>
      </c>
      <c r="AE22" s="9">
        <v>1043699.04</v>
      </c>
      <c r="AG22" s="9">
        <f t="shared" si="6"/>
        <v>-131153.15000000002</v>
      </c>
      <c r="AI22" s="21">
        <f t="shared" si="7"/>
        <v>-0.12566184788289161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7421.4</v>
      </c>
      <c r="G23" s="5">
        <v>9988.44</v>
      </c>
      <c r="I23" s="9">
        <f t="shared" si="0"/>
        <v>-2567.040000000001</v>
      </c>
      <c r="K23" s="21">
        <f t="shared" si="1"/>
        <v>-0.25700109326381304</v>
      </c>
      <c r="M23" s="9">
        <v>29328.22</v>
      </c>
      <c r="O23" s="9">
        <v>9988.44</v>
      </c>
      <c r="Q23" s="9">
        <f t="shared" si="2"/>
        <v>19339.78</v>
      </c>
      <c r="S23" s="21">
        <f t="shared" si="3"/>
        <v>1.9362162660034998</v>
      </c>
      <c r="U23" s="9">
        <v>107570.59</v>
      </c>
      <c r="W23" s="9">
        <v>9988.44</v>
      </c>
      <c r="Y23" s="9">
        <f t="shared" si="4"/>
        <v>97582.15</v>
      </c>
      <c r="AA23" s="21">
        <f t="shared" si="5"/>
        <v>9.769508551885979</v>
      </c>
      <c r="AC23" s="9">
        <v>170116.5</v>
      </c>
      <c r="AE23" s="9">
        <v>9988.44</v>
      </c>
      <c r="AG23" s="9">
        <f t="shared" si="6"/>
        <v>160128.06</v>
      </c>
      <c r="AI23" s="21" t="str">
        <f t="shared" si="7"/>
        <v>N.M.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3208036.09</v>
      </c>
      <c r="G24" s="5">
        <v>4598885.33</v>
      </c>
      <c r="I24" s="9">
        <f t="shared" si="0"/>
        <v>-1390849.2400000002</v>
      </c>
      <c r="K24" s="21">
        <f t="shared" si="1"/>
        <v>-0.3024318155808421</v>
      </c>
      <c r="M24" s="9">
        <v>11578173.83</v>
      </c>
      <c r="O24" s="9">
        <v>13741887.26</v>
      </c>
      <c r="Q24" s="9">
        <f t="shared" si="2"/>
        <v>-2163713.4299999997</v>
      </c>
      <c r="S24" s="21">
        <f t="shared" si="3"/>
        <v>-0.15745387726314383</v>
      </c>
      <c r="U24" s="9">
        <v>25235761.69</v>
      </c>
      <c r="W24" s="9">
        <v>27789510.59</v>
      </c>
      <c r="Y24" s="9">
        <f t="shared" si="4"/>
        <v>-2553748.8999999985</v>
      </c>
      <c r="AA24" s="21">
        <f t="shared" si="5"/>
        <v>-0.09189614519224243</v>
      </c>
      <c r="AC24" s="9">
        <v>35906023.650000006</v>
      </c>
      <c r="AE24" s="9">
        <v>38219332.019999996</v>
      </c>
      <c r="AG24" s="9">
        <f t="shared" si="6"/>
        <v>-2313308.36999999</v>
      </c>
      <c r="AI24" s="21">
        <f t="shared" si="7"/>
        <v>-0.06052717951191419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2220.78</v>
      </c>
      <c r="G25" s="5">
        <v>2510.21</v>
      </c>
      <c r="I25" s="9">
        <f t="shared" si="0"/>
        <v>-289.42999999999984</v>
      </c>
      <c r="K25" s="21">
        <f t="shared" si="1"/>
        <v>-0.11530111026567491</v>
      </c>
      <c r="M25" s="9">
        <v>6056.4</v>
      </c>
      <c r="O25" s="9">
        <v>7452.16</v>
      </c>
      <c r="Q25" s="9">
        <f t="shared" si="2"/>
        <v>-1395.7600000000002</v>
      </c>
      <c r="S25" s="21">
        <f t="shared" si="3"/>
        <v>-0.18729603229130887</v>
      </c>
      <c r="U25" s="9">
        <v>16223.98</v>
      </c>
      <c r="W25" s="9">
        <v>19482.05</v>
      </c>
      <c r="Y25" s="9">
        <f t="shared" si="4"/>
        <v>-3258.0699999999997</v>
      </c>
      <c r="AA25" s="21">
        <f t="shared" si="5"/>
        <v>-0.16723445427970876</v>
      </c>
      <c r="AC25" s="9">
        <v>25626.52</v>
      </c>
      <c r="AE25" s="9">
        <v>28505.2</v>
      </c>
      <c r="AG25" s="9">
        <f t="shared" si="6"/>
        <v>-2878.6800000000003</v>
      </c>
      <c r="AI25" s="21">
        <f t="shared" si="7"/>
        <v>-0.10098788992885509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61708.89</v>
      </c>
      <c r="G26" s="5">
        <v>64853.83</v>
      </c>
      <c r="I26" s="9">
        <f t="shared" si="0"/>
        <v>-3144.9400000000023</v>
      </c>
      <c r="K26" s="21">
        <f t="shared" si="1"/>
        <v>-0.04849274129222595</v>
      </c>
      <c r="M26" s="9">
        <v>185512.88</v>
      </c>
      <c r="O26" s="9">
        <v>199503.13</v>
      </c>
      <c r="Q26" s="9">
        <f t="shared" si="2"/>
        <v>-13990.25</v>
      </c>
      <c r="S26" s="21">
        <f t="shared" si="3"/>
        <v>-0.07012546620195884</v>
      </c>
      <c r="U26" s="9">
        <v>515831.89</v>
      </c>
      <c r="W26" s="9">
        <v>516303.53</v>
      </c>
      <c r="Y26" s="9">
        <f t="shared" si="4"/>
        <v>-471.64000000001397</v>
      </c>
      <c r="AA26" s="21">
        <f t="shared" si="5"/>
        <v>-0.0009134936575002963</v>
      </c>
      <c r="AC26" s="9">
        <v>775071.64</v>
      </c>
      <c r="AE26" s="9">
        <v>519697.95</v>
      </c>
      <c r="AG26" s="9">
        <f t="shared" si="6"/>
        <v>255373.69</v>
      </c>
      <c r="AI26" s="21">
        <f t="shared" si="7"/>
        <v>0.4913886806749959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17409585.39</v>
      </c>
      <c r="G27" s="5">
        <v>17277060.27</v>
      </c>
      <c r="I27" s="9">
        <f t="shared" si="0"/>
        <v>132525.12000000104</v>
      </c>
      <c r="K27" s="21">
        <f t="shared" si="1"/>
        <v>0.007670582722346494</v>
      </c>
      <c r="M27" s="9">
        <v>43920751.15</v>
      </c>
      <c r="O27" s="9">
        <v>44903522.94</v>
      </c>
      <c r="Q27" s="9">
        <f t="shared" si="2"/>
        <v>-982771.7899999991</v>
      </c>
      <c r="S27" s="21">
        <f t="shared" si="3"/>
        <v>-0.021886295899615202</v>
      </c>
      <c r="U27" s="9">
        <v>95927690.76</v>
      </c>
      <c r="W27" s="9">
        <v>134627628.12</v>
      </c>
      <c r="Y27" s="9">
        <f t="shared" si="4"/>
        <v>-38699937.36</v>
      </c>
      <c r="AA27" s="21">
        <f t="shared" si="5"/>
        <v>-0.2874591040518437</v>
      </c>
      <c r="AC27" s="9">
        <v>137267049.01</v>
      </c>
      <c r="AE27" s="9">
        <v>229411406.46</v>
      </c>
      <c r="AG27" s="9">
        <f t="shared" si="6"/>
        <v>-92144357.45000002</v>
      </c>
      <c r="AI27" s="21">
        <f t="shared" si="7"/>
        <v>-0.40165551866779664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62441.29</v>
      </c>
      <c r="G28" s="5">
        <v>75160.54</v>
      </c>
      <c r="I28" s="9">
        <f t="shared" si="0"/>
        <v>-12719.249999999993</v>
      </c>
      <c r="K28" s="21">
        <f t="shared" si="1"/>
        <v>-0.16922776233379902</v>
      </c>
      <c r="M28" s="9">
        <v>91691.36</v>
      </c>
      <c r="O28" s="9">
        <v>175807.37</v>
      </c>
      <c r="Q28" s="9">
        <f t="shared" si="2"/>
        <v>-84116.01</v>
      </c>
      <c r="S28" s="21">
        <f t="shared" si="3"/>
        <v>-0.47845553915060557</v>
      </c>
      <c r="U28" s="9">
        <v>91691.36</v>
      </c>
      <c r="W28" s="9">
        <v>10394.29</v>
      </c>
      <c r="Y28" s="9">
        <f t="shared" si="4"/>
        <v>81297.07</v>
      </c>
      <c r="AA28" s="21">
        <f t="shared" si="5"/>
        <v>7.821320167130223</v>
      </c>
      <c r="AC28" s="9">
        <v>200302.42</v>
      </c>
      <c r="AE28" s="9">
        <v>700582.3</v>
      </c>
      <c r="AG28" s="9">
        <f t="shared" si="6"/>
        <v>-500279.88</v>
      </c>
      <c r="AI28" s="21">
        <f t="shared" si="7"/>
        <v>-0.7140915207249741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-17446981.96</v>
      </c>
      <c r="G29" s="5">
        <v>-16942760.5</v>
      </c>
      <c r="I29" s="9">
        <f t="shared" si="0"/>
        <v>-504221.4600000009</v>
      </c>
      <c r="K29" s="21">
        <f t="shared" si="1"/>
        <v>-0.029760289652917</v>
      </c>
      <c r="M29" s="9">
        <v>-43077254.88</v>
      </c>
      <c r="O29" s="9">
        <v>-43828307.4</v>
      </c>
      <c r="Q29" s="9">
        <f t="shared" si="2"/>
        <v>751052.5199999958</v>
      </c>
      <c r="S29" s="21">
        <f t="shared" si="3"/>
        <v>0.017136242865723714</v>
      </c>
      <c r="U29" s="9">
        <v>-93276316.51</v>
      </c>
      <c r="W29" s="9">
        <v>-127525313.96</v>
      </c>
      <c r="Y29" s="9">
        <f t="shared" si="4"/>
        <v>34248997.44999999</v>
      </c>
      <c r="AA29" s="21">
        <f t="shared" si="5"/>
        <v>0.268566266464889</v>
      </c>
      <c r="AC29" s="9">
        <v>-133303611.09</v>
      </c>
      <c r="AE29" s="9">
        <v>-218033964.39999998</v>
      </c>
      <c r="AG29" s="9">
        <f t="shared" si="6"/>
        <v>84730353.30999997</v>
      </c>
      <c r="AI29" s="21">
        <f t="shared" si="7"/>
        <v>0.3886107998960917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-23215.21</v>
      </c>
      <c r="G30" s="5">
        <v>0</v>
      </c>
      <c r="I30" s="9">
        <f t="shared" si="0"/>
        <v>-23215.21</v>
      </c>
      <c r="K30" s="21" t="str">
        <f t="shared" si="1"/>
        <v>N.M.</v>
      </c>
      <c r="M30" s="9">
        <v>-46396.81</v>
      </c>
      <c r="O30" s="9">
        <v>0</v>
      </c>
      <c r="Q30" s="9">
        <f t="shared" si="2"/>
        <v>-46396.81</v>
      </c>
      <c r="S30" s="21" t="str">
        <f t="shared" si="3"/>
        <v>N.M.</v>
      </c>
      <c r="U30" s="9">
        <v>-46396.81</v>
      </c>
      <c r="W30" s="9">
        <v>-318390.08</v>
      </c>
      <c r="Y30" s="9">
        <f t="shared" si="4"/>
        <v>271993.27</v>
      </c>
      <c r="AA30" s="21">
        <f t="shared" si="5"/>
        <v>0.854276835509448</v>
      </c>
      <c r="AC30" s="9">
        <v>-46396.81</v>
      </c>
      <c r="AE30" s="9">
        <v>-564172.74</v>
      </c>
      <c r="AG30" s="9">
        <f t="shared" si="6"/>
        <v>517775.93</v>
      </c>
      <c r="AI30" s="21">
        <f t="shared" si="7"/>
        <v>0.9177613402590136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-16971.91</v>
      </c>
      <c r="G31" s="5">
        <v>0</v>
      </c>
      <c r="I31" s="9">
        <f t="shared" si="0"/>
        <v>-16971.91</v>
      </c>
      <c r="K31" s="21" t="str">
        <f t="shared" si="1"/>
        <v>N.M.</v>
      </c>
      <c r="M31" s="9">
        <v>-16971.91</v>
      </c>
      <c r="O31" s="9">
        <v>-2458.8</v>
      </c>
      <c r="Q31" s="9">
        <f t="shared" si="2"/>
        <v>-14513.11</v>
      </c>
      <c r="S31" s="21">
        <f t="shared" si="3"/>
        <v>-5.902517488205628</v>
      </c>
      <c r="U31" s="9">
        <v>-15682.94</v>
      </c>
      <c r="W31" s="9">
        <v>-215835.58</v>
      </c>
      <c r="Y31" s="9">
        <f t="shared" si="4"/>
        <v>200152.63999999998</v>
      </c>
      <c r="AA31" s="21">
        <f t="shared" si="5"/>
        <v>0.9273384860827858</v>
      </c>
      <c r="AC31" s="9">
        <v>-13863.15</v>
      </c>
      <c r="AE31" s="9">
        <v>-2145005.58</v>
      </c>
      <c r="AG31" s="9">
        <f t="shared" si="6"/>
        <v>2131142.43</v>
      </c>
      <c r="AI31" s="21">
        <f t="shared" si="7"/>
        <v>0.9935370098198066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278644.37</v>
      </c>
      <c r="G32" s="5">
        <v>52204.2</v>
      </c>
      <c r="I32" s="9">
        <f t="shared" si="0"/>
        <v>226440.16999999998</v>
      </c>
      <c r="K32" s="21">
        <f t="shared" si="1"/>
        <v>4.337585290072446</v>
      </c>
      <c r="M32" s="9">
        <v>528170.33</v>
      </c>
      <c r="O32" s="9">
        <v>323660.92</v>
      </c>
      <c r="Q32" s="9">
        <f t="shared" si="2"/>
        <v>204509.40999999997</v>
      </c>
      <c r="S32" s="21">
        <f t="shared" si="3"/>
        <v>0.6318631548102872</v>
      </c>
      <c r="U32" s="9">
        <v>1414451.55</v>
      </c>
      <c r="W32" s="9">
        <v>1082107.19</v>
      </c>
      <c r="Y32" s="9">
        <f t="shared" si="4"/>
        <v>332344.3600000001</v>
      </c>
      <c r="AA32" s="21">
        <f t="shared" si="5"/>
        <v>0.3071270231556267</v>
      </c>
      <c r="AC32" s="9">
        <v>2077078.02</v>
      </c>
      <c r="AE32" s="9">
        <v>1706633.38</v>
      </c>
      <c r="AG32" s="9">
        <f t="shared" si="6"/>
        <v>370444.64000000013</v>
      </c>
      <c r="AI32" s="21">
        <f t="shared" si="7"/>
        <v>0.21706163979987322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3208390.53</v>
      </c>
      <c r="G33" s="5">
        <v>3911502.15</v>
      </c>
      <c r="I33" s="9">
        <f t="shared" si="0"/>
        <v>-703111.6200000001</v>
      </c>
      <c r="K33" s="21">
        <f t="shared" si="1"/>
        <v>-0.17975488521717933</v>
      </c>
      <c r="M33" s="9">
        <v>7668589.16</v>
      </c>
      <c r="O33" s="9">
        <v>10124309.84</v>
      </c>
      <c r="Q33" s="9">
        <f t="shared" si="2"/>
        <v>-2455720.6799999997</v>
      </c>
      <c r="S33" s="21">
        <f t="shared" si="3"/>
        <v>-0.24255684770706304</v>
      </c>
      <c r="U33" s="9">
        <v>25670669.03</v>
      </c>
      <c r="W33" s="9">
        <v>19907086.24</v>
      </c>
      <c r="Y33" s="9">
        <f t="shared" si="4"/>
        <v>5763582.790000003</v>
      </c>
      <c r="AA33" s="21">
        <f t="shared" si="5"/>
        <v>0.2895241785017757</v>
      </c>
      <c r="AC33" s="9">
        <v>37161254.21</v>
      </c>
      <c r="AE33" s="9">
        <v>29647017.18</v>
      </c>
      <c r="AG33" s="9">
        <f t="shared" si="6"/>
        <v>7514237.030000001</v>
      </c>
      <c r="AI33" s="21">
        <f t="shared" si="7"/>
        <v>0.25345676377416937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208399.09</v>
      </c>
      <c r="G34" s="5">
        <v>208702.7</v>
      </c>
      <c r="I34" s="9">
        <f t="shared" si="0"/>
        <v>-303.61000000001513</v>
      </c>
      <c r="K34" s="21">
        <f t="shared" si="1"/>
        <v>-0.0014547487885878578</v>
      </c>
      <c r="M34" s="9">
        <v>579917.49</v>
      </c>
      <c r="O34" s="9">
        <v>593002.87</v>
      </c>
      <c r="Q34" s="9">
        <f t="shared" si="2"/>
        <v>-13085.380000000005</v>
      </c>
      <c r="S34" s="21">
        <f t="shared" si="3"/>
        <v>-0.022066301298002158</v>
      </c>
      <c r="U34" s="9">
        <v>1653832.68</v>
      </c>
      <c r="W34" s="9">
        <v>1380924.58</v>
      </c>
      <c r="Y34" s="9">
        <f t="shared" si="4"/>
        <v>272908.09999999986</v>
      </c>
      <c r="AA34" s="21">
        <f t="shared" si="5"/>
        <v>0.1976270854705185</v>
      </c>
      <c r="AC34" s="9">
        <v>2347362.76</v>
      </c>
      <c r="AE34" s="9">
        <v>1956721.9</v>
      </c>
      <c r="AG34" s="9">
        <f t="shared" si="6"/>
        <v>390640.85999999987</v>
      </c>
      <c r="AI34" s="21">
        <f t="shared" si="7"/>
        <v>0.1996404598936619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-715615.69</v>
      </c>
      <c r="G35" s="5">
        <v>-1143891.65</v>
      </c>
      <c r="I35" s="9">
        <f t="shared" si="0"/>
        <v>428275.95999999996</v>
      </c>
      <c r="K35" s="21">
        <f t="shared" si="1"/>
        <v>0.37440255814438367</v>
      </c>
      <c r="M35" s="9">
        <v>-2489974.44</v>
      </c>
      <c r="O35" s="9">
        <v>-3673335.75</v>
      </c>
      <c r="Q35" s="9">
        <f t="shared" si="2"/>
        <v>1183361.31</v>
      </c>
      <c r="S35" s="21">
        <f t="shared" si="3"/>
        <v>0.32214896501088963</v>
      </c>
      <c r="U35" s="9">
        <v>-14983575.02</v>
      </c>
      <c r="W35" s="9">
        <v>-9514040.68</v>
      </c>
      <c r="Y35" s="9">
        <f t="shared" si="4"/>
        <v>-5469534.34</v>
      </c>
      <c r="AA35" s="21">
        <f t="shared" si="5"/>
        <v>-0.5748907876227412</v>
      </c>
      <c r="AC35" s="9">
        <v>-22202089.64</v>
      </c>
      <c r="AE35" s="9">
        <v>-10591299.45</v>
      </c>
      <c r="AG35" s="9">
        <f t="shared" si="6"/>
        <v>-11610790.190000001</v>
      </c>
      <c r="AI35" s="21">
        <f t="shared" si="7"/>
        <v>-1.0962573803916007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-110303</v>
      </c>
      <c r="G36" s="5">
        <v>-18680.18</v>
      </c>
      <c r="I36" s="9">
        <f t="shared" si="0"/>
        <v>-91622.82</v>
      </c>
      <c r="K36" s="21">
        <f t="shared" si="1"/>
        <v>-4.904814621700647</v>
      </c>
      <c r="M36" s="9">
        <v>-178205</v>
      </c>
      <c r="O36" s="9">
        <v>-48010.56</v>
      </c>
      <c r="Q36" s="9">
        <f t="shared" si="2"/>
        <v>-130194.44</v>
      </c>
      <c r="S36" s="21">
        <f t="shared" si="3"/>
        <v>-2.711787573400519</v>
      </c>
      <c r="U36" s="9">
        <v>-363310</v>
      </c>
      <c r="W36" s="9">
        <v>-178898.56</v>
      </c>
      <c r="Y36" s="9">
        <f t="shared" si="4"/>
        <v>-184411.44</v>
      </c>
      <c r="AA36" s="21">
        <f t="shared" si="5"/>
        <v>-1.0308156756544045</v>
      </c>
      <c r="AC36" s="9">
        <v>-417242.85</v>
      </c>
      <c r="AE36" s="9">
        <v>-269701.56</v>
      </c>
      <c r="AG36" s="9">
        <f t="shared" si="6"/>
        <v>-147541.28999999998</v>
      </c>
      <c r="AI36" s="21">
        <f t="shared" si="7"/>
        <v>-0.5470538991320628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0</v>
      </c>
      <c r="G37" s="5">
        <v>718</v>
      </c>
      <c r="I37" s="9">
        <f t="shared" si="0"/>
        <v>-718</v>
      </c>
      <c r="K37" s="21" t="str">
        <f t="shared" si="1"/>
        <v>N.M.</v>
      </c>
      <c r="M37" s="9">
        <v>0</v>
      </c>
      <c r="O37" s="9">
        <v>-145055</v>
      </c>
      <c r="Q37" s="9">
        <f t="shared" si="2"/>
        <v>145055</v>
      </c>
      <c r="S37" s="21" t="str">
        <f t="shared" si="3"/>
        <v>N.M.</v>
      </c>
      <c r="U37" s="9">
        <v>0</v>
      </c>
      <c r="W37" s="9">
        <v>-293109</v>
      </c>
      <c r="Y37" s="9">
        <f t="shared" si="4"/>
        <v>293109</v>
      </c>
      <c r="AA37" s="21" t="str">
        <f t="shared" si="5"/>
        <v>N.M.</v>
      </c>
      <c r="AC37" s="9">
        <v>-157032.45</v>
      </c>
      <c r="AE37" s="9">
        <v>-3056353</v>
      </c>
      <c r="AG37" s="9">
        <f t="shared" si="6"/>
        <v>2899320.55</v>
      </c>
      <c r="AI37" s="21">
        <f t="shared" si="7"/>
        <v>0.948620970810636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-89833.11</v>
      </c>
      <c r="G38" s="5">
        <v>22199.51</v>
      </c>
      <c r="I38" s="9">
        <f t="shared" si="0"/>
        <v>-112032.62</v>
      </c>
      <c r="K38" s="21">
        <f t="shared" si="1"/>
        <v>-5.046625803902879</v>
      </c>
      <c r="M38" s="9">
        <v>161501.21</v>
      </c>
      <c r="O38" s="9">
        <v>26873.73</v>
      </c>
      <c r="Q38" s="9">
        <f t="shared" si="2"/>
        <v>134627.47999999998</v>
      </c>
      <c r="S38" s="21">
        <f t="shared" si="3"/>
        <v>5.0096313388576865</v>
      </c>
      <c r="U38" s="9">
        <v>523698.22</v>
      </c>
      <c r="W38" s="9">
        <v>-1407670.87</v>
      </c>
      <c r="Y38" s="9">
        <f t="shared" si="4"/>
        <v>1931369.09</v>
      </c>
      <c r="AA38" s="21">
        <f t="shared" si="5"/>
        <v>1.372031723580385</v>
      </c>
      <c r="AC38" s="9">
        <v>1362216.47</v>
      </c>
      <c r="AE38" s="9">
        <v>-3431501.49</v>
      </c>
      <c r="AG38" s="9">
        <f t="shared" si="6"/>
        <v>4793717.96</v>
      </c>
      <c r="AI38" s="21">
        <f t="shared" si="7"/>
        <v>1.3969738827069544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991176.05</v>
      </c>
      <c r="G39" s="5">
        <v>321870.67</v>
      </c>
      <c r="I39" s="9">
        <f t="shared" si="0"/>
        <v>669305.3800000001</v>
      </c>
      <c r="K39" s="21">
        <f t="shared" si="1"/>
        <v>2.07942332863072</v>
      </c>
      <c r="M39" s="9">
        <v>1045376.58</v>
      </c>
      <c r="O39" s="9">
        <v>-751868.32</v>
      </c>
      <c r="Q39" s="9">
        <f t="shared" si="2"/>
        <v>1797244.9</v>
      </c>
      <c r="S39" s="21">
        <f t="shared" si="3"/>
        <v>2.39037189384439</v>
      </c>
      <c r="U39" s="9">
        <v>3829328.35</v>
      </c>
      <c r="W39" s="9">
        <v>-1496320.48</v>
      </c>
      <c r="Y39" s="9">
        <f t="shared" si="4"/>
        <v>5325648.83</v>
      </c>
      <c r="AA39" s="21">
        <f t="shared" si="5"/>
        <v>3.5591632281875873</v>
      </c>
      <c r="AC39" s="9">
        <v>2526808.53</v>
      </c>
      <c r="AE39" s="9">
        <v>-2141211.3</v>
      </c>
      <c r="AG39" s="9">
        <f t="shared" si="6"/>
        <v>4668019.83</v>
      </c>
      <c r="AI39" s="21">
        <f t="shared" si="7"/>
        <v>2.180083689078234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2178587.23</v>
      </c>
      <c r="G40" s="5">
        <v>701990.56</v>
      </c>
      <c r="I40" s="9">
        <f t="shared" si="0"/>
        <v>1476596.67</v>
      </c>
      <c r="K40" s="21">
        <f t="shared" si="1"/>
        <v>2.103442345435528</v>
      </c>
      <c r="M40" s="9">
        <v>7038540.63</v>
      </c>
      <c r="O40" s="9">
        <v>1465131.8</v>
      </c>
      <c r="Q40" s="9">
        <f t="shared" si="2"/>
        <v>5573408.83</v>
      </c>
      <c r="S40" s="21">
        <f t="shared" si="3"/>
        <v>3.804032394901264</v>
      </c>
      <c r="U40" s="9">
        <v>5594968.02</v>
      </c>
      <c r="W40" s="9">
        <v>2337729.75</v>
      </c>
      <c r="Y40" s="9">
        <f t="shared" si="4"/>
        <v>3257238.2699999996</v>
      </c>
      <c r="AA40" s="21">
        <f t="shared" si="5"/>
        <v>1.3933339685650146</v>
      </c>
      <c r="AC40" s="9">
        <v>4456357.21</v>
      </c>
      <c r="AE40" s="9">
        <v>6624513.24</v>
      </c>
      <c r="AG40" s="9">
        <f t="shared" si="6"/>
        <v>-2168156.0300000003</v>
      </c>
      <c r="AI40" s="21">
        <f t="shared" si="7"/>
        <v>-0.3272928819748272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-1401361.24</v>
      </c>
      <c r="G41" s="5">
        <v>-1233816.02</v>
      </c>
      <c r="I41" s="9">
        <f t="shared" si="0"/>
        <v>-167545.21999999997</v>
      </c>
      <c r="K41" s="21">
        <f t="shared" si="1"/>
        <v>-0.13579433017898404</v>
      </c>
      <c r="M41" s="9">
        <v>-3483288.08</v>
      </c>
      <c r="O41" s="9">
        <v>-2205978.13</v>
      </c>
      <c r="Q41" s="9">
        <f t="shared" si="2"/>
        <v>-1277309.9500000002</v>
      </c>
      <c r="S41" s="21">
        <f t="shared" si="3"/>
        <v>-0.5790220368141185</v>
      </c>
      <c r="U41" s="9">
        <v>-8058513</v>
      </c>
      <c r="W41" s="9">
        <v>-5740988.53</v>
      </c>
      <c r="Y41" s="9">
        <f t="shared" si="4"/>
        <v>-2317524.4699999997</v>
      </c>
      <c r="AA41" s="21">
        <f t="shared" si="5"/>
        <v>-0.4036803867294958</v>
      </c>
      <c r="AC41" s="9">
        <v>-10780337.36</v>
      </c>
      <c r="AE41" s="9">
        <v>-11112414.48</v>
      </c>
      <c r="AG41" s="9">
        <f t="shared" si="6"/>
        <v>332077.12000000104</v>
      </c>
      <c r="AI41" s="21">
        <f t="shared" si="7"/>
        <v>0.02988343537740333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-29678.83</v>
      </c>
      <c r="G42" s="5">
        <v>-83906.51</v>
      </c>
      <c r="I42" s="9">
        <f aca="true" t="shared" si="8" ref="I42:I73">+E42-G42</f>
        <v>54227.67999999999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0.6462869210029114</v>
      </c>
      <c r="M42" s="9">
        <v>-87901.2</v>
      </c>
      <c r="O42" s="9">
        <v>-240821.26</v>
      </c>
      <c r="Q42" s="9">
        <f aca="true" t="shared" si="10" ref="Q42:Q73">+M42-O42</f>
        <v>152920.06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0.6349940200462367</v>
      </c>
      <c r="U42" s="9">
        <v>-223853.54</v>
      </c>
      <c r="W42" s="9">
        <v>-394165.68</v>
      </c>
      <c r="Y42" s="9">
        <f aca="true" t="shared" si="12" ref="Y42:Y73">+U42-W42</f>
        <v>170312.13999999998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0.4320826206888433</v>
      </c>
      <c r="AC42" s="9">
        <v>-344533.36</v>
      </c>
      <c r="AE42" s="9">
        <v>-573953.33</v>
      </c>
      <c r="AG42" s="9">
        <f aca="true" t="shared" si="14" ref="AG42:AG73">+AC42-AE42</f>
        <v>229419.96999999997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0.39971885867445006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-223250.22</v>
      </c>
      <c r="G43" s="5">
        <v>-417251.91</v>
      </c>
      <c r="I43" s="9">
        <f t="shared" si="8"/>
        <v>194001.68999999997</v>
      </c>
      <c r="K43" s="21">
        <f t="shared" si="9"/>
        <v>0.4649509932740631</v>
      </c>
      <c r="M43" s="9">
        <v>-1810.2</v>
      </c>
      <c r="O43" s="9">
        <v>-860627.38</v>
      </c>
      <c r="Q43" s="9">
        <f t="shared" si="10"/>
        <v>858817.18</v>
      </c>
      <c r="S43" s="21">
        <f t="shared" si="11"/>
        <v>0.9978966506968441</v>
      </c>
      <c r="U43" s="9">
        <v>-550843.02</v>
      </c>
      <c r="W43" s="9">
        <v>-1562749.91</v>
      </c>
      <c r="Y43" s="9">
        <f t="shared" si="12"/>
        <v>1011906.8899999999</v>
      </c>
      <c r="AA43" s="21">
        <f t="shared" si="13"/>
        <v>0.6475168442018979</v>
      </c>
      <c r="AC43" s="9">
        <v>-660932.43</v>
      </c>
      <c r="AE43" s="9">
        <v>-2582575.35</v>
      </c>
      <c r="AG43" s="9">
        <f t="shared" si="14"/>
        <v>1921642.92</v>
      </c>
      <c r="AI43" s="21">
        <f t="shared" si="15"/>
        <v>0.7440800981857121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-2002816.19</v>
      </c>
      <c r="G44" s="5">
        <v>-2424941.84</v>
      </c>
      <c r="I44" s="9">
        <f t="shared" si="8"/>
        <v>422125.6499999999</v>
      </c>
      <c r="K44" s="21">
        <f t="shared" si="9"/>
        <v>0.17407660795691493</v>
      </c>
      <c r="M44" s="9">
        <v>-3522424.58</v>
      </c>
      <c r="O44" s="9">
        <v>-4680458.98</v>
      </c>
      <c r="Q44" s="9">
        <f t="shared" si="10"/>
        <v>1158034.4000000004</v>
      </c>
      <c r="S44" s="21">
        <f t="shared" si="11"/>
        <v>0.2474189828280474</v>
      </c>
      <c r="U44" s="9">
        <v>-5512603.85</v>
      </c>
      <c r="W44" s="9">
        <v>-9880784.5</v>
      </c>
      <c r="Y44" s="9">
        <f t="shared" si="12"/>
        <v>4368180.65</v>
      </c>
      <c r="AA44" s="21">
        <f t="shared" si="13"/>
        <v>0.4420884444954751</v>
      </c>
      <c r="AC44" s="9">
        <v>-5984808.26</v>
      </c>
      <c r="AE44" s="9">
        <v>-16098380.219999999</v>
      </c>
      <c r="AG44" s="9">
        <f t="shared" si="14"/>
        <v>10113571.959999999</v>
      </c>
      <c r="AI44" s="21">
        <f t="shared" si="15"/>
        <v>0.6282353765899561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0</v>
      </c>
      <c r="G45" s="5">
        <v>14232.26</v>
      </c>
      <c r="I45" s="9">
        <f t="shared" si="8"/>
        <v>-14232.26</v>
      </c>
      <c r="K45" s="21" t="str">
        <f t="shared" si="9"/>
        <v>N.M.</v>
      </c>
      <c r="M45" s="9">
        <v>-1041.93</v>
      </c>
      <c r="O45" s="9">
        <v>25894.82</v>
      </c>
      <c r="Q45" s="9">
        <f t="shared" si="10"/>
        <v>-26936.75</v>
      </c>
      <c r="S45" s="21">
        <f t="shared" si="11"/>
        <v>-1.0402370049299434</v>
      </c>
      <c r="U45" s="9">
        <v>29020.44</v>
      </c>
      <c r="W45" s="9">
        <v>49722.93</v>
      </c>
      <c r="Y45" s="9">
        <f t="shared" si="12"/>
        <v>-20702.49</v>
      </c>
      <c r="AA45" s="21">
        <f t="shared" si="13"/>
        <v>-0.41635700068358805</v>
      </c>
      <c r="AC45" s="9">
        <v>49548.37</v>
      </c>
      <c r="AE45" s="9">
        <v>102210.06</v>
      </c>
      <c r="AG45" s="9">
        <f t="shared" si="14"/>
        <v>-52661.689999999995</v>
      </c>
      <c r="AI45" s="21">
        <f t="shared" si="15"/>
        <v>-0.5152300076920021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0</v>
      </c>
      <c r="G46" s="5">
        <v>0</v>
      </c>
      <c r="I46" s="9">
        <f t="shared" si="8"/>
        <v>0</v>
      </c>
      <c r="K46" s="21">
        <f t="shared" si="9"/>
        <v>0</v>
      </c>
      <c r="M46" s="9">
        <v>0.66</v>
      </c>
      <c r="O46" s="9">
        <v>0</v>
      </c>
      <c r="Q46" s="9">
        <f t="shared" si="10"/>
        <v>0.66</v>
      </c>
      <c r="S46" s="21" t="str">
        <f t="shared" si="11"/>
        <v>N.M.</v>
      </c>
      <c r="U46" s="9">
        <v>0.66</v>
      </c>
      <c r="W46" s="9">
        <v>0</v>
      </c>
      <c r="Y46" s="9">
        <f t="shared" si="12"/>
        <v>0.66</v>
      </c>
      <c r="AA46" s="21" t="str">
        <f t="shared" si="13"/>
        <v>N.M.</v>
      </c>
      <c r="AC46" s="9">
        <v>0.66</v>
      </c>
      <c r="AE46" s="9">
        <v>80652.91</v>
      </c>
      <c r="AG46" s="9">
        <f t="shared" si="14"/>
        <v>-80652.25</v>
      </c>
      <c r="AI46" s="21">
        <f t="shared" si="15"/>
        <v>-0.9999918167862759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0</v>
      </c>
      <c r="G47" s="5">
        <v>-0.01</v>
      </c>
      <c r="I47" s="9">
        <f t="shared" si="8"/>
        <v>0.01</v>
      </c>
      <c r="K47" s="21" t="str">
        <f t="shared" si="9"/>
        <v>N.M.</v>
      </c>
      <c r="M47" s="9">
        <v>0</v>
      </c>
      <c r="O47" s="9">
        <v>19097.17</v>
      </c>
      <c r="Q47" s="9">
        <f t="shared" si="10"/>
        <v>-19097.17</v>
      </c>
      <c r="S47" s="21" t="str">
        <f t="shared" si="11"/>
        <v>N.M.</v>
      </c>
      <c r="U47" s="9">
        <v>0</v>
      </c>
      <c r="W47" s="9">
        <v>50689.02</v>
      </c>
      <c r="Y47" s="9">
        <f t="shared" si="12"/>
        <v>-50689.02</v>
      </c>
      <c r="AA47" s="21" t="str">
        <f t="shared" si="13"/>
        <v>N.M.</v>
      </c>
      <c r="AC47" s="9">
        <v>0</v>
      </c>
      <c r="AE47" s="9">
        <v>155848.95</v>
      </c>
      <c r="AG47" s="9">
        <f t="shared" si="14"/>
        <v>-155848.95</v>
      </c>
      <c r="AI47" s="21" t="str">
        <f t="shared" si="15"/>
        <v>N.M.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139526.05</v>
      </c>
      <c r="G48" s="5">
        <v>184476.96</v>
      </c>
      <c r="I48" s="9">
        <f t="shared" si="8"/>
        <v>-44950.91</v>
      </c>
      <c r="K48" s="21">
        <f t="shared" si="9"/>
        <v>-0.24366679719787232</v>
      </c>
      <c r="M48" s="9">
        <v>260677.54</v>
      </c>
      <c r="O48" s="9">
        <v>249383.06</v>
      </c>
      <c r="Q48" s="9">
        <f t="shared" si="10"/>
        <v>11294.48000000001</v>
      </c>
      <c r="S48" s="21">
        <f t="shared" si="11"/>
        <v>0.04528968407076251</v>
      </c>
      <c r="U48" s="9">
        <v>510088.14</v>
      </c>
      <c r="W48" s="9">
        <v>481394.28</v>
      </c>
      <c r="Y48" s="9">
        <f t="shared" si="12"/>
        <v>28693.859999999986</v>
      </c>
      <c r="AA48" s="21">
        <f t="shared" si="13"/>
        <v>0.059605735240559954</v>
      </c>
      <c r="AC48" s="9">
        <v>783892.23</v>
      </c>
      <c r="AE48" s="9">
        <v>974192.01</v>
      </c>
      <c r="AG48" s="9">
        <f t="shared" si="14"/>
        <v>-190299.78000000003</v>
      </c>
      <c r="AI48" s="21">
        <f t="shared" si="15"/>
        <v>-0.1953411422456647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140085.6</v>
      </c>
      <c r="G49" s="5">
        <v>2152.14</v>
      </c>
      <c r="I49" s="9">
        <f t="shared" si="8"/>
        <v>137933.46</v>
      </c>
      <c r="K49" s="21" t="str">
        <f t="shared" si="9"/>
        <v>N.M.</v>
      </c>
      <c r="M49" s="9">
        <v>415471.64</v>
      </c>
      <c r="O49" s="9">
        <v>2152.14</v>
      </c>
      <c r="Q49" s="9">
        <f t="shared" si="10"/>
        <v>413319.5</v>
      </c>
      <c r="S49" s="21" t="str">
        <f t="shared" si="11"/>
        <v>N.M.</v>
      </c>
      <c r="U49" s="9">
        <v>414557.89</v>
      </c>
      <c r="W49" s="9">
        <v>6703</v>
      </c>
      <c r="Y49" s="9">
        <f t="shared" si="12"/>
        <v>407854.89</v>
      </c>
      <c r="AA49" s="21" t="str">
        <f t="shared" si="13"/>
        <v>N.M.</v>
      </c>
      <c r="AC49" s="9">
        <v>413592.26</v>
      </c>
      <c r="AE49" s="9">
        <v>4852.25</v>
      </c>
      <c r="AG49" s="9">
        <f t="shared" si="14"/>
        <v>408740.01</v>
      </c>
      <c r="AI49" s="21" t="str">
        <f t="shared" si="15"/>
        <v>N.M.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230229.35</v>
      </c>
      <c r="G50" s="5">
        <v>279834.38</v>
      </c>
      <c r="I50" s="9">
        <f t="shared" si="8"/>
        <v>-49605.03</v>
      </c>
      <c r="K50" s="21">
        <f t="shared" si="9"/>
        <v>-0.17726567407478666</v>
      </c>
      <c r="M50" s="9">
        <v>1259233.08</v>
      </c>
      <c r="O50" s="9">
        <v>640474.72</v>
      </c>
      <c r="Q50" s="9">
        <f t="shared" si="10"/>
        <v>618758.3600000001</v>
      </c>
      <c r="S50" s="21">
        <f t="shared" si="11"/>
        <v>0.9660933377667117</v>
      </c>
      <c r="U50" s="9">
        <v>2009323.62</v>
      </c>
      <c r="W50" s="9">
        <v>1901988.88</v>
      </c>
      <c r="Y50" s="9">
        <f t="shared" si="12"/>
        <v>107334.74000000022</v>
      </c>
      <c r="AA50" s="21">
        <f t="shared" si="13"/>
        <v>0.05643289565394317</v>
      </c>
      <c r="AC50" s="9">
        <v>2380605.14</v>
      </c>
      <c r="AE50" s="9">
        <v>3424939.5</v>
      </c>
      <c r="AG50" s="9">
        <f t="shared" si="14"/>
        <v>-1044334.3599999999</v>
      </c>
      <c r="AI50" s="21">
        <f t="shared" si="15"/>
        <v>-0.3049205277932646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2113310.8</v>
      </c>
      <c r="G51" s="5">
        <v>3246329.75</v>
      </c>
      <c r="I51" s="9">
        <f t="shared" si="8"/>
        <v>-1133018.9500000002</v>
      </c>
      <c r="K51" s="21">
        <f t="shared" si="9"/>
        <v>-0.34901536111665804</v>
      </c>
      <c r="M51" s="9">
        <v>3829655.33</v>
      </c>
      <c r="O51" s="9">
        <v>7021334.44</v>
      </c>
      <c r="Q51" s="9">
        <f t="shared" si="10"/>
        <v>-3191679.1100000003</v>
      </c>
      <c r="S51" s="21">
        <f t="shared" si="11"/>
        <v>-0.4545687343729492</v>
      </c>
      <c r="U51" s="9">
        <v>5894115.97</v>
      </c>
      <c r="W51" s="9">
        <v>17361725.31</v>
      </c>
      <c r="Y51" s="9">
        <f t="shared" si="12"/>
        <v>-11467609.34</v>
      </c>
      <c r="AA51" s="21">
        <f t="shared" si="13"/>
        <v>-0.6605109305234136</v>
      </c>
      <c r="AC51" s="9">
        <v>7512466.93</v>
      </c>
      <c r="AE51" s="9">
        <v>27955992.349999998</v>
      </c>
      <c r="AG51" s="9">
        <f t="shared" si="14"/>
        <v>-20443525.419999998</v>
      </c>
      <c r="AI51" s="21">
        <f t="shared" si="15"/>
        <v>-0.7312752544804585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6775824.04</v>
      </c>
      <c r="G52" s="5">
        <v>4833052.58</v>
      </c>
      <c r="I52" s="9">
        <f t="shared" si="8"/>
        <v>1942771.46</v>
      </c>
      <c r="K52" s="21">
        <f t="shared" si="9"/>
        <v>0.40197606540419634</v>
      </c>
      <c r="M52" s="9">
        <v>17720729.67</v>
      </c>
      <c r="O52" s="9">
        <v>13677370.74</v>
      </c>
      <c r="Q52" s="9">
        <f t="shared" si="10"/>
        <v>4043358.9300000016</v>
      </c>
      <c r="S52" s="21">
        <f t="shared" si="11"/>
        <v>0.29562399139880313</v>
      </c>
      <c r="U52" s="9">
        <v>35203805.57</v>
      </c>
      <c r="W52" s="9">
        <v>32956191.86</v>
      </c>
      <c r="Y52" s="9">
        <f t="shared" si="12"/>
        <v>2247613.710000001</v>
      </c>
      <c r="AA52" s="21">
        <f t="shared" si="13"/>
        <v>0.06820004324370993</v>
      </c>
      <c r="AC52" s="9">
        <v>47405043.11</v>
      </c>
      <c r="AE52" s="9">
        <v>45516815.35</v>
      </c>
      <c r="AG52" s="9">
        <f t="shared" si="14"/>
        <v>1888227.759999998</v>
      </c>
      <c r="AI52" s="21">
        <f t="shared" si="15"/>
        <v>0.04148417997789465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-8270.45</v>
      </c>
      <c r="G53" s="5">
        <v>-2041.35</v>
      </c>
      <c r="I53" s="9">
        <f t="shared" si="8"/>
        <v>-6229.1</v>
      </c>
      <c r="K53" s="21">
        <f t="shared" si="9"/>
        <v>-3.051461042937272</v>
      </c>
      <c r="M53" s="9">
        <v>-15150.97</v>
      </c>
      <c r="O53" s="9">
        <v>-3649.08</v>
      </c>
      <c r="Q53" s="9">
        <f t="shared" si="10"/>
        <v>-11501.89</v>
      </c>
      <c r="S53" s="21">
        <f t="shared" si="11"/>
        <v>-3.151997215736569</v>
      </c>
      <c r="U53" s="9">
        <v>-39898.88</v>
      </c>
      <c r="W53" s="9">
        <v>-34499.21</v>
      </c>
      <c r="Y53" s="9">
        <f t="shared" si="12"/>
        <v>-5399.669999999998</v>
      </c>
      <c r="AA53" s="21">
        <f t="shared" si="13"/>
        <v>-0.15651575789706484</v>
      </c>
      <c r="AC53" s="9">
        <v>-46678.32</v>
      </c>
      <c r="AE53" s="9">
        <v>-57339.29</v>
      </c>
      <c r="AG53" s="9">
        <f t="shared" si="14"/>
        <v>10660.970000000001</v>
      </c>
      <c r="AI53" s="21">
        <f t="shared" si="15"/>
        <v>0.18592783412560568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-3186.19</v>
      </c>
      <c r="G54" s="5">
        <v>-3926.94</v>
      </c>
      <c r="I54" s="9">
        <f t="shared" si="8"/>
        <v>740.75</v>
      </c>
      <c r="K54" s="21">
        <f t="shared" si="9"/>
        <v>0.18863287954488736</v>
      </c>
      <c r="M54" s="9">
        <v>-34040.41</v>
      </c>
      <c r="O54" s="9">
        <v>-9318.7</v>
      </c>
      <c r="Q54" s="9">
        <f t="shared" si="10"/>
        <v>-24721.710000000003</v>
      </c>
      <c r="S54" s="21">
        <f t="shared" si="11"/>
        <v>-2.6529140330732828</v>
      </c>
      <c r="U54" s="9">
        <v>-116008.9</v>
      </c>
      <c r="W54" s="9">
        <v>-14132.77</v>
      </c>
      <c r="Y54" s="9">
        <f t="shared" si="12"/>
        <v>-101876.12999999999</v>
      </c>
      <c r="AA54" s="21">
        <f t="shared" si="13"/>
        <v>-7.208504065374303</v>
      </c>
      <c r="AC54" s="9">
        <v>-121543.62</v>
      </c>
      <c r="AE54" s="9">
        <v>-11232.93</v>
      </c>
      <c r="AG54" s="9">
        <f t="shared" si="14"/>
        <v>-110310.69</v>
      </c>
      <c r="AI54" s="21">
        <f t="shared" si="15"/>
        <v>-9.820295328111188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0</v>
      </c>
      <c r="G55" s="5">
        <v>-0.01</v>
      </c>
      <c r="I55" s="9">
        <f t="shared" si="8"/>
        <v>0.01</v>
      </c>
      <c r="K55" s="21" t="str">
        <f t="shared" si="9"/>
        <v>N.M.</v>
      </c>
      <c r="M55" s="9">
        <v>0</v>
      </c>
      <c r="O55" s="9">
        <v>-281320.92</v>
      </c>
      <c r="Q55" s="9">
        <f t="shared" si="10"/>
        <v>281320.92</v>
      </c>
      <c r="S55" s="21" t="str">
        <f t="shared" si="11"/>
        <v>N.M.</v>
      </c>
      <c r="U55" s="9">
        <v>0</v>
      </c>
      <c r="W55" s="9">
        <v>-752827.65</v>
      </c>
      <c r="Y55" s="9">
        <f t="shared" si="12"/>
        <v>752827.65</v>
      </c>
      <c r="AA55" s="21" t="str">
        <f t="shared" si="13"/>
        <v>N.M.</v>
      </c>
      <c r="AC55" s="9">
        <v>0</v>
      </c>
      <c r="AE55" s="9">
        <v>-1907730.16</v>
      </c>
      <c r="AG55" s="9">
        <f t="shared" si="14"/>
        <v>1907730.16</v>
      </c>
      <c r="AI55" s="21" t="str">
        <f t="shared" si="15"/>
        <v>N.M.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87604.16</v>
      </c>
      <c r="G56" s="5">
        <v>-53577.22</v>
      </c>
      <c r="I56" s="9">
        <f t="shared" si="8"/>
        <v>141181.38</v>
      </c>
      <c r="K56" s="21">
        <f t="shared" si="9"/>
        <v>2.635100888026665</v>
      </c>
      <c r="M56" s="9">
        <v>329442.27</v>
      </c>
      <c r="O56" s="9">
        <v>-82364.34</v>
      </c>
      <c r="Q56" s="9">
        <f t="shared" si="10"/>
        <v>411806.61</v>
      </c>
      <c r="S56" s="21">
        <f t="shared" si="11"/>
        <v>4.999816789644645</v>
      </c>
      <c r="U56" s="9">
        <v>569822.15</v>
      </c>
      <c r="W56" s="9">
        <v>-134818.15</v>
      </c>
      <c r="Y56" s="9">
        <f t="shared" si="12"/>
        <v>704640.3</v>
      </c>
      <c r="AA56" s="21">
        <f t="shared" si="13"/>
        <v>5.226598199129717</v>
      </c>
      <c r="AC56" s="9">
        <v>-134259.75</v>
      </c>
      <c r="AE56" s="9">
        <v>93991.66</v>
      </c>
      <c r="AG56" s="9">
        <f t="shared" si="14"/>
        <v>-228251.41</v>
      </c>
      <c r="AI56" s="21">
        <f t="shared" si="15"/>
        <v>-2.428421947223828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-5255.55</v>
      </c>
      <c r="G57" s="5">
        <v>-1406.03</v>
      </c>
      <c r="I57" s="9">
        <f t="shared" si="8"/>
        <v>-3849.5200000000004</v>
      </c>
      <c r="K57" s="21">
        <f t="shared" si="9"/>
        <v>-2.7378647681770665</v>
      </c>
      <c r="M57" s="9">
        <v>-5000.16</v>
      </c>
      <c r="O57" s="9">
        <v>-1395.4</v>
      </c>
      <c r="Q57" s="9">
        <f t="shared" si="10"/>
        <v>-3604.7599999999998</v>
      </c>
      <c r="S57" s="21">
        <f t="shared" si="11"/>
        <v>-2.5833166117242365</v>
      </c>
      <c r="U57" s="9">
        <v>-17617.88</v>
      </c>
      <c r="W57" s="9">
        <v>-15076.12</v>
      </c>
      <c r="Y57" s="9">
        <f t="shared" si="12"/>
        <v>-2541.76</v>
      </c>
      <c r="AA57" s="21">
        <f t="shared" si="13"/>
        <v>-0.16859510271873665</v>
      </c>
      <c r="AC57" s="9">
        <v>-13627.92</v>
      </c>
      <c r="AE57" s="9">
        <v>-21912.64</v>
      </c>
      <c r="AG57" s="9">
        <f t="shared" si="14"/>
        <v>8284.72</v>
      </c>
      <c r="AI57" s="21">
        <f t="shared" si="15"/>
        <v>0.3780795011463703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1374017.57</v>
      </c>
      <c r="G58" s="5">
        <v>1890145.24</v>
      </c>
      <c r="I58" s="9">
        <f t="shared" si="8"/>
        <v>-516127.6699999999</v>
      </c>
      <c r="K58" s="21">
        <f t="shared" si="9"/>
        <v>-0.2730624393710612</v>
      </c>
      <c r="M58" s="9">
        <v>3958234.85</v>
      </c>
      <c r="O58" s="9">
        <v>6438990.43</v>
      </c>
      <c r="Q58" s="9">
        <f t="shared" si="10"/>
        <v>-2480755.5799999996</v>
      </c>
      <c r="S58" s="21">
        <f t="shared" si="11"/>
        <v>-0.38527089098344874</v>
      </c>
      <c r="U58" s="9">
        <v>9865755.17</v>
      </c>
      <c r="W58" s="9">
        <v>11016038.99</v>
      </c>
      <c r="Y58" s="9">
        <f t="shared" si="12"/>
        <v>-1150283.8200000003</v>
      </c>
      <c r="AA58" s="21">
        <f t="shared" si="13"/>
        <v>-0.10441900405800944</v>
      </c>
      <c r="AC58" s="9">
        <v>14201596.969999999</v>
      </c>
      <c r="AE58" s="9">
        <v>14921474.280000001</v>
      </c>
      <c r="AG58" s="9">
        <f t="shared" si="14"/>
        <v>-719877.3100000024</v>
      </c>
      <c r="AI58" s="21">
        <f t="shared" si="15"/>
        <v>-0.04824438232386259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0</v>
      </c>
      <c r="G59" s="5">
        <v>42134.25</v>
      </c>
      <c r="I59" s="9">
        <f t="shared" si="8"/>
        <v>-42134.25</v>
      </c>
      <c r="K59" s="21" t="str">
        <f t="shared" si="9"/>
        <v>N.M.</v>
      </c>
      <c r="M59" s="9">
        <v>-4877.59</v>
      </c>
      <c r="O59" s="9">
        <v>66230.73</v>
      </c>
      <c r="Q59" s="9">
        <f t="shared" si="10"/>
        <v>-71108.31999999999</v>
      </c>
      <c r="S59" s="21">
        <f t="shared" si="11"/>
        <v>-1.0736454210907835</v>
      </c>
      <c r="U59" s="9">
        <v>86488.83</v>
      </c>
      <c r="W59" s="9">
        <v>112690.79</v>
      </c>
      <c r="Y59" s="9">
        <f t="shared" si="12"/>
        <v>-26201.959999999992</v>
      </c>
      <c r="AA59" s="21">
        <f t="shared" si="13"/>
        <v>-0.2325119914413591</v>
      </c>
      <c r="AC59" s="9">
        <v>152481.7</v>
      </c>
      <c r="AE59" s="9">
        <v>195288.14</v>
      </c>
      <c r="AG59" s="9">
        <f t="shared" si="14"/>
        <v>-42806.44</v>
      </c>
      <c r="AI59" s="21">
        <f t="shared" si="15"/>
        <v>-0.2191963116654191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-63114.42</v>
      </c>
      <c r="G60" s="5">
        <v>-6673.76</v>
      </c>
      <c r="I60" s="9">
        <f t="shared" si="8"/>
        <v>-56440.659999999996</v>
      </c>
      <c r="K60" s="21">
        <f t="shared" si="9"/>
        <v>-8.457100644913812</v>
      </c>
      <c r="M60" s="9">
        <v>-2851.73</v>
      </c>
      <c r="O60" s="9">
        <v>-28201.13</v>
      </c>
      <c r="Q60" s="9">
        <f t="shared" si="10"/>
        <v>25349.4</v>
      </c>
      <c r="S60" s="21">
        <f t="shared" si="11"/>
        <v>0.898878874711758</v>
      </c>
      <c r="U60" s="9">
        <v>-9584.09</v>
      </c>
      <c r="W60" s="9">
        <v>-52229.57</v>
      </c>
      <c r="Y60" s="9">
        <f t="shared" si="12"/>
        <v>42645.479999999996</v>
      </c>
      <c r="AA60" s="21">
        <f t="shared" si="13"/>
        <v>0.816500691083614</v>
      </c>
      <c r="AC60" s="9">
        <v>-75782.08</v>
      </c>
      <c r="AE60" s="9">
        <v>-30527.57</v>
      </c>
      <c r="AG60" s="9">
        <f t="shared" si="14"/>
        <v>-45254.51</v>
      </c>
      <c r="AI60" s="21">
        <f t="shared" si="15"/>
        <v>-1.4824144208006076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-881.04</v>
      </c>
      <c r="G61" s="5">
        <v>20173.37</v>
      </c>
      <c r="I61" s="9">
        <f t="shared" si="8"/>
        <v>-21054.41</v>
      </c>
      <c r="K61" s="21">
        <f t="shared" si="9"/>
        <v>-1.0436734169848667</v>
      </c>
      <c r="M61" s="9">
        <v>6081.41</v>
      </c>
      <c r="O61" s="9">
        <v>68788.24</v>
      </c>
      <c r="Q61" s="9">
        <f t="shared" si="10"/>
        <v>-62706.83</v>
      </c>
      <c r="S61" s="21">
        <f t="shared" si="11"/>
        <v>-0.911592301242189</v>
      </c>
      <c r="U61" s="9">
        <v>150528.88</v>
      </c>
      <c r="W61" s="9">
        <v>207865.88</v>
      </c>
      <c r="Y61" s="9">
        <f t="shared" si="12"/>
        <v>-57337</v>
      </c>
      <c r="AA61" s="21">
        <f t="shared" si="13"/>
        <v>-0.27583651535307285</v>
      </c>
      <c r="AC61" s="9">
        <v>51594.86</v>
      </c>
      <c r="AE61" s="9">
        <v>292005.82</v>
      </c>
      <c r="AG61" s="9">
        <f t="shared" si="14"/>
        <v>-240410.96000000002</v>
      </c>
      <c r="AI61" s="21">
        <f t="shared" si="15"/>
        <v>-0.8233087956945516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0</v>
      </c>
      <c r="G62" s="5">
        <v>0</v>
      </c>
      <c r="I62" s="9">
        <f t="shared" si="8"/>
        <v>0</v>
      </c>
      <c r="K62" s="21">
        <f t="shared" si="9"/>
        <v>0</v>
      </c>
      <c r="M62" s="9">
        <v>0</v>
      </c>
      <c r="O62" s="9">
        <v>0</v>
      </c>
      <c r="Q62" s="9">
        <f t="shared" si="10"/>
        <v>0</v>
      </c>
      <c r="S62" s="21">
        <f t="shared" si="11"/>
        <v>0</v>
      </c>
      <c r="U62" s="9">
        <v>6964.33</v>
      </c>
      <c r="W62" s="9">
        <v>-629067</v>
      </c>
      <c r="Y62" s="9">
        <f t="shared" si="12"/>
        <v>636031.33</v>
      </c>
      <c r="AA62" s="21">
        <f t="shared" si="13"/>
        <v>1.011070887520725</v>
      </c>
      <c r="AC62" s="9">
        <v>6964.33</v>
      </c>
      <c r="AE62" s="9">
        <v>-1318479</v>
      </c>
      <c r="AG62" s="9">
        <f t="shared" si="14"/>
        <v>1325443.33</v>
      </c>
      <c r="AI62" s="21">
        <f t="shared" si="15"/>
        <v>1.0052820939886036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0</v>
      </c>
      <c r="G63" s="5">
        <v>0</v>
      </c>
      <c r="I63" s="9">
        <f t="shared" si="8"/>
        <v>0</v>
      </c>
      <c r="K63" s="21">
        <f t="shared" si="9"/>
        <v>0</v>
      </c>
      <c r="M63" s="9">
        <v>0</v>
      </c>
      <c r="O63" s="9">
        <v>-748.29</v>
      </c>
      <c r="Q63" s="9">
        <f t="shared" si="10"/>
        <v>748.29</v>
      </c>
      <c r="S63" s="21" t="str">
        <f t="shared" si="11"/>
        <v>N.M.</v>
      </c>
      <c r="U63" s="9">
        <v>3340.86</v>
      </c>
      <c r="W63" s="9">
        <v>-177601.25</v>
      </c>
      <c r="Y63" s="9">
        <f t="shared" si="12"/>
        <v>180942.11</v>
      </c>
      <c r="AA63" s="21">
        <f t="shared" si="13"/>
        <v>1.0188110162512931</v>
      </c>
      <c r="AC63" s="9">
        <v>3340.86</v>
      </c>
      <c r="AE63" s="9">
        <v>-553834.25</v>
      </c>
      <c r="AG63" s="9">
        <f t="shared" si="14"/>
        <v>557175.11</v>
      </c>
      <c r="AI63" s="21">
        <f t="shared" si="15"/>
        <v>1.0060322379845594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0</v>
      </c>
      <c r="G64" s="5">
        <v>0</v>
      </c>
      <c r="I64" s="9">
        <f t="shared" si="8"/>
        <v>0</v>
      </c>
      <c r="K64" s="21">
        <f t="shared" si="9"/>
        <v>0</v>
      </c>
      <c r="M64" s="9">
        <v>0</v>
      </c>
      <c r="O64" s="9">
        <v>0</v>
      </c>
      <c r="Q64" s="9">
        <f t="shared" si="10"/>
        <v>0</v>
      </c>
      <c r="S64" s="21">
        <f t="shared" si="11"/>
        <v>0</v>
      </c>
      <c r="U64" s="9">
        <v>0</v>
      </c>
      <c r="W64" s="9">
        <v>-358031.08</v>
      </c>
      <c r="Y64" s="9">
        <f t="shared" si="12"/>
        <v>358031.08</v>
      </c>
      <c r="AA64" s="21" t="str">
        <f t="shared" si="13"/>
        <v>N.M.</v>
      </c>
      <c r="AC64" s="9">
        <v>0</v>
      </c>
      <c r="AE64" s="9">
        <v>-812181.82</v>
      </c>
      <c r="AG64" s="9">
        <f t="shared" si="14"/>
        <v>812181.82</v>
      </c>
      <c r="AI64" s="21" t="str">
        <f t="shared" si="15"/>
        <v>N.M.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-20487.75</v>
      </c>
      <c r="G65" s="5">
        <v>-24779.68</v>
      </c>
      <c r="I65" s="9">
        <f t="shared" si="8"/>
        <v>4291.93</v>
      </c>
      <c r="K65" s="21">
        <f t="shared" si="9"/>
        <v>0.1732036087633093</v>
      </c>
      <c r="M65" s="9">
        <v>-47564.27</v>
      </c>
      <c r="O65" s="9">
        <v>-35350.27</v>
      </c>
      <c r="Q65" s="9">
        <f t="shared" si="10"/>
        <v>-12214</v>
      </c>
      <c r="S65" s="21">
        <f t="shared" si="11"/>
        <v>-0.34551362691147763</v>
      </c>
      <c r="U65" s="9">
        <v>-22666.89</v>
      </c>
      <c r="W65" s="9">
        <v>-55103.94</v>
      </c>
      <c r="Y65" s="9">
        <f t="shared" si="12"/>
        <v>32437.050000000003</v>
      </c>
      <c r="AA65" s="21">
        <f t="shared" si="13"/>
        <v>0.5886521000131751</v>
      </c>
      <c r="AC65" s="9">
        <v>-27146.98</v>
      </c>
      <c r="AE65" s="9">
        <v>-75081.23</v>
      </c>
      <c r="AG65" s="9">
        <f t="shared" si="14"/>
        <v>47934.25</v>
      </c>
      <c r="AI65" s="21">
        <f t="shared" si="15"/>
        <v>0.63843186905702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19754</v>
      </c>
      <c r="G66" s="5">
        <v>-100214.7</v>
      </c>
      <c r="I66" s="9">
        <f t="shared" si="8"/>
        <v>119968.7</v>
      </c>
      <c r="K66" s="21">
        <f t="shared" si="9"/>
        <v>1.1971167902513304</v>
      </c>
      <c r="M66" s="9">
        <v>16942.77</v>
      </c>
      <c r="O66" s="9">
        <v>-2767.25</v>
      </c>
      <c r="Q66" s="9">
        <f t="shared" si="10"/>
        <v>19710.02</v>
      </c>
      <c r="S66" s="21">
        <f t="shared" si="11"/>
        <v>7.1226018610533925</v>
      </c>
      <c r="U66" s="9">
        <v>13138.01</v>
      </c>
      <c r="W66" s="9">
        <v>-20577.27</v>
      </c>
      <c r="Y66" s="9">
        <f t="shared" si="12"/>
        <v>33715.28</v>
      </c>
      <c r="AA66" s="21">
        <f t="shared" si="13"/>
        <v>1.6384719644539825</v>
      </c>
      <c r="AC66" s="9">
        <v>5704.84</v>
      </c>
      <c r="AE66" s="9">
        <v>-16796.84</v>
      </c>
      <c r="AG66" s="9">
        <f t="shared" si="14"/>
        <v>22501.68</v>
      </c>
      <c r="AI66" s="21">
        <f t="shared" si="15"/>
        <v>1.3396376937566827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95581.16</v>
      </c>
      <c r="G67" s="5">
        <v>-177235.57</v>
      </c>
      <c r="I67" s="9">
        <f t="shared" si="8"/>
        <v>272816.73</v>
      </c>
      <c r="K67" s="21">
        <f t="shared" si="9"/>
        <v>1.5392888120595656</v>
      </c>
      <c r="M67" s="9">
        <v>-3758432.23</v>
      </c>
      <c r="O67" s="9">
        <v>-324414.19</v>
      </c>
      <c r="Q67" s="9">
        <f t="shared" si="10"/>
        <v>-3434018.04</v>
      </c>
      <c r="S67" s="21" t="str">
        <f t="shared" si="11"/>
        <v>N.M.</v>
      </c>
      <c r="U67" s="9">
        <v>-4591184.49</v>
      </c>
      <c r="W67" s="9">
        <v>-680502.52</v>
      </c>
      <c r="Y67" s="9">
        <f t="shared" si="12"/>
        <v>-3910681.97</v>
      </c>
      <c r="AA67" s="21">
        <f t="shared" si="13"/>
        <v>-5.746756044342055</v>
      </c>
      <c r="AC67" s="9">
        <v>-4595797.55</v>
      </c>
      <c r="AE67" s="9">
        <v>-1056930.52</v>
      </c>
      <c r="AG67" s="9">
        <f t="shared" si="14"/>
        <v>-3538867.03</v>
      </c>
      <c r="AI67" s="21">
        <f t="shared" si="15"/>
        <v>-3.3482494478444993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-466287.31</v>
      </c>
      <c r="G68" s="5">
        <v>-586272.89</v>
      </c>
      <c r="I68" s="9">
        <f t="shared" si="8"/>
        <v>119985.58000000002</v>
      </c>
      <c r="K68" s="21">
        <f t="shared" si="9"/>
        <v>0.20465824370627134</v>
      </c>
      <c r="M68" s="9">
        <v>-1152957.52</v>
      </c>
      <c r="O68" s="9">
        <v>-1773425.04</v>
      </c>
      <c r="Q68" s="9">
        <f t="shared" si="10"/>
        <v>620467.52</v>
      </c>
      <c r="S68" s="21">
        <f t="shared" si="11"/>
        <v>0.3498696059913533</v>
      </c>
      <c r="U68" s="9">
        <v>-2851300.97</v>
      </c>
      <c r="W68" s="9">
        <v>-5237904.59</v>
      </c>
      <c r="Y68" s="9">
        <f t="shared" si="12"/>
        <v>2386603.6199999996</v>
      </c>
      <c r="AA68" s="21">
        <f t="shared" si="13"/>
        <v>0.4556409111682578</v>
      </c>
      <c r="AC68" s="9">
        <v>-3754127.39</v>
      </c>
      <c r="AE68" s="9">
        <v>-10920998.54</v>
      </c>
      <c r="AG68" s="9">
        <f t="shared" si="14"/>
        <v>7166871.1499999985</v>
      </c>
      <c r="AI68" s="21">
        <f t="shared" si="15"/>
        <v>0.6562468737405398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0</v>
      </c>
      <c r="G69" s="5">
        <v>0</v>
      </c>
      <c r="I69" s="9">
        <f t="shared" si="8"/>
        <v>0</v>
      </c>
      <c r="K69" s="21">
        <f t="shared" si="9"/>
        <v>0</v>
      </c>
      <c r="M69" s="9">
        <v>0</v>
      </c>
      <c r="O69" s="9">
        <v>0</v>
      </c>
      <c r="Q69" s="9">
        <f t="shared" si="10"/>
        <v>0</v>
      </c>
      <c r="S69" s="21">
        <f t="shared" si="11"/>
        <v>0</v>
      </c>
      <c r="U69" s="9">
        <v>0</v>
      </c>
      <c r="W69" s="9">
        <v>-14.09</v>
      </c>
      <c r="Y69" s="9">
        <f t="shared" si="12"/>
        <v>14.09</v>
      </c>
      <c r="AA69" s="21" t="str">
        <f t="shared" si="13"/>
        <v>N.M.</v>
      </c>
      <c r="AC69" s="9">
        <v>0</v>
      </c>
      <c r="AE69" s="9">
        <v>-700141.88</v>
      </c>
      <c r="AG69" s="9">
        <f t="shared" si="14"/>
        <v>700141.88</v>
      </c>
      <c r="AI69" s="21" t="str">
        <f t="shared" si="15"/>
        <v>N.M.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-458942.42</v>
      </c>
      <c r="G70" s="5">
        <v>629869.28</v>
      </c>
      <c r="I70" s="9">
        <f t="shared" si="8"/>
        <v>-1088811.7</v>
      </c>
      <c r="K70" s="21">
        <f t="shared" si="9"/>
        <v>-1.7286312169407594</v>
      </c>
      <c r="M70" s="9">
        <v>693958.15</v>
      </c>
      <c r="O70" s="9">
        <v>1991339.42</v>
      </c>
      <c r="Q70" s="9">
        <f t="shared" si="10"/>
        <v>-1297381.27</v>
      </c>
      <c r="S70" s="21">
        <f t="shared" si="11"/>
        <v>-0.6515118703370016</v>
      </c>
      <c r="U70" s="9">
        <v>708588.6</v>
      </c>
      <c r="W70" s="9">
        <v>3858987.52</v>
      </c>
      <c r="Y70" s="9">
        <f t="shared" si="12"/>
        <v>-3150398.92</v>
      </c>
      <c r="AA70" s="21">
        <f t="shared" si="13"/>
        <v>-0.8163796601239073</v>
      </c>
      <c r="AC70" s="9">
        <v>1559520.6</v>
      </c>
      <c r="AE70" s="9">
        <v>3858987.52</v>
      </c>
      <c r="AG70" s="9">
        <f t="shared" si="14"/>
        <v>-2299466.92</v>
      </c>
      <c r="AI70" s="21">
        <f t="shared" si="15"/>
        <v>-0.5958731164800449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99</v>
      </c>
      <c r="G71" s="5">
        <v>0</v>
      </c>
      <c r="I71" s="9">
        <f t="shared" si="8"/>
        <v>99</v>
      </c>
      <c r="K71" s="21" t="str">
        <f t="shared" si="9"/>
        <v>N.M.</v>
      </c>
      <c r="M71" s="9">
        <v>-4374</v>
      </c>
      <c r="O71" s="9">
        <v>33964</v>
      </c>
      <c r="Q71" s="9">
        <f t="shared" si="10"/>
        <v>-38338</v>
      </c>
      <c r="S71" s="21">
        <f t="shared" si="11"/>
        <v>-1.1287834177364269</v>
      </c>
      <c r="U71" s="9">
        <v>-4374</v>
      </c>
      <c r="W71" s="9">
        <v>-25421</v>
      </c>
      <c r="Y71" s="9">
        <f t="shared" si="12"/>
        <v>21047</v>
      </c>
      <c r="AA71" s="21">
        <f t="shared" si="13"/>
        <v>0.8279375319617639</v>
      </c>
      <c r="AC71" s="9">
        <v>-3878</v>
      </c>
      <c r="AE71" s="9">
        <v>-25421</v>
      </c>
      <c r="AG71" s="9">
        <f t="shared" si="14"/>
        <v>21543</v>
      </c>
      <c r="AI71" s="21">
        <f t="shared" si="15"/>
        <v>0.8474489595216553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0</v>
      </c>
      <c r="G72" s="5">
        <v>1046269.58</v>
      </c>
      <c r="I72" s="9">
        <f t="shared" si="8"/>
        <v>-1046269.58</v>
      </c>
      <c r="K72" s="21" t="str">
        <f t="shared" si="9"/>
        <v>N.M.</v>
      </c>
      <c r="M72" s="9">
        <v>0</v>
      </c>
      <c r="O72" s="9">
        <v>75778.29</v>
      </c>
      <c r="Q72" s="9">
        <f t="shared" si="10"/>
        <v>-75778.29</v>
      </c>
      <c r="S72" s="21" t="str">
        <f t="shared" si="11"/>
        <v>N.M.</v>
      </c>
      <c r="U72" s="9">
        <v>0</v>
      </c>
      <c r="W72" s="9">
        <v>0</v>
      </c>
      <c r="Y72" s="9">
        <f t="shared" si="12"/>
        <v>0</v>
      </c>
      <c r="AA72" s="21">
        <f t="shared" si="13"/>
        <v>0</v>
      </c>
      <c r="AC72" s="9">
        <v>0</v>
      </c>
      <c r="AE72" s="9">
        <v>0</v>
      </c>
      <c r="AG72" s="9">
        <f t="shared" si="14"/>
        <v>0</v>
      </c>
      <c r="AI72" s="21">
        <f t="shared" si="15"/>
        <v>0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42588.7</v>
      </c>
      <c r="G73" s="5">
        <v>41461.65</v>
      </c>
      <c r="I73" s="9">
        <f t="shared" si="8"/>
        <v>1127.0499999999956</v>
      </c>
      <c r="K73" s="21">
        <f t="shared" si="9"/>
        <v>0.027182950992061233</v>
      </c>
      <c r="M73" s="9">
        <v>126828.72</v>
      </c>
      <c r="O73" s="9">
        <v>195415.93</v>
      </c>
      <c r="Q73" s="9">
        <f t="shared" si="10"/>
        <v>-68587.20999999999</v>
      </c>
      <c r="S73" s="21">
        <f t="shared" si="11"/>
        <v>-0.350980649325774</v>
      </c>
      <c r="U73" s="9">
        <v>336927.38</v>
      </c>
      <c r="W73" s="9">
        <v>195415.93</v>
      </c>
      <c r="Y73" s="9">
        <f t="shared" si="12"/>
        <v>141511.45</v>
      </c>
      <c r="AA73" s="21">
        <f t="shared" si="13"/>
        <v>0.7241551392458129</v>
      </c>
      <c r="AC73" s="9">
        <v>501183.93</v>
      </c>
      <c r="AE73" s="9">
        <v>195415.93</v>
      </c>
      <c r="AG73" s="9">
        <f t="shared" si="14"/>
        <v>305768</v>
      </c>
      <c r="AI73" s="21">
        <f t="shared" si="15"/>
        <v>1.5647035530829039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643351.28</v>
      </c>
      <c r="G74" s="5">
        <v>0</v>
      </c>
      <c r="I74" s="9">
        <f aca="true" t="shared" si="16" ref="I74:I110">+E74-G74</f>
        <v>643351.28</v>
      </c>
      <c r="K74" s="21" t="str">
        <f aca="true" t="shared" si="17" ref="K74:K110">IF(G74&lt;0,IF(I74=0,0,IF(OR(G74=0,E74=0),"N.M.",IF(ABS(I74/G74)&gt;=10,"N.M.",I74/(-G74)))),IF(I74=0,0,IF(OR(G74=0,E74=0),"N.M.",IF(ABS(I74/G74)&gt;=10,"N.M.",I74/G74))))</f>
        <v>N.M.</v>
      </c>
      <c r="M74" s="9">
        <v>589190.3</v>
      </c>
      <c r="O74" s="9">
        <v>0</v>
      </c>
      <c r="Q74" s="9">
        <f aca="true" t="shared" si="18" ref="Q74:Q110">+M74-O74</f>
        <v>589190.3</v>
      </c>
      <c r="S74" s="21" t="str">
        <f aca="true" t="shared" si="19" ref="S74:S110">IF(O74&lt;0,IF(Q74=0,0,IF(OR(O74=0,M74=0),"N.M.",IF(ABS(Q74/O74)&gt;=10,"N.M.",Q74/(-O74)))),IF(Q74=0,0,IF(OR(O74=0,M74=0),"N.M.",IF(ABS(Q74/O74)&gt;=10,"N.M.",Q74/O74))))</f>
        <v>N.M.</v>
      </c>
      <c r="U74" s="9">
        <v>2017112.071</v>
      </c>
      <c r="W74" s="9">
        <v>0</v>
      </c>
      <c r="Y74" s="9">
        <f aca="true" t="shared" si="20" ref="Y74:Y110">+U74-W74</f>
        <v>2017112.071</v>
      </c>
      <c r="AA74" s="21" t="str">
        <f aca="true" t="shared" si="21" ref="AA74:AA110">IF(W74&lt;0,IF(Y74=0,0,IF(OR(W74=0,U74=0),"N.M.",IF(ABS(Y74/W74)&gt;=10,"N.M.",Y74/(-W74)))),IF(Y74=0,0,IF(OR(W74=0,U74=0),"N.M.",IF(ABS(Y74/W74)&gt;=10,"N.M.",Y74/W74))))</f>
        <v>N.M.</v>
      </c>
      <c r="AC74" s="9">
        <v>2017112.071</v>
      </c>
      <c r="AE74" s="9">
        <v>0</v>
      </c>
      <c r="AG74" s="9">
        <f aca="true" t="shared" si="22" ref="AG74:AG110">+AC74-AE74</f>
        <v>2017112.071</v>
      </c>
      <c r="AI74" s="21" t="str">
        <f aca="true" t="shared" si="23" ref="AI74:AI110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-643351.28</v>
      </c>
      <c r="G75" s="5">
        <v>0</v>
      </c>
      <c r="I75" s="9">
        <f t="shared" si="16"/>
        <v>-643351.28</v>
      </c>
      <c r="K75" s="21" t="str">
        <f t="shared" si="17"/>
        <v>N.M.</v>
      </c>
      <c r="M75" s="9">
        <v>-589190.3</v>
      </c>
      <c r="O75" s="9">
        <v>0</v>
      </c>
      <c r="Q75" s="9">
        <f t="shared" si="18"/>
        <v>-589190.3</v>
      </c>
      <c r="S75" s="21" t="str">
        <f t="shared" si="19"/>
        <v>N.M.</v>
      </c>
      <c r="U75" s="9">
        <v>-2017112.071</v>
      </c>
      <c r="W75" s="9">
        <v>0</v>
      </c>
      <c r="Y75" s="9">
        <f t="shared" si="20"/>
        <v>-2017112.071</v>
      </c>
      <c r="AA75" s="21" t="str">
        <f t="shared" si="21"/>
        <v>N.M.</v>
      </c>
      <c r="AC75" s="9">
        <v>-2017112.071</v>
      </c>
      <c r="AE75" s="9">
        <v>0</v>
      </c>
      <c r="AG75" s="9">
        <f t="shared" si="22"/>
        <v>-2017112.071</v>
      </c>
      <c r="AI75" s="21" t="str">
        <f t="shared" si="23"/>
        <v>N.M.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-18444.7</v>
      </c>
      <c r="G76" s="5">
        <v>0</v>
      </c>
      <c r="I76" s="9">
        <f t="shared" si="16"/>
        <v>-18444.7</v>
      </c>
      <c r="K76" s="21" t="str">
        <f t="shared" si="17"/>
        <v>N.M.</v>
      </c>
      <c r="M76" s="9">
        <v>-45688.89</v>
      </c>
      <c r="O76" s="9">
        <v>0</v>
      </c>
      <c r="Q76" s="9">
        <f t="shared" si="18"/>
        <v>-45688.89</v>
      </c>
      <c r="S76" s="21" t="str">
        <f t="shared" si="19"/>
        <v>N.M.</v>
      </c>
      <c r="U76" s="9">
        <v>-45688.89</v>
      </c>
      <c r="W76" s="9">
        <v>0</v>
      </c>
      <c r="Y76" s="9">
        <f t="shared" si="20"/>
        <v>-45688.89</v>
      </c>
      <c r="AA76" s="21" t="str">
        <f t="shared" si="21"/>
        <v>N.M.</v>
      </c>
      <c r="AC76" s="9">
        <v>-45688.89</v>
      </c>
      <c r="AE76" s="9">
        <v>0</v>
      </c>
      <c r="AG76" s="9">
        <f t="shared" si="22"/>
        <v>-45688.89</v>
      </c>
      <c r="AI76" s="21" t="str">
        <f t="shared" si="23"/>
        <v>N.M.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5727.97</v>
      </c>
      <c r="G77" s="5">
        <v>35673.97</v>
      </c>
      <c r="I77" s="9">
        <f t="shared" si="16"/>
        <v>-29946</v>
      </c>
      <c r="K77" s="21">
        <f t="shared" si="17"/>
        <v>-0.8394355884696881</v>
      </c>
      <c r="M77" s="9">
        <v>39858.55</v>
      </c>
      <c r="O77" s="9">
        <v>35673.97</v>
      </c>
      <c r="Q77" s="9">
        <f t="shared" si="18"/>
        <v>4184.580000000002</v>
      </c>
      <c r="S77" s="21">
        <f t="shared" si="19"/>
        <v>0.11730065366988876</v>
      </c>
      <c r="U77" s="9">
        <v>105839.74</v>
      </c>
      <c r="W77" s="9">
        <v>35673.97</v>
      </c>
      <c r="Y77" s="9">
        <f t="shared" si="20"/>
        <v>70165.77</v>
      </c>
      <c r="AA77" s="21">
        <f t="shared" si="21"/>
        <v>1.9668618323107858</v>
      </c>
      <c r="AC77" s="9">
        <v>247137.27</v>
      </c>
      <c r="AE77" s="9">
        <v>35673.97</v>
      </c>
      <c r="AG77" s="9">
        <f t="shared" si="22"/>
        <v>211463.3</v>
      </c>
      <c r="AI77" s="21">
        <f t="shared" si="23"/>
        <v>5.927663783985914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-373830.78</v>
      </c>
      <c r="G78" s="5">
        <v>-245545.19</v>
      </c>
      <c r="I78" s="9">
        <f t="shared" si="16"/>
        <v>-128285.59000000003</v>
      </c>
      <c r="K78" s="21">
        <f t="shared" si="17"/>
        <v>-0.5224520586210629</v>
      </c>
      <c r="M78" s="9">
        <v>-702673.05</v>
      </c>
      <c r="O78" s="9">
        <v>-245545.19</v>
      </c>
      <c r="Q78" s="9">
        <f t="shared" si="18"/>
        <v>-457127.86000000004</v>
      </c>
      <c r="S78" s="21">
        <f t="shared" si="19"/>
        <v>-1.8616852563880402</v>
      </c>
      <c r="U78" s="9">
        <v>-1505819.15</v>
      </c>
      <c r="W78" s="9">
        <v>-245545.19</v>
      </c>
      <c r="Y78" s="9">
        <f t="shared" si="20"/>
        <v>-1260273.96</v>
      </c>
      <c r="AA78" s="21">
        <f t="shared" si="21"/>
        <v>-5.132554052474006</v>
      </c>
      <c r="AC78" s="9">
        <v>-2050104.7</v>
      </c>
      <c r="AE78" s="9">
        <v>-245545.19</v>
      </c>
      <c r="AG78" s="9">
        <f t="shared" si="22"/>
        <v>-1804559.51</v>
      </c>
      <c r="AI78" s="21">
        <f t="shared" si="23"/>
        <v>-7.349195111498621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0</v>
      </c>
      <c r="G79" s="5">
        <v>-334.66</v>
      </c>
      <c r="I79" s="9">
        <f t="shared" si="16"/>
        <v>334.66</v>
      </c>
      <c r="K79" s="21" t="str">
        <f t="shared" si="17"/>
        <v>N.M.</v>
      </c>
      <c r="M79" s="9">
        <v>1302.24</v>
      </c>
      <c r="O79" s="9">
        <v>-334.66</v>
      </c>
      <c r="Q79" s="9">
        <f t="shared" si="18"/>
        <v>1636.9</v>
      </c>
      <c r="S79" s="21">
        <f t="shared" si="19"/>
        <v>4.89123289308552</v>
      </c>
      <c r="U79" s="9">
        <v>11202.37</v>
      </c>
      <c r="W79" s="9">
        <v>-334.66</v>
      </c>
      <c r="Y79" s="9">
        <f t="shared" si="20"/>
        <v>11537.03</v>
      </c>
      <c r="AA79" s="21" t="str">
        <f t="shared" si="21"/>
        <v>N.M.</v>
      </c>
      <c r="AC79" s="9">
        <v>13788.15</v>
      </c>
      <c r="AE79" s="9">
        <v>-334.66</v>
      </c>
      <c r="AG79" s="9">
        <f t="shared" si="22"/>
        <v>14122.81</v>
      </c>
      <c r="AI79" s="21" t="str">
        <f t="shared" si="23"/>
        <v>N.M.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0</v>
      </c>
      <c r="G80" s="5">
        <v>-1409.61</v>
      </c>
      <c r="I80" s="9">
        <f t="shared" si="16"/>
        <v>1409.61</v>
      </c>
      <c r="K80" s="21" t="str">
        <f t="shared" si="17"/>
        <v>N.M.</v>
      </c>
      <c r="M80" s="9">
        <v>-717.88</v>
      </c>
      <c r="O80" s="9">
        <v>-1409.61</v>
      </c>
      <c r="Q80" s="9">
        <f t="shared" si="18"/>
        <v>691.7299999999999</v>
      </c>
      <c r="S80" s="21">
        <f t="shared" si="19"/>
        <v>0.4907243847589049</v>
      </c>
      <c r="U80" s="9">
        <v>-5623.98</v>
      </c>
      <c r="W80" s="9">
        <v>-1409.61</v>
      </c>
      <c r="Y80" s="9">
        <f t="shared" si="20"/>
        <v>-4214.37</v>
      </c>
      <c r="AA80" s="21">
        <f t="shared" si="21"/>
        <v>-2.9897418434886247</v>
      </c>
      <c r="AC80" s="9">
        <v>-7471.91</v>
      </c>
      <c r="AE80" s="9">
        <v>-1409.61</v>
      </c>
      <c r="AG80" s="9">
        <f t="shared" si="22"/>
        <v>-6062.3</v>
      </c>
      <c r="AI80" s="21">
        <f t="shared" si="23"/>
        <v>-4.300693099509794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436392.77</v>
      </c>
      <c r="G81" s="5">
        <v>0</v>
      </c>
      <c r="I81" s="9">
        <f t="shared" si="16"/>
        <v>436392.77</v>
      </c>
      <c r="K81" s="21" t="str">
        <f t="shared" si="17"/>
        <v>N.M.</v>
      </c>
      <c r="M81" s="9">
        <v>1351439.93</v>
      </c>
      <c r="O81" s="9">
        <v>0</v>
      </c>
      <c r="Q81" s="9">
        <f t="shared" si="18"/>
        <v>1351439.93</v>
      </c>
      <c r="S81" s="21" t="str">
        <f t="shared" si="19"/>
        <v>N.M.</v>
      </c>
      <c r="U81" s="9">
        <v>1351439.93</v>
      </c>
      <c r="W81" s="9">
        <v>0</v>
      </c>
      <c r="Y81" s="9">
        <f t="shared" si="20"/>
        <v>1351439.93</v>
      </c>
      <c r="AA81" s="21" t="str">
        <f t="shared" si="21"/>
        <v>N.M.</v>
      </c>
      <c r="AC81" s="9">
        <v>1351439.93</v>
      </c>
      <c r="AE81" s="9">
        <v>0</v>
      </c>
      <c r="AG81" s="9">
        <f t="shared" si="22"/>
        <v>1351439.93</v>
      </c>
      <c r="AI81" s="21" t="str">
        <f t="shared" si="23"/>
        <v>N.M.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-2946027.74</v>
      </c>
      <c r="G82" s="5">
        <v>0</v>
      </c>
      <c r="I82" s="9">
        <f t="shared" si="16"/>
        <v>-2946027.74</v>
      </c>
      <c r="K82" s="21" t="str">
        <f t="shared" si="17"/>
        <v>N.M.</v>
      </c>
      <c r="M82" s="9">
        <v>-6206337.94</v>
      </c>
      <c r="O82" s="9">
        <v>0</v>
      </c>
      <c r="Q82" s="9">
        <f t="shared" si="18"/>
        <v>-6206337.94</v>
      </c>
      <c r="S82" s="21" t="str">
        <f t="shared" si="19"/>
        <v>N.M.</v>
      </c>
      <c r="U82" s="9">
        <v>-6206337.94</v>
      </c>
      <c r="W82" s="9">
        <v>0</v>
      </c>
      <c r="Y82" s="9">
        <f t="shared" si="20"/>
        <v>-6206337.94</v>
      </c>
      <c r="AA82" s="21" t="str">
        <f t="shared" si="21"/>
        <v>N.M.</v>
      </c>
      <c r="AC82" s="9">
        <v>-6206337.94</v>
      </c>
      <c r="AE82" s="9">
        <v>0</v>
      </c>
      <c r="AG82" s="9">
        <f t="shared" si="22"/>
        <v>-6206337.94</v>
      </c>
      <c r="AI82" s="21" t="str">
        <f t="shared" si="23"/>
        <v>N.M.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1136813.99</v>
      </c>
      <c r="G83" s="5">
        <v>0</v>
      </c>
      <c r="I83" s="9">
        <f t="shared" si="16"/>
        <v>1136813.99</v>
      </c>
      <c r="K83" s="21" t="str">
        <f t="shared" si="17"/>
        <v>N.M.</v>
      </c>
      <c r="M83" s="9">
        <v>2372338.55</v>
      </c>
      <c r="O83" s="9">
        <v>0</v>
      </c>
      <c r="Q83" s="9">
        <f t="shared" si="18"/>
        <v>2372338.55</v>
      </c>
      <c r="S83" s="21" t="str">
        <f t="shared" si="19"/>
        <v>N.M.</v>
      </c>
      <c r="U83" s="9">
        <v>2372338.55</v>
      </c>
      <c r="W83" s="9">
        <v>0</v>
      </c>
      <c r="Y83" s="9">
        <f t="shared" si="20"/>
        <v>2372338.55</v>
      </c>
      <c r="AA83" s="21" t="str">
        <f t="shared" si="21"/>
        <v>N.M.</v>
      </c>
      <c r="AC83" s="9">
        <v>2372338.55</v>
      </c>
      <c r="AE83" s="9">
        <v>0</v>
      </c>
      <c r="AG83" s="9">
        <f t="shared" si="22"/>
        <v>2372338.55</v>
      </c>
      <c r="AI83" s="21" t="str">
        <f t="shared" si="23"/>
        <v>N.M.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-634391.34</v>
      </c>
      <c r="G84" s="5">
        <v>0</v>
      </c>
      <c r="I84" s="9">
        <f t="shared" si="16"/>
        <v>-634391.34</v>
      </c>
      <c r="K84" s="21" t="str">
        <f t="shared" si="17"/>
        <v>N.M.</v>
      </c>
      <c r="M84" s="9">
        <v>-2454891.11</v>
      </c>
      <c r="O84" s="9">
        <v>0</v>
      </c>
      <c r="Q84" s="9">
        <f t="shared" si="18"/>
        <v>-2454891.11</v>
      </c>
      <c r="S84" s="21" t="str">
        <f t="shared" si="19"/>
        <v>N.M.</v>
      </c>
      <c r="U84" s="9">
        <v>-2454891.11</v>
      </c>
      <c r="W84" s="9">
        <v>0</v>
      </c>
      <c r="Y84" s="9">
        <f t="shared" si="20"/>
        <v>-2454891.11</v>
      </c>
      <c r="AA84" s="21" t="str">
        <f t="shared" si="21"/>
        <v>N.M.</v>
      </c>
      <c r="AC84" s="9">
        <v>-2454891.11</v>
      </c>
      <c r="AE84" s="9">
        <v>0</v>
      </c>
      <c r="AG84" s="9">
        <f t="shared" si="22"/>
        <v>-2454891.11</v>
      </c>
      <c r="AI84" s="21" t="str">
        <f t="shared" si="23"/>
        <v>N.M.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145014.42</v>
      </c>
      <c r="G85" s="5">
        <v>195956.26</v>
      </c>
      <c r="I85" s="9">
        <f t="shared" si="16"/>
        <v>-50941.84</v>
      </c>
      <c r="K85" s="21">
        <f t="shared" si="17"/>
        <v>-0.2599653616577495</v>
      </c>
      <c r="M85" s="9">
        <v>372936.82</v>
      </c>
      <c r="O85" s="9">
        <v>472157.57</v>
      </c>
      <c r="Q85" s="9">
        <f t="shared" si="18"/>
        <v>-99220.75</v>
      </c>
      <c r="S85" s="21">
        <f t="shared" si="19"/>
        <v>-0.21014330025461628</v>
      </c>
      <c r="U85" s="9">
        <v>1183578.67</v>
      </c>
      <c r="W85" s="9">
        <v>1213714.81</v>
      </c>
      <c r="Y85" s="9">
        <f t="shared" si="20"/>
        <v>-30136.14000000013</v>
      </c>
      <c r="AA85" s="21">
        <f t="shared" si="21"/>
        <v>-0.024829671477766782</v>
      </c>
      <c r="AC85" s="9">
        <v>1747723.04</v>
      </c>
      <c r="AE85" s="9">
        <v>1719924.25</v>
      </c>
      <c r="AG85" s="9">
        <f t="shared" si="22"/>
        <v>27798.790000000037</v>
      </c>
      <c r="AI85" s="21">
        <f t="shared" si="23"/>
        <v>0.01616279903024801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28382.702</v>
      </c>
      <c r="G86" s="5">
        <v>22990.454</v>
      </c>
      <c r="I86" s="9">
        <f t="shared" si="16"/>
        <v>5392.248</v>
      </c>
      <c r="K86" s="21">
        <f t="shared" si="17"/>
        <v>0.23454291072285913</v>
      </c>
      <c r="M86" s="9">
        <v>98904.696</v>
      </c>
      <c r="O86" s="9">
        <v>74056.594</v>
      </c>
      <c r="Q86" s="9">
        <f t="shared" si="18"/>
        <v>24848.102</v>
      </c>
      <c r="S86" s="21">
        <f t="shared" si="19"/>
        <v>0.3355285553640234</v>
      </c>
      <c r="U86" s="9">
        <v>286205.354</v>
      </c>
      <c r="W86" s="9">
        <v>185021.375</v>
      </c>
      <c r="Y86" s="9">
        <f t="shared" si="20"/>
        <v>101183.97899999999</v>
      </c>
      <c r="AA86" s="21">
        <f t="shared" si="21"/>
        <v>0.5468772405350463</v>
      </c>
      <c r="AC86" s="9">
        <v>357426.652</v>
      </c>
      <c r="AE86" s="9">
        <v>222871.89500000002</v>
      </c>
      <c r="AG86" s="9">
        <f t="shared" si="22"/>
        <v>134554.75699999998</v>
      </c>
      <c r="AI86" s="21">
        <f t="shared" si="23"/>
        <v>0.6037313812044357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0</v>
      </c>
      <c r="G87" s="5">
        <v>0</v>
      </c>
      <c r="I87" s="9">
        <f t="shared" si="16"/>
        <v>0</v>
      </c>
      <c r="K87" s="21">
        <f t="shared" si="17"/>
        <v>0</v>
      </c>
      <c r="M87" s="9">
        <v>0</v>
      </c>
      <c r="O87" s="9">
        <v>0</v>
      </c>
      <c r="Q87" s="9">
        <f t="shared" si="18"/>
        <v>0</v>
      </c>
      <c r="S87" s="21">
        <f t="shared" si="19"/>
        <v>0</v>
      </c>
      <c r="U87" s="9">
        <v>0</v>
      </c>
      <c r="W87" s="9">
        <v>453.66</v>
      </c>
      <c r="Y87" s="9">
        <f t="shared" si="20"/>
        <v>-453.66</v>
      </c>
      <c r="AA87" s="21" t="str">
        <f t="shared" si="21"/>
        <v>N.M.</v>
      </c>
      <c r="AC87" s="9">
        <v>0</v>
      </c>
      <c r="AE87" s="9">
        <v>2339.01</v>
      </c>
      <c r="AG87" s="9">
        <f t="shared" si="22"/>
        <v>-2339.01</v>
      </c>
      <c r="AI87" s="21" t="str">
        <f t="shared" si="23"/>
        <v>N.M.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261102.35</v>
      </c>
      <c r="G88" s="5">
        <v>76817.79</v>
      </c>
      <c r="I88" s="9">
        <f t="shared" si="16"/>
        <v>184284.56</v>
      </c>
      <c r="K88" s="21">
        <f t="shared" si="17"/>
        <v>2.3989828397822954</v>
      </c>
      <c r="M88" s="9">
        <v>781442.2</v>
      </c>
      <c r="O88" s="9">
        <v>623084.89</v>
      </c>
      <c r="Q88" s="9">
        <f t="shared" si="18"/>
        <v>158357.30999999994</v>
      </c>
      <c r="S88" s="21">
        <f t="shared" si="19"/>
        <v>0.2541504577329743</v>
      </c>
      <c r="U88" s="9">
        <v>2087847.61</v>
      </c>
      <c r="W88" s="9">
        <v>1786967.26</v>
      </c>
      <c r="Y88" s="9">
        <f t="shared" si="20"/>
        <v>300880.3500000001</v>
      </c>
      <c r="AA88" s="21">
        <f t="shared" si="21"/>
        <v>0.16837485315763429</v>
      </c>
      <c r="AC88" s="9">
        <v>3171036.03</v>
      </c>
      <c r="AE88" s="9">
        <v>2754334.65</v>
      </c>
      <c r="AG88" s="9">
        <f t="shared" si="22"/>
        <v>416701.3799999999</v>
      </c>
      <c r="AI88" s="21">
        <f t="shared" si="23"/>
        <v>0.15128930683858619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2300</v>
      </c>
      <c r="G89" s="5">
        <v>3108.2</v>
      </c>
      <c r="I89" s="9">
        <f t="shared" si="16"/>
        <v>-808.1999999999998</v>
      </c>
      <c r="K89" s="21">
        <f t="shared" si="17"/>
        <v>-0.2600218776140531</v>
      </c>
      <c r="M89" s="9">
        <v>16523.89</v>
      </c>
      <c r="O89" s="9">
        <v>18578.8</v>
      </c>
      <c r="Q89" s="9">
        <f t="shared" si="18"/>
        <v>-2054.91</v>
      </c>
      <c r="S89" s="21">
        <f t="shared" si="19"/>
        <v>-0.1106050982840657</v>
      </c>
      <c r="U89" s="9">
        <v>56374.29</v>
      </c>
      <c r="W89" s="9">
        <v>61437.94</v>
      </c>
      <c r="Y89" s="9">
        <f t="shared" si="20"/>
        <v>-5063.6500000000015</v>
      </c>
      <c r="AA89" s="21">
        <f t="shared" si="21"/>
        <v>-0.08241894178092561</v>
      </c>
      <c r="AC89" s="9">
        <v>95852.69</v>
      </c>
      <c r="AE89" s="9">
        <v>102586.74</v>
      </c>
      <c r="AG89" s="9">
        <f t="shared" si="22"/>
        <v>-6734.050000000003</v>
      </c>
      <c r="AI89" s="21">
        <f t="shared" si="23"/>
        <v>-0.06564249921578562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42767.76</v>
      </c>
      <c r="G90" s="5">
        <v>56130.66</v>
      </c>
      <c r="I90" s="9">
        <f t="shared" si="16"/>
        <v>-13362.900000000001</v>
      </c>
      <c r="K90" s="21">
        <f t="shared" si="17"/>
        <v>-0.23806775120762877</v>
      </c>
      <c r="M90" s="9">
        <v>124430.6</v>
      </c>
      <c r="O90" s="9">
        <v>154886.79</v>
      </c>
      <c r="Q90" s="9">
        <f t="shared" si="18"/>
        <v>-30456.190000000002</v>
      </c>
      <c r="S90" s="21">
        <f t="shared" si="19"/>
        <v>-0.19663516817670507</v>
      </c>
      <c r="U90" s="9">
        <v>655445.54</v>
      </c>
      <c r="W90" s="9">
        <v>564518.93</v>
      </c>
      <c r="Y90" s="9">
        <f t="shared" si="20"/>
        <v>90926.60999999999</v>
      </c>
      <c r="AA90" s="21">
        <f t="shared" si="21"/>
        <v>0.16106919567781364</v>
      </c>
      <c r="AC90" s="9">
        <v>1011332.76</v>
      </c>
      <c r="AE90" s="9">
        <v>820333.85</v>
      </c>
      <c r="AG90" s="9">
        <f t="shared" si="22"/>
        <v>190998.91000000003</v>
      </c>
      <c r="AI90" s="21">
        <f t="shared" si="23"/>
        <v>0.23283070666899827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-3388.3</v>
      </c>
      <c r="G91" s="5">
        <v>10064.01</v>
      </c>
      <c r="I91" s="9">
        <f t="shared" si="16"/>
        <v>-13452.310000000001</v>
      </c>
      <c r="K91" s="21">
        <f t="shared" si="17"/>
        <v>-1.3366749436854695</v>
      </c>
      <c r="M91" s="9">
        <v>-12306.63</v>
      </c>
      <c r="O91" s="9">
        <v>12041.37</v>
      </c>
      <c r="Q91" s="9">
        <f t="shared" si="18"/>
        <v>-24348</v>
      </c>
      <c r="S91" s="21">
        <f t="shared" si="19"/>
        <v>-2.0220290548334616</v>
      </c>
      <c r="U91" s="9">
        <v>297.37</v>
      </c>
      <c r="W91" s="9">
        <v>11980.73</v>
      </c>
      <c r="Y91" s="9">
        <f t="shared" si="20"/>
        <v>-11683.359999999999</v>
      </c>
      <c r="AA91" s="21">
        <f t="shared" si="21"/>
        <v>-0.9751793087733385</v>
      </c>
      <c r="AC91" s="9">
        <v>1419.7</v>
      </c>
      <c r="AE91" s="9">
        <v>12092.45</v>
      </c>
      <c r="AG91" s="9">
        <f t="shared" si="22"/>
        <v>-10672.75</v>
      </c>
      <c r="AI91" s="21">
        <f t="shared" si="23"/>
        <v>-0.8825961653759163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4956</v>
      </c>
      <c r="G92" s="5">
        <v>3528</v>
      </c>
      <c r="I92" s="9">
        <f t="shared" si="16"/>
        <v>1428</v>
      </c>
      <c r="K92" s="21">
        <f t="shared" si="17"/>
        <v>0.40476190476190477</v>
      </c>
      <c r="M92" s="9">
        <v>15216</v>
      </c>
      <c r="O92" s="9">
        <v>-60200.4</v>
      </c>
      <c r="Q92" s="9">
        <f t="shared" si="18"/>
        <v>75416.4</v>
      </c>
      <c r="S92" s="21">
        <f t="shared" si="19"/>
        <v>1.2527557956425537</v>
      </c>
      <c r="U92" s="9">
        <v>53412</v>
      </c>
      <c r="W92" s="9">
        <v>138769.58</v>
      </c>
      <c r="Y92" s="9">
        <f t="shared" si="20"/>
        <v>-85357.57999999999</v>
      </c>
      <c r="AA92" s="21">
        <f t="shared" si="21"/>
        <v>-0.6151029642087265</v>
      </c>
      <c r="AC92" s="9">
        <v>69804</v>
      </c>
      <c r="AE92" s="9">
        <v>164841.41</v>
      </c>
      <c r="AG92" s="9">
        <f t="shared" si="22"/>
        <v>-95037.41</v>
      </c>
      <c r="AI92" s="21">
        <f t="shared" si="23"/>
        <v>-0.5765384438291326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76281.23</v>
      </c>
      <c r="G93" s="5">
        <v>143696.47</v>
      </c>
      <c r="I93" s="9">
        <f t="shared" si="16"/>
        <v>-67415.24</v>
      </c>
      <c r="K93" s="21">
        <f t="shared" si="17"/>
        <v>-0.46915028601607267</v>
      </c>
      <c r="M93" s="9">
        <v>149594.82</v>
      </c>
      <c r="O93" s="9">
        <v>251723.15</v>
      </c>
      <c r="Q93" s="9">
        <f t="shared" si="18"/>
        <v>-102128.32999999999</v>
      </c>
      <c r="S93" s="21">
        <f t="shared" si="19"/>
        <v>-0.4057168758614374</v>
      </c>
      <c r="U93" s="9">
        <v>243781.97</v>
      </c>
      <c r="W93" s="9">
        <v>421187.49</v>
      </c>
      <c r="Y93" s="9">
        <f t="shared" si="20"/>
        <v>-177405.52</v>
      </c>
      <c r="AA93" s="21">
        <f t="shared" si="21"/>
        <v>-0.4212032033525022</v>
      </c>
      <c r="AC93" s="9">
        <v>734348.87</v>
      </c>
      <c r="AE93" s="9">
        <v>917484.51</v>
      </c>
      <c r="AG93" s="9">
        <f t="shared" si="22"/>
        <v>-183135.64</v>
      </c>
      <c r="AI93" s="21">
        <f t="shared" si="23"/>
        <v>-0.19960624730329235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0</v>
      </c>
      <c r="G94" s="5">
        <v>0</v>
      </c>
      <c r="I94" s="9">
        <f t="shared" si="16"/>
        <v>0</v>
      </c>
      <c r="K94" s="21">
        <f t="shared" si="17"/>
        <v>0</v>
      </c>
      <c r="M94" s="9">
        <v>0</v>
      </c>
      <c r="O94" s="9">
        <v>1.34</v>
      </c>
      <c r="Q94" s="9">
        <f t="shared" si="18"/>
        <v>-1.34</v>
      </c>
      <c r="S94" s="21" t="str">
        <f t="shared" si="19"/>
        <v>N.M.</v>
      </c>
      <c r="U94" s="9">
        <v>-1.6</v>
      </c>
      <c r="W94" s="9">
        <v>5249.12</v>
      </c>
      <c r="Y94" s="9">
        <f t="shared" si="20"/>
        <v>-5250.72</v>
      </c>
      <c r="AA94" s="21">
        <f t="shared" si="21"/>
        <v>-1.0003048129972263</v>
      </c>
      <c r="AC94" s="9">
        <v>1671.56</v>
      </c>
      <c r="AE94" s="9">
        <v>27631.35</v>
      </c>
      <c r="AG94" s="9">
        <f t="shared" si="22"/>
        <v>-25959.789999999997</v>
      </c>
      <c r="AI94" s="21">
        <f t="shared" si="23"/>
        <v>-0.9395049463743175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-27832.33</v>
      </c>
      <c r="G95" s="5">
        <v>16593.15</v>
      </c>
      <c r="I95" s="9">
        <f t="shared" si="16"/>
        <v>-44425.48</v>
      </c>
      <c r="K95" s="21">
        <f t="shared" si="17"/>
        <v>-2.677338540301269</v>
      </c>
      <c r="M95" s="9">
        <v>-52037.233</v>
      </c>
      <c r="O95" s="9">
        <v>24593.48</v>
      </c>
      <c r="Q95" s="9">
        <f t="shared" si="18"/>
        <v>-76630.713</v>
      </c>
      <c r="S95" s="21">
        <f t="shared" si="19"/>
        <v>-3.1158954731091333</v>
      </c>
      <c r="U95" s="9">
        <v>-120452.263</v>
      </c>
      <c r="W95" s="9">
        <v>75097.79</v>
      </c>
      <c r="Y95" s="9">
        <f t="shared" si="20"/>
        <v>-195550.053</v>
      </c>
      <c r="AA95" s="21">
        <f t="shared" si="21"/>
        <v>-2.603938850930234</v>
      </c>
      <c r="AC95" s="9">
        <v>-161671.836</v>
      </c>
      <c r="AE95" s="9">
        <v>-1811605.048</v>
      </c>
      <c r="AG95" s="9">
        <f t="shared" si="22"/>
        <v>1649933.2119999998</v>
      </c>
      <c r="AI95" s="21">
        <f t="shared" si="23"/>
        <v>0.910757680776787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-57181.2</v>
      </c>
      <c r="G96" s="5">
        <v>8549.02</v>
      </c>
      <c r="I96" s="9">
        <f t="shared" si="16"/>
        <v>-65730.22</v>
      </c>
      <c r="K96" s="21">
        <f t="shared" si="17"/>
        <v>-7.6886262986868665</v>
      </c>
      <c r="M96" s="9">
        <v>-152304.1</v>
      </c>
      <c r="O96" s="9">
        <v>36417.79</v>
      </c>
      <c r="Q96" s="9">
        <f t="shared" si="18"/>
        <v>-188721.89</v>
      </c>
      <c r="S96" s="21">
        <f t="shared" si="19"/>
        <v>-5.182134610584552</v>
      </c>
      <c r="U96" s="9">
        <v>-704179.8</v>
      </c>
      <c r="W96" s="9">
        <v>-79995.7</v>
      </c>
      <c r="Y96" s="9">
        <f t="shared" si="20"/>
        <v>-624184.1000000001</v>
      </c>
      <c r="AA96" s="21">
        <f t="shared" si="21"/>
        <v>-7.802720646234737</v>
      </c>
      <c r="AC96" s="9">
        <v>-755128.35</v>
      </c>
      <c r="AE96" s="9">
        <v>-166585.87</v>
      </c>
      <c r="AG96" s="9">
        <f t="shared" si="22"/>
        <v>-588542.48</v>
      </c>
      <c r="AI96" s="21">
        <f t="shared" si="23"/>
        <v>-3.532967592029264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-2636.21</v>
      </c>
      <c r="G97" s="5">
        <v>371044.39</v>
      </c>
      <c r="I97" s="9">
        <f t="shared" si="16"/>
        <v>-373680.60000000003</v>
      </c>
      <c r="K97" s="21">
        <f t="shared" si="17"/>
        <v>-1.0071048372406333</v>
      </c>
      <c r="M97" s="9">
        <v>-1757650.56</v>
      </c>
      <c r="O97" s="9">
        <v>1046947.8</v>
      </c>
      <c r="Q97" s="9">
        <f t="shared" si="18"/>
        <v>-2804598.3600000003</v>
      </c>
      <c r="S97" s="21">
        <f t="shared" si="19"/>
        <v>-2.678833042105824</v>
      </c>
      <c r="U97" s="9">
        <v>0</v>
      </c>
      <c r="W97" s="9">
        <v>2540538.19</v>
      </c>
      <c r="Y97" s="9">
        <f t="shared" si="20"/>
        <v>-2540538.19</v>
      </c>
      <c r="AA97" s="21" t="str">
        <f t="shared" si="21"/>
        <v>N.M.</v>
      </c>
      <c r="AC97" s="9">
        <v>1443561.1</v>
      </c>
      <c r="AE97" s="9">
        <v>3552741.62</v>
      </c>
      <c r="AG97" s="9">
        <f t="shared" si="22"/>
        <v>-2109180.52</v>
      </c>
      <c r="AI97" s="21">
        <f t="shared" si="23"/>
        <v>-0.5936768686263202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-476650.58</v>
      </c>
      <c r="G98" s="5">
        <v>45021.02</v>
      </c>
      <c r="I98" s="9">
        <f t="shared" si="16"/>
        <v>-521671.60000000003</v>
      </c>
      <c r="K98" s="21" t="str">
        <f t="shared" si="17"/>
        <v>N.M.</v>
      </c>
      <c r="M98" s="9">
        <v>-313644.55</v>
      </c>
      <c r="O98" s="9">
        <v>188362.08</v>
      </c>
      <c r="Q98" s="9">
        <f t="shared" si="18"/>
        <v>-502006.63</v>
      </c>
      <c r="S98" s="21">
        <f t="shared" si="19"/>
        <v>-2.6651151335767795</v>
      </c>
      <c r="U98" s="9">
        <v>0</v>
      </c>
      <c r="W98" s="9">
        <v>629942.84</v>
      </c>
      <c r="Y98" s="9">
        <f t="shared" si="20"/>
        <v>-629942.84</v>
      </c>
      <c r="AA98" s="21" t="str">
        <f t="shared" si="21"/>
        <v>N.M.</v>
      </c>
      <c r="AC98" s="9">
        <v>211850.45</v>
      </c>
      <c r="AE98" s="9">
        <v>1060130.98</v>
      </c>
      <c r="AG98" s="9">
        <f t="shared" si="22"/>
        <v>-848280.53</v>
      </c>
      <c r="AI98" s="21">
        <f t="shared" si="23"/>
        <v>-0.8001657776287229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712.29</v>
      </c>
      <c r="G99" s="5">
        <v>25904.68</v>
      </c>
      <c r="I99" s="9">
        <f t="shared" si="16"/>
        <v>-25192.39</v>
      </c>
      <c r="K99" s="21">
        <f t="shared" si="17"/>
        <v>-0.9725034240917085</v>
      </c>
      <c r="M99" s="9">
        <v>-70910.27</v>
      </c>
      <c r="O99" s="9">
        <v>60435.11</v>
      </c>
      <c r="Q99" s="9">
        <f t="shared" si="18"/>
        <v>-131345.38</v>
      </c>
      <c r="S99" s="21">
        <f t="shared" si="19"/>
        <v>-2.173329046641927</v>
      </c>
      <c r="U99" s="9">
        <v>0</v>
      </c>
      <c r="W99" s="9">
        <v>138066.27</v>
      </c>
      <c r="Y99" s="9">
        <f t="shared" si="20"/>
        <v>-138066.27</v>
      </c>
      <c r="AA99" s="21" t="str">
        <f t="shared" si="21"/>
        <v>N.M.</v>
      </c>
      <c r="AC99" s="9">
        <v>52017.52</v>
      </c>
      <c r="AE99" s="9">
        <v>219263.13</v>
      </c>
      <c r="AG99" s="9">
        <f t="shared" si="22"/>
        <v>-167245.61000000002</v>
      </c>
      <c r="AI99" s="21">
        <f t="shared" si="23"/>
        <v>-0.7627621205626318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0</v>
      </c>
      <c r="G100" s="5">
        <v>727.7</v>
      </c>
      <c r="I100" s="9">
        <f t="shared" si="16"/>
        <v>-727.7</v>
      </c>
      <c r="K100" s="21" t="str">
        <f t="shared" si="17"/>
        <v>N.M.</v>
      </c>
      <c r="M100" s="9">
        <v>0</v>
      </c>
      <c r="O100" s="9">
        <v>2233.78</v>
      </c>
      <c r="Q100" s="9">
        <f t="shared" si="18"/>
        <v>-2233.78</v>
      </c>
      <c r="S100" s="21" t="str">
        <f t="shared" si="19"/>
        <v>N.M.</v>
      </c>
      <c r="U100" s="9">
        <v>3679.7</v>
      </c>
      <c r="W100" s="9">
        <v>49942.18</v>
      </c>
      <c r="Y100" s="9">
        <f t="shared" si="20"/>
        <v>-46262.48</v>
      </c>
      <c r="AA100" s="21">
        <f t="shared" si="21"/>
        <v>-0.9263207973700788</v>
      </c>
      <c r="AC100" s="9">
        <v>6586.5</v>
      </c>
      <c r="AE100" s="9">
        <v>89184.38</v>
      </c>
      <c r="AG100" s="9">
        <f t="shared" si="22"/>
        <v>-82597.88</v>
      </c>
      <c r="AI100" s="21">
        <f t="shared" si="23"/>
        <v>-0.9261473814136512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0</v>
      </c>
      <c r="G101" s="5">
        <v>0</v>
      </c>
      <c r="I101" s="9">
        <f t="shared" si="16"/>
        <v>0</v>
      </c>
      <c r="K101" s="21">
        <f t="shared" si="17"/>
        <v>0</v>
      </c>
      <c r="M101" s="9">
        <v>0</v>
      </c>
      <c r="O101" s="9">
        <v>-1364451.8</v>
      </c>
      <c r="Q101" s="9">
        <f t="shared" si="18"/>
        <v>1364451.8</v>
      </c>
      <c r="S101" s="21" t="str">
        <f t="shared" si="19"/>
        <v>N.M.</v>
      </c>
      <c r="U101" s="9">
        <v>0</v>
      </c>
      <c r="W101" s="9">
        <v>1595702.1</v>
      </c>
      <c r="Y101" s="9">
        <f t="shared" si="20"/>
        <v>-1595702.1</v>
      </c>
      <c r="AA101" s="21" t="str">
        <f t="shared" si="21"/>
        <v>N.M.</v>
      </c>
      <c r="AC101" s="9">
        <v>-1161707.4</v>
      </c>
      <c r="AE101" s="9">
        <v>5472438.54</v>
      </c>
      <c r="AG101" s="9">
        <f t="shared" si="22"/>
        <v>-6634145.9399999995</v>
      </c>
      <c r="AI101" s="21">
        <f t="shared" si="23"/>
        <v>-1.2122833160224034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51998.2</v>
      </c>
      <c r="G102" s="5">
        <v>-4275.76</v>
      </c>
      <c r="I102" s="9">
        <f t="shared" si="16"/>
        <v>56273.96</v>
      </c>
      <c r="K102" s="21" t="str">
        <f t="shared" si="17"/>
        <v>N.M.</v>
      </c>
      <c r="M102" s="9">
        <v>-39967.54</v>
      </c>
      <c r="O102" s="9">
        <v>-2420.65</v>
      </c>
      <c r="Q102" s="9">
        <f t="shared" si="18"/>
        <v>-37546.89</v>
      </c>
      <c r="S102" s="21" t="str">
        <f t="shared" si="19"/>
        <v>N.M.</v>
      </c>
      <c r="U102" s="9">
        <v>0</v>
      </c>
      <c r="W102" s="9">
        <v>38326.54</v>
      </c>
      <c r="Y102" s="9">
        <f t="shared" si="20"/>
        <v>-38326.54</v>
      </c>
      <c r="AA102" s="21" t="str">
        <f t="shared" si="21"/>
        <v>N.M.</v>
      </c>
      <c r="AC102" s="9">
        <v>26795.18</v>
      </c>
      <c r="AE102" s="9">
        <v>105112.75</v>
      </c>
      <c r="AG102" s="9">
        <f t="shared" si="22"/>
        <v>-78317.57</v>
      </c>
      <c r="AI102" s="21">
        <f t="shared" si="23"/>
        <v>-0.7450815433903119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77957.56</v>
      </c>
      <c r="G103" s="5">
        <v>2033.4</v>
      </c>
      <c r="I103" s="9">
        <f t="shared" si="16"/>
        <v>75924.16</v>
      </c>
      <c r="K103" s="21" t="str">
        <f t="shared" si="17"/>
        <v>N.M.</v>
      </c>
      <c r="M103" s="9">
        <v>-6515.08</v>
      </c>
      <c r="O103" s="9">
        <v>5211.68</v>
      </c>
      <c r="Q103" s="9">
        <f t="shared" si="18"/>
        <v>-11726.76</v>
      </c>
      <c r="S103" s="21">
        <f t="shared" si="19"/>
        <v>-2.250092100819697</v>
      </c>
      <c r="U103" s="9">
        <v>0</v>
      </c>
      <c r="W103" s="9">
        <v>14385.26</v>
      </c>
      <c r="Y103" s="9">
        <f t="shared" si="20"/>
        <v>-14385.26</v>
      </c>
      <c r="AA103" s="21" t="str">
        <f t="shared" si="21"/>
        <v>N.M.</v>
      </c>
      <c r="AC103" s="9">
        <v>5856.45</v>
      </c>
      <c r="AE103" s="9">
        <v>17604.75</v>
      </c>
      <c r="AG103" s="9">
        <f t="shared" si="22"/>
        <v>-11748.3</v>
      </c>
      <c r="AI103" s="21">
        <f t="shared" si="23"/>
        <v>-0.6673369403144037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0</v>
      </c>
      <c r="G104" s="5">
        <v>0</v>
      </c>
      <c r="I104" s="9">
        <f t="shared" si="16"/>
        <v>0</v>
      </c>
      <c r="K104" s="21">
        <f t="shared" si="17"/>
        <v>0</v>
      </c>
      <c r="M104" s="9">
        <v>0</v>
      </c>
      <c r="O104" s="9">
        <v>0</v>
      </c>
      <c r="Q104" s="9">
        <f t="shared" si="18"/>
        <v>0</v>
      </c>
      <c r="S104" s="21">
        <f t="shared" si="19"/>
        <v>0</v>
      </c>
      <c r="U104" s="9">
        <v>0</v>
      </c>
      <c r="W104" s="9">
        <v>0</v>
      </c>
      <c r="Y104" s="9">
        <f t="shared" si="20"/>
        <v>0</v>
      </c>
      <c r="AA104" s="21">
        <f t="shared" si="21"/>
        <v>0</v>
      </c>
      <c r="AC104" s="9">
        <v>355.59</v>
      </c>
      <c r="AE104" s="9">
        <v>0</v>
      </c>
      <c r="AG104" s="9">
        <f t="shared" si="22"/>
        <v>355.59</v>
      </c>
      <c r="AI104" s="21" t="str">
        <f t="shared" si="23"/>
        <v>N.M.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0</v>
      </c>
      <c r="G105" s="5">
        <v>0</v>
      </c>
      <c r="I105" s="9">
        <f t="shared" si="16"/>
        <v>0</v>
      </c>
      <c r="K105" s="21">
        <f t="shared" si="17"/>
        <v>0</v>
      </c>
      <c r="M105" s="9">
        <v>-5990.4</v>
      </c>
      <c r="O105" s="9">
        <v>0</v>
      </c>
      <c r="Q105" s="9">
        <f t="shared" si="18"/>
        <v>-5990.4</v>
      </c>
      <c r="S105" s="21" t="str">
        <f t="shared" si="19"/>
        <v>N.M.</v>
      </c>
      <c r="U105" s="9">
        <v>0</v>
      </c>
      <c r="W105" s="9">
        <v>0</v>
      </c>
      <c r="Y105" s="9">
        <f t="shared" si="20"/>
        <v>0</v>
      </c>
      <c r="AA105" s="21">
        <f t="shared" si="21"/>
        <v>0</v>
      </c>
      <c r="AC105" s="9">
        <v>0</v>
      </c>
      <c r="AE105" s="9">
        <v>0</v>
      </c>
      <c r="AG105" s="9">
        <f t="shared" si="22"/>
        <v>0</v>
      </c>
      <c r="AI105" s="21">
        <f t="shared" si="23"/>
        <v>0</v>
      </c>
    </row>
    <row r="106" spans="1:35" ht="12.75" outlineLevel="1">
      <c r="A106" s="1" t="s">
        <v>383</v>
      </c>
      <c r="B106" s="16" t="s">
        <v>384</v>
      </c>
      <c r="C106" s="1" t="s">
        <v>385</v>
      </c>
      <c r="E106" s="5">
        <v>-76636.7</v>
      </c>
      <c r="G106" s="5">
        <v>0</v>
      </c>
      <c r="I106" s="9">
        <f t="shared" si="16"/>
        <v>-76636.7</v>
      </c>
      <c r="K106" s="21" t="str">
        <f t="shared" si="17"/>
        <v>N.M.</v>
      </c>
      <c r="M106" s="9">
        <v>10526.99</v>
      </c>
      <c r="O106" s="9">
        <v>0</v>
      </c>
      <c r="Q106" s="9">
        <f t="shared" si="18"/>
        <v>10526.99</v>
      </c>
      <c r="S106" s="21" t="str">
        <f t="shared" si="19"/>
        <v>N.M.</v>
      </c>
      <c r="U106" s="9">
        <v>10526.99</v>
      </c>
      <c r="W106" s="9">
        <v>0</v>
      </c>
      <c r="Y106" s="9">
        <f t="shared" si="20"/>
        <v>10526.99</v>
      </c>
      <c r="AA106" s="21" t="str">
        <f t="shared" si="21"/>
        <v>N.M.</v>
      </c>
      <c r="AC106" s="9">
        <v>10526.99</v>
      </c>
      <c r="AE106" s="9">
        <v>0</v>
      </c>
      <c r="AG106" s="9">
        <f t="shared" si="22"/>
        <v>10526.99</v>
      </c>
      <c r="AI106" s="21" t="str">
        <f t="shared" si="23"/>
        <v>N.M.</v>
      </c>
    </row>
    <row r="107" spans="1:35" ht="12.75" outlineLevel="1">
      <c r="A107" s="1" t="s">
        <v>386</v>
      </c>
      <c r="B107" s="16" t="s">
        <v>387</v>
      </c>
      <c r="C107" s="1" t="s">
        <v>373</v>
      </c>
      <c r="E107" s="5">
        <v>-44433.12</v>
      </c>
      <c r="G107" s="5">
        <v>0</v>
      </c>
      <c r="I107" s="9">
        <f t="shared" si="16"/>
        <v>-44433.12</v>
      </c>
      <c r="K107" s="21" t="str">
        <f t="shared" si="17"/>
        <v>N.M.</v>
      </c>
      <c r="M107" s="9">
        <v>55182.77</v>
      </c>
      <c r="O107" s="9">
        <v>0</v>
      </c>
      <c r="Q107" s="9">
        <f t="shared" si="18"/>
        <v>55182.77</v>
      </c>
      <c r="S107" s="21" t="str">
        <f t="shared" si="19"/>
        <v>N.M.</v>
      </c>
      <c r="U107" s="9">
        <v>55182.77</v>
      </c>
      <c r="W107" s="9">
        <v>0</v>
      </c>
      <c r="Y107" s="9">
        <f t="shared" si="20"/>
        <v>55182.77</v>
      </c>
      <c r="AA107" s="21" t="str">
        <f t="shared" si="21"/>
        <v>N.M.</v>
      </c>
      <c r="AC107" s="9">
        <v>55182.77</v>
      </c>
      <c r="AE107" s="9">
        <v>0</v>
      </c>
      <c r="AG107" s="9">
        <f t="shared" si="22"/>
        <v>55182.77</v>
      </c>
      <c r="AI107" s="21" t="str">
        <f t="shared" si="23"/>
        <v>N.M.</v>
      </c>
    </row>
    <row r="108" spans="1:35" ht="12.75" outlineLevel="1">
      <c r="A108" s="1" t="s">
        <v>388</v>
      </c>
      <c r="B108" s="16" t="s">
        <v>389</v>
      </c>
      <c r="C108" s="1" t="s">
        <v>390</v>
      </c>
      <c r="E108" s="5">
        <v>596983.85</v>
      </c>
      <c r="G108" s="5">
        <v>0</v>
      </c>
      <c r="I108" s="9">
        <f t="shared" si="16"/>
        <v>596983.85</v>
      </c>
      <c r="K108" s="21" t="str">
        <f t="shared" si="17"/>
        <v>N.M.</v>
      </c>
      <c r="M108" s="9">
        <v>610474.63</v>
      </c>
      <c r="O108" s="9">
        <v>0</v>
      </c>
      <c r="Q108" s="9">
        <f t="shared" si="18"/>
        <v>610474.63</v>
      </c>
      <c r="S108" s="21" t="str">
        <f t="shared" si="19"/>
        <v>N.M.</v>
      </c>
      <c r="U108" s="9">
        <v>610474.63</v>
      </c>
      <c r="W108" s="9">
        <v>0</v>
      </c>
      <c r="Y108" s="9">
        <f t="shared" si="20"/>
        <v>610474.63</v>
      </c>
      <c r="AA108" s="21" t="str">
        <f t="shared" si="21"/>
        <v>N.M.</v>
      </c>
      <c r="AC108" s="9">
        <v>610474.63</v>
      </c>
      <c r="AE108" s="9">
        <v>0</v>
      </c>
      <c r="AG108" s="9">
        <f t="shared" si="22"/>
        <v>610474.63</v>
      </c>
      <c r="AI108" s="21" t="str">
        <f t="shared" si="23"/>
        <v>N.M.</v>
      </c>
    </row>
    <row r="109" spans="1:35" ht="12.75" outlineLevel="1">
      <c r="A109" s="1" t="s">
        <v>391</v>
      </c>
      <c r="B109" s="16" t="s">
        <v>392</v>
      </c>
      <c r="C109" s="1" t="s">
        <v>393</v>
      </c>
      <c r="E109" s="5">
        <v>21022.33</v>
      </c>
      <c r="G109" s="5">
        <v>0</v>
      </c>
      <c r="I109" s="9">
        <f t="shared" si="16"/>
        <v>21022.33</v>
      </c>
      <c r="K109" s="21" t="str">
        <f t="shared" si="17"/>
        <v>N.M.</v>
      </c>
      <c r="M109" s="9">
        <v>124976</v>
      </c>
      <c r="O109" s="9">
        <v>0</v>
      </c>
      <c r="Q109" s="9">
        <f t="shared" si="18"/>
        <v>124976</v>
      </c>
      <c r="S109" s="21" t="str">
        <f t="shared" si="19"/>
        <v>N.M.</v>
      </c>
      <c r="U109" s="9">
        <v>124976</v>
      </c>
      <c r="W109" s="9">
        <v>0</v>
      </c>
      <c r="Y109" s="9">
        <f t="shared" si="20"/>
        <v>124976</v>
      </c>
      <c r="AA109" s="21" t="str">
        <f t="shared" si="21"/>
        <v>N.M.</v>
      </c>
      <c r="AC109" s="9">
        <v>124976</v>
      </c>
      <c r="AE109" s="9">
        <v>0</v>
      </c>
      <c r="AG109" s="9">
        <f t="shared" si="22"/>
        <v>124976</v>
      </c>
      <c r="AI109" s="21" t="str">
        <f t="shared" si="23"/>
        <v>N.M.</v>
      </c>
    </row>
    <row r="110" spans="1:35" ht="12.75" outlineLevel="1">
      <c r="A110" s="1" t="s">
        <v>394</v>
      </c>
      <c r="B110" s="16" t="s">
        <v>395</v>
      </c>
      <c r="C110" s="1" t="s">
        <v>396</v>
      </c>
      <c r="E110" s="5">
        <v>335504.76</v>
      </c>
      <c r="G110" s="5">
        <v>0</v>
      </c>
      <c r="I110" s="9">
        <f t="shared" si="16"/>
        <v>335504.76</v>
      </c>
      <c r="K110" s="21" t="str">
        <f t="shared" si="17"/>
        <v>N.M.</v>
      </c>
      <c r="M110" s="9">
        <v>2767432.95</v>
      </c>
      <c r="O110" s="9">
        <v>0</v>
      </c>
      <c r="Q110" s="9">
        <f t="shared" si="18"/>
        <v>2767432.95</v>
      </c>
      <c r="S110" s="21" t="str">
        <f t="shared" si="19"/>
        <v>N.M.</v>
      </c>
      <c r="U110" s="9">
        <v>2767432.95</v>
      </c>
      <c r="W110" s="9">
        <v>0</v>
      </c>
      <c r="Y110" s="9">
        <f t="shared" si="20"/>
        <v>2767432.95</v>
      </c>
      <c r="AA110" s="21" t="str">
        <f t="shared" si="21"/>
        <v>N.M.</v>
      </c>
      <c r="AC110" s="9">
        <v>2767432.95</v>
      </c>
      <c r="AE110" s="9">
        <v>0</v>
      </c>
      <c r="AG110" s="9">
        <f t="shared" si="22"/>
        <v>2767432.95</v>
      </c>
      <c r="AI110" s="21" t="str">
        <f t="shared" si="23"/>
        <v>N.M.</v>
      </c>
    </row>
    <row r="111" spans="1:68" s="17" customFormat="1" ht="12.75">
      <c r="A111" s="17" t="s">
        <v>88</v>
      </c>
      <c r="B111" s="98"/>
      <c r="C111" s="17" t="s">
        <v>89</v>
      </c>
      <c r="D111" s="18"/>
      <c r="E111" s="18">
        <v>50018144.85199999</v>
      </c>
      <c r="F111" s="99"/>
      <c r="G111" s="99">
        <v>51091859.24400002</v>
      </c>
      <c r="H111" s="100"/>
      <c r="I111" s="18">
        <f aca="true" t="shared" si="24" ref="I111:I120">+E111-G111</f>
        <v>-1073714.392000027</v>
      </c>
      <c r="J111" s="37" t="str">
        <f>IF((+E111-G111)=(I111),"  ",$AO$506)</f>
        <v>  </v>
      </c>
      <c r="K111" s="40">
        <f aca="true" t="shared" si="25" ref="K111:K120">IF(G111&lt;0,IF(I111=0,0,IF(OR(G111=0,E111=0),"N.M.",IF(ABS(I111/G111)&gt;=10,"N.M.",I111/(-G111)))),IF(I111=0,0,IF(OR(G111=0,E111=0),"N.M.",IF(ABS(I111/G111)&gt;=10,"N.M.",I111/G111))))</f>
        <v>-0.021015371291780088</v>
      </c>
      <c r="L111" s="39"/>
      <c r="M111" s="8">
        <v>139589932.363</v>
      </c>
      <c r="N111" s="18"/>
      <c r="O111" s="8">
        <v>149832138.87400004</v>
      </c>
      <c r="P111" s="18"/>
      <c r="Q111" s="18">
        <f aca="true" t="shared" si="26" ref="Q111:Q120">+M111-O111</f>
        <v>-10242206.511000037</v>
      </c>
      <c r="R111" s="37" t="str">
        <f>IF((+M111-O111)=(Q111),"  ",$AO$506)</f>
        <v>  </v>
      </c>
      <c r="S111" s="40">
        <f aca="true" t="shared" si="27" ref="S111:S120">IF(O111&lt;0,IF(Q111=0,0,IF(OR(O111=0,M111=0),"N.M.",IF(ABS(Q111/O111)&gt;=10,"N.M.",Q111/(-O111)))),IF(Q111=0,0,IF(OR(O111=0,M111=0),"N.M.",IF(ABS(Q111/O111)&gt;=10,"N.M.",Q111/O111))))</f>
        <v>-0.06835787427164158</v>
      </c>
      <c r="T111" s="39"/>
      <c r="U111" s="18">
        <v>365163484.88100016</v>
      </c>
      <c r="V111" s="18"/>
      <c r="W111" s="18">
        <v>363831995.56500024</v>
      </c>
      <c r="X111" s="18"/>
      <c r="Y111" s="18">
        <f aca="true" t="shared" si="28" ref="Y111:Y120">+U111-W111</f>
        <v>1331489.3159999251</v>
      </c>
      <c r="Z111" s="37" t="str">
        <f>IF((+U111-W111)=(Y111),"  ",$AO$506)</f>
        <v>  </v>
      </c>
      <c r="AA111" s="40">
        <f aca="true" t="shared" si="29" ref="AA111:AA120">IF(W111&lt;0,IF(Y111=0,0,IF(OR(W111=0,U111=0),"N.M.",IF(ABS(Y111/W111)&gt;=10,"N.M.",Y111/(-W111)))),IF(Y111=0,0,IF(OR(W111=0,U111=0),"N.M.",IF(ABS(Y111/W111)&gt;=10,"N.M.",Y111/W111))))</f>
        <v>0.003659626784423495</v>
      </c>
      <c r="AB111" s="39"/>
      <c r="AC111" s="18">
        <v>529784541.15600014</v>
      </c>
      <c r="AD111" s="18"/>
      <c r="AE111" s="18">
        <v>524534204.10700023</v>
      </c>
      <c r="AF111" s="18"/>
      <c r="AG111" s="18">
        <f aca="true" t="shared" si="30" ref="AG111:AG120">+AC111-AE111</f>
        <v>5250337.048999906</v>
      </c>
      <c r="AH111" s="37" t="str">
        <f>IF((+AC111-AE111)=(AG111),"  ",$AO$506)</f>
        <v>  </v>
      </c>
      <c r="AI111" s="40">
        <f aca="true" t="shared" si="31" ref="AI111:AI120">IF(AE111&lt;0,IF(AG111=0,0,IF(OR(AE111=0,AC111=0),"N.M.",IF(ABS(AG111/AE111)&gt;=10,"N.M.",AG111/(-AE111)))),IF(AG111=0,0,IF(OR(AE111=0,AC111=0),"N.M.",IF(ABS(AG111/AE111)&gt;=10,"N.M.",AG111/AE111))))</f>
        <v>0.010009522749690665</v>
      </c>
      <c r="AJ111" s="39"/>
      <c r="AK111" s="99"/>
      <c r="AL111" s="101"/>
      <c r="AM111" s="100"/>
      <c r="AN111" s="101"/>
      <c r="AO111" s="100"/>
      <c r="AP111" s="100"/>
      <c r="AQ111" s="102"/>
      <c r="AR111" s="100"/>
      <c r="AS111" s="99"/>
      <c r="AT111" s="99"/>
      <c r="AU111" s="99"/>
      <c r="AV111" s="99"/>
      <c r="AW111" s="100"/>
      <c r="AX111" s="100"/>
      <c r="AY111" s="102"/>
      <c r="AZ111" s="100"/>
      <c r="BA111" s="99"/>
      <c r="BB111" s="99"/>
      <c r="BC111" s="100"/>
      <c r="BD111" s="100"/>
      <c r="BE111" s="102"/>
      <c r="BF111" s="103"/>
      <c r="BG111" s="18"/>
      <c r="BH111" s="104"/>
      <c r="BI111" s="18"/>
      <c r="BJ111" s="104"/>
      <c r="BK111" s="18"/>
      <c r="BL111" s="104"/>
      <c r="BM111" s="18"/>
      <c r="BN111" s="104"/>
      <c r="BO111" s="104"/>
      <c r="BP111" s="104"/>
    </row>
    <row r="112" spans="1:35" ht="12.75" outlineLevel="1">
      <c r="A112" s="1" t="s">
        <v>397</v>
      </c>
      <c r="B112" s="16" t="s">
        <v>398</v>
      </c>
      <c r="C112" s="1" t="s">
        <v>399</v>
      </c>
      <c r="E112" s="5">
        <v>121420.35</v>
      </c>
      <c r="G112" s="5">
        <v>180905.87</v>
      </c>
      <c r="I112" s="9">
        <f t="shared" si="24"/>
        <v>-59485.51999999999</v>
      </c>
      <c r="K112" s="21">
        <f t="shared" si="25"/>
        <v>-0.32882028648379397</v>
      </c>
      <c r="M112" s="9">
        <v>325118.43</v>
      </c>
      <c r="O112" s="9">
        <v>422874.83</v>
      </c>
      <c r="Q112" s="9">
        <f t="shared" si="26"/>
        <v>-97756.40000000002</v>
      </c>
      <c r="S112" s="21">
        <f t="shared" si="27"/>
        <v>-0.23117100632354973</v>
      </c>
      <c r="U112" s="9">
        <v>757385.86</v>
      </c>
      <c r="W112" s="9">
        <v>1285514.13</v>
      </c>
      <c r="Y112" s="9">
        <f t="shared" si="28"/>
        <v>-528128.2699999999</v>
      </c>
      <c r="AA112" s="21">
        <f t="shared" si="29"/>
        <v>-0.4108303889277358</v>
      </c>
      <c r="AC112" s="9">
        <v>967576.13</v>
      </c>
      <c r="AE112" s="9">
        <v>2407125.19</v>
      </c>
      <c r="AG112" s="9">
        <f t="shared" si="30"/>
        <v>-1439549.06</v>
      </c>
      <c r="AI112" s="21">
        <f t="shared" si="31"/>
        <v>-0.5980366397146133</v>
      </c>
    </row>
    <row r="113" spans="1:35" ht="12.75" outlineLevel="1">
      <c r="A113" s="1" t="s">
        <v>400</v>
      </c>
      <c r="B113" s="16" t="s">
        <v>401</v>
      </c>
      <c r="C113" s="1" t="s">
        <v>402</v>
      </c>
      <c r="E113" s="5">
        <v>174381.19</v>
      </c>
      <c r="G113" s="5">
        <v>298039.13</v>
      </c>
      <c r="I113" s="9">
        <f t="shared" si="24"/>
        <v>-123657.94</v>
      </c>
      <c r="K113" s="21">
        <f t="shared" si="25"/>
        <v>-0.41490504954835966</v>
      </c>
      <c r="M113" s="9">
        <v>537794.58</v>
      </c>
      <c r="O113" s="9">
        <v>798622.28</v>
      </c>
      <c r="Q113" s="9">
        <f t="shared" si="26"/>
        <v>-260827.70000000007</v>
      </c>
      <c r="S113" s="21">
        <f t="shared" si="27"/>
        <v>-0.32659707415124967</v>
      </c>
      <c r="U113" s="9">
        <v>1840619.27</v>
      </c>
      <c r="W113" s="9">
        <v>2319836.02</v>
      </c>
      <c r="Y113" s="9">
        <f t="shared" si="28"/>
        <v>-479216.75</v>
      </c>
      <c r="AA113" s="21">
        <f t="shared" si="29"/>
        <v>-0.2065735447973603</v>
      </c>
      <c r="AC113" s="9">
        <v>2826067.29</v>
      </c>
      <c r="AE113" s="9">
        <v>3706690.37</v>
      </c>
      <c r="AG113" s="9">
        <f t="shared" si="30"/>
        <v>-880623.0800000001</v>
      </c>
      <c r="AI113" s="21">
        <f t="shared" si="31"/>
        <v>-0.2375766498133482</v>
      </c>
    </row>
    <row r="114" spans="1:35" ht="12.75" outlineLevel="1">
      <c r="A114" s="1" t="s">
        <v>403</v>
      </c>
      <c r="B114" s="16" t="s">
        <v>404</v>
      </c>
      <c r="C114" s="1" t="s">
        <v>405</v>
      </c>
      <c r="E114" s="5">
        <v>0</v>
      </c>
      <c r="G114" s="5">
        <v>4700.75</v>
      </c>
      <c r="I114" s="9">
        <f t="shared" si="24"/>
        <v>-4700.75</v>
      </c>
      <c r="K114" s="21" t="str">
        <f t="shared" si="25"/>
        <v>N.M.</v>
      </c>
      <c r="M114" s="9">
        <v>0</v>
      </c>
      <c r="O114" s="9">
        <v>18707.65</v>
      </c>
      <c r="Q114" s="9">
        <f t="shared" si="26"/>
        <v>-18707.65</v>
      </c>
      <c r="S114" s="21" t="str">
        <f t="shared" si="27"/>
        <v>N.M.</v>
      </c>
      <c r="U114" s="9">
        <v>0</v>
      </c>
      <c r="W114" s="9">
        <v>31760.21</v>
      </c>
      <c r="Y114" s="9">
        <f t="shared" si="28"/>
        <v>-31760.21</v>
      </c>
      <c r="AA114" s="21" t="str">
        <f t="shared" si="29"/>
        <v>N.M.</v>
      </c>
      <c r="AC114" s="9">
        <v>2502.73</v>
      </c>
      <c r="AE114" s="9">
        <v>39815.31</v>
      </c>
      <c r="AG114" s="9">
        <f t="shared" si="30"/>
        <v>-37312.579999999994</v>
      </c>
      <c r="AI114" s="21">
        <f t="shared" si="31"/>
        <v>-0.9371415166678345</v>
      </c>
    </row>
    <row r="115" spans="1:35" ht="12.75" outlineLevel="1">
      <c r="A115" s="1" t="s">
        <v>406</v>
      </c>
      <c r="B115" s="16" t="s">
        <v>407</v>
      </c>
      <c r="C115" s="1" t="s">
        <v>408</v>
      </c>
      <c r="E115" s="5">
        <v>5603064.42</v>
      </c>
      <c r="G115" s="5">
        <v>4813880</v>
      </c>
      <c r="I115" s="9">
        <f t="shared" si="24"/>
        <v>789184.4199999999</v>
      </c>
      <c r="K115" s="21">
        <f t="shared" si="25"/>
        <v>0.16393936284244723</v>
      </c>
      <c r="M115" s="9">
        <v>16762278.71</v>
      </c>
      <c r="O115" s="9">
        <v>15072498</v>
      </c>
      <c r="Q115" s="9">
        <f t="shared" si="26"/>
        <v>1689780.710000001</v>
      </c>
      <c r="S115" s="21">
        <f t="shared" si="27"/>
        <v>0.11211019633241955</v>
      </c>
      <c r="U115" s="9">
        <v>33748978.71</v>
      </c>
      <c r="W115" s="9">
        <v>36269130</v>
      </c>
      <c r="Y115" s="9">
        <f t="shared" si="28"/>
        <v>-2520151.289999999</v>
      </c>
      <c r="AA115" s="21">
        <f t="shared" si="29"/>
        <v>-0.0694847461188068</v>
      </c>
      <c r="AC115" s="9">
        <v>54416371.71</v>
      </c>
      <c r="AE115" s="9">
        <v>54726343</v>
      </c>
      <c r="AG115" s="9">
        <f t="shared" si="30"/>
        <v>-309971.2899999991</v>
      </c>
      <c r="AI115" s="21">
        <f t="shared" si="31"/>
        <v>-0.005664023448451491</v>
      </c>
    </row>
    <row r="116" spans="1:35" ht="12.75" outlineLevel="1">
      <c r="A116" s="1" t="s">
        <v>409</v>
      </c>
      <c r="B116" s="16" t="s">
        <v>410</v>
      </c>
      <c r="C116" s="1" t="s">
        <v>411</v>
      </c>
      <c r="E116" s="5">
        <v>25147.37</v>
      </c>
      <c r="G116" s="5">
        <v>21937.94</v>
      </c>
      <c r="I116" s="9">
        <f t="shared" si="24"/>
        <v>3209.4300000000003</v>
      </c>
      <c r="K116" s="21">
        <f t="shared" si="25"/>
        <v>0.14629586916547316</v>
      </c>
      <c r="M116" s="9">
        <v>75442.11</v>
      </c>
      <c r="O116" s="9">
        <v>65813.82</v>
      </c>
      <c r="Q116" s="9">
        <f t="shared" si="26"/>
        <v>9628.289999999994</v>
      </c>
      <c r="S116" s="21">
        <f t="shared" si="27"/>
        <v>0.14629586916547305</v>
      </c>
      <c r="U116" s="9">
        <v>201178.96</v>
      </c>
      <c r="W116" s="9">
        <v>175503.52</v>
      </c>
      <c r="Y116" s="9">
        <f t="shared" si="28"/>
        <v>25675.440000000002</v>
      </c>
      <c r="AA116" s="21">
        <f t="shared" si="29"/>
        <v>0.14629586916547316</v>
      </c>
      <c r="AC116" s="9">
        <v>288930.72</v>
      </c>
      <c r="AE116" s="9">
        <v>276727.96</v>
      </c>
      <c r="AG116" s="9">
        <f t="shared" si="30"/>
        <v>12202.759999999951</v>
      </c>
      <c r="AI116" s="21">
        <f t="shared" si="31"/>
        <v>0.04409659219111777</v>
      </c>
    </row>
    <row r="117" spans="1:68" s="17" customFormat="1" ht="12.75">
      <c r="A117" s="17" t="s">
        <v>90</v>
      </c>
      <c r="B117" s="98"/>
      <c r="C117" s="17" t="s">
        <v>1078</v>
      </c>
      <c r="D117" s="18"/>
      <c r="E117" s="18">
        <v>5924013.33</v>
      </c>
      <c r="F117" s="18"/>
      <c r="G117" s="18">
        <v>5319463.69</v>
      </c>
      <c r="H117" s="18"/>
      <c r="I117" s="18">
        <f t="shared" si="24"/>
        <v>604549.6399999997</v>
      </c>
      <c r="J117" s="37" t="str">
        <f>IF((+E117-G117)=(I117),"  ",$AO$506)</f>
        <v>  </v>
      </c>
      <c r="K117" s="40">
        <f t="shared" si="25"/>
        <v>0.11364860730913262</v>
      </c>
      <c r="L117" s="39"/>
      <c r="M117" s="8">
        <v>17700633.830000002</v>
      </c>
      <c r="N117" s="18"/>
      <c r="O117" s="8">
        <v>16378516.58</v>
      </c>
      <c r="P117" s="18"/>
      <c r="Q117" s="18">
        <f t="shared" si="26"/>
        <v>1322117.2500000019</v>
      </c>
      <c r="R117" s="37" t="str">
        <f>IF((+M117-O117)=(Q117),"  ",$AO$506)</f>
        <v>  </v>
      </c>
      <c r="S117" s="40">
        <f t="shared" si="27"/>
        <v>0.08072264930356726</v>
      </c>
      <c r="T117" s="39"/>
      <c r="U117" s="18">
        <v>36548162.800000004</v>
      </c>
      <c r="V117" s="18"/>
      <c r="W117" s="18">
        <v>40081743.88</v>
      </c>
      <c r="X117" s="18"/>
      <c r="Y117" s="18">
        <f t="shared" si="28"/>
        <v>-3533581.079999998</v>
      </c>
      <c r="Z117" s="37" t="str">
        <f>IF((+U117-W117)=(Y117),"  ",$AO$506)</f>
        <v>  </v>
      </c>
      <c r="AA117" s="40">
        <f t="shared" si="29"/>
        <v>-0.08815936478660015</v>
      </c>
      <c r="AB117" s="39"/>
      <c r="AC117" s="18">
        <v>58501448.580000006</v>
      </c>
      <c r="AD117" s="18"/>
      <c r="AE117" s="18">
        <v>61156701.830000006</v>
      </c>
      <c r="AF117" s="18"/>
      <c r="AG117" s="18">
        <f t="shared" si="30"/>
        <v>-2655253.25</v>
      </c>
      <c r="AH117" s="37" t="str">
        <f>IF((+AC117-AE117)=(AG117),"  ",$AO$506)</f>
        <v>  </v>
      </c>
      <c r="AI117" s="40">
        <f t="shared" si="31"/>
        <v>-0.043417208098973765</v>
      </c>
      <c r="AJ117" s="39"/>
      <c r="AK117" s="18"/>
      <c r="AL117" s="18"/>
      <c r="AM117" s="18"/>
      <c r="AN117" s="18"/>
      <c r="AO117" s="18"/>
      <c r="AP117" s="85"/>
      <c r="AQ117" s="117"/>
      <c r="AR117" s="39"/>
      <c r="AS117" s="18"/>
      <c r="AT117" s="18"/>
      <c r="AU117" s="18"/>
      <c r="AV117" s="18"/>
      <c r="AW117" s="18"/>
      <c r="AX117" s="85"/>
      <c r="AY117" s="117"/>
      <c r="AZ117" s="39"/>
      <c r="BA117" s="18"/>
      <c r="BB117" s="18"/>
      <c r="BC117" s="18"/>
      <c r="BD117" s="85"/>
      <c r="BE117" s="117"/>
      <c r="BF117" s="39"/>
      <c r="BG117" s="18"/>
      <c r="BH117" s="104"/>
      <c r="BI117" s="18"/>
      <c r="BJ117" s="104"/>
      <c r="BK117" s="18"/>
      <c r="BL117" s="104"/>
      <c r="BM117" s="18"/>
      <c r="BN117" s="104"/>
      <c r="BO117" s="104"/>
      <c r="BP117" s="104"/>
    </row>
    <row r="118" spans="1:68" s="17" customFormat="1" ht="12.75">
      <c r="A118" s="17" t="s">
        <v>91</v>
      </c>
      <c r="B118" s="98"/>
      <c r="C118" s="17" t="s">
        <v>1079</v>
      </c>
      <c r="D118" s="18"/>
      <c r="E118" s="18">
        <v>55942158.182000004</v>
      </c>
      <c r="F118" s="18"/>
      <c r="G118" s="18">
        <v>56411322.934000015</v>
      </c>
      <c r="H118" s="18"/>
      <c r="I118" s="18">
        <f t="shared" si="24"/>
        <v>-469164.7520000115</v>
      </c>
      <c r="J118" s="37" t="str">
        <f>IF((+E118-G118)=(I118),"  ",$AO$506)</f>
        <v>  </v>
      </c>
      <c r="K118" s="40">
        <f t="shared" si="25"/>
        <v>-0.008316854269645896</v>
      </c>
      <c r="L118" s="39"/>
      <c r="M118" s="8">
        <v>157290566.19300002</v>
      </c>
      <c r="N118" s="18"/>
      <c r="O118" s="8">
        <v>166210655.45400003</v>
      </c>
      <c r="P118" s="18"/>
      <c r="Q118" s="18">
        <f t="shared" si="26"/>
        <v>-8920089.261000007</v>
      </c>
      <c r="R118" s="37" t="str">
        <f>IF((+M118-O118)=(Q118),"  ",$AO$506)</f>
        <v>  </v>
      </c>
      <c r="S118" s="40">
        <f t="shared" si="27"/>
        <v>-0.05366737310935342</v>
      </c>
      <c r="T118" s="39"/>
      <c r="U118" s="18">
        <v>401711647.6809999</v>
      </c>
      <c r="V118" s="18"/>
      <c r="W118" s="18">
        <v>403913739.445</v>
      </c>
      <c r="X118" s="18"/>
      <c r="Y118" s="18">
        <f t="shared" si="28"/>
        <v>-2202091.764000118</v>
      </c>
      <c r="Z118" s="37" t="str">
        <f>IF((+U118-W118)=(Y118),"  ",$AO$506)</f>
        <v>  </v>
      </c>
      <c r="AA118" s="40">
        <f t="shared" si="29"/>
        <v>-0.005451886254292599</v>
      </c>
      <c r="AB118" s="39"/>
      <c r="AC118" s="18">
        <v>588285989.736</v>
      </c>
      <c r="AD118" s="18"/>
      <c r="AE118" s="18">
        <v>585690905.9369999</v>
      </c>
      <c r="AF118" s="18"/>
      <c r="AG118" s="18">
        <f t="shared" si="30"/>
        <v>2595083.799000025</v>
      </c>
      <c r="AH118" s="37" t="str">
        <f>IF((+AC118-AE118)=(AG118),"  ",$AO$506)</f>
        <v>  </v>
      </c>
      <c r="AI118" s="40">
        <f t="shared" si="31"/>
        <v>0.004430807739533463</v>
      </c>
      <c r="AJ118" s="39"/>
      <c r="AK118" s="18"/>
      <c r="AL118" s="18"/>
      <c r="AM118" s="18"/>
      <c r="AN118" s="18"/>
      <c r="AO118" s="18"/>
      <c r="AP118" s="85"/>
      <c r="AQ118" s="117"/>
      <c r="AR118" s="39"/>
      <c r="AS118" s="18"/>
      <c r="AT118" s="18"/>
      <c r="AU118" s="18"/>
      <c r="AV118" s="18"/>
      <c r="AW118" s="18"/>
      <c r="AX118" s="85"/>
      <c r="AY118" s="117"/>
      <c r="AZ118" s="39"/>
      <c r="BA118" s="18"/>
      <c r="BB118" s="18"/>
      <c r="BC118" s="18"/>
      <c r="BD118" s="85"/>
      <c r="BE118" s="117"/>
      <c r="BF118" s="39"/>
      <c r="BG118" s="18"/>
      <c r="BH118" s="104"/>
      <c r="BI118" s="18"/>
      <c r="BJ118" s="104"/>
      <c r="BK118" s="18"/>
      <c r="BL118" s="104"/>
      <c r="BM118" s="18"/>
      <c r="BN118" s="104"/>
      <c r="BO118" s="104"/>
      <c r="BP118" s="104"/>
    </row>
    <row r="119" spans="1:68" s="90" customFormat="1" ht="12.75">
      <c r="A119" s="90" t="s">
        <v>27</v>
      </c>
      <c r="B119" s="91"/>
      <c r="C119" s="77" t="s">
        <v>1080</v>
      </c>
      <c r="D119" s="105"/>
      <c r="E119" s="105">
        <v>0</v>
      </c>
      <c r="F119" s="105"/>
      <c r="G119" s="105">
        <v>0</v>
      </c>
      <c r="H119" s="105"/>
      <c r="I119" s="9">
        <f t="shared" si="24"/>
        <v>0</v>
      </c>
      <c r="J119" s="37" t="str">
        <f>IF((+E119-G119)=(I119),"  ",$AO$506)</f>
        <v>  </v>
      </c>
      <c r="K119" s="38">
        <f t="shared" si="25"/>
        <v>0</v>
      </c>
      <c r="L119" s="39"/>
      <c r="M119" s="5">
        <v>0</v>
      </c>
      <c r="N119" s="9"/>
      <c r="O119" s="5">
        <v>0</v>
      </c>
      <c r="P119" s="9"/>
      <c r="Q119" s="9">
        <f t="shared" si="26"/>
        <v>0</v>
      </c>
      <c r="R119" s="37" t="str">
        <f>IF((+M119-O119)=(Q119),"  ",$AO$506)</f>
        <v>  </v>
      </c>
      <c r="S119" s="38">
        <f t="shared" si="27"/>
        <v>0</v>
      </c>
      <c r="T119" s="39"/>
      <c r="U119" s="9">
        <v>0</v>
      </c>
      <c r="V119" s="9"/>
      <c r="W119" s="9">
        <v>0</v>
      </c>
      <c r="X119" s="9"/>
      <c r="Y119" s="9">
        <f t="shared" si="28"/>
        <v>0</v>
      </c>
      <c r="Z119" s="37" t="str">
        <f>IF((+U119-W119)=(Y119),"  ",$AO$506)</f>
        <v>  </v>
      </c>
      <c r="AA119" s="38">
        <f t="shared" si="29"/>
        <v>0</v>
      </c>
      <c r="AB119" s="39"/>
      <c r="AC119" s="9">
        <v>0</v>
      </c>
      <c r="AD119" s="9"/>
      <c r="AE119" s="9">
        <v>0</v>
      </c>
      <c r="AF119" s="9"/>
      <c r="AG119" s="9">
        <f t="shared" si="30"/>
        <v>0</v>
      </c>
      <c r="AH119" s="37" t="str">
        <f>IF((+AC119-AE119)=(AG119),"  ",$AO$506)</f>
        <v>  </v>
      </c>
      <c r="AI119" s="38">
        <f t="shared" si="31"/>
        <v>0</v>
      </c>
      <c r="AJ119" s="39"/>
      <c r="AK119" s="105"/>
      <c r="AL119" s="105"/>
      <c r="AM119" s="105"/>
      <c r="AN119" s="105"/>
      <c r="AO119" s="105"/>
      <c r="AP119" s="106"/>
      <c r="AQ119" s="107"/>
      <c r="AR119" s="108"/>
      <c r="AS119" s="105"/>
      <c r="AT119" s="105"/>
      <c r="AU119" s="105"/>
      <c r="AV119" s="105"/>
      <c r="AW119" s="105"/>
      <c r="AX119" s="106"/>
      <c r="AY119" s="107"/>
      <c r="AZ119" s="108"/>
      <c r="BA119" s="105"/>
      <c r="BB119" s="105"/>
      <c r="BC119" s="105"/>
      <c r="BD119" s="106"/>
      <c r="BE119" s="107"/>
      <c r="BF119" s="108"/>
      <c r="BG119" s="105"/>
      <c r="BH119" s="109"/>
      <c r="BI119" s="105"/>
      <c r="BJ119" s="109"/>
      <c r="BK119" s="105"/>
      <c r="BL119" s="109"/>
      <c r="BM119" s="105"/>
      <c r="BN119" s="97"/>
      <c r="BO119" s="97"/>
      <c r="BP119" s="97"/>
    </row>
    <row r="120" spans="1:68" s="77" customFormat="1" ht="12.75">
      <c r="A120" s="77" t="s">
        <v>28</v>
      </c>
      <c r="B120" s="110"/>
      <c r="C120" s="77" t="s">
        <v>29</v>
      </c>
      <c r="D120" s="105"/>
      <c r="E120" s="105">
        <v>55942158.182000004</v>
      </c>
      <c r="F120" s="105"/>
      <c r="G120" s="105">
        <v>56411322.934000015</v>
      </c>
      <c r="H120" s="105"/>
      <c r="I120" s="9">
        <f t="shared" si="24"/>
        <v>-469164.7520000115</v>
      </c>
      <c r="J120" s="37" t="str">
        <f>IF((+E120-G120)=(I120),"  ",$AO$506)</f>
        <v>  </v>
      </c>
      <c r="K120" s="38">
        <f t="shared" si="25"/>
        <v>-0.008316854269645896</v>
      </c>
      <c r="L120" s="39"/>
      <c r="M120" s="5">
        <v>157290566.19300002</v>
      </c>
      <c r="N120" s="9"/>
      <c r="O120" s="5">
        <v>166210655.45400003</v>
      </c>
      <c r="P120" s="9"/>
      <c r="Q120" s="9">
        <f t="shared" si="26"/>
        <v>-8920089.261000007</v>
      </c>
      <c r="R120" s="37" t="str">
        <f>IF((+M120-O120)=(Q120),"  ",$AO$506)</f>
        <v>  </v>
      </c>
      <c r="S120" s="38">
        <f t="shared" si="27"/>
        <v>-0.05366737310935342</v>
      </c>
      <c r="T120" s="39"/>
      <c r="U120" s="9">
        <v>401711647.6809999</v>
      </c>
      <c r="V120" s="9"/>
      <c r="W120" s="9">
        <v>403913739.445</v>
      </c>
      <c r="X120" s="9"/>
      <c r="Y120" s="9">
        <f t="shared" si="28"/>
        <v>-2202091.764000118</v>
      </c>
      <c r="Z120" s="37" t="str">
        <f>IF((+U120-W120)=(Y120),"  ",$AO$506)</f>
        <v>  </v>
      </c>
      <c r="AA120" s="38">
        <f t="shared" si="29"/>
        <v>-0.005451886254292599</v>
      </c>
      <c r="AB120" s="39"/>
      <c r="AC120" s="9">
        <v>588285989.736</v>
      </c>
      <c r="AD120" s="9"/>
      <c r="AE120" s="9">
        <v>585690905.9369999</v>
      </c>
      <c r="AF120" s="9"/>
      <c r="AG120" s="9">
        <f t="shared" si="30"/>
        <v>2595083.799000025</v>
      </c>
      <c r="AH120" s="37" t="str">
        <f>IF((+AC120-AE120)=(AG120),"  ",$AO$506)</f>
        <v>  </v>
      </c>
      <c r="AI120" s="38">
        <f t="shared" si="31"/>
        <v>0.004430807739533463</v>
      </c>
      <c r="AJ120" s="39"/>
      <c r="AK120" s="105"/>
      <c r="AL120" s="105"/>
      <c r="AM120" s="105"/>
      <c r="AN120" s="105"/>
      <c r="AO120" s="105"/>
      <c r="AP120" s="106"/>
      <c r="AQ120" s="107"/>
      <c r="AR120" s="108"/>
      <c r="AS120" s="105"/>
      <c r="AT120" s="105"/>
      <c r="AU120" s="105"/>
      <c r="AV120" s="105"/>
      <c r="AW120" s="105"/>
      <c r="AX120" s="106"/>
      <c r="AY120" s="107"/>
      <c r="AZ120" s="108"/>
      <c r="BA120" s="105"/>
      <c r="BB120" s="105"/>
      <c r="BC120" s="105"/>
      <c r="BD120" s="106"/>
      <c r="BE120" s="107"/>
      <c r="BF120" s="108"/>
      <c r="BG120" s="105"/>
      <c r="BH120" s="109"/>
      <c r="BI120" s="105"/>
      <c r="BJ120" s="109"/>
      <c r="BK120" s="105"/>
      <c r="BL120" s="109"/>
      <c r="BM120" s="105"/>
      <c r="BN120" s="109"/>
      <c r="BO120" s="109"/>
      <c r="BP120" s="109"/>
    </row>
    <row r="121" spans="2:68" s="90" customFormat="1" ht="12.75">
      <c r="B121" s="91"/>
      <c r="D121" s="71"/>
      <c r="E121" s="41" t="str">
        <f>IF(ABS(E111+E117+E119-E120)&gt;$AO$502,$AO$505," ")</f>
        <v> </v>
      </c>
      <c r="F121" s="111"/>
      <c r="G121" s="41" t="str">
        <f>IF(ABS(G111+G117+G119-G120)&gt;$AO$502,$AO$505," ")</f>
        <v> </v>
      </c>
      <c r="H121" s="111"/>
      <c r="I121" s="41" t="str">
        <f>IF(ABS(I111+I117+I119-I120)&gt;$AO$502,$AO$505," ")</f>
        <v> </v>
      </c>
      <c r="J121" s="111"/>
      <c r="K121" s="111"/>
      <c r="L121" s="111"/>
      <c r="M121" s="41" t="str">
        <f>IF(ABS(M111+M117+M119-M120)&gt;$AO$502,$AO$505," ")</f>
        <v> </v>
      </c>
      <c r="N121" s="111"/>
      <c r="O121" s="41" t="str">
        <f>IF(ABS(O111+O117+O119-O120)&gt;$AO$502,$AO$505," ")</f>
        <v> </v>
      </c>
      <c r="P121" s="111"/>
      <c r="Q121" s="41" t="str">
        <f>IF(ABS(Q111+Q117+Q119-Q120)&gt;$AO$502,$AO$505," ")</f>
        <v> </v>
      </c>
      <c r="R121" s="111"/>
      <c r="S121" s="111"/>
      <c r="T121" s="111"/>
      <c r="U121" s="41" t="str">
        <f>IF(ABS(U111+U117+U119-U120)&gt;$AO$502,$AO$505," ")</f>
        <v> </v>
      </c>
      <c r="V121" s="111"/>
      <c r="W121" s="41" t="str">
        <f>IF(ABS(W111+W117+W119-W120)&gt;$AO$502,$AO$505," ")</f>
        <v> </v>
      </c>
      <c r="X121" s="111"/>
      <c r="Y121" s="41" t="str">
        <f>IF(ABS(Y111+Y117+Y119-Y120)&gt;$AO$502,$AO$505," ")</f>
        <v> </v>
      </c>
      <c r="Z121" s="111"/>
      <c r="AA121" s="111"/>
      <c r="AB121" s="111"/>
      <c r="AC121" s="41" t="str">
        <f>IF(ABS(AC111+AC117+AC119-AC120)&gt;$AO$502,$AO$505," ")</f>
        <v> </v>
      </c>
      <c r="AD121" s="111"/>
      <c r="AE121" s="41" t="str">
        <f>IF(ABS(AE111+AE117+AE119-AE120)&gt;$AO$502,$AO$505," ")</f>
        <v> </v>
      </c>
      <c r="AF121" s="111"/>
      <c r="AG121" s="41" t="str">
        <f>IF(ABS(AG111+AG117+AG119-AG120)&gt;$AO$502,$AO$505," ")</f>
        <v> </v>
      </c>
      <c r="AH121" s="111"/>
      <c r="AI121" s="111"/>
      <c r="AJ121" s="112"/>
      <c r="AK121" s="111"/>
      <c r="AL121" s="112"/>
      <c r="AM121" s="111"/>
      <c r="AN121" s="112"/>
      <c r="AO121" s="111"/>
      <c r="AP121" s="71"/>
      <c r="AQ121" s="113"/>
      <c r="AR121" s="71"/>
      <c r="AS121" s="111"/>
      <c r="AT121" s="112"/>
      <c r="AU121" s="111"/>
      <c r="AV121" s="112"/>
      <c r="AW121" s="111"/>
      <c r="AX121" s="71"/>
      <c r="AY121" s="113"/>
      <c r="AZ121" s="71"/>
      <c r="BA121" s="111"/>
      <c r="BB121" s="112"/>
      <c r="BC121" s="111"/>
      <c r="BD121" s="71"/>
      <c r="BE121" s="113"/>
      <c r="BG121" s="71"/>
      <c r="BH121" s="97"/>
      <c r="BI121" s="71"/>
      <c r="BJ121" s="97"/>
      <c r="BK121" s="71"/>
      <c r="BL121" s="97"/>
      <c r="BM121" s="71"/>
      <c r="BN121" s="97"/>
      <c r="BO121" s="97"/>
      <c r="BP121" s="97"/>
    </row>
    <row r="122" spans="2:68" s="90" customFormat="1" ht="12.75">
      <c r="B122" s="91"/>
      <c r="C122" s="77" t="s">
        <v>30</v>
      </c>
      <c r="D122" s="71"/>
      <c r="E122" s="71"/>
      <c r="F122" s="97"/>
      <c r="G122" s="71"/>
      <c r="H122" s="97"/>
      <c r="I122" s="71"/>
      <c r="J122" s="97"/>
      <c r="K122" s="71"/>
      <c r="L122" s="97"/>
      <c r="M122" s="71"/>
      <c r="N122" s="97"/>
      <c r="O122" s="71"/>
      <c r="P122" s="97"/>
      <c r="Q122" s="71"/>
      <c r="R122" s="97"/>
      <c r="S122" s="71"/>
      <c r="T122" s="97"/>
      <c r="U122" s="71"/>
      <c r="V122" s="97"/>
      <c r="W122" s="71"/>
      <c r="X122" s="97"/>
      <c r="Y122" s="71"/>
      <c r="Z122" s="97"/>
      <c r="AA122" s="71"/>
      <c r="AB122" s="97"/>
      <c r="AC122" s="71"/>
      <c r="AD122" s="97"/>
      <c r="AE122" s="71"/>
      <c r="AF122" s="97"/>
      <c r="AG122" s="71"/>
      <c r="AH122" s="97"/>
      <c r="AI122" s="71"/>
      <c r="AJ122" s="71"/>
      <c r="AK122" s="71"/>
      <c r="AL122" s="71"/>
      <c r="AM122" s="71"/>
      <c r="AN122" s="71"/>
      <c r="AO122" s="71"/>
      <c r="AP122" s="71"/>
      <c r="AQ122" s="113"/>
      <c r="AR122" s="71"/>
      <c r="AS122" s="71"/>
      <c r="AT122" s="97"/>
      <c r="AU122" s="71"/>
      <c r="AV122" s="71"/>
      <c r="AW122" s="71"/>
      <c r="AX122" s="71"/>
      <c r="AY122" s="113"/>
      <c r="AZ122" s="71"/>
      <c r="BA122" s="71"/>
      <c r="BB122" s="71"/>
      <c r="BC122" s="71"/>
      <c r="BD122" s="71"/>
      <c r="BE122" s="113"/>
      <c r="BG122" s="71"/>
      <c r="BH122" s="97"/>
      <c r="BI122" s="71"/>
      <c r="BJ122" s="97"/>
      <c r="BK122" s="71"/>
      <c r="BL122" s="97"/>
      <c r="BM122" s="71"/>
      <c r="BN122" s="97"/>
      <c r="BO122" s="97"/>
      <c r="BP122" s="97"/>
    </row>
    <row r="123" spans="2:68" s="90" customFormat="1" ht="12.75">
      <c r="B123" s="91"/>
      <c r="C123" s="77" t="s">
        <v>31</v>
      </c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113"/>
      <c r="AR123" s="71"/>
      <c r="AS123" s="71"/>
      <c r="AT123" s="71"/>
      <c r="AU123" s="71"/>
      <c r="AV123" s="71"/>
      <c r="AW123" s="71"/>
      <c r="AX123" s="71"/>
      <c r="AY123" s="113"/>
      <c r="AZ123" s="71"/>
      <c r="BA123" s="71"/>
      <c r="BB123" s="71"/>
      <c r="BC123" s="71"/>
      <c r="BD123" s="71"/>
      <c r="BE123" s="113"/>
      <c r="BG123" s="71"/>
      <c r="BH123" s="97"/>
      <c r="BI123" s="71"/>
      <c r="BJ123" s="97"/>
      <c r="BK123" s="71"/>
      <c r="BL123" s="97"/>
      <c r="BM123" s="71"/>
      <c r="BN123" s="97"/>
      <c r="BO123" s="97"/>
      <c r="BP123" s="97"/>
    </row>
    <row r="124" spans="1:35" ht="12.75" outlineLevel="1">
      <c r="A124" s="1" t="s">
        <v>412</v>
      </c>
      <c r="B124" s="16" t="s">
        <v>413</v>
      </c>
      <c r="C124" s="1" t="s">
        <v>414</v>
      </c>
      <c r="E124" s="5">
        <v>31417.152000000002</v>
      </c>
      <c r="G124" s="5">
        <v>74590.187</v>
      </c>
      <c r="I124" s="9">
        <f aca="true" t="shared" si="32" ref="I124:I129">+E124-G124</f>
        <v>-43173.035</v>
      </c>
      <c r="K124" s="21">
        <f aca="true" t="shared" si="33" ref="K124:K129">IF(G124&lt;0,IF(I124=0,0,IF(OR(G124=0,E124=0),"N.M.",IF(ABS(I124/G124)&gt;=10,"N.M.",I124/(-G124)))),IF(I124=0,0,IF(OR(G124=0,E124=0),"N.M.",IF(ABS(I124/G124)&gt;=10,"N.M.",I124/G124))))</f>
        <v>-0.5788031473898839</v>
      </c>
      <c r="M124" s="9">
        <v>191929.16</v>
      </c>
      <c r="O124" s="9">
        <v>139175.032</v>
      </c>
      <c r="Q124" s="9">
        <f aca="true" t="shared" si="34" ref="Q124:Q129">(+M124-O124)</f>
        <v>52754.128</v>
      </c>
      <c r="S124" s="21">
        <f aca="true" t="shared" si="35" ref="S124:S129">IF(O124&lt;0,IF(Q124=0,0,IF(OR(O124=0,M124=0),"N.M.",IF(ABS(Q124/O124)&gt;=10,"N.M.",Q124/(-O124)))),IF(Q124=0,0,IF(OR(O124=0,M124=0),"N.M.",IF(ABS(Q124/O124)&gt;=10,"N.M.",Q124/O124))))</f>
        <v>0.3790487937520287</v>
      </c>
      <c r="U124" s="9">
        <v>312841.278</v>
      </c>
      <c r="W124" s="9">
        <v>283471.125</v>
      </c>
      <c r="Y124" s="9">
        <f aca="true" t="shared" si="36" ref="Y124:Y129">(+U124-W124)</f>
        <v>29370.15299999999</v>
      </c>
      <c r="AA124" s="21">
        <f aca="true" t="shared" si="37" ref="AA124:AA129">IF(W124&lt;0,IF(Y124=0,0,IF(OR(W124=0,U124=0),"N.M.",IF(ABS(Y124/W124)&gt;=10,"N.M.",Y124/(-W124)))),IF(Y124=0,0,IF(OR(W124=0,U124=0),"N.M.",IF(ABS(Y124/W124)&gt;=10,"N.M.",Y124/W124))))</f>
        <v>0.10360897604650206</v>
      </c>
      <c r="AC124" s="9">
        <v>577705.7</v>
      </c>
      <c r="AE124" s="9">
        <v>520957.90599999996</v>
      </c>
      <c r="AG124" s="9">
        <f aca="true" t="shared" si="38" ref="AG124:AG129">(+AC124-AE124)</f>
        <v>56747.793999999994</v>
      </c>
      <c r="AI124" s="21">
        <f aca="true" t="shared" si="39" ref="AI124:AI129">IF(AE124&lt;0,IF(AG124=0,0,IF(OR(AE124=0,AC124=0),"N.M.",IF(ABS(AG124/AE124)&gt;=10,"N.M.",AG124/(-AE124)))),IF(AG124=0,0,IF(OR(AE124=0,AC124=0),"N.M.",IF(ABS(AG124/AE124)&gt;=10,"N.M.",AG124/AE124))))</f>
        <v>0.10892971072407527</v>
      </c>
    </row>
    <row r="125" spans="1:35" ht="12.75" outlineLevel="1">
      <c r="A125" s="1" t="s">
        <v>415</v>
      </c>
      <c r="B125" s="16" t="s">
        <v>416</v>
      </c>
      <c r="C125" s="1" t="s">
        <v>417</v>
      </c>
      <c r="E125" s="5">
        <v>13622205.24</v>
      </c>
      <c r="G125" s="5">
        <v>12142609.69</v>
      </c>
      <c r="I125" s="9">
        <f t="shared" si="32"/>
        <v>1479595.5500000007</v>
      </c>
      <c r="K125" s="21">
        <f t="shared" si="33"/>
        <v>0.12185152844190619</v>
      </c>
      <c r="M125" s="9">
        <v>37389506.95</v>
      </c>
      <c r="O125" s="9">
        <v>36683178.44</v>
      </c>
      <c r="Q125" s="9">
        <f t="shared" si="34"/>
        <v>706328.5100000054</v>
      </c>
      <c r="S125" s="21">
        <f t="shared" si="35"/>
        <v>0.01925483396034767</v>
      </c>
      <c r="U125" s="9">
        <v>92238148.52</v>
      </c>
      <c r="W125" s="9">
        <v>92166385.84</v>
      </c>
      <c r="Y125" s="9">
        <f t="shared" si="36"/>
        <v>71762.67999999225</v>
      </c>
      <c r="AA125" s="21">
        <f t="shared" si="37"/>
        <v>0.0007786209619260931</v>
      </c>
      <c r="AC125" s="9">
        <v>140094501.41</v>
      </c>
      <c r="AE125" s="9">
        <v>142515771.59</v>
      </c>
      <c r="AG125" s="9">
        <f t="shared" si="38"/>
        <v>-2421270.180000007</v>
      </c>
      <c r="AI125" s="21">
        <f t="shared" si="39"/>
        <v>-0.016989489324491732</v>
      </c>
    </row>
    <row r="126" spans="1:35" ht="12.75" outlineLevel="1">
      <c r="A126" s="1" t="s">
        <v>418</v>
      </c>
      <c r="B126" s="16" t="s">
        <v>419</v>
      </c>
      <c r="C126" s="1" t="s">
        <v>420</v>
      </c>
      <c r="E126" s="5">
        <v>251450.04</v>
      </c>
      <c r="G126" s="5">
        <v>300268.1</v>
      </c>
      <c r="I126" s="9">
        <f t="shared" si="32"/>
        <v>-48818.05999999997</v>
      </c>
      <c r="K126" s="21">
        <f t="shared" si="33"/>
        <v>-0.16258157293432093</v>
      </c>
      <c r="M126" s="9">
        <v>694612.96</v>
      </c>
      <c r="O126" s="9">
        <v>939411.89</v>
      </c>
      <c r="Q126" s="9">
        <f t="shared" si="34"/>
        <v>-244798.93000000005</v>
      </c>
      <c r="S126" s="21">
        <f t="shared" si="35"/>
        <v>-0.26058742986529587</v>
      </c>
      <c r="U126" s="9">
        <v>1787831.01</v>
      </c>
      <c r="W126" s="9">
        <v>1851631.51</v>
      </c>
      <c r="Y126" s="9">
        <f t="shared" si="36"/>
        <v>-63800.5</v>
      </c>
      <c r="AA126" s="21">
        <f t="shared" si="37"/>
        <v>-0.034456369777375415</v>
      </c>
      <c r="AC126" s="9">
        <v>2766782.9</v>
      </c>
      <c r="AE126" s="9">
        <v>2954717.41</v>
      </c>
      <c r="AG126" s="9">
        <f t="shared" si="38"/>
        <v>-187934.51000000024</v>
      </c>
      <c r="AI126" s="21">
        <f t="shared" si="39"/>
        <v>-0.06360490155977394</v>
      </c>
    </row>
    <row r="127" spans="1:35" ht="12.75" outlineLevel="1">
      <c r="A127" s="1" t="s">
        <v>421</v>
      </c>
      <c r="B127" s="16" t="s">
        <v>422</v>
      </c>
      <c r="C127" s="1" t="s">
        <v>423</v>
      </c>
      <c r="E127" s="5">
        <v>106772</v>
      </c>
      <c r="G127" s="5">
        <v>-406883</v>
      </c>
      <c r="I127" s="9">
        <f t="shared" si="32"/>
        <v>513655</v>
      </c>
      <c r="K127" s="21">
        <f t="shared" si="33"/>
        <v>1.262414502449107</v>
      </c>
      <c r="M127" s="9">
        <v>8690079</v>
      </c>
      <c r="O127" s="9">
        <v>4290708</v>
      </c>
      <c r="Q127" s="9">
        <f t="shared" si="34"/>
        <v>4399371</v>
      </c>
      <c r="S127" s="21">
        <f t="shared" si="35"/>
        <v>1.025325191087345</v>
      </c>
      <c r="U127" s="9">
        <v>6623144</v>
      </c>
      <c r="W127" s="9">
        <v>5266878</v>
      </c>
      <c r="Y127" s="9">
        <f t="shared" si="36"/>
        <v>1356266</v>
      </c>
      <c r="AA127" s="21">
        <f t="shared" si="37"/>
        <v>0.2575085278223646</v>
      </c>
      <c r="AC127" s="9">
        <v>3400139</v>
      </c>
      <c r="AE127" s="9">
        <v>3811324</v>
      </c>
      <c r="AG127" s="9">
        <f t="shared" si="38"/>
        <v>-411185</v>
      </c>
      <c r="AI127" s="21">
        <f t="shared" si="39"/>
        <v>-0.10788508140478217</v>
      </c>
    </row>
    <row r="128" spans="1:35" ht="12.75" outlineLevel="1">
      <c r="A128" s="1" t="s">
        <v>424</v>
      </c>
      <c r="B128" s="16" t="s">
        <v>425</v>
      </c>
      <c r="C128" s="1" t="s">
        <v>426</v>
      </c>
      <c r="E128" s="5">
        <v>-1</v>
      </c>
      <c r="G128" s="5">
        <v>0</v>
      </c>
      <c r="I128" s="9">
        <f t="shared" si="32"/>
        <v>-1</v>
      </c>
      <c r="K128" s="21" t="str">
        <f t="shared" si="33"/>
        <v>N.M.</v>
      </c>
      <c r="M128" s="9">
        <v>-1</v>
      </c>
      <c r="O128" s="9">
        <v>0</v>
      </c>
      <c r="Q128" s="9">
        <f t="shared" si="34"/>
        <v>-1</v>
      </c>
      <c r="S128" s="21" t="str">
        <f t="shared" si="35"/>
        <v>N.M.</v>
      </c>
      <c r="U128" s="9">
        <v>-1</v>
      </c>
      <c r="W128" s="9">
        <v>0</v>
      </c>
      <c r="Y128" s="9">
        <f t="shared" si="36"/>
        <v>-1</v>
      </c>
      <c r="AA128" s="21" t="str">
        <f t="shared" si="37"/>
        <v>N.M.</v>
      </c>
      <c r="AC128" s="9">
        <v>0</v>
      </c>
      <c r="AE128" s="9">
        <v>1</v>
      </c>
      <c r="AG128" s="9">
        <f t="shared" si="38"/>
        <v>-1</v>
      </c>
      <c r="AI128" s="21" t="str">
        <f t="shared" si="39"/>
        <v>N.M.</v>
      </c>
    </row>
    <row r="129" spans="1:35" ht="12.75" outlineLevel="1">
      <c r="A129" s="1" t="s">
        <v>427</v>
      </c>
      <c r="B129" s="16" t="s">
        <v>428</v>
      </c>
      <c r="C129" s="1" t="s">
        <v>429</v>
      </c>
      <c r="E129" s="5">
        <v>16012.1</v>
      </c>
      <c r="G129" s="5">
        <v>252685.7</v>
      </c>
      <c r="I129" s="9">
        <f t="shared" si="32"/>
        <v>-236673.6</v>
      </c>
      <c r="K129" s="21">
        <f t="shared" si="33"/>
        <v>-0.9366323460330362</v>
      </c>
      <c r="M129" s="9">
        <v>302582.89</v>
      </c>
      <c r="O129" s="9">
        <v>606892.94</v>
      </c>
      <c r="Q129" s="9">
        <f t="shared" si="34"/>
        <v>-304310.04999999993</v>
      </c>
      <c r="S129" s="21">
        <f t="shared" si="35"/>
        <v>-0.5014229527863678</v>
      </c>
      <c r="U129" s="9">
        <v>1034972.4</v>
      </c>
      <c r="W129" s="9">
        <v>2047196.89</v>
      </c>
      <c r="Y129" s="9">
        <f t="shared" si="36"/>
        <v>-1012224.4899999999</v>
      </c>
      <c r="AA129" s="21">
        <f t="shared" si="37"/>
        <v>-0.49444413233746165</v>
      </c>
      <c r="AC129" s="9">
        <v>1420010.23</v>
      </c>
      <c r="AE129" s="9">
        <v>2241904.28</v>
      </c>
      <c r="AG129" s="9">
        <f t="shared" si="38"/>
        <v>-821894.0499999998</v>
      </c>
      <c r="AI129" s="21">
        <f t="shared" si="39"/>
        <v>-0.366605326254161</v>
      </c>
    </row>
    <row r="130" spans="1:68" s="90" customFormat="1" ht="12.75">
      <c r="A130" s="90" t="s">
        <v>32</v>
      </c>
      <c r="B130" s="91"/>
      <c r="C130" s="77" t="s">
        <v>1081</v>
      </c>
      <c r="D130" s="105"/>
      <c r="E130" s="105">
        <v>14027855.532</v>
      </c>
      <c r="F130" s="105"/>
      <c r="G130" s="105">
        <v>12363270.677</v>
      </c>
      <c r="H130" s="105"/>
      <c r="I130" s="9">
        <f>+E130-G130</f>
        <v>1664584.8550000004</v>
      </c>
      <c r="J130" s="37" t="str">
        <f>IF((+E130-G130)=(I130),"  ",$AO$506)</f>
        <v>  </v>
      </c>
      <c r="K130" s="38">
        <f>IF(G130&lt;0,IF(I130=0,0,IF(OR(G130=0,E130=0),"N.M.",IF(ABS(I130/G130)&gt;=10,"N.M.",I130/(-G130)))),IF(I130=0,0,IF(OR(G130=0,E130=0),"N.M.",IF(ABS(I130/G130)&gt;=10,"N.M.",I130/G130))))</f>
        <v>0.13463952205598068</v>
      </c>
      <c r="L130" s="39"/>
      <c r="M130" s="5">
        <v>47268709.96</v>
      </c>
      <c r="N130" s="9"/>
      <c r="O130" s="5">
        <v>42659366.30199999</v>
      </c>
      <c r="P130" s="9"/>
      <c r="Q130" s="9">
        <f>(+M130-O130)</f>
        <v>4609343.658000007</v>
      </c>
      <c r="R130" s="37" t="str">
        <f>IF((+M130-O130)=(Q130),"  ",$AO$506)</f>
        <v>  </v>
      </c>
      <c r="S130" s="38">
        <f>IF(O130&lt;0,IF(Q130=0,0,IF(OR(O130=0,M130=0),"N.M.",IF(ABS(Q130/O130)&gt;=10,"N.M.",Q130/(-O130)))),IF(Q130=0,0,IF(OR(O130=0,M130=0),"N.M.",IF(ABS(Q130/O130)&gt;=10,"N.M.",Q130/O130))))</f>
        <v>0.10804997958405932</v>
      </c>
      <c r="T130" s="39"/>
      <c r="U130" s="9">
        <v>101996936.208</v>
      </c>
      <c r="V130" s="9"/>
      <c r="W130" s="9">
        <v>101615563.36500001</v>
      </c>
      <c r="X130" s="9"/>
      <c r="Y130" s="9">
        <f>(+U130-W130)</f>
        <v>381372.84299999475</v>
      </c>
      <c r="Z130" s="37" t="str">
        <f>IF((+U130-W130)=(Y130),"  ",$AO$506)</f>
        <v>  </v>
      </c>
      <c r="AA130" s="38">
        <f>IF(W130&lt;0,IF(Y130=0,0,IF(OR(W130=0,U130=0),"N.M.",IF(ABS(Y130/W130)&gt;=10,"N.M.",Y130/(-W130)))),IF(Y130=0,0,IF(OR(W130=0,U130=0),"N.M.",IF(ABS(Y130/W130)&gt;=10,"N.M.",Y130/W130))))</f>
        <v>0.0037530948052722506</v>
      </c>
      <c r="AB130" s="39"/>
      <c r="AC130" s="9">
        <v>148259139.23999998</v>
      </c>
      <c r="AD130" s="9"/>
      <c r="AE130" s="9">
        <v>152044676.186</v>
      </c>
      <c r="AF130" s="9"/>
      <c r="AG130" s="9">
        <f>(+AC130-AE130)</f>
        <v>-3785536.94600001</v>
      </c>
      <c r="AH130" s="37" t="str">
        <f>IF((+AC130-AE130)=(AG130),"  ",$AO$506)</f>
        <v>  </v>
      </c>
      <c r="AI130" s="38">
        <f>IF(AE130&lt;0,IF(AG130=0,0,IF(OR(AE130=0,AC130=0),"N.M.",IF(ABS(AG130/AE130)&gt;=10,"N.M.",AG130/(-AE130)))),IF(AG130=0,0,IF(OR(AE130=0,AC130=0),"N.M.",IF(ABS(AG130/AE130)&gt;=10,"N.M.",AG130/AE130))))</f>
        <v>-0.02489753039014052</v>
      </c>
      <c r="AJ130" s="105"/>
      <c r="AK130" s="105"/>
      <c r="AL130" s="105"/>
      <c r="AM130" s="105"/>
      <c r="AN130" s="105"/>
      <c r="AO130" s="105"/>
      <c r="AP130" s="106"/>
      <c r="AQ130" s="107"/>
      <c r="AR130" s="108"/>
      <c r="AS130" s="105"/>
      <c r="AT130" s="105"/>
      <c r="AU130" s="105"/>
      <c r="AV130" s="105"/>
      <c r="AW130" s="105"/>
      <c r="AX130" s="106"/>
      <c r="AY130" s="107"/>
      <c r="AZ130" s="108"/>
      <c r="BA130" s="105"/>
      <c r="BB130" s="105"/>
      <c r="BC130" s="105"/>
      <c r="BD130" s="106"/>
      <c r="BE130" s="107"/>
      <c r="BF130" s="108"/>
      <c r="BG130" s="105"/>
      <c r="BH130" s="109"/>
      <c r="BI130" s="105"/>
      <c r="BJ130" s="109"/>
      <c r="BK130" s="105"/>
      <c r="BL130" s="109"/>
      <c r="BM130" s="105"/>
      <c r="BN130" s="97"/>
      <c r="BO130" s="97"/>
      <c r="BP130" s="97"/>
    </row>
    <row r="131" spans="1:35" ht="12.75" outlineLevel="1">
      <c r="A131" s="1" t="s">
        <v>430</v>
      </c>
      <c r="B131" s="16" t="s">
        <v>431</v>
      </c>
      <c r="C131" s="1" t="s">
        <v>1082</v>
      </c>
      <c r="E131" s="5">
        <v>0</v>
      </c>
      <c r="G131" s="5">
        <v>0</v>
      </c>
      <c r="I131" s="9">
        <f aca="true" t="shared" si="40" ref="I131:I154">+E131-G131</f>
        <v>0</v>
      </c>
      <c r="K131" s="21">
        <f aca="true" t="shared" si="41" ref="K131:K154">IF(G131&lt;0,IF(I131=0,0,IF(OR(G131=0,E131=0),"N.M.",IF(ABS(I131/G131)&gt;=10,"N.M.",I131/(-G131)))),IF(I131=0,0,IF(OR(G131=0,E131=0),"N.M.",IF(ABS(I131/G131)&gt;=10,"N.M.",I131/G131))))</f>
        <v>0</v>
      </c>
      <c r="M131" s="9">
        <v>0</v>
      </c>
      <c r="O131" s="9">
        <v>3944.07</v>
      </c>
      <c r="Q131" s="9">
        <f aca="true" t="shared" si="42" ref="Q131:Q154">(+M131-O131)</f>
        <v>-3944.07</v>
      </c>
      <c r="S131" s="21" t="str">
        <f aca="true" t="shared" si="43" ref="S131:S154">IF(O131&lt;0,IF(Q131=0,0,IF(OR(O131=0,M131=0),"N.M.",IF(ABS(Q131/O131)&gt;=10,"N.M.",Q131/(-O131)))),IF(Q131=0,0,IF(OR(O131=0,M131=0),"N.M.",IF(ABS(Q131/O131)&gt;=10,"N.M.",Q131/O131))))</f>
        <v>N.M.</v>
      </c>
      <c r="U131" s="9">
        <v>0</v>
      </c>
      <c r="W131" s="9">
        <v>10376.56</v>
      </c>
      <c r="Y131" s="9">
        <f aca="true" t="shared" si="44" ref="Y131:Y154">(+U131-W131)</f>
        <v>-10376.56</v>
      </c>
      <c r="AA131" s="21" t="str">
        <f aca="true" t="shared" si="45" ref="AA131:AA154">IF(W131&lt;0,IF(Y131=0,0,IF(OR(W131=0,U131=0),"N.M.",IF(ABS(Y131/W131)&gt;=10,"N.M.",Y131/(-W131)))),IF(Y131=0,0,IF(OR(W131=0,U131=0),"N.M.",IF(ABS(Y131/W131)&gt;=10,"N.M.",Y131/W131))))</f>
        <v>N.M.</v>
      </c>
      <c r="AC131" s="9">
        <v>4185.2</v>
      </c>
      <c r="AE131" s="9">
        <v>18877.56</v>
      </c>
      <c r="AG131" s="9">
        <f aca="true" t="shared" si="46" ref="AG131:AG154">(+AC131-AE131)</f>
        <v>-14692.36</v>
      </c>
      <c r="AI131" s="21">
        <f aca="true" t="shared" si="47" ref="AI131:AI154">IF(AE131&lt;0,IF(AG131=0,0,IF(OR(AE131=0,AC131=0),"N.M.",IF(ABS(AG131/AE131)&gt;=10,"N.M.",AG131/(-AE131)))),IF(AG131=0,0,IF(OR(AE131=0,AC131=0),"N.M.",IF(ABS(AG131/AE131)&gt;=10,"N.M.",AG131/AE131))))</f>
        <v>-0.7782976189719434</v>
      </c>
    </row>
    <row r="132" spans="1:35" ht="12.75" outlineLevel="1">
      <c r="A132" s="1" t="s">
        <v>432</v>
      </c>
      <c r="B132" s="16" t="s">
        <v>433</v>
      </c>
      <c r="C132" s="1" t="s">
        <v>1083</v>
      </c>
      <c r="E132" s="5">
        <v>281366.63</v>
      </c>
      <c r="G132" s="5">
        <v>151733.53</v>
      </c>
      <c r="I132" s="9">
        <f t="shared" si="40"/>
        <v>129633.1</v>
      </c>
      <c r="K132" s="21">
        <f t="shared" si="41"/>
        <v>0.8543470912460812</v>
      </c>
      <c r="M132" s="9">
        <v>445365.82</v>
      </c>
      <c r="O132" s="9">
        <v>328989.91</v>
      </c>
      <c r="Q132" s="9">
        <f t="shared" si="42"/>
        <v>116375.91000000003</v>
      </c>
      <c r="S132" s="21">
        <f t="shared" si="43"/>
        <v>0.35373701886480363</v>
      </c>
      <c r="U132" s="9">
        <v>797515.07</v>
      </c>
      <c r="W132" s="9">
        <v>842372.25</v>
      </c>
      <c r="Y132" s="9">
        <f t="shared" si="44"/>
        <v>-44857.18000000005</v>
      </c>
      <c r="AA132" s="21">
        <f t="shared" si="45"/>
        <v>-0.05325101818109518</v>
      </c>
      <c r="AC132" s="9">
        <v>916168.56</v>
      </c>
      <c r="AE132" s="9">
        <v>1351283.74</v>
      </c>
      <c r="AG132" s="9">
        <f t="shared" si="46"/>
        <v>-435115.17999999993</v>
      </c>
      <c r="AI132" s="21">
        <f t="shared" si="47"/>
        <v>-0.3220013437000285</v>
      </c>
    </row>
    <row r="133" spans="1:35" ht="12.75" outlineLevel="1">
      <c r="A133" s="1" t="s">
        <v>434</v>
      </c>
      <c r="B133" s="16" t="s">
        <v>435</v>
      </c>
      <c r="C133" s="1" t="s">
        <v>1084</v>
      </c>
      <c r="E133" s="5">
        <v>1029768.71</v>
      </c>
      <c r="G133" s="5">
        <v>1197637.16</v>
      </c>
      <c r="I133" s="9">
        <f t="shared" si="40"/>
        <v>-167868.44999999995</v>
      </c>
      <c r="K133" s="21">
        <f t="shared" si="41"/>
        <v>-0.14016636724932613</v>
      </c>
      <c r="M133" s="9">
        <v>2757890.78</v>
      </c>
      <c r="O133" s="9">
        <v>3154049.83</v>
      </c>
      <c r="Q133" s="9">
        <f t="shared" si="42"/>
        <v>-396159.0500000003</v>
      </c>
      <c r="S133" s="21">
        <f t="shared" si="43"/>
        <v>-0.12560329460616043</v>
      </c>
      <c r="U133" s="9">
        <v>6033409.75</v>
      </c>
      <c r="W133" s="9">
        <v>3267834.41</v>
      </c>
      <c r="Y133" s="9">
        <f t="shared" si="44"/>
        <v>2765575.34</v>
      </c>
      <c r="AA133" s="21">
        <f t="shared" si="45"/>
        <v>0.8463021662104353</v>
      </c>
      <c r="AC133" s="9">
        <v>7349371.41</v>
      </c>
      <c r="AE133" s="9">
        <v>1539685.2</v>
      </c>
      <c r="AG133" s="9">
        <f t="shared" si="46"/>
        <v>5809686.21</v>
      </c>
      <c r="AI133" s="21">
        <f t="shared" si="47"/>
        <v>3.7732948332555254</v>
      </c>
    </row>
    <row r="134" spans="1:35" ht="12.75" outlineLevel="1">
      <c r="A134" s="1" t="s">
        <v>436</v>
      </c>
      <c r="B134" s="16" t="s">
        <v>437</v>
      </c>
      <c r="C134" s="1" t="s">
        <v>1085</v>
      </c>
      <c r="E134" s="5">
        <v>0</v>
      </c>
      <c r="G134" s="5">
        <v>0</v>
      </c>
      <c r="I134" s="9">
        <f t="shared" si="40"/>
        <v>0</v>
      </c>
      <c r="K134" s="21">
        <f t="shared" si="41"/>
        <v>0</v>
      </c>
      <c r="M134" s="9">
        <v>154.41</v>
      </c>
      <c r="O134" s="9">
        <v>2.45</v>
      </c>
      <c r="Q134" s="9">
        <f t="shared" si="42"/>
        <v>151.96</v>
      </c>
      <c r="S134" s="21" t="str">
        <f t="shared" si="43"/>
        <v>N.M.</v>
      </c>
      <c r="U134" s="9">
        <v>160.8</v>
      </c>
      <c r="W134" s="9">
        <v>3.05</v>
      </c>
      <c r="Y134" s="9">
        <f t="shared" si="44"/>
        <v>157.75</v>
      </c>
      <c r="AA134" s="21" t="str">
        <f t="shared" si="45"/>
        <v>N.M.</v>
      </c>
      <c r="AC134" s="9">
        <v>1802.09</v>
      </c>
      <c r="AE134" s="9">
        <v>2308.09</v>
      </c>
      <c r="AG134" s="9">
        <f t="shared" si="46"/>
        <v>-506.0000000000002</v>
      </c>
      <c r="AI134" s="21">
        <f t="shared" si="47"/>
        <v>-0.21922888622194117</v>
      </c>
    </row>
    <row r="135" spans="1:35" ht="12.75" outlineLevel="1">
      <c r="A135" s="1" t="s">
        <v>438</v>
      </c>
      <c r="B135" s="16" t="s">
        <v>439</v>
      </c>
      <c r="C135" s="1" t="s">
        <v>1086</v>
      </c>
      <c r="E135" s="5">
        <v>0</v>
      </c>
      <c r="G135" s="5">
        <v>0</v>
      </c>
      <c r="I135" s="9">
        <f t="shared" si="40"/>
        <v>0</v>
      </c>
      <c r="K135" s="21">
        <f t="shared" si="41"/>
        <v>0</v>
      </c>
      <c r="M135" s="9">
        <v>0</v>
      </c>
      <c r="O135" s="9">
        <v>-10074.46</v>
      </c>
      <c r="Q135" s="9">
        <f t="shared" si="42"/>
        <v>10074.46</v>
      </c>
      <c r="S135" s="21" t="str">
        <f t="shared" si="43"/>
        <v>N.M.</v>
      </c>
      <c r="U135" s="9">
        <v>0</v>
      </c>
      <c r="W135" s="9">
        <v>685583.67</v>
      </c>
      <c r="Y135" s="9">
        <f t="shared" si="44"/>
        <v>-685583.67</v>
      </c>
      <c r="AA135" s="21" t="str">
        <f t="shared" si="45"/>
        <v>N.M.</v>
      </c>
      <c r="AC135" s="9">
        <v>-282.25</v>
      </c>
      <c r="AE135" s="9">
        <v>1609297.03</v>
      </c>
      <c r="AG135" s="9">
        <f t="shared" si="46"/>
        <v>-1609579.28</v>
      </c>
      <c r="AI135" s="21">
        <f t="shared" si="47"/>
        <v>-1.0001753871378238</v>
      </c>
    </row>
    <row r="136" spans="1:35" ht="12.75" outlineLevel="1">
      <c r="A136" s="1" t="s">
        <v>440</v>
      </c>
      <c r="B136" s="16" t="s">
        <v>441</v>
      </c>
      <c r="C136" s="1" t="s">
        <v>1087</v>
      </c>
      <c r="E136" s="5">
        <v>18211.2</v>
      </c>
      <c r="G136" s="5">
        <v>9631.76</v>
      </c>
      <c r="I136" s="9">
        <f t="shared" si="40"/>
        <v>8579.44</v>
      </c>
      <c r="K136" s="21">
        <f t="shared" si="41"/>
        <v>0.8907447859996512</v>
      </c>
      <c r="M136" s="9">
        <v>46224.23</v>
      </c>
      <c r="O136" s="9">
        <v>8572.25</v>
      </c>
      <c r="Q136" s="9">
        <f t="shared" si="42"/>
        <v>37651.98</v>
      </c>
      <c r="S136" s="21">
        <f t="shared" si="43"/>
        <v>4.392310070284932</v>
      </c>
      <c r="U136" s="9">
        <v>37062.07</v>
      </c>
      <c r="W136" s="9">
        <v>-2738.86</v>
      </c>
      <c r="Y136" s="9">
        <f t="shared" si="44"/>
        <v>39800.93</v>
      </c>
      <c r="AA136" s="21" t="str">
        <f t="shared" si="45"/>
        <v>N.M.</v>
      </c>
      <c r="AC136" s="9">
        <v>33897.52</v>
      </c>
      <c r="AE136" s="9">
        <v>428522.68</v>
      </c>
      <c r="AG136" s="9">
        <f t="shared" si="46"/>
        <v>-394625.16</v>
      </c>
      <c r="AI136" s="21">
        <f t="shared" si="47"/>
        <v>-0.920896788940086</v>
      </c>
    </row>
    <row r="137" spans="1:35" ht="12.75" outlineLevel="1">
      <c r="A137" s="1" t="s">
        <v>442</v>
      </c>
      <c r="B137" s="16" t="s">
        <v>443</v>
      </c>
      <c r="C137" s="1" t="s">
        <v>1088</v>
      </c>
      <c r="E137" s="5">
        <v>18778.63</v>
      </c>
      <c r="G137" s="5">
        <v>1684.73</v>
      </c>
      <c r="I137" s="9">
        <f t="shared" si="40"/>
        <v>17093.9</v>
      </c>
      <c r="K137" s="21" t="str">
        <f t="shared" si="41"/>
        <v>N.M.</v>
      </c>
      <c r="M137" s="9">
        <v>24424.05</v>
      </c>
      <c r="O137" s="9">
        <v>836.39</v>
      </c>
      <c r="Q137" s="9">
        <f t="shared" si="42"/>
        <v>23587.66</v>
      </c>
      <c r="S137" s="21" t="str">
        <f t="shared" si="43"/>
        <v>N.M.</v>
      </c>
      <c r="U137" s="9">
        <v>29289.12</v>
      </c>
      <c r="W137" s="9">
        <v>-1348.01</v>
      </c>
      <c r="Y137" s="9">
        <f t="shared" si="44"/>
        <v>30637.129999999997</v>
      </c>
      <c r="AA137" s="21" t="str">
        <f t="shared" si="45"/>
        <v>N.M.</v>
      </c>
      <c r="AC137" s="9">
        <v>34918.01</v>
      </c>
      <c r="AE137" s="9">
        <v>30614.03</v>
      </c>
      <c r="AG137" s="9">
        <f t="shared" si="46"/>
        <v>4303.980000000003</v>
      </c>
      <c r="AI137" s="21">
        <f t="shared" si="47"/>
        <v>0.1405884818169971</v>
      </c>
    </row>
    <row r="138" spans="1:35" ht="12.75" outlineLevel="1">
      <c r="A138" s="1" t="s">
        <v>444</v>
      </c>
      <c r="B138" s="16" t="s">
        <v>445</v>
      </c>
      <c r="C138" s="1" t="s">
        <v>1089</v>
      </c>
      <c r="E138" s="5">
        <v>62652.8</v>
      </c>
      <c r="G138" s="5">
        <v>34297.36</v>
      </c>
      <c r="I138" s="9">
        <f t="shared" si="40"/>
        <v>28355.440000000002</v>
      </c>
      <c r="K138" s="21">
        <f t="shared" si="41"/>
        <v>0.8267528462832126</v>
      </c>
      <c r="M138" s="9">
        <v>129157.75</v>
      </c>
      <c r="O138" s="9">
        <v>61838.34</v>
      </c>
      <c r="Q138" s="9">
        <f t="shared" si="42"/>
        <v>67319.41</v>
      </c>
      <c r="S138" s="21">
        <f t="shared" si="43"/>
        <v>1.088635464664802</v>
      </c>
      <c r="U138" s="9">
        <v>264497.17</v>
      </c>
      <c r="W138" s="9">
        <v>83592.38</v>
      </c>
      <c r="Y138" s="9">
        <f t="shared" si="44"/>
        <v>180904.78999999998</v>
      </c>
      <c r="AA138" s="21">
        <f t="shared" si="45"/>
        <v>2.1641301515760163</v>
      </c>
      <c r="AC138" s="9">
        <v>323818.82</v>
      </c>
      <c r="AE138" s="9">
        <v>170599.54</v>
      </c>
      <c r="AG138" s="9">
        <f t="shared" si="46"/>
        <v>153219.28</v>
      </c>
      <c r="AI138" s="21">
        <f t="shared" si="47"/>
        <v>0.8981224685599972</v>
      </c>
    </row>
    <row r="139" spans="1:35" ht="12.75" outlineLevel="1">
      <c r="A139" s="1" t="s">
        <v>446</v>
      </c>
      <c r="B139" s="16" t="s">
        <v>447</v>
      </c>
      <c r="C139" s="1" t="s">
        <v>1090</v>
      </c>
      <c r="E139" s="5">
        <v>0</v>
      </c>
      <c r="G139" s="5">
        <v>0</v>
      </c>
      <c r="I139" s="9">
        <f t="shared" si="40"/>
        <v>0</v>
      </c>
      <c r="K139" s="21">
        <f t="shared" si="41"/>
        <v>0</v>
      </c>
      <c r="M139" s="9">
        <v>0</v>
      </c>
      <c r="O139" s="9">
        <v>39035.29</v>
      </c>
      <c r="Q139" s="9">
        <f t="shared" si="42"/>
        <v>-39035.29</v>
      </c>
      <c r="S139" s="21" t="str">
        <f t="shared" si="43"/>
        <v>N.M.</v>
      </c>
      <c r="U139" s="9">
        <v>0</v>
      </c>
      <c r="W139" s="9">
        <v>136036.24</v>
      </c>
      <c r="Y139" s="9">
        <f t="shared" si="44"/>
        <v>-136036.24</v>
      </c>
      <c r="AA139" s="21" t="str">
        <f t="shared" si="45"/>
        <v>N.M.</v>
      </c>
      <c r="AC139" s="9">
        <v>0</v>
      </c>
      <c r="AE139" s="9">
        <v>287840.17</v>
      </c>
      <c r="AG139" s="9">
        <f t="shared" si="46"/>
        <v>-287840.17</v>
      </c>
      <c r="AI139" s="21" t="str">
        <f t="shared" si="47"/>
        <v>N.M.</v>
      </c>
    </row>
    <row r="140" spans="1:35" ht="12.75" outlineLevel="1">
      <c r="A140" s="1" t="s">
        <v>448</v>
      </c>
      <c r="B140" s="16" t="s">
        <v>449</v>
      </c>
      <c r="C140" s="1" t="s">
        <v>1091</v>
      </c>
      <c r="E140" s="5">
        <v>0</v>
      </c>
      <c r="G140" s="5">
        <v>0</v>
      </c>
      <c r="I140" s="9">
        <f t="shared" si="40"/>
        <v>0</v>
      </c>
      <c r="K140" s="21">
        <f t="shared" si="41"/>
        <v>0</v>
      </c>
      <c r="M140" s="9">
        <v>0</v>
      </c>
      <c r="O140" s="9">
        <v>766.98</v>
      </c>
      <c r="Q140" s="9">
        <f t="shared" si="42"/>
        <v>-766.98</v>
      </c>
      <c r="S140" s="21" t="str">
        <f t="shared" si="43"/>
        <v>N.M.</v>
      </c>
      <c r="U140" s="9">
        <v>0</v>
      </c>
      <c r="W140" s="9">
        <v>2625.95</v>
      </c>
      <c r="Y140" s="9">
        <f t="shared" si="44"/>
        <v>-2625.95</v>
      </c>
      <c r="AA140" s="21" t="str">
        <f t="shared" si="45"/>
        <v>N.M.</v>
      </c>
      <c r="AC140" s="9">
        <v>0</v>
      </c>
      <c r="AE140" s="9">
        <v>4018.03</v>
      </c>
      <c r="AG140" s="9">
        <f t="shared" si="46"/>
        <v>-4018.03</v>
      </c>
      <c r="AI140" s="21" t="str">
        <f t="shared" si="47"/>
        <v>N.M.</v>
      </c>
    </row>
    <row r="141" spans="1:35" ht="12.75" outlineLevel="1">
      <c r="A141" s="1" t="s">
        <v>450</v>
      </c>
      <c r="B141" s="16" t="s">
        <v>451</v>
      </c>
      <c r="C141" s="1" t="s">
        <v>1092</v>
      </c>
      <c r="E141" s="5">
        <v>0</v>
      </c>
      <c r="G141" s="5">
        <v>0</v>
      </c>
      <c r="I141" s="9">
        <f t="shared" si="40"/>
        <v>0</v>
      </c>
      <c r="K141" s="21">
        <f t="shared" si="41"/>
        <v>0</v>
      </c>
      <c r="M141" s="9">
        <v>0</v>
      </c>
      <c r="O141" s="9">
        <v>8955</v>
      </c>
      <c r="Q141" s="9">
        <f t="shared" si="42"/>
        <v>-8955</v>
      </c>
      <c r="S141" s="21" t="str">
        <f t="shared" si="43"/>
        <v>N.M.</v>
      </c>
      <c r="U141" s="9">
        <v>0</v>
      </c>
      <c r="W141" s="9">
        <v>-132012</v>
      </c>
      <c r="Y141" s="9">
        <f t="shared" si="44"/>
        <v>132012</v>
      </c>
      <c r="AA141" s="21" t="str">
        <f t="shared" si="45"/>
        <v>N.M.</v>
      </c>
      <c r="AC141" s="9">
        <v>-350</v>
      </c>
      <c r="AE141" s="9">
        <v>-279964</v>
      </c>
      <c r="AG141" s="9">
        <f t="shared" si="46"/>
        <v>279614</v>
      </c>
      <c r="AI141" s="21">
        <f t="shared" si="47"/>
        <v>0.9987498392650483</v>
      </c>
    </row>
    <row r="142" spans="1:35" ht="12.75" outlineLevel="1">
      <c r="A142" s="1" t="s">
        <v>452</v>
      </c>
      <c r="B142" s="16" t="s">
        <v>453</v>
      </c>
      <c r="C142" s="1" t="s">
        <v>1093</v>
      </c>
      <c r="E142" s="5">
        <v>0</v>
      </c>
      <c r="G142" s="5">
        <v>0</v>
      </c>
      <c r="I142" s="9">
        <f t="shared" si="40"/>
        <v>0</v>
      </c>
      <c r="K142" s="21">
        <f t="shared" si="41"/>
        <v>0</v>
      </c>
      <c r="M142" s="9">
        <v>0</v>
      </c>
      <c r="O142" s="9">
        <v>0</v>
      </c>
      <c r="Q142" s="9">
        <f t="shared" si="42"/>
        <v>0</v>
      </c>
      <c r="S142" s="21">
        <f t="shared" si="43"/>
        <v>0</v>
      </c>
      <c r="U142" s="9">
        <v>0</v>
      </c>
      <c r="W142" s="9">
        <v>-1</v>
      </c>
      <c r="Y142" s="9">
        <f t="shared" si="44"/>
        <v>1</v>
      </c>
      <c r="AA142" s="21" t="str">
        <f t="shared" si="45"/>
        <v>N.M.</v>
      </c>
      <c r="AC142" s="9">
        <v>0</v>
      </c>
      <c r="AE142" s="9">
        <v>-1465</v>
      </c>
      <c r="AG142" s="9">
        <f t="shared" si="46"/>
        <v>1465</v>
      </c>
      <c r="AI142" s="21" t="str">
        <f t="shared" si="47"/>
        <v>N.M.</v>
      </c>
    </row>
    <row r="143" spans="1:35" ht="12.75" outlineLevel="1">
      <c r="A143" s="1" t="s">
        <v>454</v>
      </c>
      <c r="B143" s="16" t="s">
        <v>455</v>
      </c>
      <c r="C143" s="1" t="s">
        <v>1094</v>
      </c>
      <c r="E143" s="5">
        <v>0</v>
      </c>
      <c r="G143" s="5">
        <v>0</v>
      </c>
      <c r="I143" s="9">
        <f t="shared" si="40"/>
        <v>0</v>
      </c>
      <c r="K143" s="21">
        <f t="shared" si="41"/>
        <v>0</v>
      </c>
      <c r="M143" s="9">
        <v>0</v>
      </c>
      <c r="O143" s="9">
        <v>0</v>
      </c>
      <c r="Q143" s="9">
        <f t="shared" si="42"/>
        <v>0</v>
      </c>
      <c r="S143" s="21">
        <f t="shared" si="43"/>
        <v>0</v>
      </c>
      <c r="U143" s="9">
        <v>0</v>
      </c>
      <c r="W143" s="9">
        <v>0</v>
      </c>
      <c r="Y143" s="9">
        <f t="shared" si="44"/>
        <v>0</v>
      </c>
      <c r="AA143" s="21">
        <f t="shared" si="45"/>
        <v>0</v>
      </c>
      <c r="AC143" s="9">
        <v>0</v>
      </c>
      <c r="AE143" s="9">
        <v>-996353.32</v>
      </c>
      <c r="AG143" s="9">
        <f t="shared" si="46"/>
        <v>996353.32</v>
      </c>
      <c r="AI143" s="21" t="str">
        <f t="shared" si="47"/>
        <v>N.M.</v>
      </c>
    </row>
    <row r="144" spans="1:35" ht="12.75" outlineLevel="1">
      <c r="A144" s="1" t="s">
        <v>456</v>
      </c>
      <c r="B144" s="16" t="s">
        <v>457</v>
      </c>
      <c r="C144" s="1" t="s">
        <v>1095</v>
      </c>
      <c r="E144" s="5">
        <v>0</v>
      </c>
      <c r="G144" s="5">
        <v>0</v>
      </c>
      <c r="I144" s="9">
        <f t="shared" si="40"/>
        <v>0</v>
      </c>
      <c r="K144" s="21">
        <f t="shared" si="41"/>
        <v>0</v>
      </c>
      <c r="M144" s="9">
        <v>0</v>
      </c>
      <c r="O144" s="9">
        <v>497634.07</v>
      </c>
      <c r="Q144" s="9">
        <f t="shared" si="42"/>
        <v>-497634.07</v>
      </c>
      <c r="S144" s="21" t="str">
        <f t="shared" si="43"/>
        <v>N.M.</v>
      </c>
      <c r="U144" s="9">
        <v>0</v>
      </c>
      <c r="W144" s="9">
        <v>1077478.93</v>
      </c>
      <c r="Y144" s="9">
        <f t="shared" si="44"/>
        <v>-1077478.93</v>
      </c>
      <c r="AA144" s="21" t="str">
        <f t="shared" si="45"/>
        <v>N.M.</v>
      </c>
      <c r="AC144" s="9">
        <v>0</v>
      </c>
      <c r="AE144" s="9">
        <v>1845692.43</v>
      </c>
      <c r="AG144" s="9">
        <f t="shared" si="46"/>
        <v>-1845692.43</v>
      </c>
      <c r="AI144" s="21" t="str">
        <f t="shared" si="47"/>
        <v>N.M.</v>
      </c>
    </row>
    <row r="145" spans="1:35" ht="12.75" outlineLevel="1">
      <c r="A145" s="1" t="s">
        <v>458</v>
      </c>
      <c r="B145" s="16" t="s">
        <v>459</v>
      </c>
      <c r="C145" s="1" t="s">
        <v>1096</v>
      </c>
      <c r="E145" s="5">
        <v>160514.85</v>
      </c>
      <c r="G145" s="5">
        <v>166247.66</v>
      </c>
      <c r="I145" s="9">
        <f t="shared" si="40"/>
        <v>-5732.809999999998</v>
      </c>
      <c r="K145" s="21">
        <f t="shared" si="41"/>
        <v>-0.034483553031663707</v>
      </c>
      <c r="M145" s="9">
        <v>498855.43</v>
      </c>
      <c r="O145" s="9">
        <v>166247.66</v>
      </c>
      <c r="Q145" s="9">
        <f t="shared" si="42"/>
        <v>332607.77</v>
      </c>
      <c r="S145" s="21">
        <f t="shared" si="43"/>
        <v>2.0006764004979076</v>
      </c>
      <c r="U145" s="9">
        <v>1426993.47</v>
      </c>
      <c r="W145" s="9">
        <v>166247.66</v>
      </c>
      <c r="Y145" s="9">
        <f t="shared" si="44"/>
        <v>1260745.81</v>
      </c>
      <c r="AA145" s="21">
        <f t="shared" si="45"/>
        <v>7.583540183362581</v>
      </c>
      <c r="AC145" s="9">
        <v>2161581.79</v>
      </c>
      <c r="AE145" s="9">
        <v>166247.66</v>
      </c>
      <c r="AG145" s="9">
        <f t="shared" si="46"/>
        <v>1995334.1300000001</v>
      </c>
      <c r="AI145" s="21" t="str">
        <f t="shared" si="47"/>
        <v>N.M.</v>
      </c>
    </row>
    <row r="146" spans="1:35" ht="12.75" outlineLevel="1">
      <c r="A146" s="1" t="s">
        <v>460</v>
      </c>
      <c r="B146" s="16" t="s">
        <v>461</v>
      </c>
      <c r="C146" s="1" t="s">
        <v>1097</v>
      </c>
      <c r="E146" s="5">
        <v>-150154.46</v>
      </c>
      <c r="G146" s="5">
        <v>-152530.65</v>
      </c>
      <c r="I146" s="9">
        <f t="shared" si="40"/>
        <v>2376.1900000000023</v>
      </c>
      <c r="K146" s="21">
        <f t="shared" si="41"/>
        <v>0.015578442758881591</v>
      </c>
      <c r="M146" s="9">
        <v>-450028.52</v>
      </c>
      <c r="O146" s="9">
        <v>-152530.65</v>
      </c>
      <c r="Q146" s="9">
        <f t="shared" si="42"/>
        <v>-297497.87</v>
      </c>
      <c r="S146" s="21">
        <f t="shared" si="43"/>
        <v>-1.9504137037375768</v>
      </c>
      <c r="U146" s="9">
        <v>-1244586.83</v>
      </c>
      <c r="W146" s="9">
        <v>-152530.65</v>
      </c>
      <c r="Y146" s="9">
        <f t="shared" si="44"/>
        <v>-1092056.1800000002</v>
      </c>
      <c r="AA146" s="21">
        <f t="shared" si="45"/>
        <v>-7.1595851718982395</v>
      </c>
      <c r="AC146" s="9">
        <v>-1881235.77</v>
      </c>
      <c r="AE146" s="9">
        <v>-152530.65</v>
      </c>
      <c r="AG146" s="9">
        <f t="shared" si="46"/>
        <v>-1728705.12</v>
      </c>
      <c r="AI146" s="21" t="str">
        <f t="shared" si="47"/>
        <v>N.M.</v>
      </c>
    </row>
    <row r="147" spans="1:35" ht="12.75" outlineLevel="1">
      <c r="A147" s="1" t="s">
        <v>462</v>
      </c>
      <c r="B147" s="16" t="s">
        <v>463</v>
      </c>
      <c r="C147" s="1" t="s">
        <v>1098</v>
      </c>
      <c r="E147" s="5">
        <v>6866.55</v>
      </c>
      <c r="G147" s="5">
        <v>2056.67</v>
      </c>
      <c r="I147" s="9">
        <f t="shared" si="40"/>
        <v>4809.88</v>
      </c>
      <c r="K147" s="21">
        <f t="shared" si="41"/>
        <v>2.3386736812420077</v>
      </c>
      <c r="M147" s="9">
        <v>11054.04</v>
      </c>
      <c r="O147" s="9">
        <v>2056.67</v>
      </c>
      <c r="Q147" s="9">
        <f t="shared" si="42"/>
        <v>8997.37</v>
      </c>
      <c r="S147" s="21">
        <f t="shared" si="43"/>
        <v>4.374727107411496</v>
      </c>
      <c r="U147" s="9">
        <v>22757.68</v>
      </c>
      <c r="W147" s="9">
        <v>2056.67</v>
      </c>
      <c r="Y147" s="9">
        <f t="shared" si="44"/>
        <v>20701.010000000002</v>
      </c>
      <c r="AA147" s="21" t="str">
        <f t="shared" si="45"/>
        <v>N.M.</v>
      </c>
      <c r="AC147" s="9">
        <v>31913.11</v>
      </c>
      <c r="AE147" s="9">
        <v>2056.67</v>
      </c>
      <c r="AG147" s="9">
        <f t="shared" si="46"/>
        <v>29856.440000000002</v>
      </c>
      <c r="AI147" s="21" t="str">
        <f t="shared" si="47"/>
        <v>N.M.</v>
      </c>
    </row>
    <row r="148" spans="1:35" ht="12.75" outlineLevel="1">
      <c r="A148" s="1" t="s">
        <v>464</v>
      </c>
      <c r="B148" s="16" t="s">
        <v>465</v>
      </c>
      <c r="C148" s="1" t="s">
        <v>1099</v>
      </c>
      <c r="E148" s="5">
        <v>-1983.21</v>
      </c>
      <c r="G148" s="5">
        <v>-1910.35</v>
      </c>
      <c r="I148" s="9">
        <f t="shared" si="40"/>
        <v>-72.86000000000013</v>
      </c>
      <c r="K148" s="21">
        <f t="shared" si="41"/>
        <v>-0.03813960792524937</v>
      </c>
      <c r="M148" s="9">
        <v>-5841.2</v>
      </c>
      <c r="O148" s="9">
        <v>-1910.35</v>
      </c>
      <c r="Q148" s="9">
        <f t="shared" si="42"/>
        <v>-3930.85</v>
      </c>
      <c r="S148" s="21">
        <f t="shared" si="43"/>
        <v>-2.0576595911743922</v>
      </c>
      <c r="U148" s="9">
        <v>-15716.36</v>
      </c>
      <c r="W148" s="9">
        <v>-1910.35</v>
      </c>
      <c r="Y148" s="9">
        <f t="shared" si="44"/>
        <v>-13806.01</v>
      </c>
      <c r="AA148" s="21">
        <f t="shared" si="45"/>
        <v>-7.22695317611956</v>
      </c>
      <c r="AC148" s="9">
        <v>-23737.33</v>
      </c>
      <c r="AE148" s="9">
        <v>-1910.35</v>
      </c>
      <c r="AG148" s="9">
        <f t="shared" si="46"/>
        <v>-21826.980000000003</v>
      </c>
      <c r="AI148" s="21" t="str">
        <f t="shared" si="47"/>
        <v>N.M.</v>
      </c>
    </row>
    <row r="149" spans="1:35" ht="12.75" outlineLevel="1">
      <c r="A149" s="1" t="s">
        <v>466</v>
      </c>
      <c r="B149" s="16" t="s">
        <v>467</v>
      </c>
      <c r="C149" s="1" t="s">
        <v>1100</v>
      </c>
      <c r="E149" s="5">
        <v>666635.88</v>
      </c>
      <c r="G149" s="5">
        <v>670843.97</v>
      </c>
      <c r="I149" s="9">
        <f t="shared" si="40"/>
        <v>-4208.089999999967</v>
      </c>
      <c r="K149" s="21">
        <f t="shared" si="41"/>
        <v>-0.006272829731181704</v>
      </c>
      <c r="M149" s="9">
        <v>1626601.93</v>
      </c>
      <c r="O149" s="9">
        <v>670843.97</v>
      </c>
      <c r="Q149" s="9">
        <f t="shared" si="42"/>
        <v>955757.96</v>
      </c>
      <c r="S149" s="21">
        <f t="shared" si="43"/>
        <v>1.4247097726763498</v>
      </c>
      <c r="U149" s="9">
        <v>3898874.99</v>
      </c>
      <c r="W149" s="9">
        <v>670843.97</v>
      </c>
      <c r="Y149" s="9">
        <f t="shared" si="44"/>
        <v>3228031.0200000005</v>
      </c>
      <c r="AA149" s="21">
        <f t="shared" si="45"/>
        <v>4.811895409896881</v>
      </c>
      <c r="AC149" s="9">
        <v>5135137.08</v>
      </c>
      <c r="AE149" s="9">
        <v>670843.97</v>
      </c>
      <c r="AG149" s="9">
        <f t="shared" si="46"/>
        <v>4464293.11</v>
      </c>
      <c r="AI149" s="21">
        <f t="shared" si="47"/>
        <v>6.654741355132104</v>
      </c>
    </row>
    <row r="150" spans="1:35" ht="12.75" outlineLevel="1">
      <c r="A150" s="1" t="s">
        <v>468</v>
      </c>
      <c r="B150" s="16" t="s">
        <v>469</v>
      </c>
      <c r="C150" s="1" t="s">
        <v>1101</v>
      </c>
      <c r="E150" s="5">
        <v>-279357.5</v>
      </c>
      <c r="G150" s="5">
        <v>-285616.36</v>
      </c>
      <c r="I150" s="9">
        <f t="shared" si="40"/>
        <v>6258.859999999986</v>
      </c>
      <c r="K150" s="21">
        <f t="shared" si="41"/>
        <v>0.02191352064006413</v>
      </c>
      <c r="M150" s="9">
        <v>-677179.52</v>
      </c>
      <c r="O150" s="9">
        <v>-285616.36</v>
      </c>
      <c r="Q150" s="9">
        <f t="shared" si="42"/>
        <v>-391563.16000000003</v>
      </c>
      <c r="S150" s="21">
        <f t="shared" si="43"/>
        <v>-1.3709409362965064</v>
      </c>
      <c r="U150" s="9">
        <v>-1316507.6</v>
      </c>
      <c r="W150" s="9">
        <v>-285616.36</v>
      </c>
      <c r="Y150" s="9">
        <f t="shared" si="44"/>
        <v>-1030891.2400000001</v>
      </c>
      <c r="AA150" s="21">
        <f t="shared" si="45"/>
        <v>-3.6093564108162437</v>
      </c>
      <c r="AC150" s="9">
        <v>-1798726.75</v>
      </c>
      <c r="AE150" s="9">
        <v>-285616.36</v>
      </c>
      <c r="AG150" s="9">
        <f t="shared" si="46"/>
        <v>-1513110.3900000001</v>
      </c>
      <c r="AI150" s="21">
        <f t="shared" si="47"/>
        <v>-5.297702099417555</v>
      </c>
    </row>
    <row r="151" spans="1:35" ht="12.75" outlineLevel="1">
      <c r="A151" s="1" t="s">
        <v>470</v>
      </c>
      <c r="B151" s="16" t="s">
        <v>471</v>
      </c>
      <c r="C151" s="1" t="s">
        <v>283</v>
      </c>
      <c r="E151" s="5">
        <v>2738945.1</v>
      </c>
      <c r="G151" s="5">
        <v>1384569.59</v>
      </c>
      <c r="I151" s="9">
        <f t="shared" si="40"/>
        <v>1354375.51</v>
      </c>
      <c r="K151" s="21">
        <f t="shared" si="41"/>
        <v>0.9781924431837333</v>
      </c>
      <c r="M151" s="9">
        <v>4200870.41</v>
      </c>
      <c r="O151" s="9">
        <v>1384569.59</v>
      </c>
      <c r="Q151" s="9">
        <f t="shared" si="42"/>
        <v>2816300.8200000003</v>
      </c>
      <c r="S151" s="21">
        <f t="shared" si="43"/>
        <v>2.0340623110175344</v>
      </c>
      <c r="U151" s="9">
        <v>7298384.38</v>
      </c>
      <c r="W151" s="9">
        <v>1384569.59</v>
      </c>
      <c r="Y151" s="9">
        <f t="shared" si="44"/>
        <v>5913814.79</v>
      </c>
      <c r="AA151" s="21">
        <f t="shared" si="45"/>
        <v>4.271229725621808</v>
      </c>
      <c r="AC151" s="9">
        <v>9414134.52</v>
      </c>
      <c r="AE151" s="9">
        <v>1384569.59</v>
      </c>
      <c r="AG151" s="9">
        <f t="shared" si="46"/>
        <v>8029564.93</v>
      </c>
      <c r="AI151" s="21">
        <f t="shared" si="47"/>
        <v>5.799322033354784</v>
      </c>
    </row>
    <row r="152" spans="1:35" ht="12.75" outlineLevel="1">
      <c r="A152" s="1" t="s">
        <v>472</v>
      </c>
      <c r="B152" s="16" t="s">
        <v>473</v>
      </c>
      <c r="C152" s="1" t="s">
        <v>1102</v>
      </c>
      <c r="E152" s="5">
        <v>1093.03</v>
      </c>
      <c r="G152" s="5">
        <v>0</v>
      </c>
      <c r="I152" s="9">
        <f t="shared" si="40"/>
        <v>1093.03</v>
      </c>
      <c r="K152" s="21" t="str">
        <f t="shared" si="41"/>
        <v>N.M.</v>
      </c>
      <c r="M152" s="9">
        <v>1687.3</v>
      </c>
      <c r="O152" s="9">
        <v>0</v>
      </c>
      <c r="Q152" s="9">
        <f t="shared" si="42"/>
        <v>1687.3</v>
      </c>
      <c r="S152" s="21" t="str">
        <f t="shared" si="43"/>
        <v>N.M.</v>
      </c>
      <c r="U152" s="9">
        <v>5672.09</v>
      </c>
      <c r="W152" s="9">
        <v>0</v>
      </c>
      <c r="Y152" s="9">
        <f t="shared" si="44"/>
        <v>5672.09</v>
      </c>
      <c r="AA152" s="21" t="str">
        <f t="shared" si="45"/>
        <v>N.M.</v>
      </c>
      <c r="AC152" s="9">
        <v>6685.98</v>
      </c>
      <c r="AE152" s="9">
        <v>0</v>
      </c>
      <c r="AG152" s="9">
        <f t="shared" si="46"/>
        <v>6685.98</v>
      </c>
      <c r="AI152" s="21" t="str">
        <f t="shared" si="47"/>
        <v>N.M.</v>
      </c>
    </row>
    <row r="153" spans="1:35" ht="12.75" outlineLevel="1">
      <c r="A153" s="1" t="s">
        <v>474</v>
      </c>
      <c r="B153" s="16" t="s">
        <v>475</v>
      </c>
      <c r="C153" s="1" t="s">
        <v>1103</v>
      </c>
      <c r="E153" s="5">
        <v>-743.98</v>
      </c>
      <c r="G153" s="5">
        <v>0</v>
      </c>
      <c r="I153" s="9">
        <f t="shared" si="40"/>
        <v>-743.98</v>
      </c>
      <c r="K153" s="21" t="str">
        <f t="shared" si="41"/>
        <v>N.M.</v>
      </c>
      <c r="M153" s="9">
        <v>-1112.84</v>
      </c>
      <c r="O153" s="9">
        <v>0</v>
      </c>
      <c r="Q153" s="9">
        <f t="shared" si="42"/>
        <v>-1112.84</v>
      </c>
      <c r="S153" s="21" t="str">
        <f t="shared" si="43"/>
        <v>N.M.</v>
      </c>
      <c r="U153" s="9">
        <v>-3887.75</v>
      </c>
      <c r="W153" s="9">
        <v>0</v>
      </c>
      <c r="Y153" s="9">
        <f t="shared" si="44"/>
        <v>-3887.75</v>
      </c>
      <c r="AA153" s="21" t="str">
        <f t="shared" si="45"/>
        <v>N.M.</v>
      </c>
      <c r="AC153" s="9">
        <v>-4767.07</v>
      </c>
      <c r="AE153" s="9">
        <v>0</v>
      </c>
      <c r="AG153" s="9">
        <f t="shared" si="46"/>
        <v>-4767.07</v>
      </c>
      <c r="AI153" s="21" t="str">
        <f t="shared" si="47"/>
        <v>N.M.</v>
      </c>
    </row>
    <row r="154" spans="1:35" ht="12.75" outlineLevel="1">
      <c r="A154" s="1" t="s">
        <v>476</v>
      </c>
      <c r="B154" s="16" t="s">
        <v>477</v>
      </c>
      <c r="C154" s="1" t="s">
        <v>1104</v>
      </c>
      <c r="E154" s="5">
        <v>104432.63</v>
      </c>
      <c r="G154" s="5">
        <v>0</v>
      </c>
      <c r="I154" s="9">
        <f t="shared" si="40"/>
        <v>104432.63</v>
      </c>
      <c r="K154" s="21" t="str">
        <f t="shared" si="41"/>
        <v>N.M.</v>
      </c>
      <c r="M154" s="9">
        <v>322324.92</v>
      </c>
      <c r="O154" s="9">
        <v>0</v>
      </c>
      <c r="Q154" s="9">
        <f t="shared" si="42"/>
        <v>322324.92</v>
      </c>
      <c r="S154" s="21" t="str">
        <f t="shared" si="43"/>
        <v>N.M.</v>
      </c>
      <c r="U154" s="9">
        <v>322324.92</v>
      </c>
      <c r="W154" s="9">
        <v>0</v>
      </c>
      <c r="Y154" s="9">
        <f t="shared" si="44"/>
        <v>322324.92</v>
      </c>
      <c r="AA154" s="21" t="str">
        <f t="shared" si="45"/>
        <v>N.M.</v>
      </c>
      <c r="AC154" s="9">
        <v>322324.92</v>
      </c>
      <c r="AE154" s="9">
        <v>0</v>
      </c>
      <c r="AG154" s="9">
        <f t="shared" si="46"/>
        <v>322324.92</v>
      </c>
      <c r="AI154" s="21" t="str">
        <f t="shared" si="47"/>
        <v>N.M.</v>
      </c>
    </row>
    <row r="155" spans="1:68" s="90" customFormat="1" ht="12.75">
      <c r="A155" s="90" t="s">
        <v>92</v>
      </c>
      <c r="B155" s="91"/>
      <c r="C155" s="77" t="s">
        <v>1105</v>
      </c>
      <c r="D155" s="105"/>
      <c r="E155" s="105">
        <v>4657026.86</v>
      </c>
      <c r="F155" s="105"/>
      <c r="G155" s="105">
        <v>3178645.07</v>
      </c>
      <c r="H155" s="105"/>
      <c r="I155" s="9">
        <f>+E155-G155</f>
        <v>1478381.7900000005</v>
      </c>
      <c r="J155" s="37" t="str">
        <f>IF((+E155-G155)=(I155),"  ",$AO$506)</f>
        <v>  </v>
      </c>
      <c r="K155" s="38">
        <f>IF(G155&lt;0,IF(I155=0,0,IF(OR(G155=0,E155=0),"N.M.",IF(ABS(I155/G155)&gt;=10,"N.M.",I155/(-G155)))),IF(I155=0,0,IF(OR(G155=0,E155=0),"N.M.",IF(ABS(I155/G155)&gt;=10,"N.M.",I155/G155))))</f>
        <v>0.4650981023181681</v>
      </c>
      <c r="L155" s="39"/>
      <c r="M155" s="5">
        <v>8930448.99</v>
      </c>
      <c r="N155" s="9"/>
      <c r="O155" s="5">
        <v>5878210.649999999</v>
      </c>
      <c r="P155" s="9"/>
      <c r="Q155" s="9">
        <f>(+M155-O155)</f>
        <v>3052238.340000001</v>
      </c>
      <c r="R155" s="37" t="str">
        <f>IF((+M155-O155)=(Q155),"  ",$AO$506)</f>
        <v>  </v>
      </c>
      <c r="S155" s="38">
        <f>IF(O155&lt;0,IF(Q155=0,0,IF(OR(O155=0,M155=0),"N.M.",IF(ABS(Q155/O155)&gt;=10,"N.M.",Q155/(-O155)))),IF(Q155=0,0,IF(OR(O155=0,M155=0),"N.M.",IF(ABS(Q155/O155)&gt;=10,"N.M.",Q155/O155))))</f>
        <v>0.5192461654976589</v>
      </c>
      <c r="T155" s="39"/>
      <c r="U155" s="9">
        <v>17556242.970000003</v>
      </c>
      <c r="V155" s="9"/>
      <c r="W155" s="9">
        <v>7753464.1</v>
      </c>
      <c r="X155" s="9"/>
      <c r="Y155" s="9">
        <f>(+U155-W155)</f>
        <v>9802778.870000003</v>
      </c>
      <c r="Z155" s="37" t="str">
        <f>IF((+U155-W155)=(Y155),"  ",$AO$506)</f>
        <v>  </v>
      </c>
      <c r="AA155" s="38">
        <f>IF(W155&lt;0,IF(Y155=0,0,IF(OR(W155=0,U155=0),"N.M.",IF(ABS(Y155/W155)&gt;=10,"N.M.",Y155/(-W155)))),IF(Y155=0,0,IF(OR(W155=0,U155=0),"N.M.",IF(ABS(Y155/W155)&gt;=10,"N.M.",Y155/W155))))</f>
        <v>1.264309570995499</v>
      </c>
      <c r="AB155" s="39"/>
      <c r="AC155" s="9">
        <v>22026839.840000004</v>
      </c>
      <c r="AD155" s="9"/>
      <c r="AE155" s="9">
        <v>7794616.709999999</v>
      </c>
      <c r="AF155" s="9"/>
      <c r="AG155" s="9">
        <f>(+AC155-AE155)</f>
        <v>14232223.130000005</v>
      </c>
      <c r="AH155" s="37" t="str">
        <f>IF((+AC155-AE155)=(AG155),"  ",$AO$506)</f>
        <v>  </v>
      </c>
      <c r="AI155" s="38">
        <f>IF(AE155&lt;0,IF(AG155=0,0,IF(OR(AE155=0,AC155=0),"N.M.",IF(ABS(AG155/AE155)&gt;=10,"N.M.",AG155/(-AE155)))),IF(AG155=0,0,IF(OR(AE155=0,AC155=0),"N.M.",IF(ABS(AG155/AE155)&gt;=10,"N.M.",AG155/AE155))))</f>
        <v>1.8259041668772455</v>
      </c>
      <c r="AJ155" s="105"/>
      <c r="AK155" s="105"/>
      <c r="AL155" s="105"/>
      <c r="AM155" s="105"/>
      <c r="AN155" s="105"/>
      <c r="AO155" s="105"/>
      <c r="AP155" s="106"/>
      <c r="AQ155" s="107"/>
      <c r="AR155" s="108"/>
      <c r="AS155" s="105"/>
      <c r="AT155" s="105"/>
      <c r="AU155" s="105"/>
      <c r="AV155" s="105"/>
      <c r="AW155" s="105"/>
      <c r="AX155" s="106"/>
      <c r="AY155" s="107"/>
      <c r="AZ155" s="108"/>
      <c r="BA155" s="105"/>
      <c r="BB155" s="105"/>
      <c r="BC155" s="105"/>
      <c r="BD155" s="106"/>
      <c r="BE155" s="107"/>
      <c r="BF155" s="108"/>
      <c r="BG155" s="105"/>
      <c r="BH155" s="109"/>
      <c r="BI155" s="105"/>
      <c r="BJ155" s="109"/>
      <c r="BK155" s="105"/>
      <c r="BL155" s="109"/>
      <c r="BM155" s="105"/>
      <c r="BN155" s="97"/>
      <c r="BO155" s="97"/>
      <c r="BP155" s="97"/>
    </row>
    <row r="156" spans="1:35" ht="12.75" outlineLevel="1">
      <c r="A156" s="1" t="s">
        <v>478</v>
      </c>
      <c r="B156" s="16" t="s">
        <v>479</v>
      </c>
      <c r="C156" s="1" t="s">
        <v>1106</v>
      </c>
      <c r="E156" s="5">
        <v>19106.23</v>
      </c>
      <c r="G156" s="5">
        <v>-0.01</v>
      </c>
      <c r="I156" s="9">
        <f aca="true" t="shared" si="48" ref="I156:I161">+E156-G156</f>
        <v>19106.239999999998</v>
      </c>
      <c r="K156" s="21" t="str">
        <f aca="true" t="shared" si="49" ref="K156:K161">IF(G156&lt;0,IF(I156=0,0,IF(OR(G156=0,E156=0),"N.M.",IF(ABS(I156/G156)&gt;=10,"N.M.",I156/(-G156)))),IF(I156=0,0,IF(OR(G156=0,E156=0),"N.M.",IF(ABS(I156/G156)&gt;=10,"N.M.",I156/G156))))</f>
        <v>N.M.</v>
      </c>
      <c r="M156" s="9">
        <v>32169.46</v>
      </c>
      <c r="O156" s="9">
        <v>4353.8</v>
      </c>
      <c r="Q156" s="9">
        <f aca="true" t="shared" si="50" ref="Q156:Q161">(+M156-O156)</f>
        <v>27815.66</v>
      </c>
      <c r="S156" s="21">
        <f aca="true" t="shared" si="51" ref="S156:S161">IF(O156&lt;0,IF(Q156=0,0,IF(OR(O156=0,M156=0),"N.M.",IF(ABS(Q156/O156)&gt;=10,"N.M.",Q156/(-O156)))),IF(Q156=0,0,IF(OR(O156=0,M156=0),"N.M.",IF(ABS(Q156/O156)&gt;=10,"N.M.",Q156/O156))))</f>
        <v>6.388823556433461</v>
      </c>
      <c r="U156" s="9">
        <v>180187.47</v>
      </c>
      <c r="W156" s="9">
        <v>15580.69</v>
      </c>
      <c r="Y156" s="9">
        <f aca="true" t="shared" si="52" ref="Y156:Y161">(+U156-W156)</f>
        <v>164606.78</v>
      </c>
      <c r="AA156" s="21" t="str">
        <f aca="true" t="shared" si="53" ref="AA156:AA161">IF(W156&lt;0,IF(Y156=0,0,IF(OR(W156=0,U156=0),"N.M.",IF(ABS(Y156/W156)&gt;=10,"N.M.",Y156/(-W156)))),IF(Y156=0,0,IF(OR(W156=0,U156=0),"N.M.",IF(ABS(Y156/W156)&gt;=10,"N.M.",Y156/W156))))</f>
        <v>N.M.</v>
      </c>
      <c r="AC156" s="9">
        <v>197496.79</v>
      </c>
      <c r="AE156" s="9">
        <v>15580.69</v>
      </c>
      <c r="AG156" s="9">
        <f aca="true" t="shared" si="54" ref="AG156:AG161">(+AC156-AE156)</f>
        <v>181916.1</v>
      </c>
      <c r="AI156" s="21" t="str">
        <f aca="true" t="shared" si="55" ref="AI156:AI161">IF(AE156&lt;0,IF(AG156=0,0,IF(OR(AE156=0,AC156=0),"N.M.",IF(ABS(AG156/AE156)&gt;=10,"N.M.",AG156/(-AE156)))),IF(AG156=0,0,IF(OR(AE156=0,AC156=0),"N.M.",IF(ABS(AG156/AE156)&gt;=10,"N.M.",AG156/AE156))))</f>
        <v>N.M.</v>
      </c>
    </row>
    <row r="157" spans="1:35" ht="12.75" outlineLevel="1">
      <c r="A157" s="1" t="s">
        <v>480</v>
      </c>
      <c r="B157" s="16" t="s">
        <v>481</v>
      </c>
      <c r="C157" s="1" t="s">
        <v>1107</v>
      </c>
      <c r="E157" s="5">
        <v>3285672</v>
      </c>
      <c r="G157" s="5">
        <v>2876031</v>
      </c>
      <c r="I157" s="9">
        <f t="shared" si="48"/>
        <v>409641</v>
      </c>
      <c r="K157" s="21">
        <f t="shared" si="49"/>
        <v>0.1424327484648114</v>
      </c>
      <c r="M157" s="9">
        <v>9633041</v>
      </c>
      <c r="O157" s="9">
        <v>10566938</v>
      </c>
      <c r="Q157" s="9">
        <f t="shared" si="50"/>
        <v>-933897</v>
      </c>
      <c r="S157" s="21">
        <f t="shared" si="51"/>
        <v>-0.08837915013791128</v>
      </c>
      <c r="U157" s="9">
        <v>27481785</v>
      </c>
      <c r="W157" s="9">
        <v>28656246</v>
      </c>
      <c r="Y157" s="9">
        <f t="shared" si="52"/>
        <v>-1174461</v>
      </c>
      <c r="AA157" s="21">
        <f t="shared" si="53"/>
        <v>-0.04098446809815912</v>
      </c>
      <c r="AC157" s="9">
        <v>38419901</v>
      </c>
      <c r="AE157" s="9">
        <v>40539720</v>
      </c>
      <c r="AG157" s="9">
        <f t="shared" si="54"/>
        <v>-2119819</v>
      </c>
      <c r="AI157" s="21">
        <f t="shared" si="55"/>
        <v>-0.05228992701478945</v>
      </c>
    </row>
    <row r="158" spans="1:35" ht="12.75" outlineLevel="1">
      <c r="A158" s="1" t="s">
        <v>482</v>
      </c>
      <c r="B158" s="16" t="s">
        <v>483</v>
      </c>
      <c r="C158" s="1" t="s">
        <v>1108</v>
      </c>
      <c r="E158" s="5">
        <v>4885250.42</v>
      </c>
      <c r="G158" s="5">
        <v>6666503</v>
      </c>
      <c r="I158" s="9">
        <f t="shared" si="48"/>
        <v>-1781252.58</v>
      </c>
      <c r="K158" s="21">
        <f t="shared" si="49"/>
        <v>-0.26719444662366465</v>
      </c>
      <c r="M158" s="9">
        <v>15961379.71</v>
      </c>
      <c r="O158" s="9">
        <v>17903426</v>
      </c>
      <c r="Q158" s="9">
        <f t="shared" si="50"/>
        <v>-1942046.289999999</v>
      </c>
      <c r="S158" s="21">
        <f t="shared" si="51"/>
        <v>-0.10847344469153553</v>
      </c>
      <c r="U158" s="9">
        <v>37397358.71</v>
      </c>
      <c r="W158" s="9">
        <v>43831287</v>
      </c>
      <c r="Y158" s="9">
        <f t="shared" si="52"/>
        <v>-6433928.289999999</v>
      </c>
      <c r="AA158" s="21">
        <f t="shared" si="53"/>
        <v>-0.14678848672638792</v>
      </c>
      <c r="AC158" s="9">
        <v>51034739.71</v>
      </c>
      <c r="AE158" s="9">
        <v>63506971</v>
      </c>
      <c r="AG158" s="9">
        <f t="shared" si="54"/>
        <v>-12472231.29</v>
      </c>
      <c r="AI158" s="21">
        <f t="shared" si="55"/>
        <v>-0.1963915314115674</v>
      </c>
    </row>
    <row r="159" spans="1:35" ht="12.75" outlineLevel="1">
      <c r="A159" s="1" t="s">
        <v>484</v>
      </c>
      <c r="B159" s="16" t="s">
        <v>485</v>
      </c>
      <c r="C159" s="1" t="s">
        <v>1109</v>
      </c>
      <c r="E159" s="5">
        <v>3566437</v>
      </c>
      <c r="G159" s="5">
        <v>3203711</v>
      </c>
      <c r="I159" s="9">
        <f t="shared" si="48"/>
        <v>362726</v>
      </c>
      <c r="K159" s="21">
        <f t="shared" si="49"/>
        <v>0.11322057451499215</v>
      </c>
      <c r="M159" s="9">
        <v>10176171</v>
      </c>
      <c r="O159" s="9">
        <v>9775465.5</v>
      </c>
      <c r="Q159" s="9">
        <f t="shared" si="50"/>
        <v>400705.5</v>
      </c>
      <c r="S159" s="21">
        <f t="shared" si="51"/>
        <v>0.04099093797630404</v>
      </c>
      <c r="U159" s="9">
        <v>27655869</v>
      </c>
      <c r="W159" s="9">
        <v>26383701.5</v>
      </c>
      <c r="Y159" s="9">
        <f t="shared" si="52"/>
        <v>1272167.5</v>
      </c>
      <c r="AA159" s="21">
        <f t="shared" si="53"/>
        <v>0.04821793105868788</v>
      </c>
      <c r="AC159" s="9">
        <v>40557065</v>
      </c>
      <c r="AE159" s="9">
        <v>40240978.5</v>
      </c>
      <c r="AG159" s="9">
        <f t="shared" si="54"/>
        <v>316086.5</v>
      </c>
      <c r="AI159" s="21">
        <f t="shared" si="55"/>
        <v>0.007854841303125868</v>
      </c>
    </row>
    <row r="160" spans="1:35" ht="12.75" outlineLevel="1">
      <c r="A160" s="1" t="s">
        <v>486</v>
      </c>
      <c r="B160" s="16" t="s">
        <v>487</v>
      </c>
      <c r="C160" s="1" t="s">
        <v>1110</v>
      </c>
      <c r="E160" s="5">
        <v>0</v>
      </c>
      <c r="G160" s="5">
        <v>135940.44</v>
      </c>
      <c r="I160" s="9">
        <f t="shared" si="48"/>
        <v>-135940.44</v>
      </c>
      <c r="K160" s="21" t="str">
        <f t="shared" si="49"/>
        <v>N.M.</v>
      </c>
      <c r="M160" s="9">
        <v>0</v>
      </c>
      <c r="O160" s="9">
        <v>384519.36</v>
      </c>
      <c r="Q160" s="9">
        <f t="shared" si="50"/>
        <v>-384519.36</v>
      </c>
      <c r="S160" s="21" t="str">
        <f t="shared" si="51"/>
        <v>N.M.</v>
      </c>
      <c r="U160" s="9">
        <v>0</v>
      </c>
      <c r="W160" s="9">
        <v>1596414.75</v>
      </c>
      <c r="Y160" s="9">
        <f t="shared" si="52"/>
        <v>-1596414.75</v>
      </c>
      <c r="AA160" s="21" t="str">
        <f t="shared" si="53"/>
        <v>N.M.</v>
      </c>
      <c r="AC160" s="9">
        <v>506036.56</v>
      </c>
      <c r="AE160" s="9">
        <v>2128237.62</v>
      </c>
      <c r="AG160" s="9">
        <f t="shared" si="54"/>
        <v>-1622201.06</v>
      </c>
      <c r="AI160" s="21">
        <f t="shared" si="55"/>
        <v>-0.7622274151887232</v>
      </c>
    </row>
    <row r="161" spans="1:35" ht="12.75" outlineLevel="1">
      <c r="A161" s="1" t="s">
        <v>488</v>
      </c>
      <c r="B161" s="16" t="s">
        <v>489</v>
      </c>
      <c r="C161" s="1" t="s">
        <v>1111</v>
      </c>
      <c r="E161" s="5">
        <v>4362366</v>
      </c>
      <c r="G161" s="5">
        <v>4534146</v>
      </c>
      <c r="I161" s="9">
        <f t="shared" si="48"/>
        <v>-171780</v>
      </c>
      <c r="K161" s="21">
        <f t="shared" si="49"/>
        <v>-0.03788585546208702</v>
      </c>
      <c r="M161" s="9">
        <v>7161763</v>
      </c>
      <c r="O161" s="9">
        <v>12970358</v>
      </c>
      <c r="Q161" s="9">
        <f t="shared" si="50"/>
        <v>-5808595</v>
      </c>
      <c r="S161" s="21">
        <f t="shared" si="51"/>
        <v>-0.44783613528631977</v>
      </c>
      <c r="U161" s="9">
        <v>26604023</v>
      </c>
      <c r="W161" s="9">
        <v>35299910</v>
      </c>
      <c r="Y161" s="9">
        <f t="shared" si="52"/>
        <v>-8695887</v>
      </c>
      <c r="AA161" s="21">
        <f t="shared" si="53"/>
        <v>-0.2463430360020748</v>
      </c>
      <c r="AC161" s="9">
        <v>44900344</v>
      </c>
      <c r="AE161" s="9">
        <v>49473411</v>
      </c>
      <c r="AG161" s="9">
        <f t="shared" si="54"/>
        <v>-4573067</v>
      </c>
      <c r="AI161" s="21">
        <f t="shared" si="55"/>
        <v>-0.09243484343539604</v>
      </c>
    </row>
    <row r="162" spans="1:68" s="90" customFormat="1" ht="12.75">
      <c r="A162" s="90" t="s">
        <v>93</v>
      </c>
      <c r="B162" s="91"/>
      <c r="C162" s="77" t="s">
        <v>1112</v>
      </c>
      <c r="D162" s="105"/>
      <c r="E162" s="105">
        <v>16118831.65</v>
      </c>
      <c r="F162" s="105"/>
      <c r="G162" s="105">
        <v>17416331.43</v>
      </c>
      <c r="H162" s="105"/>
      <c r="I162" s="9">
        <f>+E162-G162</f>
        <v>-1297499.7799999993</v>
      </c>
      <c r="J162" s="37" t="str">
        <f>IF((+E162-G162)=(I162),"  ",$AO$506)</f>
        <v>  </v>
      </c>
      <c r="K162" s="38">
        <f>IF(G162&lt;0,IF(I162=0,0,IF(OR(G162=0,E162=0),"N.M.",IF(ABS(I162/G162)&gt;=10,"N.M.",I162/(-G162)))),IF(I162=0,0,IF(OR(G162=0,E162=0),"N.M.",IF(ABS(I162/G162)&gt;=10,"N.M.",I162/G162))))</f>
        <v>-0.07449902898408493</v>
      </c>
      <c r="L162" s="39"/>
      <c r="M162" s="5">
        <v>42964524.17</v>
      </c>
      <c r="N162" s="9"/>
      <c r="O162" s="5">
        <v>51605060.66</v>
      </c>
      <c r="P162" s="9"/>
      <c r="Q162" s="9">
        <f>(+M162-O162)</f>
        <v>-8640536.489999995</v>
      </c>
      <c r="R162" s="37" t="str">
        <f>IF((+M162-O162)=(Q162),"  ",$AO$506)</f>
        <v>  </v>
      </c>
      <c r="S162" s="38">
        <f>IF(O162&lt;0,IF(Q162=0,0,IF(OR(O162=0,M162=0),"N.M.",IF(ABS(Q162/O162)&gt;=10,"N.M.",Q162/(-O162)))),IF(Q162=0,0,IF(OR(O162=0,M162=0),"N.M.",IF(ABS(Q162/O162)&gt;=10,"N.M.",Q162/O162))))</f>
        <v>-0.16743583632094108</v>
      </c>
      <c r="T162" s="39"/>
      <c r="U162" s="9">
        <v>119319223.18</v>
      </c>
      <c r="V162" s="9"/>
      <c r="W162" s="9">
        <v>135783139.94</v>
      </c>
      <c r="X162" s="9"/>
      <c r="Y162" s="9">
        <f>(+U162-W162)</f>
        <v>-16463916.75999999</v>
      </c>
      <c r="Z162" s="37" t="str">
        <f>IF((+U162-W162)=(Y162),"  ",$AO$506)</f>
        <v>  </v>
      </c>
      <c r="AA162" s="38">
        <f>IF(W162&lt;0,IF(Y162=0,0,IF(OR(W162=0,U162=0),"N.M.",IF(ABS(Y162/W162)&gt;=10,"N.M.",Y162/(-W162)))),IF(Y162=0,0,IF(OR(W162=0,U162=0),"N.M.",IF(ABS(Y162/W162)&gt;=10,"N.M.",Y162/W162))))</f>
        <v>-0.12125155425979312</v>
      </c>
      <c r="AB162" s="39"/>
      <c r="AC162" s="9">
        <v>175615583.06</v>
      </c>
      <c r="AD162" s="9"/>
      <c r="AE162" s="9">
        <v>195904898.81</v>
      </c>
      <c r="AF162" s="9"/>
      <c r="AG162" s="9">
        <f>(+AC162-AE162)</f>
        <v>-20289315.75</v>
      </c>
      <c r="AH162" s="37" t="str">
        <f>IF((+AC162-AE162)=(AG162),"  ",$AO$506)</f>
        <v>  </v>
      </c>
      <c r="AI162" s="38">
        <f>IF(AE162&lt;0,IF(AG162=0,0,IF(OR(AE162=0,AC162=0),"N.M.",IF(ABS(AG162/AE162)&gt;=10,"N.M.",AG162/(-AE162)))),IF(AG162=0,0,IF(OR(AE162=0,AC162=0),"N.M.",IF(ABS(AG162/AE162)&gt;=10,"N.M.",AG162/AE162))))</f>
        <v>-0.10356716893372718</v>
      </c>
      <c r="AJ162" s="105"/>
      <c r="AK162" s="105"/>
      <c r="AL162" s="105"/>
      <c r="AM162" s="105"/>
      <c r="AN162" s="105"/>
      <c r="AO162" s="105"/>
      <c r="AP162" s="106"/>
      <c r="AQ162" s="107"/>
      <c r="AR162" s="108"/>
      <c r="AS162" s="105"/>
      <c r="AT162" s="105"/>
      <c r="AU162" s="105"/>
      <c r="AV162" s="105"/>
      <c r="AW162" s="105"/>
      <c r="AX162" s="106"/>
      <c r="AY162" s="107"/>
      <c r="AZ162" s="108"/>
      <c r="BA162" s="105"/>
      <c r="BB162" s="105"/>
      <c r="BC162" s="105"/>
      <c r="BD162" s="106"/>
      <c r="BE162" s="107"/>
      <c r="BF162" s="108"/>
      <c r="BG162" s="105"/>
      <c r="BH162" s="109"/>
      <c r="BI162" s="105"/>
      <c r="BJ162" s="109"/>
      <c r="BK162" s="105"/>
      <c r="BL162" s="109"/>
      <c r="BM162" s="105"/>
      <c r="BN162" s="97"/>
      <c r="BO162" s="97"/>
      <c r="BP162" s="97"/>
    </row>
    <row r="163" spans="1:35" ht="12.75" outlineLevel="1">
      <c r="A163" s="1" t="s">
        <v>490</v>
      </c>
      <c r="B163" s="16" t="s">
        <v>491</v>
      </c>
      <c r="C163" s="1" t="s">
        <v>1113</v>
      </c>
      <c r="E163" s="5">
        <v>0</v>
      </c>
      <c r="G163" s="5">
        <v>6043.36</v>
      </c>
      <c r="I163" s="9">
        <f aca="true" t="shared" si="56" ref="I163:I194">+E163-G163</f>
        <v>-6043.36</v>
      </c>
      <c r="K163" s="21" t="str">
        <f aca="true" t="shared" si="57" ref="K163:K194">IF(G163&lt;0,IF(I163=0,0,IF(OR(G163=0,E163=0),"N.M.",IF(ABS(I163/G163)&gt;=10,"N.M.",I163/(-G163)))),IF(I163=0,0,IF(OR(G163=0,E163=0),"N.M.",IF(ABS(I163/G163)&gt;=10,"N.M.",I163/G163))))</f>
        <v>N.M.</v>
      </c>
      <c r="M163" s="9">
        <v>0</v>
      </c>
      <c r="O163" s="9">
        <v>18580.94</v>
      </c>
      <c r="Q163" s="9">
        <f aca="true" t="shared" si="58" ref="Q163:Q194">(+M163-O163)</f>
        <v>-18580.94</v>
      </c>
      <c r="S163" s="21" t="str">
        <f aca="true" t="shared" si="59" ref="S163:S194">IF(O163&lt;0,IF(Q163=0,0,IF(OR(O163=0,M163=0),"N.M.",IF(ABS(Q163/O163)&gt;=10,"N.M.",Q163/(-O163)))),IF(Q163=0,0,IF(OR(O163=0,M163=0),"N.M.",IF(ABS(Q163/O163)&gt;=10,"N.M.",Q163/O163))))</f>
        <v>N.M.</v>
      </c>
      <c r="U163" s="9">
        <v>0</v>
      </c>
      <c r="W163" s="9">
        <v>49548</v>
      </c>
      <c r="Y163" s="9">
        <f aca="true" t="shared" si="60" ref="Y163:Y194">(+U163-W163)</f>
        <v>-49548</v>
      </c>
      <c r="AA163" s="21" t="str">
        <f aca="true" t="shared" si="61" ref="AA163:AA194">IF(W163&lt;0,IF(Y163=0,0,IF(OR(W163=0,U163=0),"N.M.",IF(ABS(Y163/W163)&gt;=10,"N.M.",Y163/(-W163)))),IF(Y163=0,0,IF(OR(W163=0,U163=0),"N.M.",IF(ABS(Y163/W163)&gt;=10,"N.M.",Y163/W163))))</f>
        <v>N.M.</v>
      </c>
      <c r="AC163" s="9">
        <v>24164.51</v>
      </c>
      <c r="AE163" s="9">
        <v>49548</v>
      </c>
      <c r="AG163" s="9">
        <f aca="true" t="shared" si="62" ref="AG163:AG194">(+AC163-AE163)</f>
        <v>-25383.49</v>
      </c>
      <c r="AI163" s="21">
        <f aca="true" t="shared" si="63" ref="AI163:AI194">IF(AE163&lt;0,IF(AG163=0,0,IF(OR(AE163=0,AC163=0),"N.M.",IF(ABS(AG163/AE163)&gt;=10,"N.M.",AG163/(-AE163)))),IF(AG163=0,0,IF(OR(AE163=0,AC163=0),"N.M.",IF(ABS(AG163/AE163)&gt;=10,"N.M.",AG163/AE163))))</f>
        <v>-0.5123010010494874</v>
      </c>
    </row>
    <row r="164" spans="1:35" ht="12.75" outlineLevel="1">
      <c r="A164" s="1" t="s">
        <v>492</v>
      </c>
      <c r="B164" s="16" t="s">
        <v>493</v>
      </c>
      <c r="C164" s="1" t="s">
        <v>1114</v>
      </c>
      <c r="E164" s="5">
        <v>-136</v>
      </c>
      <c r="G164" s="5">
        <v>-105.5</v>
      </c>
      <c r="I164" s="9">
        <f t="shared" si="56"/>
        <v>-30.5</v>
      </c>
      <c r="K164" s="21">
        <f t="shared" si="57"/>
        <v>-0.2890995260663507</v>
      </c>
      <c r="M164" s="9">
        <v>-408</v>
      </c>
      <c r="O164" s="9">
        <v>-316.5</v>
      </c>
      <c r="Q164" s="9">
        <f t="shared" si="58"/>
        <v>-91.5</v>
      </c>
      <c r="S164" s="21">
        <f t="shared" si="59"/>
        <v>-0.2890995260663507</v>
      </c>
      <c r="U164" s="9">
        <v>-1093</v>
      </c>
      <c r="W164" s="9">
        <v>-844</v>
      </c>
      <c r="Y164" s="9">
        <f t="shared" si="60"/>
        <v>-249</v>
      </c>
      <c r="AA164" s="21">
        <f t="shared" si="61"/>
        <v>-0.2950236966824645</v>
      </c>
      <c r="AC164" s="9">
        <v>-1689</v>
      </c>
      <c r="AE164" s="9">
        <v>-1266</v>
      </c>
      <c r="AG164" s="9">
        <f t="shared" si="62"/>
        <v>-423</v>
      </c>
      <c r="AI164" s="21">
        <f t="shared" si="63"/>
        <v>-0.3341232227488152</v>
      </c>
    </row>
    <row r="165" spans="1:35" ht="12.75" outlineLevel="1">
      <c r="A165" s="1" t="s">
        <v>494</v>
      </c>
      <c r="B165" s="16" t="s">
        <v>495</v>
      </c>
      <c r="C165" s="1" t="s">
        <v>1115</v>
      </c>
      <c r="E165" s="5">
        <v>206772.85</v>
      </c>
      <c r="G165" s="5">
        <v>202918.87</v>
      </c>
      <c r="I165" s="9">
        <f t="shared" si="56"/>
        <v>3853.9800000000105</v>
      </c>
      <c r="K165" s="21">
        <f t="shared" si="57"/>
        <v>0.018992713688973383</v>
      </c>
      <c r="M165" s="9">
        <v>605222.8</v>
      </c>
      <c r="O165" s="9">
        <v>580929.93</v>
      </c>
      <c r="Q165" s="9">
        <f t="shared" si="58"/>
        <v>24292.869999999995</v>
      </c>
      <c r="S165" s="21">
        <f t="shared" si="59"/>
        <v>0.04181721193122206</v>
      </c>
      <c r="U165" s="9">
        <v>1728561.98</v>
      </c>
      <c r="W165" s="9">
        <v>1469971.13</v>
      </c>
      <c r="Y165" s="9">
        <f t="shared" si="60"/>
        <v>258590.8500000001</v>
      </c>
      <c r="AA165" s="21">
        <f t="shared" si="61"/>
        <v>0.17591559774374624</v>
      </c>
      <c r="AC165" s="9">
        <v>2518405.85</v>
      </c>
      <c r="AE165" s="9">
        <v>2038491.98</v>
      </c>
      <c r="AG165" s="9">
        <f t="shared" si="62"/>
        <v>479913.8700000001</v>
      </c>
      <c r="AI165" s="21">
        <f t="shared" si="63"/>
        <v>0.23542592990726416</v>
      </c>
    </row>
    <row r="166" spans="1:35" ht="12.75" outlineLevel="1">
      <c r="A166" s="1" t="s">
        <v>496</v>
      </c>
      <c r="B166" s="16" t="s">
        <v>497</v>
      </c>
      <c r="C166" s="1" t="s">
        <v>1116</v>
      </c>
      <c r="E166" s="5">
        <v>113530.85</v>
      </c>
      <c r="G166" s="5">
        <v>107390.52</v>
      </c>
      <c r="I166" s="9">
        <f t="shared" si="56"/>
        <v>6140.330000000002</v>
      </c>
      <c r="K166" s="21">
        <f t="shared" si="57"/>
        <v>0.05717757954798991</v>
      </c>
      <c r="M166" s="9">
        <v>311743.74</v>
      </c>
      <c r="O166" s="9">
        <v>308784.42</v>
      </c>
      <c r="Q166" s="9">
        <f t="shared" si="58"/>
        <v>2959.320000000007</v>
      </c>
      <c r="S166" s="21">
        <f t="shared" si="59"/>
        <v>0.00958377368910001</v>
      </c>
      <c r="U166" s="9">
        <v>878245.5</v>
      </c>
      <c r="W166" s="9">
        <v>743183.62</v>
      </c>
      <c r="Y166" s="9">
        <f t="shared" si="60"/>
        <v>135061.88</v>
      </c>
      <c r="AA166" s="21">
        <f t="shared" si="61"/>
        <v>0.18173419914717712</v>
      </c>
      <c r="AC166" s="9">
        <v>1271261.47</v>
      </c>
      <c r="AE166" s="9">
        <v>1123289.82</v>
      </c>
      <c r="AG166" s="9">
        <f t="shared" si="62"/>
        <v>147971.6499999999</v>
      </c>
      <c r="AI166" s="21">
        <f t="shared" si="63"/>
        <v>0.13173060715532872</v>
      </c>
    </row>
    <row r="167" spans="1:35" ht="12.75" outlineLevel="1">
      <c r="A167" s="1" t="s">
        <v>498</v>
      </c>
      <c r="B167" s="16" t="s">
        <v>499</v>
      </c>
      <c r="C167" s="1" t="s">
        <v>1117</v>
      </c>
      <c r="E167" s="5">
        <v>467790.941</v>
      </c>
      <c r="G167" s="5">
        <v>383982.353</v>
      </c>
      <c r="I167" s="9">
        <f t="shared" si="56"/>
        <v>83808.58799999999</v>
      </c>
      <c r="K167" s="21">
        <f t="shared" si="57"/>
        <v>0.21826156161921323</v>
      </c>
      <c r="M167" s="9">
        <v>1157430.953</v>
      </c>
      <c r="O167" s="9">
        <v>1115137.604</v>
      </c>
      <c r="Q167" s="9">
        <f t="shared" si="58"/>
        <v>42293.34899999993</v>
      </c>
      <c r="S167" s="21">
        <f t="shared" si="59"/>
        <v>0.037926574127079594</v>
      </c>
      <c r="U167" s="9">
        <v>3038048.338</v>
      </c>
      <c r="W167" s="9">
        <v>2802934.08</v>
      </c>
      <c r="Y167" s="9">
        <f t="shared" si="60"/>
        <v>235114.2579999999</v>
      </c>
      <c r="AA167" s="21">
        <f t="shared" si="61"/>
        <v>0.08388147965292138</v>
      </c>
      <c r="AC167" s="9">
        <v>4689463.598</v>
      </c>
      <c r="AE167" s="9">
        <v>4440850.898</v>
      </c>
      <c r="AG167" s="9">
        <f t="shared" si="62"/>
        <v>248612.7000000002</v>
      </c>
      <c r="AI167" s="21">
        <f t="shared" si="63"/>
        <v>0.055983122538963516</v>
      </c>
    </row>
    <row r="168" spans="1:35" ht="12.75" outlineLevel="1">
      <c r="A168" s="1" t="s">
        <v>500</v>
      </c>
      <c r="B168" s="16" t="s">
        <v>501</v>
      </c>
      <c r="C168" s="1" t="s">
        <v>1118</v>
      </c>
      <c r="E168" s="5">
        <v>169490.578</v>
      </c>
      <c r="G168" s="5">
        <v>97702.192</v>
      </c>
      <c r="I168" s="9">
        <f t="shared" si="56"/>
        <v>71788.38600000001</v>
      </c>
      <c r="K168" s="21">
        <f t="shared" si="57"/>
        <v>0.7347674041949849</v>
      </c>
      <c r="M168" s="9">
        <v>362094.467</v>
      </c>
      <c r="O168" s="9">
        <v>200489.198</v>
      </c>
      <c r="Q168" s="9">
        <f t="shared" si="58"/>
        <v>161605.269</v>
      </c>
      <c r="S168" s="21">
        <f t="shared" si="59"/>
        <v>0.806054743158781</v>
      </c>
      <c r="U168" s="9">
        <v>841219.481</v>
      </c>
      <c r="W168" s="9">
        <v>664127.125</v>
      </c>
      <c r="Y168" s="9">
        <f t="shared" si="60"/>
        <v>177092.35600000003</v>
      </c>
      <c r="AA168" s="21">
        <f t="shared" si="61"/>
        <v>0.2666543035717748</v>
      </c>
      <c r="AC168" s="9">
        <v>1278167.87</v>
      </c>
      <c r="AE168" s="9">
        <v>1172016.8429999999</v>
      </c>
      <c r="AG168" s="9">
        <f t="shared" si="62"/>
        <v>106151.02700000023</v>
      </c>
      <c r="AI168" s="21">
        <f t="shared" si="63"/>
        <v>0.09057124702089307</v>
      </c>
    </row>
    <row r="169" spans="1:35" ht="12.75" outlineLevel="1">
      <c r="A169" s="1" t="s">
        <v>502</v>
      </c>
      <c r="B169" s="16" t="s">
        <v>503</v>
      </c>
      <c r="C169" s="1" t="s">
        <v>1119</v>
      </c>
      <c r="E169" s="5">
        <v>447167.12</v>
      </c>
      <c r="G169" s="5">
        <v>229073.92</v>
      </c>
      <c r="I169" s="9">
        <f t="shared" si="56"/>
        <v>218093.19999999998</v>
      </c>
      <c r="K169" s="21">
        <f t="shared" si="57"/>
        <v>0.952064730895599</v>
      </c>
      <c r="M169" s="9">
        <v>1178654.58</v>
      </c>
      <c r="O169" s="9">
        <v>655105.51</v>
      </c>
      <c r="Q169" s="9">
        <f t="shared" si="58"/>
        <v>523549.07000000007</v>
      </c>
      <c r="S169" s="21">
        <f t="shared" si="59"/>
        <v>0.7991828217106586</v>
      </c>
      <c r="U169" s="9">
        <v>1436060.86</v>
      </c>
      <c r="W169" s="9">
        <v>767145.84</v>
      </c>
      <c r="Y169" s="9">
        <f t="shared" si="60"/>
        <v>668915.0200000001</v>
      </c>
      <c r="AA169" s="21">
        <f t="shared" si="61"/>
        <v>0.871952874045436</v>
      </c>
      <c r="AC169" s="9">
        <v>1679665.54</v>
      </c>
      <c r="AE169" s="9">
        <v>1044819.52</v>
      </c>
      <c r="AG169" s="9">
        <f t="shared" si="62"/>
        <v>634846.02</v>
      </c>
      <c r="AI169" s="21">
        <f t="shared" si="63"/>
        <v>0.6076130928334876</v>
      </c>
    </row>
    <row r="170" spans="1:35" ht="12.75" outlineLevel="1">
      <c r="A170" s="1" t="s">
        <v>504</v>
      </c>
      <c r="B170" s="16" t="s">
        <v>505</v>
      </c>
      <c r="C170" s="1" t="s">
        <v>1120</v>
      </c>
      <c r="E170" s="5">
        <v>5085.416</v>
      </c>
      <c r="G170" s="5">
        <v>4342.362</v>
      </c>
      <c r="I170" s="9">
        <f t="shared" si="56"/>
        <v>743.0540000000001</v>
      </c>
      <c r="K170" s="21">
        <f t="shared" si="57"/>
        <v>0.17111747016946077</v>
      </c>
      <c r="M170" s="9">
        <v>16928.532</v>
      </c>
      <c r="O170" s="9">
        <v>11704.485</v>
      </c>
      <c r="Q170" s="9">
        <f t="shared" si="58"/>
        <v>5224.046999999999</v>
      </c>
      <c r="S170" s="21">
        <f t="shared" si="59"/>
        <v>0.44632865094021634</v>
      </c>
      <c r="U170" s="9">
        <v>46329.887</v>
      </c>
      <c r="W170" s="9">
        <v>38799.076</v>
      </c>
      <c r="Y170" s="9">
        <f t="shared" si="60"/>
        <v>7530.8110000000015</v>
      </c>
      <c r="AA170" s="21">
        <f t="shared" si="61"/>
        <v>0.19409768933672547</v>
      </c>
      <c r="AC170" s="9">
        <v>64039.44500000001</v>
      </c>
      <c r="AE170" s="9">
        <v>54350.165</v>
      </c>
      <c r="AG170" s="9">
        <f t="shared" si="62"/>
        <v>9689.280000000006</v>
      </c>
      <c r="AI170" s="21">
        <f t="shared" si="63"/>
        <v>0.17827507975366783</v>
      </c>
    </row>
    <row r="171" spans="1:35" ht="12.75" outlineLevel="1">
      <c r="A171" s="1" t="s">
        <v>506</v>
      </c>
      <c r="B171" s="16" t="s">
        <v>507</v>
      </c>
      <c r="C171" s="1" t="s">
        <v>1121</v>
      </c>
      <c r="E171" s="5">
        <v>255602.156</v>
      </c>
      <c r="G171" s="5">
        <v>260487.256</v>
      </c>
      <c r="I171" s="9">
        <f t="shared" si="56"/>
        <v>-4885.100000000006</v>
      </c>
      <c r="K171" s="21">
        <f t="shared" si="57"/>
        <v>-0.01875370056491365</v>
      </c>
      <c r="M171" s="9">
        <v>882696.17</v>
      </c>
      <c r="O171" s="9">
        <v>731505.074</v>
      </c>
      <c r="Q171" s="9">
        <f t="shared" si="58"/>
        <v>151191.09600000002</v>
      </c>
      <c r="S171" s="21">
        <f t="shared" si="59"/>
        <v>0.20668495868833853</v>
      </c>
      <c r="U171" s="9">
        <v>2100997.271</v>
      </c>
      <c r="W171" s="9">
        <v>1905836.376</v>
      </c>
      <c r="Y171" s="9">
        <f t="shared" si="60"/>
        <v>195160.89500000025</v>
      </c>
      <c r="AA171" s="21">
        <f t="shared" si="61"/>
        <v>0.1024017053392627</v>
      </c>
      <c r="AC171" s="9">
        <v>3319012.818</v>
      </c>
      <c r="AE171" s="9">
        <v>3430521.2759999996</v>
      </c>
      <c r="AG171" s="9">
        <f t="shared" si="62"/>
        <v>-111508.45799999963</v>
      </c>
      <c r="AI171" s="21">
        <f t="shared" si="63"/>
        <v>-0.03250481458316997</v>
      </c>
    </row>
    <row r="172" spans="1:35" ht="12.75" outlineLevel="1">
      <c r="A172" s="1" t="s">
        <v>508</v>
      </c>
      <c r="B172" s="16" t="s">
        <v>509</v>
      </c>
      <c r="C172" s="1" t="s">
        <v>1122</v>
      </c>
      <c r="E172" s="5">
        <v>424</v>
      </c>
      <c r="G172" s="5">
        <v>255</v>
      </c>
      <c r="I172" s="9">
        <f t="shared" si="56"/>
        <v>169</v>
      </c>
      <c r="K172" s="21">
        <f t="shared" si="57"/>
        <v>0.6627450980392157</v>
      </c>
      <c r="M172" s="9">
        <v>2021</v>
      </c>
      <c r="O172" s="9">
        <v>945</v>
      </c>
      <c r="Q172" s="9">
        <f t="shared" si="58"/>
        <v>1076</v>
      </c>
      <c r="S172" s="21">
        <f t="shared" si="59"/>
        <v>1.1386243386243386</v>
      </c>
      <c r="U172" s="9">
        <v>3001</v>
      </c>
      <c r="W172" s="9">
        <v>2508</v>
      </c>
      <c r="Y172" s="9">
        <f t="shared" si="60"/>
        <v>493</v>
      </c>
      <c r="AA172" s="21">
        <f t="shared" si="61"/>
        <v>0.19657097288676237</v>
      </c>
      <c r="AC172" s="9">
        <v>5432</v>
      </c>
      <c r="AE172" s="9">
        <v>4762</v>
      </c>
      <c r="AG172" s="9">
        <f t="shared" si="62"/>
        <v>670</v>
      </c>
      <c r="AI172" s="21">
        <f t="shared" si="63"/>
        <v>0.14069718605627887</v>
      </c>
    </row>
    <row r="173" spans="1:35" ht="12.75" outlineLevel="1">
      <c r="A173" s="1" t="s">
        <v>510</v>
      </c>
      <c r="B173" s="16" t="s">
        <v>511</v>
      </c>
      <c r="C173" s="1" t="s">
        <v>1123</v>
      </c>
      <c r="E173" s="5">
        <v>1021.7410000000001</v>
      </c>
      <c r="G173" s="5">
        <v>50.69</v>
      </c>
      <c r="I173" s="9">
        <f t="shared" si="56"/>
        <v>971.0510000000002</v>
      </c>
      <c r="K173" s="21" t="str">
        <f t="shared" si="57"/>
        <v>N.M.</v>
      </c>
      <c r="M173" s="9">
        <v>1033.971</v>
      </c>
      <c r="O173" s="9">
        <v>58.3</v>
      </c>
      <c r="Q173" s="9">
        <f t="shared" si="58"/>
        <v>975.671</v>
      </c>
      <c r="S173" s="21" t="str">
        <f t="shared" si="59"/>
        <v>N.M.</v>
      </c>
      <c r="U173" s="9">
        <v>1125.611</v>
      </c>
      <c r="W173" s="9">
        <v>205.98</v>
      </c>
      <c r="Y173" s="9">
        <f t="shared" si="60"/>
        <v>919.6310000000001</v>
      </c>
      <c r="AA173" s="21">
        <f t="shared" si="61"/>
        <v>4.464661617632781</v>
      </c>
      <c r="AC173" s="9">
        <v>1174.0110000000002</v>
      </c>
      <c r="AE173" s="9">
        <v>205.98</v>
      </c>
      <c r="AG173" s="9">
        <f t="shared" si="62"/>
        <v>968.0310000000002</v>
      </c>
      <c r="AI173" s="21">
        <f t="shared" si="63"/>
        <v>4.699635886979319</v>
      </c>
    </row>
    <row r="174" spans="1:35" ht="12.75" outlineLevel="1">
      <c r="A174" s="1" t="s">
        <v>512</v>
      </c>
      <c r="B174" s="16" t="s">
        <v>513</v>
      </c>
      <c r="C174" s="1" t="s">
        <v>1124</v>
      </c>
      <c r="E174" s="5">
        <v>0</v>
      </c>
      <c r="G174" s="5">
        <v>0</v>
      </c>
      <c r="I174" s="9">
        <f t="shared" si="56"/>
        <v>0</v>
      </c>
      <c r="K174" s="21">
        <f t="shared" si="57"/>
        <v>0</v>
      </c>
      <c r="M174" s="9">
        <v>0</v>
      </c>
      <c r="O174" s="9">
        <v>0</v>
      </c>
      <c r="Q174" s="9">
        <f t="shared" si="58"/>
        <v>0</v>
      </c>
      <c r="S174" s="21">
        <f t="shared" si="59"/>
        <v>0</v>
      </c>
      <c r="U174" s="9">
        <v>0</v>
      </c>
      <c r="W174" s="9">
        <v>0</v>
      </c>
      <c r="Y174" s="9">
        <f t="shared" si="60"/>
        <v>0</v>
      </c>
      <c r="AA174" s="21">
        <f t="shared" si="61"/>
        <v>0</v>
      </c>
      <c r="AC174" s="9">
        <v>0</v>
      </c>
      <c r="AE174" s="9">
        <v>90.29</v>
      </c>
      <c r="AG174" s="9">
        <f t="shared" si="62"/>
        <v>-90.29</v>
      </c>
      <c r="AI174" s="21" t="str">
        <f t="shared" si="63"/>
        <v>N.M.</v>
      </c>
    </row>
    <row r="175" spans="1:35" ht="12.75" outlineLevel="1">
      <c r="A175" s="1" t="s">
        <v>514</v>
      </c>
      <c r="B175" s="16" t="s">
        <v>515</v>
      </c>
      <c r="C175" s="1" t="s">
        <v>1125</v>
      </c>
      <c r="E175" s="5">
        <v>214872.21</v>
      </c>
      <c r="G175" s="5">
        <v>325582.01</v>
      </c>
      <c r="I175" s="9">
        <f t="shared" si="56"/>
        <v>-110709.80000000002</v>
      </c>
      <c r="K175" s="21">
        <f t="shared" si="57"/>
        <v>-0.340036600916617</v>
      </c>
      <c r="M175" s="9">
        <v>565670.97</v>
      </c>
      <c r="O175" s="9">
        <v>931829.93</v>
      </c>
      <c r="Q175" s="9">
        <f t="shared" si="58"/>
        <v>-366158.9600000001</v>
      </c>
      <c r="S175" s="21">
        <f t="shared" si="59"/>
        <v>-0.3929461248363208</v>
      </c>
      <c r="U175" s="9">
        <v>1414378.16</v>
      </c>
      <c r="W175" s="9">
        <v>2341275.84</v>
      </c>
      <c r="Y175" s="9">
        <f t="shared" si="60"/>
        <v>-926897.6799999999</v>
      </c>
      <c r="AA175" s="21">
        <f t="shared" si="61"/>
        <v>-0.39589426592297644</v>
      </c>
      <c r="AC175" s="9">
        <v>2479438.27</v>
      </c>
      <c r="AE175" s="9">
        <v>3308019.84</v>
      </c>
      <c r="AG175" s="9">
        <f t="shared" si="62"/>
        <v>-828581.5699999998</v>
      </c>
      <c r="AI175" s="21">
        <f t="shared" si="63"/>
        <v>-0.25047660234105484</v>
      </c>
    </row>
    <row r="176" spans="1:35" ht="12.75" outlineLevel="1">
      <c r="A176" s="1" t="s">
        <v>516</v>
      </c>
      <c r="B176" s="16" t="s">
        <v>517</v>
      </c>
      <c r="C176" s="1" t="s">
        <v>1126</v>
      </c>
      <c r="E176" s="5">
        <v>0</v>
      </c>
      <c r="G176" s="5">
        <v>0</v>
      </c>
      <c r="I176" s="9">
        <f t="shared" si="56"/>
        <v>0</v>
      </c>
      <c r="K176" s="21">
        <f t="shared" si="57"/>
        <v>0</v>
      </c>
      <c r="M176" s="9">
        <v>0</v>
      </c>
      <c r="O176" s="9">
        <v>0</v>
      </c>
      <c r="Q176" s="9">
        <f t="shared" si="58"/>
        <v>0</v>
      </c>
      <c r="S176" s="21">
        <f t="shared" si="59"/>
        <v>0</v>
      </c>
      <c r="U176" s="9">
        <v>0.52</v>
      </c>
      <c r="W176" s="9">
        <v>0</v>
      </c>
      <c r="Y176" s="9">
        <f t="shared" si="60"/>
        <v>0.52</v>
      </c>
      <c r="AA176" s="21" t="str">
        <f t="shared" si="61"/>
        <v>N.M.</v>
      </c>
      <c r="AC176" s="9">
        <v>0.52</v>
      </c>
      <c r="AE176" s="9">
        <v>0</v>
      </c>
      <c r="AG176" s="9">
        <f t="shared" si="62"/>
        <v>0.52</v>
      </c>
      <c r="AI176" s="21" t="str">
        <f t="shared" si="63"/>
        <v>N.M.</v>
      </c>
    </row>
    <row r="177" spans="1:35" ht="12.75" outlineLevel="1">
      <c r="A177" s="1" t="s">
        <v>518</v>
      </c>
      <c r="B177" s="16" t="s">
        <v>519</v>
      </c>
      <c r="C177" s="1" t="s">
        <v>1127</v>
      </c>
      <c r="E177" s="5">
        <v>343.07</v>
      </c>
      <c r="G177" s="5">
        <v>3674.22</v>
      </c>
      <c r="I177" s="9">
        <f t="shared" si="56"/>
        <v>-3331.1499999999996</v>
      </c>
      <c r="K177" s="21">
        <f t="shared" si="57"/>
        <v>-0.9066278012748283</v>
      </c>
      <c r="M177" s="9">
        <v>991.61</v>
      </c>
      <c r="O177" s="9">
        <v>9504.16</v>
      </c>
      <c r="Q177" s="9">
        <f t="shared" si="58"/>
        <v>-8512.55</v>
      </c>
      <c r="S177" s="21">
        <f t="shared" si="59"/>
        <v>-0.8956656874463392</v>
      </c>
      <c r="U177" s="9">
        <v>2458.46</v>
      </c>
      <c r="W177" s="9">
        <v>16488.39</v>
      </c>
      <c r="Y177" s="9">
        <f t="shared" si="60"/>
        <v>-14029.93</v>
      </c>
      <c r="AA177" s="21">
        <f t="shared" si="61"/>
        <v>-0.8508975103087688</v>
      </c>
      <c r="AC177" s="9">
        <v>26193.73</v>
      </c>
      <c r="AE177" s="9">
        <v>25662.19</v>
      </c>
      <c r="AG177" s="9">
        <f t="shared" si="62"/>
        <v>531.5400000000009</v>
      </c>
      <c r="AI177" s="21">
        <f t="shared" si="63"/>
        <v>0.02071296331295189</v>
      </c>
    </row>
    <row r="178" spans="1:35" ht="12.75" outlineLevel="1">
      <c r="A178" s="1" t="s">
        <v>520</v>
      </c>
      <c r="B178" s="16" t="s">
        <v>521</v>
      </c>
      <c r="C178" s="1" t="s">
        <v>1117</v>
      </c>
      <c r="E178" s="5">
        <v>0</v>
      </c>
      <c r="G178" s="5">
        <v>0</v>
      </c>
      <c r="I178" s="9">
        <f t="shared" si="56"/>
        <v>0</v>
      </c>
      <c r="K178" s="21">
        <f t="shared" si="57"/>
        <v>0</v>
      </c>
      <c r="M178" s="9">
        <v>0</v>
      </c>
      <c r="O178" s="9">
        <v>-124.37</v>
      </c>
      <c r="Q178" s="9">
        <f t="shared" si="58"/>
        <v>124.37</v>
      </c>
      <c r="S178" s="21" t="str">
        <f t="shared" si="59"/>
        <v>N.M.</v>
      </c>
      <c r="U178" s="9">
        <v>0</v>
      </c>
      <c r="W178" s="9">
        <v>0</v>
      </c>
      <c r="Y178" s="9">
        <f t="shared" si="60"/>
        <v>0</v>
      </c>
      <c r="AA178" s="21">
        <f t="shared" si="61"/>
        <v>0</v>
      </c>
      <c r="AC178" s="9">
        <v>0</v>
      </c>
      <c r="AE178" s="9">
        <v>0</v>
      </c>
      <c r="AG178" s="9">
        <f t="shared" si="62"/>
        <v>0</v>
      </c>
      <c r="AI178" s="21">
        <f t="shared" si="63"/>
        <v>0</v>
      </c>
    </row>
    <row r="179" spans="1:35" ht="12.75" outlineLevel="1">
      <c r="A179" s="1" t="s">
        <v>522</v>
      </c>
      <c r="B179" s="16" t="s">
        <v>523</v>
      </c>
      <c r="C179" s="1" t="s">
        <v>1128</v>
      </c>
      <c r="E179" s="5">
        <v>0</v>
      </c>
      <c r="G179" s="5">
        <v>44.91</v>
      </c>
      <c r="I179" s="9">
        <f t="shared" si="56"/>
        <v>-44.91</v>
      </c>
      <c r="K179" s="21" t="str">
        <f t="shared" si="57"/>
        <v>N.M.</v>
      </c>
      <c r="M179" s="9">
        <v>-0.07200000000000001</v>
      </c>
      <c r="O179" s="9">
        <v>169.02</v>
      </c>
      <c r="Q179" s="9">
        <f t="shared" si="58"/>
        <v>-169.092</v>
      </c>
      <c r="S179" s="21">
        <f t="shared" si="59"/>
        <v>-1.000425985090522</v>
      </c>
      <c r="U179" s="9">
        <v>27.808</v>
      </c>
      <c r="W179" s="9">
        <v>986.03</v>
      </c>
      <c r="Y179" s="9">
        <f t="shared" si="60"/>
        <v>-958.222</v>
      </c>
      <c r="AA179" s="21">
        <f t="shared" si="61"/>
        <v>-0.9717980183158728</v>
      </c>
      <c r="AC179" s="9">
        <v>459.848</v>
      </c>
      <c r="AE179" s="9">
        <v>986.03</v>
      </c>
      <c r="AG179" s="9">
        <f t="shared" si="62"/>
        <v>-526.182</v>
      </c>
      <c r="AI179" s="21">
        <f t="shared" si="63"/>
        <v>-0.5336369075991603</v>
      </c>
    </row>
    <row r="180" spans="1:35" ht="12.75" outlineLevel="1">
      <c r="A180" s="1" t="s">
        <v>524</v>
      </c>
      <c r="B180" s="16" t="s">
        <v>525</v>
      </c>
      <c r="C180" s="1" t="s">
        <v>1129</v>
      </c>
      <c r="E180" s="5">
        <v>35028.91</v>
      </c>
      <c r="G180" s="5">
        <v>30290.7</v>
      </c>
      <c r="I180" s="9">
        <f t="shared" si="56"/>
        <v>4738.210000000003</v>
      </c>
      <c r="K180" s="21">
        <f t="shared" si="57"/>
        <v>0.15642457916126082</v>
      </c>
      <c r="M180" s="9">
        <v>87058.71</v>
      </c>
      <c r="O180" s="9">
        <v>97250.83</v>
      </c>
      <c r="Q180" s="9">
        <f t="shared" si="58"/>
        <v>-10192.119999999995</v>
      </c>
      <c r="S180" s="21">
        <f t="shared" si="59"/>
        <v>-0.10480239603096442</v>
      </c>
      <c r="U180" s="9">
        <v>231951.63</v>
      </c>
      <c r="W180" s="9">
        <v>258484.61</v>
      </c>
      <c r="Y180" s="9">
        <f t="shared" si="60"/>
        <v>-26532.97999999998</v>
      </c>
      <c r="AA180" s="21">
        <f t="shared" si="61"/>
        <v>-0.10264820021586578</v>
      </c>
      <c r="AC180" s="9">
        <v>386368.87</v>
      </c>
      <c r="AE180" s="9">
        <v>373497.31</v>
      </c>
      <c r="AG180" s="9">
        <f t="shared" si="62"/>
        <v>12871.559999999998</v>
      </c>
      <c r="AI180" s="21">
        <f t="shared" si="63"/>
        <v>0.03446225623418813</v>
      </c>
    </row>
    <row r="181" spans="1:35" ht="12.75" outlineLevel="1">
      <c r="A181" s="1" t="s">
        <v>526</v>
      </c>
      <c r="B181" s="16" t="s">
        <v>527</v>
      </c>
      <c r="C181" s="1" t="s">
        <v>1130</v>
      </c>
      <c r="E181" s="5">
        <v>0</v>
      </c>
      <c r="G181" s="5">
        <v>0</v>
      </c>
      <c r="I181" s="9">
        <f t="shared" si="56"/>
        <v>0</v>
      </c>
      <c r="K181" s="21">
        <f t="shared" si="57"/>
        <v>0</v>
      </c>
      <c r="M181" s="9">
        <v>0</v>
      </c>
      <c r="O181" s="9">
        <v>-13156.8</v>
      </c>
      <c r="Q181" s="9">
        <f t="shared" si="58"/>
        <v>13156.8</v>
      </c>
      <c r="S181" s="21" t="str">
        <f t="shared" si="59"/>
        <v>N.M.</v>
      </c>
      <c r="U181" s="9">
        <v>0</v>
      </c>
      <c r="W181" s="9">
        <v>85095.83</v>
      </c>
      <c r="Y181" s="9">
        <f t="shared" si="60"/>
        <v>-85095.83</v>
      </c>
      <c r="AA181" s="21" t="str">
        <f t="shared" si="61"/>
        <v>N.M.</v>
      </c>
      <c r="AC181" s="9">
        <v>0</v>
      </c>
      <c r="AE181" s="9">
        <v>215005.24</v>
      </c>
      <c r="AG181" s="9">
        <f t="shared" si="62"/>
        <v>-215005.24</v>
      </c>
      <c r="AI181" s="21" t="str">
        <f t="shared" si="63"/>
        <v>N.M.</v>
      </c>
    </row>
    <row r="182" spans="1:35" ht="12.75" outlineLevel="1">
      <c r="A182" s="1" t="s">
        <v>528</v>
      </c>
      <c r="B182" s="16" t="s">
        <v>529</v>
      </c>
      <c r="C182" s="1" t="s">
        <v>1131</v>
      </c>
      <c r="E182" s="5">
        <v>0</v>
      </c>
      <c r="G182" s="5">
        <v>0</v>
      </c>
      <c r="I182" s="9">
        <f t="shared" si="56"/>
        <v>0</v>
      </c>
      <c r="K182" s="21">
        <f t="shared" si="57"/>
        <v>0</v>
      </c>
      <c r="M182" s="9">
        <v>0</v>
      </c>
      <c r="O182" s="9">
        <v>2539.44</v>
      </c>
      <c r="Q182" s="9">
        <f t="shared" si="58"/>
        <v>-2539.44</v>
      </c>
      <c r="S182" s="21" t="str">
        <f t="shared" si="59"/>
        <v>N.M.</v>
      </c>
      <c r="U182" s="9">
        <v>0</v>
      </c>
      <c r="W182" s="9">
        <v>781262.53</v>
      </c>
      <c r="Y182" s="9">
        <f t="shared" si="60"/>
        <v>-781262.53</v>
      </c>
      <c r="AA182" s="21" t="str">
        <f t="shared" si="61"/>
        <v>N.M.</v>
      </c>
      <c r="AC182" s="9">
        <v>0</v>
      </c>
      <c r="AE182" s="9">
        <v>1606437.08</v>
      </c>
      <c r="AG182" s="9">
        <f t="shared" si="62"/>
        <v>-1606437.08</v>
      </c>
      <c r="AI182" s="21" t="str">
        <f t="shared" si="63"/>
        <v>N.M.</v>
      </c>
    </row>
    <row r="183" spans="1:35" ht="12.75" outlineLevel="1">
      <c r="A183" s="1" t="s">
        <v>530</v>
      </c>
      <c r="B183" s="16" t="s">
        <v>531</v>
      </c>
      <c r="C183" s="1" t="s">
        <v>1132</v>
      </c>
      <c r="E183" s="5">
        <v>0</v>
      </c>
      <c r="G183" s="5">
        <v>0</v>
      </c>
      <c r="I183" s="9">
        <f t="shared" si="56"/>
        <v>0</v>
      </c>
      <c r="K183" s="21">
        <f t="shared" si="57"/>
        <v>0</v>
      </c>
      <c r="M183" s="9">
        <v>0</v>
      </c>
      <c r="O183" s="9">
        <v>0</v>
      </c>
      <c r="Q183" s="9">
        <f t="shared" si="58"/>
        <v>0</v>
      </c>
      <c r="S183" s="21">
        <f t="shared" si="59"/>
        <v>0</v>
      </c>
      <c r="U183" s="9">
        <v>0</v>
      </c>
      <c r="W183" s="9">
        <v>-9866</v>
      </c>
      <c r="Y183" s="9">
        <f t="shared" si="60"/>
        <v>9866</v>
      </c>
      <c r="AA183" s="21" t="str">
        <f t="shared" si="61"/>
        <v>N.M.</v>
      </c>
      <c r="AC183" s="9">
        <v>0</v>
      </c>
      <c r="AE183" s="9">
        <v>-48000</v>
      </c>
      <c r="AG183" s="9">
        <f t="shared" si="62"/>
        <v>48000</v>
      </c>
      <c r="AI183" s="21" t="str">
        <f t="shared" si="63"/>
        <v>N.M.</v>
      </c>
    </row>
    <row r="184" spans="1:35" ht="12.75" outlineLevel="1">
      <c r="A184" s="1" t="s">
        <v>532</v>
      </c>
      <c r="B184" s="16" t="s">
        <v>533</v>
      </c>
      <c r="C184" s="1" t="s">
        <v>1133</v>
      </c>
      <c r="E184" s="5">
        <v>275466.14</v>
      </c>
      <c r="G184" s="5">
        <v>271326.07</v>
      </c>
      <c r="I184" s="9">
        <f t="shared" si="56"/>
        <v>4140.070000000007</v>
      </c>
      <c r="K184" s="21">
        <f t="shared" si="57"/>
        <v>0.015258651702728039</v>
      </c>
      <c r="M184" s="9">
        <v>704997.63</v>
      </c>
      <c r="O184" s="9">
        <v>1115510.35</v>
      </c>
      <c r="Q184" s="9">
        <f t="shared" si="58"/>
        <v>-410512.7200000001</v>
      </c>
      <c r="S184" s="21">
        <f t="shared" si="59"/>
        <v>-0.3680044026485277</v>
      </c>
      <c r="U184" s="9">
        <v>1905013.49</v>
      </c>
      <c r="W184" s="9">
        <v>2660452.19</v>
      </c>
      <c r="Y184" s="9">
        <f t="shared" si="60"/>
        <v>-755438.7</v>
      </c>
      <c r="AA184" s="21">
        <f t="shared" si="61"/>
        <v>-0.28395124063477345</v>
      </c>
      <c r="AC184" s="9">
        <v>2973983.56</v>
      </c>
      <c r="AE184" s="9">
        <v>3826741.96</v>
      </c>
      <c r="AG184" s="9">
        <f t="shared" si="62"/>
        <v>-852758.3999999999</v>
      </c>
      <c r="AI184" s="21">
        <f t="shared" si="63"/>
        <v>-0.22284188714934935</v>
      </c>
    </row>
    <row r="185" spans="1:35" ht="12.75" outlineLevel="1">
      <c r="A185" s="1" t="s">
        <v>534</v>
      </c>
      <c r="B185" s="16" t="s">
        <v>535</v>
      </c>
      <c r="C185" s="1" t="s">
        <v>1134</v>
      </c>
      <c r="E185" s="5">
        <v>0</v>
      </c>
      <c r="G185" s="5">
        <v>0</v>
      </c>
      <c r="I185" s="9">
        <f t="shared" si="56"/>
        <v>0</v>
      </c>
      <c r="K185" s="21">
        <f t="shared" si="57"/>
        <v>0</v>
      </c>
      <c r="M185" s="9">
        <v>0</v>
      </c>
      <c r="O185" s="9">
        <v>0</v>
      </c>
      <c r="Q185" s="9">
        <f t="shared" si="58"/>
        <v>0</v>
      </c>
      <c r="S185" s="21">
        <f t="shared" si="59"/>
        <v>0</v>
      </c>
      <c r="U185" s="9">
        <v>72.08</v>
      </c>
      <c r="W185" s="9">
        <v>0</v>
      </c>
      <c r="Y185" s="9">
        <f t="shared" si="60"/>
        <v>72.08</v>
      </c>
      <c r="AA185" s="21" t="str">
        <f t="shared" si="61"/>
        <v>N.M.</v>
      </c>
      <c r="AC185" s="9">
        <v>72.08</v>
      </c>
      <c r="AE185" s="9">
        <v>0</v>
      </c>
      <c r="AG185" s="9">
        <f t="shared" si="62"/>
        <v>72.08</v>
      </c>
      <c r="AI185" s="21" t="str">
        <f t="shared" si="63"/>
        <v>N.M.</v>
      </c>
    </row>
    <row r="186" spans="1:35" ht="12.75" outlineLevel="1">
      <c r="A186" s="1" t="s">
        <v>536</v>
      </c>
      <c r="B186" s="16" t="s">
        <v>537</v>
      </c>
      <c r="C186" s="1" t="s">
        <v>1117</v>
      </c>
      <c r="E186" s="5">
        <v>41538.55</v>
      </c>
      <c r="G186" s="5">
        <v>29248.414</v>
      </c>
      <c r="I186" s="9">
        <f t="shared" si="56"/>
        <v>12290.136000000002</v>
      </c>
      <c r="K186" s="21">
        <f t="shared" si="57"/>
        <v>0.4201983738331932</v>
      </c>
      <c r="M186" s="9">
        <v>98471.325</v>
      </c>
      <c r="O186" s="9">
        <v>81232.076</v>
      </c>
      <c r="Q186" s="9">
        <f t="shared" si="58"/>
        <v>17239.248999999996</v>
      </c>
      <c r="S186" s="21">
        <f t="shared" si="59"/>
        <v>0.21222218917561575</v>
      </c>
      <c r="U186" s="9">
        <v>245467.692</v>
      </c>
      <c r="W186" s="9">
        <v>249028.243</v>
      </c>
      <c r="Y186" s="9">
        <f t="shared" si="60"/>
        <v>-3560.5509999999776</v>
      </c>
      <c r="AA186" s="21">
        <f t="shared" si="61"/>
        <v>-0.01429777987069514</v>
      </c>
      <c r="AC186" s="9">
        <v>385290.41599999997</v>
      </c>
      <c r="AE186" s="9">
        <v>425328.58</v>
      </c>
      <c r="AG186" s="9">
        <f t="shared" si="62"/>
        <v>-40038.16400000005</v>
      </c>
      <c r="AI186" s="21">
        <f t="shared" si="63"/>
        <v>-0.0941346664266014</v>
      </c>
    </row>
    <row r="187" spans="1:35" ht="12.75" outlineLevel="1">
      <c r="A187" s="1" t="s">
        <v>538</v>
      </c>
      <c r="B187" s="16" t="s">
        <v>539</v>
      </c>
      <c r="C187" s="1" t="s">
        <v>1135</v>
      </c>
      <c r="E187" s="5">
        <v>283.69</v>
      </c>
      <c r="G187" s="5">
        <v>57596.8</v>
      </c>
      <c r="I187" s="9">
        <f t="shared" si="56"/>
        <v>-57313.11</v>
      </c>
      <c r="K187" s="21">
        <f t="shared" si="57"/>
        <v>-0.9950745527529307</v>
      </c>
      <c r="M187" s="9">
        <v>747.03</v>
      </c>
      <c r="O187" s="9">
        <v>158853.057</v>
      </c>
      <c r="Q187" s="9">
        <f t="shared" si="58"/>
        <v>-158106.027</v>
      </c>
      <c r="S187" s="21">
        <f t="shared" si="59"/>
        <v>-0.9952973520679554</v>
      </c>
      <c r="U187" s="9">
        <v>5154.133</v>
      </c>
      <c r="W187" s="9">
        <v>454798.937</v>
      </c>
      <c r="Y187" s="9">
        <f t="shared" si="60"/>
        <v>-449644.804</v>
      </c>
      <c r="AA187" s="21">
        <f t="shared" si="61"/>
        <v>-0.9886672272499177</v>
      </c>
      <c r="AC187" s="9">
        <v>-272431.45700000005</v>
      </c>
      <c r="AE187" s="9">
        <v>778440.6669999999</v>
      </c>
      <c r="AG187" s="9">
        <f t="shared" si="62"/>
        <v>-1050872.1239999998</v>
      </c>
      <c r="AI187" s="21">
        <f t="shared" si="63"/>
        <v>-1.349970740929957</v>
      </c>
    </row>
    <row r="188" spans="1:35" ht="12.75" outlineLevel="1">
      <c r="A188" s="1" t="s">
        <v>540</v>
      </c>
      <c r="B188" s="16" t="s">
        <v>541</v>
      </c>
      <c r="C188" s="1" t="s">
        <v>1136</v>
      </c>
      <c r="E188" s="5">
        <v>949.56</v>
      </c>
      <c r="G188" s="5">
        <v>0</v>
      </c>
      <c r="I188" s="9">
        <f t="shared" si="56"/>
        <v>949.56</v>
      </c>
      <c r="K188" s="21" t="str">
        <f t="shared" si="57"/>
        <v>N.M.</v>
      </c>
      <c r="M188" s="9">
        <v>1779.1</v>
      </c>
      <c r="O188" s="9">
        <v>0</v>
      </c>
      <c r="Q188" s="9">
        <f t="shared" si="58"/>
        <v>1779.1</v>
      </c>
      <c r="S188" s="21" t="str">
        <f t="shared" si="59"/>
        <v>N.M.</v>
      </c>
      <c r="U188" s="9">
        <v>3855.69</v>
      </c>
      <c r="W188" s="9">
        <v>0</v>
      </c>
      <c r="Y188" s="9">
        <f t="shared" si="60"/>
        <v>3855.69</v>
      </c>
      <c r="AA188" s="21" t="str">
        <f t="shared" si="61"/>
        <v>N.M.</v>
      </c>
      <c r="AC188" s="9">
        <v>4735.42</v>
      </c>
      <c r="AE188" s="9">
        <v>0</v>
      </c>
      <c r="AG188" s="9">
        <f t="shared" si="62"/>
        <v>4735.42</v>
      </c>
      <c r="AI188" s="21" t="str">
        <f t="shared" si="63"/>
        <v>N.M.</v>
      </c>
    </row>
    <row r="189" spans="1:35" ht="12.75" outlineLevel="1">
      <c r="A189" s="1" t="s">
        <v>542</v>
      </c>
      <c r="B189" s="16" t="s">
        <v>543</v>
      </c>
      <c r="C189" s="1" t="s">
        <v>1137</v>
      </c>
      <c r="E189" s="5">
        <v>77261.98</v>
      </c>
      <c r="G189" s="5">
        <v>0</v>
      </c>
      <c r="I189" s="9">
        <f t="shared" si="56"/>
        <v>77261.98</v>
      </c>
      <c r="K189" s="21" t="str">
        <f t="shared" si="57"/>
        <v>N.M.</v>
      </c>
      <c r="M189" s="9">
        <v>183927.59</v>
      </c>
      <c r="O189" s="9">
        <v>0</v>
      </c>
      <c r="Q189" s="9">
        <f t="shared" si="58"/>
        <v>183927.59</v>
      </c>
      <c r="S189" s="21" t="str">
        <f t="shared" si="59"/>
        <v>N.M.</v>
      </c>
      <c r="U189" s="9">
        <v>483728.17</v>
      </c>
      <c r="W189" s="9">
        <v>0</v>
      </c>
      <c r="Y189" s="9">
        <f t="shared" si="60"/>
        <v>483728.17</v>
      </c>
      <c r="AA189" s="21" t="str">
        <f t="shared" si="61"/>
        <v>N.M.</v>
      </c>
      <c r="AC189" s="9">
        <v>969297.41</v>
      </c>
      <c r="AE189" s="9">
        <v>0</v>
      </c>
      <c r="AG189" s="9">
        <f t="shared" si="62"/>
        <v>969297.41</v>
      </c>
      <c r="AI189" s="21" t="str">
        <f t="shared" si="63"/>
        <v>N.M.</v>
      </c>
    </row>
    <row r="190" spans="1:35" ht="12.75" outlineLevel="1">
      <c r="A190" s="1" t="s">
        <v>544</v>
      </c>
      <c r="B190" s="16" t="s">
        <v>545</v>
      </c>
      <c r="C190" s="1" t="s">
        <v>1138</v>
      </c>
      <c r="E190" s="5">
        <v>14647.33</v>
      </c>
      <c r="G190" s="5">
        <v>27708</v>
      </c>
      <c r="I190" s="9">
        <f t="shared" si="56"/>
        <v>-13060.67</v>
      </c>
      <c r="K190" s="21">
        <f t="shared" si="57"/>
        <v>-0.4713681969106395</v>
      </c>
      <c r="M190" s="9">
        <v>50077.82</v>
      </c>
      <c r="O190" s="9">
        <v>84359.14</v>
      </c>
      <c r="Q190" s="9">
        <f t="shared" si="58"/>
        <v>-34281.32</v>
      </c>
      <c r="S190" s="21">
        <f t="shared" si="59"/>
        <v>-0.4063735121055051</v>
      </c>
      <c r="U190" s="9">
        <v>144617.06</v>
      </c>
      <c r="W190" s="9">
        <v>120342.58</v>
      </c>
      <c r="Y190" s="9">
        <f t="shared" si="60"/>
        <v>24274.479999999996</v>
      </c>
      <c r="AA190" s="21">
        <f t="shared" si="61"/>
        <v>0.20171148067458747</v>
      </c>
      <c r="AC190" s="9">
        <v>222506.26</v>
      </c>
      <c r="AE190" s="9">
        <v>120342.58</v>
      </c>
      <c r="AG190" s="9">
        <f t="shared" si="62"/>
        <v>102163.68000000001</v>
      </c>
      <c r="AI190" s="21">
        <f t="shared" si="63"/>
        <v>0.8489404166006745</v>
      </c>
    </row>
    <row r="191" spans="1:35" ht="12.75" outlineLevel="1">
      <c r="A191" s="1" t="s">
        <v>546</v>
      </c>
      <c r="B191" s="16" t="s">
        <v>547</v>
      </c>
      <c r="C191" s="1" t="s">
        <v>1139</v>
      </c>
      <c r="E191" s="5">
        <v>114219.55</v>
      </c>
      <c r="G191" s="5">
        <v>141276.63</v>
      </c>
      <c r="I191" s="9">
        <f t="shared" si="56"/>
        <v>-27057.08</v>
      </c>
      <c r="K191" s="21">
        <f t="shared" si="57"/>
        <v>-0.1915184415143538</v>
      </c>
      <c r="M191" s="9">
        <v>353663.23</v>
      </c>
      <c r="O191" s="9">
        <v>364081.52</v>
      </c>
      <c r="Q191" s="9">
        <f t="shared" si="58"/>
        <v>-10418.290000000037</v>
      </c>
      <c r="S191" s="21">
        <f t="shared" si="59"/>
        <v>-0.028615267262123156</v>
      </c>
      <c r="U191" s="9">
        <v>977189.08</v>
      </c>
      <c r="W191" s="9">
        <v>593383.49</v>
      </c>
      <c r="Y191" s="9">
        <f t="shared" si="60"/>
        <v>383805.58999999997</v>
      </c>
      <c r="AA191" s="21">
        <f t="shared" si="61"/>
        <v>0.6468086767968553</v>
      </c>
      <c r="AC191" s="9">
        <v>1442766.02</v>
      </c>
      <c r="AE191" s="9">
        <v>593383.49</v>
      </c>
      <c r="AG191" s="9">
        <f t="shared" si="62"/>
        <v>849382.53</v>
      </c>
      <c r="AI191" s="21">
        <f t="shared" si="63"/>
        <v>1.4314225864288876</v>
      </c>
    </row>
    <row r="192" spans="1:35" ht="12.75" outlineLevel="1">
      <c r="A192" s="1" t="s">
        <v>548</v>
      </c>
      <c r="B192" s="16" t="s">
        <v>549</v>
      </c>
      <c r="C192" s="1" t="s">
        <v>1140</v>
      </c>
      <c r="E192" s="5">
        <v>1437.15</v>
      </c>
      <c r="G192" s="5">
        <v>0</v>
      </c>
      <c r="I192" s="9">
        <f t="shared" si="56"/>
        <v>1437.15</v>
      </c>
      <c r="K192" s="21" t="str">
        <f t="shared" si="57"/>
        <v>N.M.</v>
      </c>
      <c r="M192" s="9">
        <v>2685.74</v>
      </c>
      <c r="O192" s="9">
        <v>0</v>
      </c>
      <c r="Q192" s="9">
        <f t="shared" si="58"/>
        <v>2685.74</v>
      </c>
      <c r="S192" s="21" t="str">
        <f t="shared" si="59"/>
        <v>N.M.</v>
      </c>
      <c r="U192" s="9">
        <v>5802.59</v>
      </c>
      <c r="W192" s="9">
        <v>0</v>
      </c>
      <c r="Y192" s="9">
        <f t="shared" si="60"/>
        <v>5802.59</v>
      </c>
      <c r="AA192" s="21" t="str">
        <f t="shared" si="61"/>
        <v>N.M.</v>
      </c>
      <c r="AC192" s="9">
        <v>7345.08</v>
      </c>
      <c r="AE192" s="9">
        <v>0</v>
      </c>
      <c r="AG192" s="9">
        <f t="shared" si="62"/>
        <v>7345.08</v>
      </c>
      <c r="AI192" s="21" t="str">
        <f t="shared" si="63"/>
        <v>N.M.</v>
      </c>
    </row>
    <row r="193" spans="1:35" ht="12.75" outlineLevel="1">
      <c r="A193" s="1" t="s">
        <v>550</v>
      </c>
      <c r="B193" s="16" t="s">
        <v>551</v>
      </c>
      <c r="C193" s="1" t="s">
        <v>1141</v>
      </c>
      <c r="E193" s="5">
        <v>2536.78</v>
      </c>
      <c r="G193" s="5">
        <v>1537.32</v>
      </c>
      <c r="I193" s="9">
        <f t="shared" si="56"/>
        <v>999.4600000000003</v>
      </c>
      <c r="K193" s="21">
        <f t="shared" si="57"/>
        <v>0.6501313974969429</v>
      </c>
      <c r="M193" s="9">
        <v>7772.15</v>
      </c>
      <c r="O193" s="9">
        <v>4073.76</v>
      </c>
      <c r="Q193" s="9">
        <f t="shared" si="58"/>
        <v>3698.3899999999994</v>
      </c>
      <c r="S193" s="21">
        <f t="shared" si="59"/>
        <v>0.9078566238560934</v>
      </c>
      <c r="U193" s="9">
        <v>22309.07</v>
      </c>
      <c r="W193" s="9">
        <v>6214.62</v>
      </c>
      <c r="Y193" s="9">
        <f t="shared" si="60"/>
        <v>16094.45</v>
      </c>
      <c r="AA193" s="21">
        <f t="shared" si="61"/>
        <v>2.58977218236996</v>
      </c>
      <c r="AC193" s="9">
        <v>26728</v>
      </c>
      <c r="AE193" s="9">
        <v>6214.62</v>
      </c>
      <c r="AG193" s="9">
        <f t="shared" si="62"/>
        <v>20513.38</v>
      </c>
      <c r="AI193" s="21">
        <f t="shared" si="63"/>
        <v>3.300826116480171</v>
      </c>
    </row>
    <row r="194" spans="1:35" ht="12.75" outlineLevel="1">
      <c r="A194" s="1" t="s">
        <v>552</v>
      </c>
      <c r="B194" s="16" t="s">
        <v>553</v>
      </c>
      <c r="C194" s="1" t="s">
        <v>1142</v>
      </c>
      <c r="E194" s="5">
        <v>19208.74</v>
      </c>
      <c r="G194" s="5">
        <v>8007.65</v>
      </c>
      <c r="I194" s="9">
        <f t="shared" si="56"/>
        <v>11201.090000000002</v>
      </c>
      <c r="K194" s="21">
        <f t="shared" si="57"/>
        <v>1.398798648792093</v>
      </c>
      <c r="M194" s="9">
        <v>54622.11</v>
      </c>
      <c r="O194" s="9">
        <v>21169.16</v>
      </c>
      <c r="Q194" s="9">
        <f t="shared" si="58"/>
        <v>33452.95</v>
      </c>
      <c r="S194" s="21">
        <f t="shared" si="59"/>
        <v>1.580268182582587</v>
      </c>
      <c r="U194" s="9">
        <v>146256.14</v>
      </c>
      <c r="W194" s="9">
        <v>34572.84</v>
      </c>
      <c r="Y194" s="9">
        <f t="shared" si="60"/>
        <v>111683.30000000002</v>
      </c>
      <c r="AA194" s="21">
        <f t="shared" si="61"/>
        <v>3.230376792881349</v>
      </c>
      <c r="AC194" s="9">
        <v>172538.9</v>
      </c>
      <c r="AE194" s="9">
        <v>34572.84</v>
      </c>
      <c r="AG194" s="9">
        <f t="shared" si="62"/>
        <v>137966.06</v>
      </c>
      <c r="AI194" s="21">
        <f t="shared" si="63"/>
        <v>3.9905908800087007</v>
      </c>
    </row>
    <row r="195" spans="1:35" ht="12.75" outlineLevel="1">
      <c r="A195" s="1" t="s">
        <v>554</v>
      </c>
      <c r="B195" s="16" t="s">
        <v>555</v>
      </c>
      <c r="C195" s="1" t="s">
        <v>1143</v>
      </c>
      <c r="E195" s="5">
        <v>16663.2</v>
      </c>
      <c r="G195" s="5">
        <v>16229.221</v>
      </c>
      <c r="I195" s="9">
        <f aca="true" t="shared" si="64" ref="I195:I226">+E195-G195</f>
        <v>433.9790000000012</v>
      </c>
      <c r="K195" s="21">
        <f aca="true" t="shared" si="65" ref="K195:K226">IF(G195&lt;0,IF(I195=0,0,IF(OR(G195=0,E195=0),"N.M.",IF(ABS(I195/G195)&gt;=10,"N.M.",I195/(-G195)))),IF(I195=0,0,IF(OR(G195=0,E195=0),"N.M.",IF(ABS(I195/G195)&gt;=10,"N.M.",I195/G195))))</f>
        <v>0.026740593402480698</v>
      </c>
      <c r="M195" s="9">
        <v>47861.134</v>
      </c>
      <c r="O195" s="9">
        <v>57124.941</v>
      </c>
      <c r="Q195" s="9">
        <f aca="true" t="shared" si="66" ref="Q195:Q226">(+M195-O195)</f>
        <v>-9263.807</v>
      </c>
      <c r="S195" s="21">
        <f aca="true" t="shared" si="67" ref="S195:S226">IF(O195&lt;0,IF(Q195=0,0,IF(OR(O195=0,M195=0),"N.M.",IF(ABS(Q195/O195)&gt;=10,"N.M.",Q195/(-O195)))),IF(Q195=0,0,IF(OR(O195=0,M195=0),"N.M.",IF(ABS(Q195/O195)&gt;=10,"N.M.",Q195/O195))))</f>
        <v>-0.1621674672714323</v>
      </c>
      <c r="U195" s="9">
        <v>88779.007</v>
      </c>
      <c r="W195" s="9">
        <v>116573.583</v>
      </c>
      <c r="Y195" s="9">
        <f aca="true" t="shared" si="68" ref="Y195:Y226">(+U195-W195)</f>
        <v>-27794.576</v>
      </c>
      <c r="AA195" s="21">
        <f aca="true" t="shared" si="69" ref="AA195:AA226">IF(W195&lt;0,IF(Y195=0,0,IF(OR(W195=0,U195=0),"N.M.",IF(ABS(Y195/W195)&gt;=10,"N.M.",Y195/(-W195)))),IF(Y195=0,0,IF(OR(W195=0,U195=0),"N.M.",IF(ABS(Y195/W195)&gt;=10,"N.M.",Y195/W195))))</f>
        <v>-0.23842945618305308</v>
      </c>
      <c r="AC195" s="9">
        <v>169849.335</v>
      </c>
      <c r="AE195" s="9">
        <v>202048.42200000002</v>
      </c>
      <c r="AG195" s="9">
        <f aca="true" t="shared" si="70" ref="AG195:AG226">(+AC195-AE195)</f>
        <v>-32199.08700000003</v>
      </c>
      <c r="AI195" s="21">
        <f aca="true" t="shared" si="71" ref="AI195:AI226">IF(AE195&lt;0,IF(AG195=0,0,IF(OR(AE195=0,AC195=0),"N.M.",IF(ABS(AG195/AE195)&gt;=10,"N.M.",AG195/(-AE195)))),IF(AG195=0,0,IF(OR(AE195=0,AC195=0),"N.M.",IF(ABS(AG195/AE195)&gt;=10,"N.M.",AG195/AE195))))</f>
        <v>-0.15936321937718487</v>
      </c>
    </row>
    <row r="196" spans="1:35" ht="12.75" outlineLevel="1">
      <c r="A196" s="1" t="s">
        <v>556</v>
      </c>
      <c r="B196" s="16" t="s">
        <v>557</v>
      </c>
      <c r="C196" s="1" t="s">
        <v>1144</v>
      </c>
      <c r="E196" s="5">
        <v>35284.057</v>
      </c>
      <c r="G196" s="5">
        <v>6516.496</v>
      </c>
      <c r="I196" s="9">
        <f t="shared" si="64"/>
        <v>28767.561</v>
      </c>
      <c r="K196" s="21">
        <f t="shared" si="65"/>
        <v>4.414575102938757</v>
      </c>
      <c r="M196" s="9">
        <v>99287.648</v>
      </c>
      <c r="O196" s="9">
        <v>42260.024</v>
      </c>
      <c r="Q196" s="9">
        <f t="shared" si="66"/>
        <v>57027.624</v>
      </c>
      <c r="S196" s="21">
        <f t="shared" si="67"/>
        <v>1.3494460864480344</v>
      </c>
      <c r="U196" s="9">
        <v>286147.528</v>
      </c>
      <c r="W196" s="9">
        <v>225761.325</v>
      </c>
      <c r="Y196" s="9">
        <f t="shared" si="68"/>
        <v>60386.20299999998</v>
      </c>
      <c r="AA196" s="21">
        <f t="shared" si="69"/>
        <v>0.26747806782228967</v>
      </c>
      <c r="AC196" s="9">
        <v>439855.17</v>
      </c>
      <c r="AE196" s="9">
        <v>510089.007</v>
      </c>
      <c r="AG196" s="9">
        <f t="shared" si="70"/>
        <v>-70233.837</v>
      </c>
      <c r="AI196" s="21">
        <f t="shared" si="71"/>
        <v>-0.13768937584651772</v>
      </c>
    </row>
    <row r="197" spans="1:35" ht="12.75" outlineLevel="1">
      <c r="A197" s="1" t="s">
        <v>558</v>
      </c>
      <c r="B197" s="16" t="s">
        <v>559</v>
      </c>
      <c r="C197" s="1" t="s">
        <v>1145</v>
      </c>
      <c r="E197" s="5">
        <v>402.71</v>
      </c>
      <c r="G197" s="5">
        <v>9918</v>
      </c>
      <c r="I197" s="9">
        <f t="shared" si="64"/>
        <v>-9515.29</v>
      </c>
      <c r="K197" s="21">
        <f t="shared" si="65"/>
        <v>-0.9593960475902401</v>
      </c>
      <c r="M197" s="9">
        <v>30343.5</v>
      </c>
      <c r="O197" s="9">
        <v>27522</v>
      </c>
      <c r="Q197" s="9">
        <f t="shared" si="66"/>
        <v>2821.5</v>
      </c>
      <c r="S197" s="21">
        <f t="shared" si="67"/>
        <v>0.10251798561151079</v>
      </c>
      <c r="U197" s="9">
        <v>79135.5</v>
      </c>
      <c r="W197" s="9">
        <v>71688</v>
      </c>
      <c r="Y197" s="9">
        <f t="shared" si="68"/>
        <v>7447.5</v>
      </c>
      <c r="AA197" s="21">
        <f t="shared" si="69"/>
        <v>0.10388767994643455</v>
      </c>
      <c r="AC197" s="9">
        <v>113436</v>
      </c>
      <c r="AE197" s="9">
        <v>109156.5</v>
      </c>
      <c r="AG197" s="9">
        <f t="shared" si="70"/>
        <v>4279.5</v>
      </c>
      <c r="AI197" s="21">
        <f t="shared" si="71"/>
        <v>0.03920517788679556</v>
      </c>
    </row>
    <row r="198" spans="1:35" ht="12.75" outlineLevel="1">
      <c r="A198" s="1" t="s">
        <v>560</v>
      </c>
      <c r="B198" s="16" t="s">
        <v>561</v>
      </c>
      <c r="C198" s="1" t="s">
        <v>1146</v>
      </c>
      <c r="E198" s="5">
        <v>-134543</v>
      </c>
      <c r="G198" s="5">
        <v>-51905</v>
      </c>
      <c r="I198" s="9">
        <f t="shared" si="64"/>
        <v>-82638</v>
      </c>
      <c r="K198" s="21">
        <f t="shared" si="65"/>
        <v>-1.59210095366535</v>
      </c>
      <c r="M198" s="9">
        <v>-413193</v>
      </c>
      <c r="O198" s="9">
        <v>-295509</v>
      </c>
      <c r="Q198" s="9">
        <f t="shared" si="66"/>
        <v>-117684</v>
      </c>
      <c r="S198" s="21">
        <f t="shared" si="67"/>
        <v>-0.398241677918439</v>
      </c>
      <c r="U198" s="9">
        <v>-54833</v>
      </c>
      <c r="W198" s="9">
        <v>-1790684</v>
      </c>
      <c r="Y198" s="9">
        <f t="shared" si="68"/>
        <v>1735851</v>
      </c>
      <c r="AA198" s="21">
        <f t="shared" si="69"/>
        <v>0.9693787401908991</v>
      </c>
      <c r="AC198" s="9">
        <v>-249775</v>
      </c>
      <c r="AE198" s="9">
        <v>-3307316</v>
      </c>
      <c r="AG198" s="9">
        <f t="shared" si="70"/>
        <v>3057541</v>
      </c>
      <c r="AI198" s="21">
        <f t="shared" si="71"/>
        <v>0.9244780359663244</v>
      </c>
    </row>
    <row r="199" spans="1:35" ht="12.75" outlineLevel="1">
      <c r="A199" s="1" t="s">
        <v>562</v>
      </c>
      <c r="B199" s="16" t="s">
        <v>563</v>
      </c>
      <c r="C199" s="1" t="s">
        <v>1147</v>
      </c>
      <c r="E199" s="5">
        <v>15371.41</v>
      </c>
      <c r="G199" s="5">
        <v>0</v>
      </c>
      <c r="I199" s="9">
        <f t="shared" si="64"/>
        <v>15371.41</v>
      </c>
      <c r="K199" s="21" t="str">
        <f t="shared" si="65"/>
        <v>N.M.</v>
      </c>
      <c r="M199" s="9">
        <v>15371.41</v>
      </c>
      <c r="O199" s="9">
        <v>0</v>
      </c>
      <c r="Q199" s="9">
        <f t="shared" si="66"/>
        <v>15371.41</v>
      </c>
      <c r="S199" s="21" t="str">
        <f t="shared" si="67"/>
        <v>N.M.</v>
      </c>
      <c r="U199" s="9">
        <v>15371.41</v>
      </c>
      <c r="W199" s="9">
        <v>0</v>
      </c>
      <c r="Y199" s="9">
        <f t="shared" si="68"/>
        <v>15371.41</v>
      </c>
      <c r="AA199" s="21" t="str">
        <f t="shared" si="69"/>
        <v>N.M.</v>
      </c>
      <c r="AC199" s="9">
        <v>15371.41</v>
      </c>
      <c r="AE199" s="9">
        <v>0</v>
      </c>
      <c r="AG199" s="9">
        <f t="shared" si="70"/>
        <v>15371.41</v>
      </c>
      <c r="AI199" s="21" t="str">
        <f t="shared" si="71"/>
        <v>N.M.</v>
      </c>
    </row>
    <row r="200" spans="1:35" ht="12.75" outlineLevel="1">
      <c r="A200" s="1" t="s">
        <v>564</v>
      </c>
      <c r="B200" s="16" t="s">
        <v>565</v>
      </c>
      <c r="C200" s="1" t="s">
        <v>1148</v>
      </c>
      <c r="E200" s="5">
        <v>26491.183</v>
      </c>
      <c r="G200" s="5">
        <v>74002.127</v>
      </c>
      <c r="I200" s="9">
        <f t="shared" si="64"/>
        <v>-47510.94399999999</v>
      </c>
      <c r="K200" s="21">
        <f t="shared" si="65"/>
        <v>-0.6420213300085279</v>
      </c>
      <c r="M200" s="9">
        <v>116547.522</v>
      </c>
      <c r="O200" s="9">
        <v>201026.7</v>
      </c>
      <c r="Q200" s="9">
        <f t="shared" si="66"/>
        <v>-84479.17800000001</v>
      </c>
      <c r="S200" s="21">
        <f t="shared" si="67"/>
        <v>-0.4202385951716862</v>
      </c>
      <c r="U200" s="9">
        <v>466566.346</v>
      </c>
      <c r="W200" s="9">
        <v>410330.239</v>
      </c>
      <c r="Y200" s="9">
        <f t="shared" si="68"/>
        <v>56236.10700000002</v>
      </c>
      <c r="AA200" s="21">
        <f t="shared" si="69"/>
        <v>0.1370508474760497</v>
      </c>
      <c r="AC200" s="9">
        <v>788138.021</v>
      </c>
      <c r="AE200" s="9">
        <v>718816.6510000001</v>
      </c>
      <c r="AG200" s="9">
        <f t="shared" si="70"/>
        <v>69321.36999999988</v>
      </c>
      <c r="AI200" s="21">
        <f t="shared" si="71"/>
        <v>0.0964381805896701</v>
      </c>
    </row>
    <row r="201" spans="1:35" ht="12.75" outlineLevel="1">
      <c r="A201" s="1" t="s">
        <v>566</v>
      </c>
      <c r="B201" s="16" t="s">
        <v>567</v>
      </c>
      <c r="C201" s="1" t="s">
        <v>1149</v>
      </c>
      <c r="E201" s="5">
        <v>0</v>
      </c>
      <c r="G201" s="5">
        <v>0</v>
      </c>
      <c r="I201" s="9">
        <f t="shared" si="64"/>
        <v>0</v>
      </c>
      <c r="K201" s="21">
        <f t="shared" si="65"/>
        <v>0</v>
      </c>
      <c r="M201" s="9">
        <v>0</v>
      </c>
      <c r="O201" s="9">
        <v>250</v>
      </c>
      <c r="Q201" s="9">
        <f t="shared" si="66"/>
        <v>-250</v>
      </c>
      <c r="S201" s="21" t="str">
        <f t="shared" si="67"/>
        <v>N.M.</v>
      </c>
      <c r="U201" s="9">
        <v>1747.96</v>
      </c>
      <c r="W201" s="9">
        <v>1691.87</v>
      </c>
      <c r="Y201" s="9">
        <f t="shared" si="68"/>
        <v>56.090000000000146</v>
      </c>
      <c r="AA201" s="21">
        <f t="shared" si="69"/>
        <v>0.03315266539391333</v>
      </c>
      <c r="AC201" s="9">
        <v>1847.96</v>
      </c>
      <c r="AE201" s="9">
        <v>1691.87</v>
      </c>
      <c r="AG201" s="9">
        <f t="shared" si="70"/>
        <v>156.09000000000015</v>
      </c>
      <c r="AI201" s="21">
        <f t="shared" si="71"/>
        <v>0.09225886149645077</v>
      </c>
    </row>
    <row r="202" spans="1:35" ht="12.75" outlineLevel="1">
      <c r="A202" s="1" t="s">
        <v>568</v>
      </c>
      <c r="B202" s="16" t="s">
        <v>569</v>
      </c>
      <c r="C202" s="1" t="s">
        <v>1150</v>
      </c>
      <c r="E202" s="5">
        <v>14261.05</v>
      </c>
      <c r="G202" s="5">
        <v>25319.74</v>
      </c>
      <c r="I202" s="9">
        <f t="shared" si="64"/>
        <v>-11058.690000000002</v>
      </c>
      <c r="K202" s="21">
        <f t="shared" si="65"/>
        <v>-0.436761593918421</v>
      </c>
      <c r="M202" s="9">
        <v>44773.09</v>
      </c>
      <c r="O202" s="9">
        <v>68850.42</v>
      </c>
      <c r="Q202" s="9">
        <f t="shared" si="66"/>
        <v>-24077.33</v>
      </c>
      <c r="S202" s="21">
        <f t="shared" si="67"/>
        <v>-0.3497049110230555</v>
      </c>
      <c r="U202" s="9">
        <v>126395.11</v>
      </c>
      <c r="W202" s="9">
        <v>107943.78</v>
      </c>
      <c r="Y202" s="9">
        <f t="shared" si="68"/>
        <v>18451.33</v>
      </c>
      <c r="AA202" s="21">
        <f t="shared" si="69"/>
        <v>0.17093462911897286</v>
      </c>
      <c r="AC202" s="9">
        <v>197390.68</v>
      </c>
      <c r="AE202" s="9">
        <v>107943.78</v>
      </c>
      <c r="AG202" s="9">
        <f t="shared" si="70"/>
        <v>89446.9</v>
      </c>
      <c r="AI202" s="21">
        <f t="shared" si="71"/>
        <v>0.8286433919582953</v>
      </c>
    </row>
    <row r="203" spans="1:35" ht="12.75" outlineLevel="1">
      <c r="A203" s="1" t="s">
        <v>570</v>
      </c>
      <c r="B203" s="16" t="s">
        <v>571</v>
      </c>
      <c r="C203" s="1" t="s">
        <v>1151</v>
      </c>
      <c r="E203" s="5">
        <v>109406.61</v>
      </c>
      <c r="G203" s="5">
        <v>131305.83</v>
      </c>
      <c r="I203" s="9">
        <f t="shared" si="64"/>
        <v>-21899.219999999987</v>
      </c>
      <c r="K203" s="21">
        <f t="shared" si="65"/>
        <v>-0.1667802564440588</v>
      </c>
      <c r="M203" s="9">
        <v>313985.54</v>
      </c>
      <c r="O203" s="9">
        <v>357268.44</v>
      </c>
      <c r="Q203" s="9">
        <f t="shared" si="66"/>
        <v>-43282.90000000002</v>
      </c>
      <c r="S203" s="21">
        <f t="shared" si="67"/>
        <v>-0.12114951995200031</v>
      </c>
      <c r="U203" s="9">
        <v>848429.34</v>
      </c>
      <c r="W203" s="9">
        <v>600711.15</v>
      </c>
      <c r="Y203" s="9">
        <f t="shared" si="68"/>
        <v>247718.18999999994</v>
      </c>
      <c r="AA203" s="21">
        <f t="shared" si="69"/>
        <v>0.4123748826703149</v>
      </c>
      <c r="AC203" s="9">
        <v>1268796.79</v>
      </c>
      <c r="AE203" s="9">
        <v>600711.15</v>
      </c>
      <c r="AG203" s="9">
        <f t="shared" si="70"/>
        <v>668085.64</v>
      </c>
      <c r="AI203" s="21">
        <f t="shared" si="71"/>
        <v>1.1121578815375743</v>
      </c>
    </row>
    <row r="204" spans="1:35" ht="12.75" outlineLevel="1">
      <c r="A204" s="1" t="s">
        <v>572</v>
      </c>
      <c r="B204" s="16" t="s">
        <v>573</v>
      </c>
      <c r="C204" s="1" t="s">
        <v>1117</v>
      </c>
      <c r="E204" s="5">
        <v>188181.96</v>
      </c>
      <c r="G204" s="5">
        <v>16556.406</v>
      </c>
      <c r="I204" s="9">
        <f t="shared" si="64"/>
        <v>171625.554</v>
      </c>
      <c r="K204" s="21" t="str">
        <f t="shared" si="65"/>
        <v>N.M.</v>
      </c>
      <c r="M204" s="9">
        <v>311931.569</v>
      </c>
      <c r="O204" s="9">
        <v>112842.789</v>
      </c>
      <c r="Q204" s="9">
        <f t="shared" si="66"/>
        <v>199088.78000000003</v>
      </c>
      <c r="S204" s="21">
        <f t="shared" si="67"/>
        <v>1.7643021921409618</v>
      </c>
      <c r="U204" s="9">
        <v>735494.566</v>
      </c>
      <c r="W204" s="9">
        <v>463276.976</v>
      </c>
      <c r="Y204" s="9">
        <f t="shared" si="68"/>
        <v>272217.58999999997</v>
      </c>
      <c r="AA204" s="21">
        <f t="shared" si="69"/>
        <v>0.587591449828493</v>
      </c>
      <c r="AC204" s="9">
        <v>1087824.357</v>
      </c>
      <c r="AE204" s="9">
        <v>919503.176</v>
      </c>
      <c r="AG204" s="9">
        <f t="shared" si="70"/>
        <v>168321.1810000001</v>
      </c>
      <c r="AI204" s="21">
        <f t="shared" si="71"/>
        <v>0.18305666080700966</v>
      </c>
    </row>
    <row r="205" spans="1:35" ht="12.75" outlineLevel="1">
      <c r="A205" s="1" t="s">
        <v>574</v>
      </c>
      <c r="B205" s="16" t="s">
        <v>575</v>
      </c>
      <c r="C205" s="1" t="s">
        <v>1135</v>
      </c>
      <c r="E205" s="5">
        <v>1239.25</v>
      </c>
      <c r="G205" s="5">
        <v>1250.815</v>
      </c>
      <c r="I205" s="9">
        <f t="shared" si="64"/>
        <v>-11.565000000000055</v>
      </c>
      <c r="K205" s="21">
        <f t="shared" si="65"/>
        <v>-0.009245971626499566</v>
      </c>
      <c r="M205" s="9">
        <v>2938.03</v>
      </c>
      <c r="O205" s="9">
        <v>3294.3430000000003</v>
      </c>
      <c r="Q205" s="9">
        <f t="shared" si="66"/>
        <v>-356.3130000000001</v>
      </c>
      <c r="S205" s="21">
        <f t="shared" si="67"/>
        <v>-0.10815904719089665</v>
      </c>
      <c r="U205" s="9">
        <v>7090.44</v>
      </c>
      <c r="W205" s="9">
        <v>8959.872000000001</v>
      </c>
      <c r="Y205" s="9">
        <f t="shared" si="68"/>
        <v>-1869.4320000000016</v>
      </c>
      <c r="AA205" s="21">
        <f t="shared" si="69"/>
        <v>-0.20864494492778485</v>
      </c>
      <c r="AC205" s="9">
        <v>12291.66</v>
      </c>
      <c r="AE205" s="9">
        <v>132251.294</v>
      </c>
      <c r="AG205" s="9">
        <f t="shared" si="70"/>
        <v>-119959.63399999999</v>
      </c>
      <c r="AI205" s="21">
        <f t="shared" si="71"/>
        <v>-0.9070583006923169</v>
      </c>
    </row>
    <row r="206" spans="1:35" ht="12.75" outlineLevel="1">
      <c r="A206" s="1" t="s">
        <v>576</v>
      </c>
      <c r="B206" s="16" t="s">
        <v>577</v>
      </c>
      <c r="C206" s="1" t="s">
        <v>1152</v>
      </c>
      <c r="E206" s="5">
        <v>32369.714</v>
      </c>
      <c r="G206" s="5">
        <v>22357.923</v>
      </c>
      <c r="I206" s="9">
        <f t="shared" si="64"/>
        <v>10011.791000000001</v>
      </c>
      <c r="K206" s="21">
        <f t="shared" si="65"/>
        <v>0.44779611236696726</v>
      </c>
      <c r="M206" s="9">
        <v>57436.309</v>
      </c>
      <c r="O206" s="9">
        <v>52193.505</v>
      </c>
      <c r="Q206" s="9">
        <f t="shared" si="66"/>
        <v>5242.804000000004</v>
      </c>
      <c r="S206" s="21">
        <f t="shared" si="67"/>
        <v>0.10044935667761734</v>
      </c>
      <c r="U206" s="9">
        <v>137907.163</v>
      </c>
      <c r="W206" s="9">
        <v>142953.519</v>
      </c>
      <c r="Y206" s="9">
        <f t="shared" si="68"/>
        <v>-5046.356</v>
      </c>
      <c r="AA206" s="21">
        <f t="shared" si="69"/>
        <v>-0.03530067699837455</v>
      </c>
      <c r="AC206" s="9">
        <v>215443.15</v>
      </c>
      <c r="AE206" s="9">
        <v>230117.73</v>
      </c>
      <c r="AG206" s="9">
        <f t="shared" si="70"/>
        <v>-14674.580000000016</v>
      </c>
      <c r="AI206" s="21">
        <f t="shared" si="71"/>
        <v>-0.06376987987844315</v>
      </c>
    </row>
    <row r="207" spans="1:35" ht="12.75" outlineLevel="1">
      <c r="A207" s="1" t="s">
        <v>578</v>
      </c>
      <c r="B207" s="16" t="s">
        <v>579</v>
      </c>
      <c r="C207" s="1" t="s">
        <v>1144</v>
      </c>
      <c r="E207" s="5">
        <v>-2128.779</v>
      </c>
      <c r="G207" s="5">
        <v>11527.713</v>
      </c>
      <c r="I207" s="9">
        <f t="shared" si="64"/>
        <v>-13656.492</v>
      </c>
      <c r="K207" s="21">
        <f t="shared" si="65"/>
        <v>-1.1846662039556328</v>
      </c>
      <c r="M207" s="9">
        <v>5068.689</v>
      </c>
      <c r="O207" s="9">
        <v>13235.727</v>
      </c>
      <c r="Q207" s="9">
        <f t="shared" si="66"/>
        <v>-8167.0380000000005</v>
      </c>
      <c r="S207" s="21">
        <f t="shared" si="67"/>
        <v>-0.617044911851083</v>
      </c>
      <c r="U207" s="9">
        <v>92324.214</v>
      </c>
      <c r="W207" s="9">
        <v>125202.271</v>
      </c>
      <c r="Y207" s="9">
        <f t="shared" si="68"/>
        <v>-32878.056999999986</v>
      </c>
      <c r="AA207" s="21">
        <f t="shared" si="69"/>
        <v>-0.26259952585045354</v>
      </c>
      <c r="AC207" s="9">
        <v>162238.746</v>
      </c>
      <c r="AE207" s="9">
        <v>259742.94299999997</v>
      </c>
      <c r="AG207" s="9">
        <f t="shared" si="70"/>
        <v>-97504.19699999996</v>
      </c>
      <c r="AI207" s="21">
        <f t="shared" si="71"/>
        <v>-0.37538728049292935</v>
      </c>
    </row>
    <row r="208" spans="1:35" ht="12.75" outlineLevel="1">
      <c r="A208" s="1" t="s">
        <v>580</v>
      </c>
      <c r="B208" s="16" t="s">
        <v>581</v>
      </c>
      <c r="C208" s="1" t="s">
        <v>1153</v>
      </c>
      <c r="E208" s="5">
        <v>7133.468000000001</v>
      </c>
      <c r="G208" s="5">
        <v>5123.64</v>
      </c>
      <c r="I208" s="9">
        <f t="shared" si="64"/>
        <v>2009.8280000000004</v>
      </c>
      <c r="K208" s="21">
        <f t="shared" si="65"/>
        <v>0.39226565488597953</v>
      </c>
      <c r="M208" s="9">
        <v>29132.973</v>
      </c>
      <c r="O208" s="9">
        <v>30500.495</v>
      </c>
      <c r="Q208" s="9">
        <f t="shared" si="66"/>
        <v>-1367.5219999999972</v>
      </c>
      <c r="S208" s="21">
        <f t="shared" si="67"/>
        <v>-0.044836059218055224</v>
      </c>
      <c r="U208" s="9">
        <v>59099.594</v>
      </c>
      <c r="W208" s="9">
        <v>54584.165</v>
      </c>
      <c r="Y208" s="9">
        <f t="shared" si="68"/>
        <v>4515.428999999996</v>
      </c>
      <c r="AA208" s="21">
        <f t="shared" si="69"/>
        <v>0.08272415635560233</v>
      </c>
      <c r="AC208" s="9">
        <v>93348.301</v>
      </c>
      <c r="AE208" s="9">
        <v>64909.605</v>
      </c>
      <c r="AG208" s="9">
        <f t="shared" si="70"/>
        <v>28438.696000000004</v>
      </c>
      <c r="AI208" s="21">
        <f t="shared" si="71"/>
        <v>0.4381277008233219</v>
      </c>
    </row>
    <row r="209" spans="1:35" ht="12.75" outlineLevel="1">
      <c r="A209" s="1" t="s">
        <v>582</v>
      </c>
      <c r="B209" s="16" t="s">
        <v>583</v>
      </c>
      <c r="C209" s="1" t="s">
        <v>1154</v>
      </c>
      <c r="E209" s="5">
        <v>6131.302000000001</v>
      </c>
      <c r="G209" s="5">
        <v>447.95</v>
      </c>
      <c r="I209" s="9">
        <f t="shared" si="64"/>
        <v>5683.352000000001</v>
      </c>
      <c r="K209" s="21" t="str">
        <f t="shared" si="65"/>
        <v>N.M.</v>
      </c>
      <c r="M209" s="9">
        <v>20814.929</v>
      </c>
      <c r="O209" s="9">
        <v>2392.168</v>
      </c>
      <c r="Q209" s="9">
        <f t="shared" si="66"/>
        <v>18422.761</v>
      </c>
      <c r="S209" s="21">
        <f t="shared" si="67"/>
        <v>7.701282267800588</v>
      </c>
      <c r="U209" s="9">
        <v>71488.758</v>
      </c>
      <c r="W209" s="9">
        <v>2443.119</v>
      </c>
      <c r="Y209" s="9">
        <f t="shared" si="68"/>
        <v>69045.639</v>
      </c>
      <c r="AA209" s="21" t="str">
        <f t="shared" si="69"/>
        <v>N.M.</v>
      </c>
      <c r="AC209" s="9">
        <v>77620.073</v>
      </c>
      <c r="AE209" s="9">
        <v>2998.485</v>
      </c>
      <c r="AG209" s="9">
        <f t="shared" si="70"/>
        <v>74621.588</v>
      </c>
      <c r="AI209" s="21" t="str">
        <f t="shared" si="71"/>
        <v>N.M.</v>
      </c>
    </row>
    <row r="210" spans="1:35" ht="12.75" outlineLevel="1">
      <c r="A210" s="1" t="s">
        <v>584</v>
      </c>
      <c r="B210" s="16" t="s">
        <v>585</v>
      </c>
      <c r="C210" s="1" t="s">
        <v>1155</v>
      </c>
      <c r="E210" s="5">
        <v>-42724.264</v>
      </c>
      <c r="G210" s="5">
        <v>44083.667</v>
      </c>
      <c r="I210" s="9">
        <f t="shared" si="64"/>
        <v>-86807.93100000001</v>
      </c>
      <c r="K210" s="21">
        <f t="shared" si="65"/>
        <v>-1.969163114311702</v>
      </c>
      <c r="M210" s="9">
        <v>-79114.995</v>
      </c>
      <c r="O210" s="9">
        <v>49359.498</v>
      </c>
      <c r="Q210" s="9">
        <f t="shared" si="66"/>
        <v>-128474.49299999999</v>
      </c>
      <c r="S210" s="21">
        <f t="shared" si="67"/>
        <v>-2.602832245173968</v>
      </c>
      <c r="U210" s="9">
        <v>222950.62</v>
      </c>
      <c r="W210" s="9">
        <v>327305.78</v>
      </c>
      <c r="Y210" s="9">
        <f t="shared" si="68"/>
        <v>-104355.16000000003</v>
      </c>
      <c r="AA210" s="21">
        <f t="shared" si="69"/>
        <v>-0.3188307887505073</v>
      </c>
      <c r="AC210" s="9">
        <v>494523.79099999997</v>
      </c>
      <c r="AE210" s="9">
        <v>634563.8230000001</v>
      </c>
      <c r="AG210" s="9">
        <f t="shared" si="70"/>
        <v>-140040.03200000012</v>
      </c>
      <c r="AI210" s="21">
        <f t="shared" si="71"/>
        <v>-0.22068707185029693</v>
      </c>
    </row>
    <row r="211" spans="1:35" ht="12.75" outlineLevel="1">
      <c r="A211" s="1" t="s">
        <v>586</v>
      </c>
      <c r="B211" s="16" t="s">
        <v>587</v>
      </c>
      <c r="C211" s="1" t="s">
        <v>1156</v>
      </c>
      <c r="E211" s="5">
        <v>43706.065</v>
      </c>
      <c r="G211" s="5">
        <v>29644.661</v>
      </c>
      <c r="I211" s="9">
        <f t="shared" si="64"/>
        <v>14061.404000000002</v>
      </c>
      <c r="K211" s="21">
        <f t="shared" si="65"/>
        <v>0.4743317523516293</v>
      </c>
      <c r="M211" s="9">
        <v>105702.827</v>
      </c>
      <c r="O211" s="9">
        <v>77369.888</v>
      </c>
      <c r="Q211" s="9">
        <f t="shared" si="66"/>
        <v>28332.939</v>
      </c>
      <c r="S211" s="21">
        <f t="shared" si="67"/>
        <v>0.36620111172966924</v>
      </c>
      <c r="U211" s="9">
        <v>240920.763</v>
      </c>
      <c r="W211" s="9">
        <v>218358.886</v>
      </c>
      <c r="Y211" s="9">
        <f t="shared" si="68"/>
        <v>22561.877000000008</v>
      </c>
      <c r="AA211" s="21">
        <f t="shared" si="69"/>
        <v>0.10332474859759089</v>
      </c>
      <c r="AC211" s="9">
        <v>380642.669</v>
      </c>
      <c r="AE211" s="9">
        <v>351276.49199999997</v>
      </c>
      <c r="AG211" s="9">
        <f t="shared" si="70"/>
        <v>29366.177000000025</v>
      </c>
      <c r="AI211" s="21">
        <f t="shared" si="71"/>
        <v>0.0835984692081246</v>
      </c>
    </row>
    <row r="212" spans="1:35" ht="12.75" outlineLevel="1">
      <c r="A212" s="1" t="s">
        <v>588</v>
      </c>
      <c r="B212" s="16" t="s">
        <v>589</v>
      </c>
      <c r="C212" s="1" t="s">
        <v>1157</v>
      </c>
      <c r="E212" s="5">
        <v>84429.234</v>
      </c>
      <c r="G212" s="5">
        <v>293579.489</v>
      </c>
      <c r="I212" s="9">
        <f t="shared" si="64"/>
        <v>-209150.255</v>
      </c>
      <c r="K212" s="21">
        <f t="shared" si="65"/>
        <v>-0.7124143982688109</v>
      </c>
      <c r="M212" s="9">
        <v>698286.602</v>
      </c>
      <c r="O212" s="9">
        <v>825064.084</v>
      </c>
      <c r="Q212" s="9">
        <f t="shared" si="66"/>
        <v>-126777.48200000008</v>
      </c>
      <c r="S212" s="21">
        <f t="shared" si="67"/>
        <v>-0.15365773939082297</v>
      </c>
      <c r="U212" s="9">
        <v>2119682.077</v>
      </c>
      <c r="W212" s="9">
        <v>1688759.606</v>
      </c>
      <c r="Y212" s="9">
        <f t="shared" si="68"/>
        <v>430922.47100000014</v>
      </c>
      <c r="AA212" s="21">
        <f t="shared" si="69"/>
        <v>0.2551709961968383</v>
      </c>
      <c r="AC212" s="9">
        <v>3226651.455</v>
      </c>
      <c r="AE212" s="9">
        <v>3408540.666</v>
      </c>
      <c r="AG212" s="9">
        <f t="shared" si="70"/>
        <v>-181889.21100000013</v>
      </c>
      <c r="AI212" s="21">
        <f t="shared" si="71"/>
        <v>-0.05336278156054721</v>
      </c>
    </row>
    <row r="213" spans="1:35" ht="12.75" outlineLevel="1">
      <c r="A213" s="1" t="s">
        <v>590</v>
      </c>
      <c r="B213" s="16" t="s">
        <v>591</v>
      </c>
      <c r="C213" s="1" t="s">
        <v>1149</v>
      </c>
      <c r="E213" s="5">
        <v>124253.22</v>
      </c>
      <c r="G213" s="5">
        <v>103060.37</v>
      </c>
      <c r="I213" s="9">
        <f t="shared" si="64"/>
        <v>21192.850000000006</v>
      </c>
      <c r="K213" s="21">
        <f t="shared" si="65"/>
        <v>0.20563529899999394</v>
      </c>
      <c r="M213" s="9">
        <v>151199.23</v>
      </c>
      <c r="O213" s="9">
        <v>406114.22</v>
      </c>
      <c r="Q213" s="9">
        <f t="shared" si="66"/>
        <v>-254914.98999999996</v>
      </c>
      <c r="S213" s="21">
        <f t="shared" si="67"/>
        <v>-0.6276928446386338</v>
      </c>
      <c r="U213" s="9">
        <v>1015504.19</v>
      </c>
      <c r="W213" s="9">
        <v>1013381.98</v>
      </c>
      <c r="Y213" s="9">
        <f t="shared" si="68"/>
        <v>2122.2099999999627</v>
      </c>
      <c r="AA213" s="21">
        <f t="shared" si="69"/>
        <v>0.0020941856495217755</v>
      </c>
      <c r="AC213" s="9">
        <v>1550548.04</v>
      </c>
      <c r="AE213" s="9">
        <v>1408743.37</v>
      </c>
      <c r="AG213" s="9">
        <f t="shared" si="70"/>
        <v>141804.66999999993</v>
      </c>
      <c r="AI213" s="21">
        <f t="shared" si="71"/>
        <v>0.1006603992038663</v>
      </c>
    </row>
    <row r="214" spans="1:35" ht="12.75" outlineLevel="1">
      <c r="A214" s="1" t="s">
        <v>592</v>
      </c>
      <c r="B214" s="16" t="s">
        <v>593</v>
      </c>
      <c r="C214" s="1" t="s">
        <v>1158</v>
      </c>
      <c r="E214" s="5">
        <v>3136.21</v>
      </c>
      <c r="G214" s="5">
        <v>5033.59</v>
      </c>
      <c r="I214" s="9">
        <f t="shared" si="64"/>
        <v>-1897.38</v>
      </c>
      <c r="K214" s="21">
        <f t="shared" si="65"/>
        <v>-0.37694369227529456</v>
      </c>
      <c r="M214" s="9">
        <v>9408.63</v>
      </c>
      <c r="O214" s="9">
        <v>15100.77</v>
      </c>
      <c r="Q214" s="9">
        <f t="shared" si="66"/>
        <v>-5692.140000000001</v>
      </c>
      <c r="S214" s="21">
        <f t="shared" si="67"/>
        <v>-0.3769436922752946</v>
      </c>
      <c r="U214" s="9">
        <v>25089.68</v>
      </c>
      <c r="W214" s="9">
        <v>40268.72</v>
      </c>
      <c r="Y214" s="9">
        <f t="shared" si="68"/>
        <v>-15179.04</v>
      </c>
      <c r="AA214" s="21">
        <f t="shared" si="69"/>
        <v>-0.37694369227529456</v>
      </c>
      <c r="AC214" s="9">
        <v>45224.04</v>
      </c>
      <c r="AE214" s="9">
        <v>69577.12</v>
      </c>
      <c r="AG214" s="9">
        <f t="shared" si="70"/>
        <v>-24353.079999999994</v>
      </c>
      <c r="AI214" s="21">
        <f t="shared" si="71"/>
        <v>-0.35001563732445373</v>
      </c>
    </row>
    <row r="215" spans="1:35" ht="12.75" outlineLevel="1">
      <c r="A215" s="1" t="s">
        <v>594</v>
      </c>
      <c r="B215" s="16" t="s">
        <v>595</v>
      </c>
      <c r="C215" s="1" t="s">
        <v>1159</v>
      </c>
      <c r="E215" s="5">
        <v>43277.225</v>
      </c>
      <c r="G215" s="5">
        <v>28270.627</v>
      </c>
      <c r="I215" s="9">
        <f t="shared" si="64"/>
        <v>15006.597999999998</v>
      </c>
      <c r="K215" s="21">
        <f t="shared" si="65"/>
        <v>0.530819426113188</v>
      </c>
      <c r="M215" s="9">
        <v>112314.526</v>
      </c>
      <c r="O215" s="9">
        <v>77345.42</v>
      </c>
      <c r="Q215" s="9">
        <f t="shared" si="66"/>
        <v>34969.106</v>
      </c>
      <c r="S215" s="21">
        <f t="shared" si="67"/>
        <v>0.4521160528962154</v>
      </c>
      <c r="U215" s="9">
        <v>282369.826</v>
      </c>
      <c r="W215" s="9">
        <v>226500.388</v>
      </c>
      <c r="Y215" s="9">
        <f t="shared" si="68"/>
        <v>55869.437999999995</v>
      </c>
      <c r="AA215" s="21">
        <f t="shared" si="69"/>
        <v>0.24666376288944808</v>
      </c>
      <c r="AC215" s="9">
        <v>416420.999</v>
      </c>
      <c r="AE215" s="9">
        <v>371169.377</v>
      </c>
      <c r="AG215" s="9">
        <f t="shared" si="70"/>
        <v>45251.62200000003</v>
      </c>
      <c r="AI215" s="21">
        <f t="shared" si="71"/>
        <v>0.1219163670390837</v>
      </c>
    </row>
    <row r="216" spans="1:35" ht="12.75" outlineLevel="1">
      <c r="A216" s="1" t="s">
        <v>596</v>
      </c>
      <c r="B216" s="16" t="s">
        <v>597</v>
      </c>
      <c r="C216" s="1" t="s">
        <v>1160</v>
      </c>
      <c r="E216" s="5">
        <v>2323.449</v>
      </c>
      <c r="G216" s="5">
        <v>1499.679</v>
      </c>
      <c r="I216" s="9">
        <f t="shared" si="64"/>
        <v>823.77</v>
      </c>
      <c r="K216" s="21">
        <f t="shared" si="65"/>
        <v>0.5492975496756305</v>
      </c>
      <c r="M216" s="9">
        <v>7908.275000000001</v>
      </c>
      <c r="O216" s="9">
        <v>6513.929</v>
      </c>
      <c r="Q216" s="9">
        <f t="shared" si="66"/>
        <v>1394.3460000000005</v>
      </c>
      <c r="S216" s="21">
        <f t="shared" si="67"/>
        <v>0.21405606355242748</v>
      </c>
      <c r="U216" s="9">
        <v>38579.786</v>
      </c>
      <c r="W216" s="9">
        <v>34912.239</v>
      </c>
      <c r="Y216" s="9">
        <f t="shared" si="68"/>
        <v>3667.5469999999987</v>
      </c>
      <c r="AA216" s="21">
        <f t="shared" si="69"/>
        <v>0.10505046668590916</v>
      </c>
      <c r="AC216" s="9">
        <v>59178.312000000005</v>
      </c>
      <c r="AE216" s="9">
        <v>48205.801</v>
      </c>
      <c r="AG216" s="9">
        <f t="shared" si="70"/>
        <v>10972.511000000006</v>
      </c>
      <c r="AI216" s="21">
        <f t="shared" si="71"/>
        <v>0.227618061983868</v>
      </c>
    </row>
    <row r="217" spans="1:35" ht="12.75" outlineLevel="1">
      <c r="A217" s="1" t="s">
        <v>598</v>
      </c>
      <c r="B217" s="16" t="s">
        <v>599</v>
      </c>
      <c r="C217" s="1" t="s">
        <v>1161</v>
      </c>
      <c r="E217" s="5">
        <v>0</v>
      </c>
      <c r="G217" s="5">
        <v>0</v>
      </c>
      <c r="I217" s="9">
        <f t="shared" si="64"/>
        <v>0</v>
      </c>
      <c r="K217" s="21">
        <f t="shared" si="65"/>
        <v>0</v>
      </c>
      <c r="M217" s="9">
        <v>0</v>
      </c>
      <c r="O217" s="9">
        <v>0</v>
      </c>
      <c r="Q217" s="9">
        <f t="shared" si="66"/>
        <v>0</v>
      </c>
      <c r="S217" s="21">
        <f t="shared" si="67"/>
        <v>0</v>
      </c>
      <c r="U217" s="9">
        <v>0</v>
      </c>
      <c r="W217" s="9">
        <v>23.22</v>
      </c>
      <c r="Y217" s="9">
        <f t="shared" si="68"/>
        <v>-23.22</v>
      </c>
      <c r="AA217" s="21" t="str">
        <f t="shared" si="69"/>
        <v>N.M.</v>
      </c>
      <c r="AC217" s="9">
        <v>0</v>
      </c>
      <c r="AE217" s="9">
        <v>23.22</v>
      </c>
      <c r="AG217" s="9">
        <f t="shared" si="70"/>
        <v>-23.22</v>
      </c>
      <c r="AI217" s="21" t="str">
        <f t="shared" si="71"/>
        <v>N.M.</v>
      </c>
    </row>
    <row r="218" spans="1:35" ht="12.75" outlineLevel="1">
      <c r="A218" s="1" t="s">
        <v>600</v>
      </c>
      <c r="B218" s="16" t="s">
        <v>601</v>
      </c>
      <c r="C218" s="1" t="s">
        <v>1162</v>
      </c>
      <c r="E218" s="5">
        <v>88818.609</v>
      </c>
      <c r="G218" s="5">
        <v>106980.197</v>
      </c>
      <c r="I218" s="9">
        <f t="shared" si="64"/>
        <v>-18161.588000000003</v>
      </c>
      <c r="K218" s="21">
        <f t="shared" si="65"/>
        <v>-0.16976588667153047</v>
      </c>
      <c r="M218" s="9">
        <v>211793.39</v>
      </c>
      <c r="O218" s="9">
        <v>253900.663</v>
      </c>
      <c r="Q218" s="9">
        <f t="shared" si="66"/>
        <v>-42107.27299999999</v>
      </c>
      <c r="S218" s="21">
        <f t="shared" si="67"/>
        <v>-0.1658415244075199</v>
      </c>
      <c r="U218" s="9">
        <v>555931.916</v>
      </c>
      <c r="W218" s="9">
        <v>733566.178</v>
      </c>
      <c r="Y218" s="9">
        <f t="shared" si="68"/>
        <v>-177634.262</v>
      </c>
      <c r="AA218" s="21">
        <f t="shared" si="69"/>
        <v>-0.2421516521989922</v>
      </c>
      <c r="AC218" s="9">
        <v>900167.335</v>
      </c>
      <c r="AE218" s="9">
        <v>1264144.531</v>
      </c>
      <c r="AG218" s="9">
        <f t="shared" si="70"/>
        <v>-363977.196</v>
      </c>
      <c r="AI218" s="21">
        <f t="shared" si="71"/>
        <v>-0.2879237200133091</v>
      </c>
    </row>
    <row r="219" spans="1:35" ht="12.75" outlineLevel="1">
      <c r="A219" s="1" t="s">
        <v>602</v>
      </c>
      <c r="B219" s="16" t="s">
        <v>603</v>
      </c>
      <c r="C219" s="1" t="s">
        <v>1163</v>
      </c>
      <c r="E219" s="5">
        <v>4707.758</v>
      </c>
      <c r="G219" s="5">
        <v>3081.427</v>
      </c>
      <c r="I219" s="9">
        <f t="shared" si="64"/>
        <v>1626.3309999999997</v>
      </c>
      <c r="K219" s="21">
        <f t="shared" si="65"/>
        <v>0.5277850164874909</v>
      </c>
      <c r="M219" s="9">
        <v>11845.207</v>
      </c>
      <c r="O219" s="9">
        <v>9187.554</v>
      </c>
      <c r="Q219" s="9">
        <f t="shared" si="66"/>
        <v>2657.6530000000002</v>
      </c>
      <c r="S219" s="21">
        <f t="shared" si="67"/>
        <v>0.28926665356198183</v>
      </c>
      <c r="U219" s="9">
        <v>30272.943</v>
      </c>
      <c r="W219" s="9">
        <v>25494.291</v>
      </c>
      <c r="Y219" s="9">
        <f t="shared" si="68"/>
        <v>4778.651999999998</v>
      </c>
      <c r="AA219" s="21">
        <f t="shared" si="69"/>
        <v>0.1874400821736913</v>
      </c>
      <c r="AC219" s="9">
        <v>44868.243</v>
      </c>
      <c r="AE219" s="9">
        <v>39821.882</v>
      </c>
      <c r="AG219" s="9">
        <f t="shared" si="70"/>
        <v>5046.361000000004</v>
      </c>
      <c r="AI219" s="21">
        <f t="shared" si="71"/>
        <v>0.1267233175970941</v>
      </c>
    </row>
    <row r="220" spans="1:35" ht="12.75" outlineLevel="1">
      <c r="A220" s="1" t="s">
        <v>604</v>
      </c>
      <c r="B220" s="16" t="s">
        <v>605</v>
      </c>
      <c r="C220" s="1" t="s">
        <v>1164</v>
      </c>
      <c r="E220" s="5">
        <v>15355.694</v>
      </c>
      <c r="G220" s="5">
        <v>5875.843</v>
      </c>
      <c r="I220" s="9">
        <f t="shared" si="64"/>
        <v>9479.850999999999</v>
      </c>
      <c r="K220" s="21">
        <f t="shared" si="65"/>
        <v>1.6133601595549778</v>
      </c>
      <c r="M220" s="9">
        <v>33332.652</v>
      </c>
      <c r="O220" s="9">
        <v>15852.199</v>
      </c>
      <c r="Q220" s="9">
        <f t="shared" si="66"/>
        <v>17480.453</v>
      </c>
      <c r="S220" s="21">
        <f t="shared" si="67"/>
        <v>1.1027147085398057</v>
      </c>
      <c r="U220" s="9">
        <v>71957.202</v>
      </c>
      <c r="W220" s="9">
        <v>49578.514</v>
      </c>
      <c r="Y220" s="9">
        <f t="shared" si="68"/>
        <v>22378.688000000002</v>
      </c>
      <c r="AA220" s="21">
        <f t="shared" si="69"/>
        <v>0.45137875653150883</v>
      </c>
      <c r="AC220" s="9">
        <v>97581.395</v>
      </c>
      <c r="AE220" s="9">
        <v>67942.61300000001</v>
      </c>
      <c r="AG220" s="9">
        <f t="shared" si="70"/>
        <v>29638.781999999992</v>
      </c>
      <c r="AI220" s="21">
        <f t="shared" si="71"/>
        <v>0.43623258940600335</v>
      </c>
    </row>
    <row r="221" spans="1:35" ht="12.75" outlineLevel="1">
      <c r="A221" s="1" t="s">
        <v>606</v>
      </c>
      <c r="B221" s="16" t="s">
        <v>607</v>
      </c>
      <c r="C221" s="1" t="s">
        <v>1165</v>
      </c>
      <c r="E221" s="5">
        <v>52997.166</v>
      </c>
      <c r="G221" s="5">
        <v>46391.762</v>
      </c>
      <c r="I221" s="9">
        <f t="shared" si="64"/>
        <v>6605.403999999995</v>
      </c>
      <c r="K221" s="21">
        <f t="shared" si="65"/>
        <v>0.14238312396929426</v>
      </c>
      <c r="M221" s="9">
        <v>134366.88</v>
      </c>
      <c r="O221" s="9">
        <v>132550.624</v>
      </c>
      <c r="Q221" s="9">
        <f t="shared" si="66"/>
        <v>1816.255999999994</v>
      </c>
      <c r="S221" s="21">
        <f t="shared" si="67"/>
        <v>0.013702357221645322</v>
      </c>
      <c r="U221" s="9">
        <v>356116.169</v>
      </c>
      <c r="W221" s="9">
        <v>374561.151</v>
      </c>
      <c r="Y221" s="9">
        <f t="shared" si="68"/>
        <v>-18444.982000000018</v>
      </c>
      <c r="AA221" s="21">
        <f t="shared" si="69"/>
        <v>-0.049244247436648916</v>
      </c>
      <c r="AC221" s="9">
        <v>619316.031</v>
      </c>
      <c r="AE221" s="9">
        <v>699496.1340000001</v>
      </c>
      <c r="AG221" s="9">
        <f t="shared" si="70"/>
        <v>-80180.10300000012</v>
      </c>
      <c r="AI221" s="21">
        <f t="shared" si="71"/>
        <v>-0.11462551271226913</v>
      </c>
    </row>
    <row r="222" spans="1:35" ht="12.75" outlineLevel="1">
      <c r="A222" s="1" t="s">
        <v>608</v>
      </c>
      <c r="B222" s="16" t="s">
        <v>609</v>
      </c>
      <c r="C222" s="1" t="s">
        <v>1166</v>
      </c>
      <c r="E222" s="5">
        <v>290712.521</v>
      </c>
      <c r="G222" s="5">
        <v>258782.679</v>
      </c>
      <c r="I222" s="9">
        <f t="shared" si="64"/>
        <v>31929.842000000004</v>
      </c>
      <c r="K222" s="21">
        <f t="shared" si="65"/>
        <v>0.12338477259523233</v>
      </c>
      <c r="M222" s="9">
        <v>765081.327</v>
      </c>
      <c r="O222" s="9">
        <v>716604.217</v>
      </c>
      <c r="Q222" s="9">
        <f t="shared" si="66"/>
        <v>48477.1100000001</v>
      </c>
      <c r="S222" s="21">
        <f t="shared" si="67"/>
        <v>0.06764837388613931</v>
      </c>
      <c r="U222" s="9">
        <v>2072559.315</v>
      </c>
      <c r="W222" s="9">
        <v>2008560.373</v>
      </c>
      <c r="Y222" s="9">
        <f t="shared" si="68"/>
        <v>63998.94200000004</v>
      </c>
      <c r="AA222" s="21">
        <f t="shared" si="69"/>
        <v>0.031863091027933985</v>
      </c>
      <c r="AC222" s="9">
        <v>3238547.292</v>
      </c>
      <c r="AE222" s="9">
        <v>3105831.144</v>
      </c>
      <c r="AG222" s="9">
        <f t="shared" si="70"/>
        <v>132716.14800000004</v>
      </c>
      <c r="AI222" s="21">
        <f t="shared" si="71"/>
        <v>0.042731282496277286</v>
      </c>
    </row>
    <row r="223" spans="1:35" ht="12.75" outlineLevel="1">
      <c r="A223" s="1" t="s">
        <v>610</v>
      </c>
      <c r="B223" s="16" t="s">
        <v>611</v>
      </c>
      <c r="C223" s="1" t="s">
        <v>1167</v>
      </c>
      <c r="E223" s="5">
        <v>4330.97</v>
      </c>
      <c r="G223" s="5">
        <v>2824.67</v>
      </c>
      <c r="I223" s="9">
        <f t="shared" si="64"/>
        <v>1506.3000000000002</v>
      </c>
      <c r="K223" s="21">
        <f t="shared" si="65"/>
        <v>0.5332658328229493</v>
      </c>
      <c r="M223" s="9">
        <v>11176.3</v>
      </c>
      <c r="O223" s="9">
        <v>10944.22</v>
      </c>
      <c r="Q223" s="9">
        <f t="shared" si="66"/>
        <v>232.07999999999993</v>
      </c>
      <c r="S223" s="21">
        <f t="shared" si="67"/>
        <v>0.021205714066420443</v>
      </c>
      <c r="U223" s="9">
        <v>28202.1</v>
      </c>
      <c r="W223" s="9">
        <v>24622.56</v>
      </c>
      <c r="Y223" s="9">
        <f t="shared" si="68"/>
        <v>3579.5399999999972</v>
      </c>
      <c r="AA223" s="21">
        <f t="shared" si="69"/>
        <v>0.14537643526911892</v>
      </c>
      <c r="AC223" s="9">
        <v>42059.27</v>
      </c>
      <c r="AE223" s="9">
        <v>35683.3</v>
      </c>
      <c r="AG223" s="9">
        <f t="shared" si="70"/>
        <v>6375.969999999994</v>
      </c>
      <c r="AI223" s="21">
        <f t="shared" si="71"/>
        <v>0.1786821846634138</v>
      </c>
    </row>
    <row r="224" spans="1:35" ht="12.75" outlineLevel="1">
      <c r="A224" s="1" t="s">
        <v>612</v>
      </c>
      <c r="B224" s="16" t="s">
        <v>613</v>
      </c>
      <c r="C224" s="1" t="s">
        <v>1168</v>
      </c>
      <c r="E224" s="5">
        <v>61595.67</v>
      </c>
      <c r="G224" s="5">
        <v>41936.94</v>
      </c>
      <c r="I224" s="9">
        <f t="shared" si="64"/>
        <v>19658.729999999996</v>
      </c>
      <c r="K224" s="21">
        <f t="shared" si="65"/>
        <v>0.46876882290410304</v>
      </c>
      <c r="M224" s="9">
        <v>212462.98</v>
      </c>
      <c r="O224" s="9">
        <v>147430.16</v>
      </c>
      <c r="Q224" s="9">
        <f t="shared" si="66"/>
        <v>65032.82000000001</v>
      </c>
      <c r="S224" s="21">
        <f t="shared" si="67"/>
        <v>0.441109336108704</v>
      </c>
      <c r="U224" s="9">
        <v>403348.64</v>
      </c>
      <c r="W224" s="9">
        <v>410907.469</v>
      </c>
      <c r="Y224" s="9">
        <f t="shared" si="68"/>
        <v>-7558.828999999969</v>
      </c>
      <c r="AA224" s="21">
        <f t="shared" si="69"/>
        <v>-0.01839545291886619</v>
      </c>
      <c r="AC224" s="9">
        <v>632282.63</v>
      </c>
      <c r="AE224" s="9">
        <v>645555.877</v>
      </c>
      <c r="AG224" s="9">
        <f t="shared" si="70"/>
        <v>-13273.246999999974</v>
      </c>
      <c r="AI224" s="21">
        <f t="shared" si="71"/>
        <v>-0.020560957576101463</v>
      </c>
    </row>
    <row r="225" spans="1:35" ht="12.75" outlineLevel="1">
      <c r="A225" s="1" t="s">
        <v>614</v>
      </c>
      <c r="B225" s="16" t="s">
        <v>615</v>
      </c>
      <c r="C225" s="1" t="s">
        <v>1169</v>
      </c>
      <c r="E225" s="5">
        <v>20553.69</v>
      </c>
      <c r="G225" s="5">
        <v>7538.54</v>
      </c>
      <c r="I225" s="9">
        <f t="shared" si="64"/>
        <v>13015.149999999998</v>
      </c>
      <c r="K225" s="21">
        <f t="shared" si="65"/>
        <v>1.7264815202943804</v>
      </c>
      <c r="M225" s="9">
        <v>47545.06</v>
      </c>
      <c r="O225" s="9">
        <v>42645.38</v>
      </c>
      <c r="Q225" s="9">
        <f t="shared" si="66"/>
        <v>4899.68</v>
      </c>
      <c r="S225" s="21">
        <f t="shared" si="67"/>
        <v>0.11489357112071696</v>
      </c>
      <c r="U225" s="9">
        <v>93249.32</v>
      </c>
      <c r="W225" s="9">
        <v>86642.2</v>
      </c>
      <c r="Y225" s="9">
        <f t="shared" si="68"/>
        <v>6607.12000000001</v>
      </c>
      <c r="AA225" s="21">
        <f t="shared" si="69"/>
        <v>0.07625752808677538</v>
      </c>
      <c r="AC225" s="9">
        <v>139385</v>
      </c>
      <c r="AE225" s="9">
        <v>137334.64</v>
      </c>
      <c r="AG225" s="9">
        <f t="shared" si="70"/>
        <v>2050.359999999986</v>
      </c>
      <c r="AI225" s="21">
        <f t="shared" si="71"/>
        <v>0.014929663776014455</v>
      </c>
    </row>
    <row r="226" spans="1:35" ht="12.75" outlineLevel="1">
      <c r="A226" s="1" t="s">
        <v>616</v>
      </c>
      <c r="B226" s="16" t="s">
        <v>617</v>
      </c>
      <c r="C226" s="1" t="s">
        <v>1170</v>
      </c>
      <c r="E226" s="5">
        <v>10276.34</v>
      </c>
      <c r="G226" s="5">
        <v>9607.56</v>
      </c>
      <c r="I226" s="9">
        <f t="shared" si="64"/>
        <v>668.7800000000007</v>
      </c>
      <c r="K226" s="21">
        <f t="shared" si="65"/>
        <v>0.06960976564288963</v>
      </c>
      <c r="M226" s="9">
        <v>37634</v>
      </c>
      <c r="O226" s="9">
        <v>45324.97</v>
      </c>
      <c r="Q226" s="9">
        <f t="shared" si="66"/>
        <v>-7690.970000000001</v>
      </c>
      <c r="S226" s="21">
        <f t="shared" si="67"/>
        <v>-0.16968505439716786</v>
      </c>
      <c r="U226" s="9">
        <v>88171.57</v>
      </c>
      <c r="W226" s="9">
        <v>88846.88</v>
      </c>
      <c r="Y226" s="9">
        <f t="shared" si="68"/>
        <v>-675.3099999999977</v>
      </c>
      <c r="AA226" s="21">
        <f t="shared" si="69"/>
        <v>-0.007600829652093553</v>
      </c>
      <c r="AC226" s="9">
        <v>133418.39</v>
      </c>
      <c r="AE226" s="9">
        <v>130892.04</v>
      </c>
      <c r="AG226" s="9">
        <f t="shared" si="70"/>
        <v>2526.3500000000204</v>
      </c>
      <c r="AI226" s="21">
        <f t="shared" si="71"/>
        <v>0.01930102090241714</v>
      </c>
    </row>
    <row r="227" spans="1:35" ht="12.75" outlineLevel="1">
      <c r="A227" s="1" t="s">
        <v>618</v>
      </c>
      <c r="B227" s="16" t="s">
        <v>619</v>
      </c>
      <c r="C227" s="1" t="s">
        <v>1171</v>
      </c>
      <c r="E227" s="5">
        <v>58891.027</v>
      </c>
      <c r="G227" s="5">
        <v>43264.963</v>
      </c>
      <c r="I227" s="9">
        <f aca="true" t="shared" si="72" ref="I227:I258">+E227-G227</f>
        <v>15626.063999999998</v>
      </c>
      <c r="K227" s="21">
        <f aca="true" t="shared" si="73" ref="K227:K258">IF(G227&lt;0,IF(I227=0,0,IF(OR(G227=0,E227=0),"N.M.",IF(ABS(I227/G227)&gt;=10,"N.M.",I227/(-G227)))),IF(I227=0,0,IF(OR(G227=0,E227=0),"N.M.",IF(ABS(I227/G227)&gt;=10,"N.M.",I227/G227))))</f>
        <v>0.3611713247044727</v>
      </c>
      <c r="M227" s="9">
        <v>177006.792</v>
      </c>
      <c r="O227" s="9">
        <v>135746.379</v>
      </c>
      <c r="Q227" s="9">
        <f aca="true" t="shared" si="74" ref="Q227:Q258">(+M227-O227)</f>
        <v>41260.413</v>
      </c>
      <c r="S227" s="21">
        <f aca="true" t="shared" si="75" ref="S227:S258">IF(O227&lt;0,IF(Q227=0,0,IF(OR(O227=0,M227=0),"N.M.",IF(ABS(Q227/O227)&gt;=10,"N.M.",Q227/(-O227)))),IF(Q227=0,0,IF(OR(O227=0,M227=0),"N.M.",IF(ABS(Q227/O227)&gt;=10,"N.M.",Q227/O227))))</f>
        <v>0.30395221812877976</v>
      </c>
      <c r="U227" s="9">
        <v>416633.135</v>
      </c>
      <c r="W227" s="9">
        <v>374218.241</v>
      </c>
      <c r="Y227" s="9">
        <f aca="true" t="shared" si="76" ref="Y227:Y258">(+U227-W227)</f>
        <v>42414.89400000003</v>
      </c>
      <c r="AA227" s="21">
        <f aca="true" t="shared" si="77" ref="AA227:AA258">IF(W227&lt;0,IF(Y227=0,0,IF(OR(W227=0,U227=0),"N.M.",IF(ABS(Y227/W227)&gt;=10,"N.M.",Y227/(-W227)))),IF(Y227=0,0,IF(OR(W227=0,U227=0),"N.M.",IF(ABS(Y227/W227)&gt;=10,"N.M.",Y227/W227))))</f>
        <v>0.11334266840295482</v>
      </c>
      <c r="AC227" s="9">
        <v>620506.323</v>
      </c>
      <c r="AE227" s="9">
        <v>593362.0329999999</v>
      </c>
      <c r="AG227" s="9">
        <f aca="true" t="shared" si="78" ref="AG227:AG258">(+AC227-AE227)</f>
        <v>27144.290000000037</v>
      </c>
      <c r="AI227" s="21">
        <f aca="true" t="shared" si="79" ref="AI227:AI258">IF(AE227&lt;0,IF(AG227=0,0,IF(OR(AE227=0,AC227=0),"N.M.",IF(ABS(AG227/AE227)&gt;=10,"N.M.",AG227/(-AE227)))),IF(AG227=0,0,IF(OR(AE227=0,AC227=0),"N.M.",IF(ABS(AG227/AE227)&gt;=10,"N.M.",AG227/AE227))))</f>
        <v>0.04574659059791923</v>
      </c>
    </row>
    <row r="228" spans="1:35" ht="12.75" outlineLevel="1">
      <c r="A228" s="1" t="s">
        <v>620</v>
      </c>
      <c r="B228" s="16" t="s">
        <v>621</v>
      </c>
      <c r="C228" s="1" t="s">
        <v>1172</v>
      </c>
      <c r="E228" s="5">
        <v>75582.873</v>
      </c>
      <c r="G228" s="5">
        <v>38267.402</v>
      </c>
      <c r="I228" s="9">
        <f t="shared" si="72"/>
        <v>37315.471000000005</v>
      </c>
      <c r="K228" s="21">
        <f t="shared" si="73"/>
        <v>0.9751242323688449</v>
      </c>
      <c r="M228" s="9">
        <v>184667.705</v>
      </c>
      <c r="O228" s="9">
        <v>117119.106</v>
      </c>
      <c r="Q228" s="9">
        <f t="shared" si="74"/>
        <v>67548.59899999999</v>
      </c>
      <c r="S228" s="21">
        <f t="shared" si="75"/>
        <v>0.5767513201475427</v>
      </c>
      <c r="U228" s="9">
        <v>428806.999</v>
      </c>
      <c r="W228" s="9">
        <v>323112.224</v>
      </c>
      <c r="Y228" s="9">
        <f t="shared" si="76"/>
        <v>105694.77500000002</v>
      </c>
      <c r="AA228" s="21">
        <f t="shared" si="77"/>
        <v>0.32711475193213374</v>
      </c>
      <c r="AC228" s="9">
        <v>591640.081</v>
      </c>
      <c r="AE228" s="9">
        <v>451953.54</v>
      </c>
      <c r="AG228" s="9">
        <f t="shared" si="78"/>
        <v>139686.54100000003</v>
      </c>
      <c r="AI228" s="21">
        <f t="shared" si="79"/>
        <v>0.30907278876496913</v>
      </c>
    </row>
    <row r="229" spans="1:35" ht="12.75" outlineLevel="1">
      <c r="A229" s="1" t="s">
        <v>622</v>
      </c>
      <c r="B229" s="16" t="s">
        <v>623</v>
      </c>
      <c r="C229" s="1" t="s">
        <v>1173</v>
      </c>
      <c r="E229" s="5">
        <v>16174.195</v>
      </c>
      <c r="G229" s="5">
        <v>11866.725</v>
      </c>
      <c r="I229" s="9">
        <f t="shared" si="72"/>
        <v>4307.469999999999</v>
      </c>
      <c r="K229" s="21">
        <f t="shared" si="73"/>
        <v>0.3629872605963313</v>
      </c>
      <c r="M229" s="9">
        <v>44600.594</v>
      </c>
      <c r="O229" s="9">
        <v>50184.498</v>
      </c>
      <c r="Q229" s="9">
        <f t="shared" si="74"/>
        <v>-5583.904000000002</v>
      </c>
      <c r="S229" s="21">
        <f t="shared" si="75"/>
        <v>-0.11126750734858407</v>
      </c>
      <c r="U229" s="9">
        <v>87229.291</v>
      </c>
      <c r="W229" s="9">
        <v>84699.077</v>
      </c>
      <c r="Y229" s="9">
        <f t="shared" si="76"/>
        <v>2530.2139999999927</v>
      </c>
      <c r="AA229" s="21">
        <f t="shared" si="77"/>
        <v>0.02987298196885891</v>
      </c>
      <c r="AC229" s="9">
        <v>128606.36799999999</v>
      </c>
      <c r="AE229" s="9">
        <v>127496.513</v>
      </c>
      <c r="AG229" s="9">
        <f t="shared" si="78"/>
        <v>1109.8549999999814</v>
      </c>
      <c r="AI229" s="21">
        <f t="shared" si="79"/>
        <v>0.008704983170794493</v>
      </c>
    </row>
    <row r="230" spans="1:35" ht="12.75" outlineLevel="1">
      <c r="A230" s="1" t="s">
        <v>624</v>
      </c>
      <c r="B230" s="16" t="s">
        <v>625</v>
      </c>
      <c r="C230" s="1" t="s">
        <v>1174</v>
      </c>
      <c r="E230" s="5">
        <v>0</v>
      </c>
      <c r="G230" s="5">
        <v>0</v>
      </c>
      <c r="I230" s="9">
        <f t="shared" si="72"/>
        <v>0</v>
      </c>
      <c r="K230" s="21">
        <f t="shared" si="73"/>
        <v>0</v>
      </c>
      <c r="M230" s="9">
        <v>-1264.06</v>
      </c>
      <c r="O230" s="9">
        <v>0</v>
      </c>
      <c r="Q230" s="9">
        <f t="shared" si="74"/>
        <v>-1264.06</v>
      </c>
      <c r="S230" s="21" t="str">
        <f t="shared" si="75"/>
        <v>N.M.</v>
      </c>
      <c r="U230" s="9">
        <v>-1341.53</v>
      </c>
      <c r="W230" s="9">
        <v>220.33</v>
      </c>
      <c r="Y230" s="9">
        <f t="shared" si="76"/>
        <v>-1561.86</v>
      </c>
      <c r="AA230" s="21">
        <f t="shared" si="77"/>
        <v>-7.088730540552806</v>
      </c>
      <c r="AC230" s="9">
        <v>-1341.53</v>
      </c>
      <c r="AE230" s="9">
        <v>40794.94</v>
      </c>
      <c r="AG230" s="9">
        <f t="shared" si="78"/>
        <v>-42136.47</v>
      </c>
      <c r="AI230" s="21">
        <f t="shared" si="79"/>
        <v>-1.0328847156044352</v>
      </c>
    </row>
    <row r="231" spans="1:35" ht="12.75" outlineLevel="1">
      <c r="A231" s="1" t="s">
        <v>626</v>
      </c>
      <c r="B231" s="16" t="s">
        <v>627</v>
      </c>
      <c r="C231" s="1" t="s">
        <v>1175</v>
      </c>
      <c r="E231" s="5">
        <v>0</v>
      </c>
      <c r="G231" s="5">
        <v>-518</v>
      </c>
      <c r="I231" s="9">
        <f t="shared" si="72"/>
        <v>518</v>
      </c>
      <c r="K231" s="21" t="str">
        <f t="shared" si="73"/>
        <v>N.M.</v>
      </c>
      <c r="M231" s="9">
        <v>131.26</v>
      </c>
      <c r="O231" s="9">
        <v>-50.05</v>
      </c>
      <c r="Q231" s="9">
        <f t="shared" si="74"/>
        <v>181.31</v>
      </c>
      <c r="S231" s="21">
        <f t="shared" si="75"/>
        <v>3.622577422577423</v>
      </c>
      <c r="U231" s="9">
        <v>4543.57</v>
      </c>
      <c r="W231" s="9">
        <v>19331.17</v>
      </c>
      <c r="Y231" s="9">
        <f t="shared" si="76"/>
        <v>-14787.599999999999</v>
      </c>
      <c r="AA231" s="21">
        <f t="shared" si="77"/>
        <v>-0.7649614586183868</v>
      </c>
      <c r="AC231" s="9">
        <v>2815.1</v>
      </c>
      <c r="AE231" s="9">
        <v>46447.73</v>
      </c>
      <c r="AG231" s="9">
        <f t="shared" si="78"/>
        <v>-43632.630000000005</v>
      </c>
      <c r="AI231" s="21">
        <f t="shared" si="79"/>
        <v>-0.9393920865454566</v>
      </c>
    </row>
    <row r="232" spans="1:35" ht="12.75" outlineLevel="1">
      <c r="A232" s="1" t="s">
        <v>628</v>
      </c>
      <c r="B232" s="16" t="s">
        <v>629</v>
      </c>
      <c r="C232" s="1" t="s">
        <v>1176</v>
      </c>
      <c r="E232" s="5">
        <v>118.71</v>
      </c>
      <c r="G232" s="5">
        <v>171.21</v>
      </c>
      <c r="I232" s="9">
        <f t="shared" si="72"/>
        <v>-52.500000000000014</v>
      </c>
      <c r="K232" s="21">
        <f t="shared" si="73"/>
        <v>-0.30664096723322243</v>
      </c>
      <c r="M232" s="9">
        <v>369.98</v>
      </c>
      <c r="O232" s="9">
        <v>403.24</v>
      </c>
      <c r="Q232" s="9">
        <f t="shared" si="74"/>
        <v>-33.25999999999999</v>
      </c>
      <c r="S232" s="21">
        <f t="shared" si="75"/>
        <v>-0.08248189663723834</v>
      </c>
      <c r="U232" s="9">
        <v>1006.41</v>
      </c>
      <c r="W232" s="9">
        <v>1049.54</v>
      </c>
      <c r="Y232" s="9">
        <f t="shared" si="76"/>
        <v>-43.129999999999995</v>
      </c>
      <c r="AA232" s="21">
        <f t="shared" si="77"/>
        <v>-0.041094193646740475</v>
      </c>
      <c r="AC232" s="9">
        <v>2061.24</v>
      </c>
      <c r="AE232" s="9">
        <v>6909.21</v>
      </c>
      <c r="AG232" s="9">
        <f t="shared" si="78"/>
        <v>-4847.97</v>
      </c>
      <c r="AI232" s="21">
        <f t="shared" si="79"/>
        <v>-0.7016677738844239</v>
      </c>
    </row>
    <row r="233" spans="1:35" ht="12.75" outlineLevel="1">
      <c r="A233" s="1" t="s">
        <v>630</v>
      </c>
      <c r="B233" s="16" t="s">
        <v>631</v>
      </c>
      <c r="C233" s="1" t="s">
        <v>1177</v>
      </c>
      <c r="E233" s="5">
        <v>21303.382</v>
      </c>
      <c r="G233" s="5">
        <v>38765.268000000004</v>
      </c>
      <c r="I233" s="9">
        <f t="shared" si="72"/>
        <v>-17461.886000000002</v>
      </c>
      <c r="K233" s="21">
        <f t="shared" si="73"/>
        <v>-0.4504518322948264</v>
      </c>
      <c r="M233" s="9">
        <v>58217.055</v>
      </c>
      <c r="O233" s="9">
        <v>109036.173</v>
      </c>
      <c r="Q233" s="9">
        <f t="shared" si="74"/>
        <v>-50819.117999999995</v>
      </c>
      <c r="S233" s="21">
        <f t="shared" si="75"/>
        <v>-0.466075767351079</v>
      </c>
      <c r="U233" s="9">
        <v>176302.241</v>
      </c>
      <c r="W233" s="9">
        <v>277461.606</v>
      </c>
      <c r="Y233" s="9">
        <f t="shared" si="76"/>
        <v>-101159.36500000002</v>
      </c>
      <c r="AA233" s="21">
        <f t="shared" si="77"/>
        <v>-0.36458869556172036</v>
      </c>
      <c r="AC233" s="9">
        <v>314640.976</v>
      </c>
      <c r="AE233" s="9">
        <v>434168.238</v>
      </c>
      <c r="AG233" s="9">
        <f t="shared" si="78"/>
        <v>-119527.26199999999</v>
      </c>
      <c r="AI233" s="21">
        <f t="shared" si="79"/>
        <v>-0.27530171840898227</v>
      </c>
    </row>
    <row r="234" spans="1:35" ht="12.75" outlineLevel="1">
      <c r="A234" s="1" t="s">
        <v>632</v>
      </c>
      <c r="B234" s="16" t="s">
        <v>633</v>
      </c>
      <c r="C234" s="1" t="s">
        <v>1178</v>
      </c>
      <c r="E234" s="5">
        <v>282.23</v>
      </c>
      <c r="G234" s="5">
        <v>280.8</v>
      </c>
      <c r="I234" s="9">
        <f t="shared" si="72"/>
        <v>1.4300000000000068</v>
      </c>
      <c r="K234" s="21">
        <f t="shared" si="73"/>
        <v>0.005092592592592616</v>
      </c>
      <c r="M234" s="9">
        <v>444.58</v>
      </c>
      <c r="O234" s="9">
        <v>520.25</v>
      </c>
      <c r="Q234" s="9">
        <f t="shared" si="74"/>
        <v>-75.67000000000002</v>
      </c>
      <c r="S234" s="21">
        <f t="shared" si="75"/>
        <v>-0.145449303219606</v>
      </c>
      <c r="U234" s="9">
        <v>1123.5</v>
      </c>
      <c r="W234" s="9">
        <v>1299.365</v>
      </c>
      <c r="Y234" s="9">
        <f t="shared" si="76"/>
        <v>-175.865</v>
      </c>
      <c r="AA234" s="21">
        <f t="shared" si="77"/>
        <v>-0.13534688097647699</v>
      </c>
      <c r="AC234" s="9">
        <v>1949.196</v>
      </c>
      <c r="AE234" s="9">
        <v>1833.775</v>
      </c>
      <c r="AG234" s="9">
        <f t="shared" si="78"/>
        <v>115.42099999999982</v>
      </c>
      <c r="AI234" s="21">
        <f t="shared" si="79"/>
        <v>0.06294174585213552</v>
      </c>
    </row>
    <row r="235" spans="1:35" ht="12.75" outlineLevel="1">
      <c r="A235" s="1" t="s">
        <v>634</v>
      </c>
      <c r="B235" s="16" t="s">
        <v>635</v>
      </c>
      <c r="C235" s="1" t="s">
        <v>1179</v>
      </c>
      <c r="E235" s="5">
        <v>44726.145</v>
      </c>
      <c r="G235" s="5">
        <v>78880.993</v>
      </c>
      <c r="I235" s="9">
        <f t="shared" si="72"/>
        <v>-34154.848000000005</v>
      </c>
      <c r="K235" s="21">
        <f t="shared" si="73"/>
        <v>-0.4329921150967256</v>
      </c>
      <c r="M235" s="9">
        <v>125983.395</v>
      </c>
      <c r="O235" s="9">
        <v>251889.167</v>
      </c>
      <c r="Q235" s="9">
        <f t="shared" si="74"/>
        <v>-125905.77199999998</v>
      </c>
      <c r="S235" s="21">
        <f t="shared" si="75"/>
        <v>-0.49984591834391984</v>
      </c>
      <c r="U235" s="9">
        <v>351720.301</v>
      </c>
      <c r="W235" s="9">
        <v>544186.014</v>
      </c>
      <c r="Y235" s="9">
        <f t="shared" si="76"/>
        <v>-192465.713</v>
      </c>
      <c r="AA235" s="21">
        <f t="shared" si="77"/>
        <v>-0.35367633134356885</v>
      </c>
      <c r="AC235" s="9">
        <v>626014.413</v>
      </c>
      <c r="AE235" s="9">
        <v>803101.4</v>
      </c>
      <c r="AG235" s="9">
        <f t="shared" si="78"/>
        <v>-177086.98700000008</v>
      </c>
      <c r="AI235" s="21">
        <f t="shared" si="79"/>
        <v>-0.22050389527399664</v>
      </c>
    </row>
    <row r="236" spans="1:35" ht="12.75" outlineLevel="1">
      <c r="A236" s="1" t="s">
        <v>636</v>
      </c>
      <c r="B236" s="16" t="s">
        <v>637</v>
      </c>
      <c r="C236" s="1" t="s">
        <v>1180</v>
      </c>
      <c r="E236" s="5">
        <v>32955.064</v>
      </c>
      <c r="G236" s="5">
        <v>41732.652</v>
      </c>
      <c r="I236" s="9">
        <f t="shared" si="72"/>
        <v>-8777.588000000003</v>
      </c>
      <c r="K236" s="21">
        <f t="shared" si="73"/>
        <v>-0.2103290248604379</v>
      </c>
      <c r="M236" s="9">
        <v>85417.742</v>
      </c>
      <c r="O236" s="9">
        <v>108394.35800000001</v>
      </c>
      <c r="Q236" s="9">
        <f t="shared" si="74"/>
        <v>-22976.61600000001</v>
      </c>
      <c r="S236" s="21">
        <f t="shared" si="75"/>
        <v>-0.21197243494905896</v>
      </c>
      <c r="U236" s="9">
        <v>546524.209</v>
      </c>
      <c r="W236" s="9">
        <v>453743.107</v>
      </c>
      <c r="Y236" s="9">
        <f t="shared" si="76"/>
        <v>92781.10200000001</v>
      </c>
      <c r="AA236" s="21">
        <f t="shared" si="77"/>
        <v>0.20447936413500165</v>
      </c>
      <c r="AC236" s="9">
        <v>846935.241</v>
      </c>
      <c r="AE236" s="9">
        <v>666913.809</v>
      </c>
      <c r="AG236" s="9">
        <f t="shared" si="78"/>
        <v>180021.43200000003</v>
      </c>
      <c r="AI236" s="21">
        <f t="shared" si="79"/>
        <v>0.26993208053366313</v>
      </c>
    </row>
    <row r="237" spans="1:35" ht="12.75" outlineLevel="1">
      <c r="A237" s="1" t="s">
        <v>638</v>
      </c>
      <c r="B237" s="16" t="s">
        <v>639</v>
      </c>
      <c r="C237" s="1" t="s">
        <v>1181</v>
      </c>
      <c r="E237" s="5">
        <v>20171.859</v>
      </c>
      <c r="G237" s="5">
        <v>16326.737000000001</v>
      </c>
      <c r="I237" s="9">
        <f t="shared" si="72"/>
        <v>3845.1219999999994</v>
      </c>
      <c r="K237" s="21">
        <f t="shared" si="73"/>
        <v>0.2355107453497903</v>
      </c>
      <c r="M237" s="9">
        <v>78015.823</v>
      </c>
      <c r="O237" s="9">
        <v>93301.218</v>
      </c>
      <c r="Q237" s="9">
        <f t="shared" si="74"/>
        <v>-15285.39499999999</v>
      </c>
      <c r="S237" s="21">
        <f t="shared" si="75"/>
        <v>-0.1638284614891093</v>
      </c>
      <c r="U237" s="9">
        <v>238994.515</v>
      </c>
      <c r="W237" s="9">
        <v>212367.979</v>
      </c>
      <c r="Y237" s="9">
        <f t="shared" si="76"/>
        <v>26626.536000000022</v>
      </c>
      <c r="AA237" s="21">
        <f t="shared" si="77"/>
        <v>0.12537924090712388</v>
      </c>
      <c r="AC237" s="9">
        <v>242846.458</v>
      </c>
      <c r="AE237" s="9">
        <v>243953.331</v>
      </c>
      <c r="AG237" s="9">
        <f t="shared" si="78"/>
        <v>-1106.8729999999923</v>
      </c>
      <c r="AI237" s="21">
        <f t="shared" si="79"/>
        <v>-0.004537232574209008</v>
      </c>
    </row>
    <row r="238" spans="1:35" ht="12.75" outlineLevel="1">
      <c r="A238" s="1" t="s">
        <v>640</v>
      </c>
      <c r="B238" s="16" t="s">
        <v>641</v>
      </c>
      <c r="C238" s="1" t="s">
        <v>1182</v>
      </c>
      <c r="E238" s="5">
        <v>49843.842</v>
      </c>
      <c r="G238" s="5">
        <v>4367.12</v>
      </c>
      <c r="I238" s="9">
        <f t="shared" si="72"/>
        <v>45476.721999999994</v>
      </c>
      <c r="K238" s="21" t="str">
        <f t="shared" si="73"/>
        <v>N.M.</v>
      </c>
      <c r="M238" s="9">
        <v>56073.954</v>
      </c>
      <c r="O238" s="9">
        <v>15028.414</v>
      </c>
      <c r="Q238" s="9">
        <f t="shared" si="74"/>
        <v>41045.53999999999</v>
      </c>
      <c r="S238" s="21">
        <f t="shared" si="75"/>
        <v>2.7311957203201875</v>
      </c>
      <c r="U238" s="9">
        <v>95370.24</v>
      </c>
      <c r="W238" s="9">
        <v>26416.978</v>
      </c>
      <c r="Y238" s="9">
        <f t="shared" si="76"/>
        <v>68953.262</v>
      </c>
      <c r="AA238" s="21">
        <f t="shared" si="77"/>
        <v>2.6101873575395342</v>
      </c>
      <c r="AC238" s="9">
        <v>118097.004</v>
      </c>
      <c r="AE238" s="9">
        <v>26470.647999999997</v>
      </c>
      <c r="AG238" s="9">
        <f t="shared" si="78"/>
        <v>91626.356</v>
      </c>
      <c r="AI238" s="21">
        <f t="shared" si="79"/>
        <v>3.4614323004106287</v>
      </c>
    </row>
    <row r="239" spans="1:35" ht="12.75" outlineLevel="1">
      <c r="A239" s="1" t="s">
        <v>642</v>
      </c>
      <c r="B239" s="16" t="s">
        <v>643</v>
      </c>
      <c r="C239" s="1" t="s">
        <v>1183</v>
      </c>
      <c r="E239" s="5">
        <v>31.94</v>
      </c>
      <c r="G239" s="5">
        <v>0</v>
      </c>
      <c r="I239" s="9">
        <f t="shared" si="72"/>
        <v>31.94</v>
      </c>
      <c r="K239" s="21" t="str">
        <f t="shared" si="73"/>
        <v>N.M.</v>
      </c>
      <c r="M239" s="9">
        <v>31.94</v>
      </c>
      <c r="O239" s="9">
        <v>0</v>
      </c>
      <c r="Q239" s="9">
        <f t="shared" si="74"/>
        <v>31.94</v>
      </c>
      <c r="S239" s="21" t="str">
        <f t="shared" si="75"/>
        <v>N.M.</v>
      </c>
      <c r="U239" s="9">
        <v>31.94</v>
      </c>
      <c r="W239" s="9">
        <v>0</v>
      </c>
      <c r="Y239" s="9">
        <f t="shared" si="76"/>
        <v>31.94</v>
      </c>
      <c r="AA239" s="21" t="str">
        <f t="shared" si="77"/>
        <v>N.M.</v>
      </c>
      <c r="AC239" s="9">
        <v>31.94</v>
      </c>
      <c r="AE239" s="9">
        <v>0</v>
      </c>
      <c r="AG239" s="9">
        <f t="shared" si="78"/>
        <v>31.94</v>
      </c>
      <c r="AI239" s="21" t="str">
        <f t="shared" si="79"/>
        <v>N.M.</v>
      </c>
    </row>
    <row r="240" spans="1:35" ht="12.75" outlineLevel="1">
      <c r="A240" s="1" t="s">
        <v>644</v>
      </c>
      <c r="B240" s="16" t="s">
        <v>645</v>
      </c>
      <c r="C240" s="1" t="s">
        <v>1184</v>
      </c>
      <c r="E240" s="5">
        <v>1.721</v>
      </c>
      <c r="G240" s="5">
        <v>0</v>
      </c>
      <c r="I240" s="9">
        <f t="shared" si="72"/>
        <v>1.721</v>
      </c>
      <c r="K240" s="21" t="str">
        <f t="shared" si="73"/>
        <v>N.M.</v>
      </c>
      <c r="M240" s="9">
        <v>8.999</v>
      </c>
      <c r="O240" s="9">
        <v>5.703</v>
      </c>
      <c r="Q240" s="9">
        <f t="shared" si="74"/>
        <v>3.2960000000000003</v>
      </c>
      <c r="S240" s="21">
        <f t="shared" si="75"/>
        <v>0.5779414343328073</v>
      </c>
      <c r="U240" s="9">
        <v>19.531000000000002</v>
      </c>
      <c r="W240" s="9">
        <v>17.947</v>
      </c>
      <c r="Y240" s="9">
        <f t="shared" si="76"/>
        <v>1.5840000000000032</v>
      </c>
      <c r="AA240" s="21">
        <f t="shared" si="77"/>
        <v>0.08825987630244628</v>
      </c>
      <c r="AC240" s="9">
        <v>26.41</v>
      </c>
      <c r="AE240" s="9">
        <v>22.677</v>
      </c>
      <c r="AG240" s="9">
        <f t="shared" si="78"/>
        <v>3.7330000000000005</v>
      </c>
      <c r="AI240" s="21">
        <f t="shared" si="79"/>
        <v>0.16461613088150992</v>
      </c>
    </row>
    <row r="241" spans="1:35" ht="12.75" outlineLevel="1">
      <c r="A241" s="1" t="s">
        <v>646</v>
      </c>
      <c r="B241" s="16" t="s">
        <v>647</v>
      </c>
      <c r="C241" s="1" t="s">
        <v>1185</v>
      </c>
      <c r="E241" s="5">
        <v>0</v>
      </c>
      <c r="G241" s="5">
        <v>0</v>
      </c>
      <c r="I241" s="9">
        <f t="shared" si="72"/>
        <v>0</v>
      </c>
      <c r="K241" s="21">
        <f t="shared" si="73"/>
        <v>0</v>
      </c>
      <c r="M241" s="9">
        <v>0</v>
      </c>
      <c r="O241" s="9">
        <v>0</v>
      </c>
      <c r="Q241" s="9">
        <f t="shared" si="74"/>
        <v>0</v>
      </c>
      <c r="S241" s="21">
        <f t="shared" si="75"/>
        <v>0</v>
      </c>
      <c r="U241" s="9">
        <v>0</v>
      </c>
      <c r="W241" s="9">
        <v>0</v>
      </c>
      <c r="Y241" s="9">
        <f t="shared" si="76"/>
        <v>0</v>
      </c>
      <c r="AA241" s="21">
        <f t="shared" si="77"/>
        <v>0</v>
      </c>
      <c r="AC241" s="9">
        <v>0</v>
      </c>
      <c r="AE241" s="9">
        <v>0.52</v>
      </c>
      <c r="AG241" s="9">
        <f t="shared" si="78"/>
        <v>-0.52</v>
      </c>
      <c r="AI241" s="21" t="str">
        <f t="shared" si="79"/>
        <v>N.M.</v>
      </c>
    </row>
    <row r="242" spans="1:35" ht="12.75" outlineLevel="1">
      <c r="A242" s="1" t="s">
        <v>648</v>
      </c>
      <c r="B242" s="16" t="s">
        <v>649</v>
      </c>
      <c r="C242" s="1" t="s">
        <v>1186</v>
      </c>
      <c r="E242" s="5">
        <v>0</v>
      </c>
      <c r="G242" s="5">
        <v>0</v>
      </c>
      <c r="I242" s="9">
        <f t="shared" si="72"/>
        <v>0</v>
      </c>
      <c r="K242" s="21">
        <f t="shared" si="73"/>
        <v>0</v>
      </c>
      <c r="M242" s="9">
        <v>0</v>
      </c>
      <c r="O242" s="9">
        <v>-194.75</v>
      </c>
      <c r="Q242" s="9">
        <f t="shared" si="74"/>
        <v>194.75</v>
      </c>
      <c r="S242" s="21" t="str">
        <f t="shared" si="75"/>
        <v>N.M.</v>
      </c>
      <c r="U242" s="9">
        <v>0</v>
      </c>
      <c r="W242" s="9">
        <v>-194.75</v>
      </c>
      <c r="Y242" s="9">
        <f t="shared" si="76"/>
        <v>194.75</v>
      </c>
      <c r="AA242" s="21" t="str">
        <f t="shared" si="77"/>
        <v>N.M.</v>
      </c>
      <c r="AC242" s="9">
        <v>0</v>
      </c>
      <c r="AE242" s="9">
        <v>-194.75</v>
      </c>
      <c r="AG242" s="9">
        <f t="shared" si="78"/>
        <v>194.75</v>
      </c>
      <c r="AI242" s="21" t="str">
        <f t="shared" si="79"/>
        <v>N.M.</v>
      </c>
    </row>
    <row r="243" spans="1:35" ht="12.75" outlineLevel="1">
      <c r="A243" s="1" t="s">
        <v>650</v>
      </c>
      <c r="B243" s="16" t="s">
        <v>651</v>
      </c>
      <c r="C243" s="1" t="s">
        <v>1187</v>
      </c>
      <c r="E243" s="5">
        <v>0</v>
      </c>
      <c r="G243" s="5">
        <v>0</v>
      </c>
      <c r="I243" s="9">
        <f t="shared" si="72"/>
        <v>0</v>
      </c>
      <c r="K243" s="21">
        <f t="shared" si="73"/>
        <v>0</v>
      </c>
      <c r="M243" s="9">
        <v>0</v>
      </c>
      <c r="O243" s="9">
        <v>0</v>
      </c>
      <c r="Q243" s="9">
        <f t="shared" si="74"/>
        <v>0</v>
      </c>
      <c r="S243" s="21">
        <f t="shared" si="75"/>
        <v>0</v>
      </c>
      <c r="U243" s="9">
        <v>0</v>
      </c>
      <c r="W243" s="9">
        <v>0</v>
      </c>
      <c r="Y243" s="9">
        <f t="shared" si="76"/>
        <v>0</v>
      </c>
      <c r="AA243" s="21">
        <f t="shared" si="77"/>
        <v>0</v>
      </c>
      <c r="AC243" s="9">
        <v>0</v>
      </c>
      <c r="AE243" s="9">
        <v>458.16</v>
      </c>
      <c r="AG243" s="9">
        <f t="shared" si="78"/>
        <v>-458.16</v>
      </c>
      <c r="AI243" s="21" t="str">
        <f t="shared" si="79"/>
        <v>N.M.</v>
      </c>
    </row>
    <row r="244" spans="1:35" ht="12.75" outlineLevel="1">
      <c r="A244" s="1" t="s">
        <v>652</v>
      </c>
      <c r="B244" s="16" t="s">
        <v>653</v>
      </c>
      <c r="C244" s="1" t="s">
        <v>1188</v>
      </c>
      <c r="E244" s="5">
        <v>0</v>
      </c>
      <c r="G244" s="5">
        <v>0</v>
      </c>
      <c r="I244" s="9">
        <f t="shared" si="72"/>
        <v>0</v>
      </c>
      <c r="K244" s="21">
        <f t="shared" si="73"/>
        <v>0</v>
      </c>
      <c r="M244" s="9">
        <v>0</v>
      </c>
      <c r="O244" s="9">
        <v>0</v>
      </c>
      <c r="Q244" s="9">
        <f t="shared" si="74"/>
        <v>0</v>
      </c>
      <c r="S244" s="21">
        <f t="shared" si="75"/>
        <v>0</v>
      </c>
      <c r="U244" s="9">
        <v>0</v>
      </c>
      <c r="W244" s="9">
        <v>0</v>
      </c>
      <c r="Y244" s="9">
        <f t="shared" si="76"/>
        <v>0</v>
      </c>
      <c r="AA244" s="21">
        <f t="shared" si="77"/>
        <v>0</v>
      </c>
      <c r="AC244" s="9">
        <v>0</v>
      </c>
      <c r="AE244" s="9">
        <v>4497.36</v>
      </c>
      <c r="AG244" s="9">
        <f t="shared" si="78"/>
        <v>-4497.36</v>
      </c>
      <c r="AI244" s="21" t="str">
        <f t="shared" si="79"/>
        <v>N.M.</v>
      </c>
    </row>
    <row r="245" spans="1:35" ht="12.75" outlineLevel="1">
      <c r="A245" s="1" t="s">
        <v>654</v>
      </c>
      <c r="B245" s="16" t="s">
        <v>655</v>
      </c>
      <c r="C245" s="1" t="s">
        <v>1189</v>
      </c>
      <c r="E245" s="5">
        <v>436690.74</v>
      </c>
      <c r="G245" s="5">
        <v>742369.055</v>
      </c>
      <c r="I245" s="9">
        <f t="shared" si="72"/>
        <v>-305678.31500000006</v>
      </c>
      <c r="K245" s="21">
        <f t="shared" si="73"/>
        <v>-0.41176058315092356</v>
      </c>
      <c r="M245" s="9">
        <v>1568146.456</v>
      </c>
      <c r="O245" s="9">
        <v>1980920.441</v>
      </c>
      <c r="Q245" s="9">
        <f t="shared" si="74"/>
        <v>-412773.9850000001</v>
      </c>
      <c r="S245" s="21">
        <f t="shared" si="75"/>
        <v>-0.20837484255128652</v>
      </c>
      <c r="U245" s="9">
        <v>4428487.854</v>
      </c>
      <c r="W245" s="9">
        <v>4986248.449</v>
      </c>
      <c r="Y245" s="9">
        <f t="shared" si="76"/>
        <v>-557760.5949999997</v>
      </c>
      <c r="AA245" s="21">
        <f t="shared" si="77"/>
        <v>-0.11185976806106794</v>
      </c>
      <c r="AC245" s="9">
        <v>6681101.5</v>
      </c>
      <c r="AE245" s="9">
        <v>7955906.403</v>
      </c>
      <c r="AG245" s="9">
        <f t="shared" si="78"/>
        <v>-1274804.903</v>
      </c>
      <c r="AI245" s="21">
        <f t="shared" si="79"/>
        <v>-0.16023377330322772</v>
      </c>
    </row>
    <row r="246" spans="1:35" ht="12.75" outlineLevel="1">
      <c r="A246" s="1" t="s">
        <v>656</v>
      </c>
      <c r="B246" s="16" t="s">
        <v>657</v>
      </c>
      <c r="C246" s="1" t="s">
        <v>1190</v>
      </c>
      <c r="E246" s="5">
        <v>16.3</v>
      </c>
      <c r="G246" s="5">
        <v>0</v>
      </c>
      <c r="I246" s="9">
        <f t="shared" si="72"/>
        <v>16.3</v>
      </c>
      <c r="K246" s="21" t="str">
        <f t="shared" si="73"/>
        <v>N.M.</v>
      </c>
      <c r="M246" s="9">
        <v>16.3</v>
      </c>
      <c r="O246" s="9">
        <v>0</v>
      </c>
      <c r="Q246" s="9">
        <f t="shared" si="74"/>
        <v>16.3</v>
      </c>
      <c r="S246" s="21" t="str">
        <f t="shared" si="75"/>
        <v>N.M.</v>
      </c>
      <c r="U246" s="9">
        <v>153.68</v>
      </c>
      <c r="W246" s="9">
        <v>0</v>
      </c>
      <c r="Y246" s="9">
        <f t="shared" si="76"/>
        <v>153.68</v>
      </c>
      <c r="AA246" s="21" t="str">
        <f t="shared" si="77"/>
        <v>N.M.</v>
      </c>
      <c r="AC246" s="9">
        <v>153.68</v>
      </c>
      <c r="AE246" s="9">
        <v>0</v>
      </c>
      <c r="AG246" s="9">
        <f t="shared" si="78"/>
        <v>153.68</v>
      </c>
      <c r="AI246" s="21" t="str">
        <f t="shared" si="79"/>
        <v>N.M.</v>
      </c>
    </row>
    <row r="247" spans="1:35" ht="12.75" outlineLevel="1">
      <c r="A247" s="1" t="s">
        <v>658</v>
      </c>
      <c r="B247" s="16" t="s">
        <v>659</v>
      </c>
      <c r="C247" s="1" t="s">
        <v>1191</v>
      </c>
      <c r="E247" s="5">
        <v>53629.431</v>
      </c>
      <c r="G247" s="5">
        <v>126104.903</v>
      </c>
      <c r="I247" s="9">
        <f t="shared" si="72"/>
        <v>-72475.47200000001</v>
      </c>
      <c r="K247" s="21">
        <f t="shared" si="73"/>
        <v>-0.5747236647888306</v>
      </c>
      <c r="M247" s="9">
        <v>136228.393</v>
      </c>
      <c r="O247" s="9">
        <v>183470.71</v>
      </c>
      <c r="Q247" s="9">
        <f t="shared" si="74"/>
        <v>-47242.31699999998</v>
      </c>
      <c r="S247" s="21">
        <f t="shared" si="75"/>
        <v>-0.25749241936219674</v>
      </c>
      <c r="U247" s="9">
        <v>398913.078</v>
      </c>
      <c r="W247" s="9">
        <v>443782.306</v>
      </c>
      <c r="Y247" s="9">
        <f t="shared" si="76"/>
        <v>-44869.228</v>
      </c>
      <c r="AA247" s="21">
        <f t="shared" si="77"/>
        <v>-0.10110639246621969</v>
      </c>
      <c r="AC247" s="9">
        <v>793427.246</v>
      </c>
      <c r="AE247" s="9">
        <v>807396.764</v>
      </c>
      <c r="AG247" s="9">
        <f t="shared" si="78"/>
        <v>-13969.517999999924</v>
      </c>
      <c r="AI247" s="21">
        <f t="shared" si="79"/>
        <v>-0.017301924682967797</v>
      </c>
    </row>
    <row r="248" spans="1:35" ht="12.75" outlineLevel="1">
      <c r="A248" s="1" t="s">
        <v>660</v>
      </c>
      <c r="B248" s="16" t="s">
        <v>661</v>
      </c>
      <c r="C248" s="1" t="s">
        <v>1192</v>
      </c>
      <c r="E248" s="5">
        <v>56.7</v>
      </c>
      <c r="G248" s="5">
        <v>71.73</v>
      </c>
      <c r="I248" s="9">
        <f t="shared" si="72"/>
        <v>-15.030000000000001</v>
      </c>
      <c r="K248" s="21">
        <f t="shared" si="73"/>
        <v>-0.2095357590966123</v>
      </c>
      <c r="M248" s="9">
        <v>56.7</v>
      </c>
      <c r="O248" s="9">
        <v>124.26</v>
      </c>
      <c r="Q248" s="9">
        <f t="shared" si="74"/>
        <v>-67.56</v>
      </c>
      <c r="S248" s="21">
        <f t="shared" si="75"/>
        <v>-0.5436986962819894</v>
      </c>
      <c r="U248" s="9">
        <v>298.12</v>
      </c>
      <c r="W248" s="9">
        <v>647.94</v>
      </c>
      <c r="Y248" s="9">
        <f t="shared" si="76"/>
        <v>-349.82000000000005</v>
      </c>
      <c r="AA248" s="21">
        <f t="shared" si="77"/>
        <v>-0.5398956693521005</v>
      </c>
      <c r="AC248" s="9">
        <v>644.1</v>
      </c>
      <c r="AE248" s="9">
        <v>982.14</v>
      </c>
      <c r="AG248" s="9">
        <f t="shared" si="78"/>
        <v>-338.03999999999996</v>
      </c>
      <c r="AI248" s="21">
        <f t="shared" si="79"/>
        <v>-0.34418718308998714</v>
      </c>
    </row>
    <row r="249" spans="1:35" ht="12.75" outlineLevel="1">
      <c r="A249" s="1" t="s">
        <v>662</v>
      </c>
      <c r="B249" s="16" t="s">
        <v>663</v>
      </c>
      <c r="C249" s="1" t="s">
        <v>1193</v>
      </c>
      <c r="E249" s="5">
        <v>0</v>
      </c>
      <c r="G249" s="5">
        <v>0</v>
      </c>
      <c r="I249" s="9">
        <f t="shared" si="72"/>
        <v>0</v>
      </c>
      <c r="K249" s="21">
        <f t="shared" si="73"/>
        <v>0</v>
      </c>
      <c r="M249" s="9">
        <v>0.69</v>
      </c>
      <c r="O249" s="9">
        <v>0</v>
      </c>
      <c r="Q249" s="9">
        <f t="shared" si="74"/>
        <v>0.69</v>
      </c>
      <c r="S249" s="21" t="str">
        <f t="shared" si="75"/>
        <v>N.M.</v>
      </c>
      <c r="U249" s="9">
        <v>0.69</v>
      </c>
      <c r="W249" s="9">
        <v>0</v>
      </c>
      <c r="Y249" s="9">
        <f t="shared" si="76"/>
        <v>0.69</v>
      </c>
      <c r="AA249" s="21" t="str">
        <f t="shared" si="77"/>
        <v>N.M.</v>
      </c>
      <c r="AC249" s="9">
        <v>0.69</v>
      </c>
      <c r="AE249" s="9">
        <v>0</v>
      </c>
      <c r="AG249" s="9">
        <f t="shared" si="78"/>
        <v>0.69</v>
      </c>
      <c r="AI249" s="21" t="str">
        <f t="shared" si="79"/>
        <v>N.M.</v>
      </c>
    </row>
    <row r="250" spans="1:35" ht="12.75" outlineLevel="1">
      <c r="A250" s="1" t="s">
        <v>664</v>
      </c>
      <c r="B250" s="16" t="s">
        <v>665</v>
      </c>
      <c r="C250" s="1" t="s">
        <v>1194</v>
      </c>
      <c r="E250" s="5">
        <v>0</v>
      </c>
      <c r="G250" s="5">
        <v>0</v>
      </c>
      <c r="I250" s="9">
        <f t="shared" si="72"/>
        <v>0</v>
      </c>
      <c r="K250" s="21">
        <f t="shared" si="73"/>
        <v>0</v>
      </c>
      <c r="M250" s="9">
        <v>0</v>
      </c>
      <c r="O250" s="9">
        <v>0</v>
      </c>
      <c r="Q250" s="9">
        <f t="shared" si="74"/>
        <v>0</v>
      </c>
      <c r="S250" s="21">
        <f t="shared" si="75"/>
        <v>0</v>
      </c>
      <c r="U250" s="9">
        <v>-88.91</v>
      </c>
      <c r="W250" s="9">
        <v>-68.02</v>
      </c>
      <c r="Y250" s="9">
        <f t="shared" si="76"/>
        <v>-20.89</v>
      </c>
      <c r="AA250" s="21">
        <f t="shared" si="77"/>
        <v>-0.30711555424875037</v>
      </c>
      <c r="AC250" s="9">
        <v>-89.08</v>
      </c>
      <c r="AE250" s="9">
        <v>-298684.15</v>
      </c>
      <c r="AG250" s="9">
        <f t="shared" si="78"/>
        <v>298595.07</v>
      </c>
      <c r="AI250" s="21">
        <f t="shared" si="79"/>
        <v>0.9997017585298718</v>
      </c>
    </row>
    <row r="251" spans="1:35" ht="12.75" outlineLevel="1">
      <c r="A251" s="1" t="s">
        <v>666</v>
      </c>
      <c r="B251" s="16" t="s">
        <v>667</v>
      </c>
      <c r="C251" s="1" t="s">
        <v>1195</v>
      </c>
      <c r="E251" s="5">
        <v>-79246</v>
      </c>
      <c r="G251" s="5">
        <v>-17708</v>
      </c>
      <c r="I251" s="9">
        <f t="shared" si="72"/>
        <v>-61538</v>
      </c>
      <c r="K251" s="21">
        <f t="shared" si="73"/>
        <v>-3.475152473458324</v>
      </c>
      <c r="M251" s="9">
        <v>-188968.52</v>
      </c>
      <c r="O251" s="9">
        <v>-89650</v>
      </c>
      <c r="Q251" s="9">
        <f t="shared" si="74"/>
        <v>-99318.51999999999</v>
      </c>
      <c r="S251" s="21">
        <f t="shared" si="75"/>
        <v>-1.1078474065811488</v>
      </c>
      <c r="U251" s="9">
        <v>-322855.38</v>
      </c>
      <c r="W251" s="9">
        <v>-180112</v>
      </c>
      <c r="Y251" s="9">
        <f t="shared" si="76"/>
        <v>-142743.38</v>
      </c>
      <c r="AA251" s="21">
        <f t="shared" si="77"/>
        <v>-0.7925256507062273</v>
      </c>
      <c r="AC251" s="9">
        <v>-400361.38</v>
      </c>
      <c r="AE251" s="9">
        <v>-256014</v>
      </c>
      <c r="AG251" s="9">
        <f t="shared" si="78"/>
        <v>-144347.38</v>
      </c>
      <c r="AI251" s="21">
        <f t="shared" si="79"/>
        <v>-0.5638261188841236</v>
      </c>
    </row>
    <row r="252" spans="1:35" ht="12.75" outlineLevel="1">
      <c r="A252" s="1" t="s">
        <v>668</v>
      </c>
      <c r="B252" s="16" t="s">
        <v>669</v>
      </c>
      <c r="C252" s="1" t="s">
        <v>1196</v>
      </c>
      <c r="E252" s="5">
        <v>0</v>
      </c>
      <c r="G252" s="5">
        <v>0</v>
      </c>
      <c r="I252" s="9">
        <f t="shared" si="72"/>
        <v>0</v>
      </c>
      <c r="K252" s="21">
        <f t="shared" si="73"/>
        <v>0</v>
      </c>
      <c r="M252" s="9">
        <v>0</v>
      </c>
      <c r="O252" s="9">
        <v>29.81</v>
      </c>
      <c r="Q252" s="9">
        <f t="shared" si="74"/>
        <v>-29.81</v>
      </c>
      <c r="S252" s="21" t="str">
        <f t="shared" si="75"/>
        <v>N.M.</v>
      </c>
      <c r="U252" s="9">
        <v>0</v>
      </c>
      <c r="W252" s="9">
        <v>29.81</v>
      </c>
      <c r="Y252" s="9">
        <f t="shared" si="76"/>
        <v>-29.81</v>
      </c>
      <c r="AA252" s="21" t="str">
        <f t="shared" si="77"/>
        <v>N.M.</v>
      </c>
      <c r="AC252" s="9">
        <v>0</v>
      </c>
      <c r="AE252" s="9">
        <v>29.81</v>
      </c>
      <c r="AG252" s="9">
        <f t="shared" si="78"/>
        <v>-29.81</v>
      </c>
      <c r="AI252" s="21" t="str">
        <f t="shared" si="79"/>
        <v>N.M.</v>
      </c>
    </row>
    <row r="253" spans="1:35" ht="12.75" outlineLevel="1">
      <c r="A253" s="1" t="s">
        <v>670</v>
      </c>
      <c r="B253" s="16" t="s">
        <v>671</v>
      </c>
      <c r="C253" s="1" t="s">
        <v>1197</v>
      </c>
      <c r="E253" s="5">
        <v>-4238.09</v>
      </c>
      <c r="G253" s="5">
        <v>-1017.84</v>
      </c>
      <c r="I253" s="9">
        <f t="shared" si="72"/>
        <v>-3220.25</v>
      </c>
      <c r="K253" s="21">
        <f t="shared" si="73"/>
        <v>-3.163807671146742</v>
      </c>
      <c r="M253" s="9">
        <v>-6568.45</v>
      </c>
      <c r="O253" s="9">
        <v>-3710.2</v>
      </c>
      <c r="Q253" s="9">
        <f t="shared" si="74"/>
        <v>-2858.25</v>
      </c>
      <c r="S253" s="21">
        <f t="shared" si="75"/>
        <v>-0.7703762600398901</v>
      </c>
      <c r="U253" s="9">
        <v>-16550.04</v>
      </c>
      <c r="W253" s="9">
        <v>-10062.75</v>
      </c>
      <c r="Y253" s="9">
        <f t="shared" si="76"/>
        <v>-6487.290000000001</v>
      </c>
      <c r="AA253" s="21">
        <f t="shared" si="77"/>
        <v>-0.6446836103450847</v>
      </c>
      <c r="AC253" s="9">
        <v>-22865.73</v>
      </c>
      <c r="AE253" s="9">
        <v>-16451.85</v>
      </c>
      <c r="AG253" s="9">
        <f t="shared" si="78"/>
        <v>-6413.880000000001</v>
      </c>
      <c r="AI253" s="21">
        <f t="shared" si="79"/>
        <v>-0.3898576755805579</v>
      </c>
    </row>
    <row r="254" spans="1:35" ht="12.75" outlineLevel="1">
      <c r="A254" s="1" t="s">
        <v>672</v>
      </c>
      <c r="B254" s="16" t="s">
        <v>673</v>
      </c>
      <c r="C254" s="1" t="s">
        <v>1198</v>
      </c>
      <c r="E254" s="5">
        <v>-36769.09</v>
      </c>
      <c r="G254" s="5">
        <v>-32457</v>
      </c>
      <c r="I254" s="9">
        <f t="shared" si="72"/>
        <v>-4312.0899999999965</v>
      </c>
      <c r="K254" s="21">
        <f t="shared" si="73"/>
        <v>-0.13285547031456993</v>
      </c>
      <c r="M254" s="9">
        <v>-114312.86</v>
      </c>
      <c r="O254" s="9">
        <v>-96208.86</v>
      </c>
      <c r="Q254" s="9">
        <f t="shared" si="74"/>
        <v>-18104</v>
      </c>
      <c r="S254" s="21">
        <f t="shared" si="75"/>
        <v>-0.18817393741075406</v>
      </c>
      <c r="U254" s="9">
        <v>-298937.17</v>
      </c>
      <c r="W254" s="9">
        <v>-283990.98</v>
      </c>
      <c r="Y254" s="9">
        <f t="shared" si="76"/>
        <v>-14946.190000000002</v>
      </c>
      <c r="AA254" s="21">
        <f t="shared" si="77"/>
        <v>-0.05262910110736617</v>
      </c>
      <c r="AC254" s="9">
        <v>-426459.24</v>
      </c>
      <c r="AE254" s="9">
        <v>-397230.76</v>
      </c>
      <c r="AG254" s="9">
        <f t="shared" si="78"/>
        <v>-29228.47999999998</v>
      </c>
      <c r="AI254" s="21">
        <f t="shared" si="79"/>
        <v>-0.07358060589265539</v>
      </c>
    </row>
    <row r="255" spans="1:35" ht="12.75" outlineLevel="1">
      <c r="A255" s="1" t="s">
        <v>674</v>
      </c>
      <c r="B255" s="16" t="s">
        <v>675</v>
      </c>
      <c r="C255" s="1" t="s">
        <v>1199</v>
      </c>
      <c r="E255" s="5">
        <v>131347.201</v>
      </c>
      <c r="G255" s="5">
        <v>181809.877</v>
      </c>
      <c r="I255" s="9">
        <f t="shared" si="72"/>
        <v>-50462.67600000001</v>
      </c>
      <c r="K255" s="21">
        <f t="shared" si="73"/>
        <v>-0.2775573958503916</v>
      </c>
      <c r="M255" s="9">
        <v>440513.656</v>
      </c>
      <c r="O255" s="9">
        <v>486180.889</v>
      </c>
      <c r="Q255" s="9">
        <f t="shared" si="74"/>
        <v>-45667.23300000001</v>
      </c>
      <c r="S255" s="21">
        <f t="shared" si="75"/>
        <v>-0.09393053909200451</v>
      </c>
      <c r="U255" s="9">
        <v>1134198.194</v>
      </c>
      <c r="W255" s="9">
        <v>1016445.349</v>
      </c>
      <c r="Y255" s="9">
        <f t="shared" si="76"/>
        <v>117752.84499999986</v>
      </c>
      <c r="AA255" s="21">
        <f t="shared" si="77"/>
        <v>0.11584768931831656</v>
      </c>
      <c r="AC255" s="9">
        <v>1599423.079</v>
      </c>
      <c r="AE255" s="9">
        <v>1683013.912</v>
      </c>
      <c r="AG255" s="9">
        <f t="shared" si="78"/>
        <v>-83590.8330000001</v>
      </c>
      <c r="AI255" s="21">
        <f t="shared" si="79"/>
        <v>-0.04966734523344814</v>
      </c>
    </row>
    <row r="256" spans="1:35" ht="12.75" outlineLevel="1">
      <c r="A256" s="1" t="s">
        <v>676</v>
      </c>
      <c r="B256" s="16" t="s">
        <v>677</v>
      </c>
      <c r="C256" s="1" t="s">
        <v>1200</v>
      </c>
      <c r="E256" s="5">
        <v>0</v>
      </c>
      <c r="G256" s="5">
        <v>0</v>
      </c>
      <c r="I256" s="9">
        <f t="shared" si="72"/>
        <v>0</v>
      </c>
      <c r="K256" s="21">
        <f t="shared" si="73"/>
        <v>0</v>
      </c>
      <c r="M256" s="9">
        <v>0</v>
      </c>
      <c r="O256" s="9">
        <v>0</v>
      </c>
      <c r="Q256" s="9">
        <f t="shared" si="74"/>
        <v>0</v>
      </c>
      <c r="S256" s="21">
        <f t="shared" si="75"/>
        <v>0</v>
      </c>
      <c r="U256" s="9">
        <v>-323.89</v>
      </c>
      <c r="W256" s="9">
        <v>0</v>
      </c>
      <c r="Y256" s="9">
        <f t="shared" si="76"/>
        <v>-323.89</v>
      </c>
      <c r="AA256" s="21" t="str">
        <f t="shared" si="77"/>
        <v>N.M.</v>
      </c>
      <c r="AC256" s="9">
        <v>-1.6599999999999682</v>
      </c>
      <c r="AE256" s="9">
        <v>0</v>
      </c>
      <c r="AG256" s="9">
        <f t="shared" si="78"/>
        <v>-1.6599999999999682</v>
      </c>
      <c r="AI256" s="21" t="str">
        <f t="shared" si="79"/>
        <v>N.M.</v>
      </c>
    </row>
    <row r="257" spans="1:35" ht="12.75" outlineLevel="1">
      <c r="A257" s="1" t="s">
        <v>678</v>
      </c>
      <c r="B257" s="16" t="s">
        <v>679</v>
      </c>
      <c r="C257" s="1" t="s">
        <v>1201</v>
      </c>
      <c r="E257" s="5">
        <v>504616.77</v>
      </c>
      <c r="G257" s="5">
        <v>381069.31</v>
      </c>
      <c r="I257" s="9">
        <f t="shared" si="72"/>
        <v>123547.46000000002</v>
      </c>
      <c r="K257" s="21">
        <f t="shared" si="73"/>
        <v>0.3242125690993064</v>
      </c>
      <c r="M257" s="9">
        <v>1119001.3</v>
      </c>
      <c r="O257" s="9">
        <v>1043475.19</v>
      </c>
      <c r="Q257" s="9">
        <f t="shared" si="74"/>
        <v>75526.1100000001</v>
      </c>
      <c r="S257" s="21">
        <f t="shared" si="75"/>
        <v>0.07237940175654785</v>
      </c>
      <c r="U257" s="9">
        <v>2805477.94</v>
      </c>
      <c r="W257" s="9">
        <v>2939913.18</v>
      </c>
      <c r="Y257" s="9">
        <f t="shared" si="76"/>
        <v>-134435.24000000022</v>
      </c>
      <c r="AA257" s="21">
        <f t="shared" si="77"/>
        <v>-0.04572762247353176</v>
      </c>
      <c r="AC257" s="9">
        <v>4559306.66</v>
      </c>
      <c r="AE257" s="9">
        <v>4479622</v>
      </c>
      <c r="AG257" s="9">
        <f t="shared" si="78"/>
        <v>79684.66000000015</v>
      </c>
      <c r="AI257" s="21">
        <f t="shared" si="79"/>
        <v>0.017788255348330763</v>
      </c>
    </row>
    <row r="258" spans="1:35" ht="12.75" outlineLevel="1">
      <c r="A258" s="1" t="s">
        <v>680</v>
      </c>
      <c r="B258" s="16" t="s">
        <v>681</v>
      </c>
      <c r="C258" s="1" t="s">
        <v>1202</v>
      </c>
      <c r="E258" s="5">
        <v>42139.92</v>
      </c>
      <c r="G258" s="5">
        <v>30596.12</v>
      </c>
      <c r="I258" s="9">
        <f t="shared" si="72"/>
        <v>11543.8</v>
      </c>
      <c r="K258" s="21">
        <f t="shared" si="73"/>
        <v>0.37729620618562093</v>
      </c>
      <c r="M258" s="9">
        <v>102231.98</v>
      </c>
      <c r="O258" s="9">
        <v>90945.24</v>
      </c>
      <c r="Q258" s="9">
        <f t="shared" si="74"/>
        <v>11286.73999999999</v>
      </c>
      <c r="S258" s="21">
        <f t="shared" si="75"/>
        <v>0.12410479097091821</v>
      </c>
      <c r="U258" s="9">
        <v>377701.291</v>
      </c>
      <c r="W258" s="9">
        <v>307663.219</v>
      </c>
      <c r="Y258" s="9">
        <f t="shared" si="76"/>
        <v>70038.07200000004</v>
      </c>
      <c r="AA258" s="21">
        <f t="shared" si="77"/>
        <v>0.22764525518404605</v>
      </c>
      <c r="AC258" s="9">
        <v>502995.63100000005</v>
      </c>
      <c r="AE258" s="9">
        <v>476884.409</v>
      </c>
      <c r="AG258" s="9">
        <f t="shared" si="78"/>
        <v>26111.222000000067</v>
      </c>
      <c r="AI258" s="21">
        <f t="shared" si="79"/>
        <v>0.05475377577294641</v>
      </c>
    </row>
    <row r="259" spans="1:35" ht="12.75" outlineLevel="1">
      <c r="A259" s="1" t="s">
        <v>682</v>
      </c>
      <c r="B259" s="16" t="s">
        <v>683</v>
      </c>
      <c r="C259" s="1" t="s">
        <v>1203</v>
      </c>
      <c r="E259" s="5">
        <v>77609.02</v>
      </c>
      <c r="G259" s="5">
        <v>80546.75</v>
      </c>
      <c r="I259" s="9">
        <f aca="true" t="shared" si="80" ref="I259:I290">+E259-G259</f>
        <v>-2937.729999999996</v>
      </c>
      <c r="K259" s="21">
        <f aca="true" t="shared" si="81" ref="K259:K290">IF(G259&lt;0,IF(I259=0,0,IF(OR(G259=0,E259=0),"N.M.",IF(ABS(I259/G259)&gt;=10,"N.M.",I259/(-G259)))),IF(I259=0,0,IF(OR(G259=0,E259=0),"N.M.",IF(ABS(I259/G259)&gt;=10,"N.M.",I259/G259))))</f>
        <v>-0.03647235921995606</v>
      </c>
      <c r="M259" s="9">
        <v>240660.2</v>
      </c>
      <c r="O259" s="9">
        <v>250912.26</v>
      </c>
      <c r="Q259" s="9">
        <f aca="true" t="shared" si="82" ref="Q259:Q290">(+M259-O259)</f>
        <v>-10252.059999999998</v>
      </c>
      <c r="S259" s="21">
        <f aca="true" t="shared" si="83" ref="S259:S290">IF(O259&lt;0,IF(Q259=0,0,IF(OR(O259=0,M259=0),"N.M.",IF(ABS(Q259/O259)&gt;=10,"N.M.",Q259/(-O259)))),IF(Q259=0,0,IF(OR(O259=0,M259=0),"N.M.",IF(ABS(Q259/O259)&gt;=10,"N.M.",Q259/O259))))</f>
        <v>-0.04085914335154447</v>
      </c>
      <c r="U259" s="9">
        <v>620129.43</v>
      </c>
      <c r="W259" s="9">
        <v>625392.72</v>
      </c>
      <c r="Y259" s="9">
        <f aca="true" t="shared" si="84" ref="Y259:Y290">(+U259-W259)</f>
        <v>-5263.289999999921</v>
      </c>
      <c r="AA259" s="21">
        <f aca="true" t="shared" si="85" ref="AA259:AA290">IF(W259&lt;0,IF(Y259=0,0,IF(OR(W259=0,U259=0),"N.M.",IF(ABS(Y259/W259)&gt;=10,"N.M.",Y259/(-W259)))),IF(Y259=0,0,IF(OR(W259=0,U259=0),"N.M.",IF(ABS(Y259/W259)&gt;=10,"N.M.",Y259/W259))))</f>
        <v>-0.008415975804770994</v>
      </c>
      <c r="AC259" s="9">
        <v>942365.21</v>
      </c>
      <c r="AE259" s="9">
        <v>835833.69</v>
      </c>
      <c r="AG259" s="9">
        <f aca="true" t="shared" si="86" ref="AG259:AG290">(+AC259-AE259)</f>
        <v>106531.52000000002</v>
      </c>
      <c r="AI259" s="21">
        <f aca="true" t="shared" si="87" ref="AI259:AI290">IF(AE259&lt;0,IF(AG259=0,0,IF(OR(AE259=0,AC259=0),"N.M.",IF(ABS(AG259/AE259)&gt;=10,"N.M.",AG259/(-AE259)))),IF(AG259=0,0,IF(OR(AE259=0,AC259=0),"N.M.",IF(ABS(AG259/AE259)&gt;=10,"N.M.",AG259/AE259))))</f>
        <v>0.12745540323936932</v>
      </c>
    </row>
    <row r="260" spans="1:35" ht="12.75" outlineLevel="1">
      <c r="A260" s="1" t="s">
        <v>684</v>
      </c>
      <c r="B260" s="16" t="s">
        <v>685</v>
      </c>
      <c r="C260" s="1" t="s">
        <v>1204</v>
      </c>
      <c r="E260" s="5">
        <v>0</v>
      </c>
      <c r="G260" s="5">
        <v>0</v>
      </c>
      <c r="I260" s="9">
        <f t="shared" si="80"/>
        <v>0</v>
      </c>
      <c r="K260" s="21">
        <f t="shared" si="81"/>
        <v>0</v>
      </c>
      <c r="M260" s="9">
        <v>0</v>
      </c>
      <c r="O260" s="9">
        <v>1038.998</v>
      </c>
      <c r="Q260" s="9">
        <f t="shared" si="82"/>
        <v>-1038.998</v>
      </c>
      <c r="S260" s="21" t="str">
        <f t="shared" si="83"/>
        <v>N.M.</v>
      </c>
      <c r="U260" s="9">
        <v>4442.9490000000005</v>
      </c>
      <c r="W260" s="9">
        <v>2656.078</v>
      </c>
      <c r="Y260" s="9">
        <f t="shared" si="84"/>
        <v>1786.8710000000005</v>
      </c>
      <c r="AA260" s="21">
        <f t="shared" si="85"/>
        <v>0.6727479388783012</v>
      </c>
      <c r="AC260" s="9">
        <v>4516.469000000001</v>
      </c>
      <c r="AE260" s="9">
        <v>2656.078</v>
      </c>
      <c r="AG260" s="9">
        <f t="shared" si="86"/>
        <v>1860.391000000001</v>
      </c>
      <c r="AI260" s="21">
        <f t="shared" si="87"/>
        <v>0.7004278488809443</v>
      </c>
    </row>
    <row r="261" spans="1:35" ht="12.75" outlineLevel="1">
      <c r="A261" s="1" t="s">
        <v>686</v>
      </c>
      <c r="B261" s="16" t="s">
        <v>687</v>
      </c>
      <c r="C261" s="1" t="s">
        <v>1205</v>
      </c>
      <c r="E261" s="5">
        <v>13713.16</v>
      </c>
      <c r="G261" s="5">
        <v>917.1</v>
      </c>
      <c r="I261" s="9">
        <f t="shared" si="80"/>
        <v>12796.06</v>
      </c>
      <c r="K261" s="21" t="str">
        <f t="shared" si="81"/>
        <v>N.M.</v>
      </c>
      <c r="M261" s="9">
        <v>21184.147</v>
      </c>
      <c r="O261" s="9">
        <v>1780.87</v>
      </c>
      <c r="Q261" s="9">
        <f t="shared" si="82"/>
        <v>19403.277000000002</v>
      </c>
      <c r="S261" s="21" t="str">
        <f t="shared" si="83"/>
        <v>N.M.</v>
      </c>
      <c r="U261" s="9">
        <v>54956.721</v>
      </c>
      <c r="W261" s="9">
        <v>10473.38</v>
      </c>
      <c r="Y261" s="9">
        <f t="shared" si="84"/>
        <v>44483.341</v>
      </c>
      <c r="AA261" s="21">
        <f t="shared" si="85"/>
        <v>4.247276523911097</v>
      </c>
      <c r="AC261" s="9">
        <v>57705.701</v>
      </c>
      <c r="AE261" s="9">
        <v>15989.027000000002</v>
      </c>
      <c r="AG261" s="9">
        <f t="shared" si="86"/>
        <v>41716.674</v>
      </c>
      <c r="AI261" s="21">
        <f t="shared" si="87"/>
        <v>2.6090814656826833</v>
      </c>
    </row>
    <row r="262" spans="1:35" ht="12.75" outlineLevel="1">
      <c r="A262" s="1" t="s">
        <v>688</v>
      </c>
      <c r="B262" s="16" t="s">
        <v>689</v>
      </c>
      <c r="C262" s="1" t="s">
        <v>1206</v>
      </c>
      <c r="E262" s="5">
        <v>0</v>
      </c>
      <c r="G262" s="5">
        <v>0</v>
      </c>
      <c r="I262" s="9">
        <f t="shared" si="80"/>
        <v>0</v>
      </c>
      <c r="K262" s="21">
        <f t="shared" si="81"/>
        <v>0</v>
      </c>
      <c r="M262" s="9">
        <v>0</v>
      </c>
      <c r="O262" s="9">
        <v>0</v>
      </c>
      <c r="Q262" s="9">
        <f t="shared" si="82"/>
        <v>0</v>
      </c>
      <c r="S262" s="21">
        <f t="shared" si="83"/>
        <v>0</v>
      </c>
      <c r="U262" s="9">
        <v>0</v>
      </c>
      <c r="W262" s="9">
        <v>0</v>
      </c>
      <c r="Y262" s="9">
        <f t="shared" si="84"/>
        <v>0</v>
      </c>
      <c r="AA262" s="21">
        <f t="shared" si="85"/>
        <v>0</v>
      </c>
      <c r="AC262" s="9">
        <v>34.23</v>
      </c>
      <c r="AE262" s="9">
        <v>0</v>
      </c>
      <c r="AG262" s="9">
        <f t="shared" si="86"/>
        <v>34.23</v>
      </c>
      <c r="AI262" s="21" t="str">
        <f t="shared" si="87"/>
        <v>N.M.</v>
      </c>
    </row>
    <row r="263" spans="1:35" ht="12.75" outlineLevel="1">
      <c r="A263" s="1" t="s">
        <v>690</v>
      </c>
      <c r="B263" s="16" t="s">
        <v>691</v>
      </c>
      <c r="C263" s="1" t="s">
        <v>1207</v>
      </c>
      <c r="E263" s="5">
        <v>-118417.81</v>
      </c>
      <c r="G263" s="5">
        <v>58978.04</v>
      </c>
      <c r="I263" s="9">
        <f t="shared" si="80"/>
        <v>-177395.85</v>
      </c>
      <c r="K263" s="21">
        <f t="shared" si="81"/>
        <v>-3.0078288461264564</v>
      </c>
      <c r="M263" s="9">
        <v>36103.5</v>
      </c>
      <c r="O263" s="9">
        <v>112314.16</v>
      </c>
      <c r="Q263" s="9">
        <f t="shared" si="82"/>
        <v>-76210.66</v>
      </c>
      <c r="S263" s="21">
        <f t="shared" si="83"/>
        <v>-0.6785489915073932</v>
      </c>
      <c r="U263" s="9">
        <v>200275.67</v>
      </c>
      <c r="W263" s="9">
        <v>218980.9</v>
      </c>
      <c r="Y263" s="9">
        <f t="shared" si="84"/>
        <v>-18705.22999999998</v>
      </c>
      <c r="AA263" s="21">
        <f t="shared" si="85"/>
        <v>-0.0854194589573793</v>
      </c>
      <c r="AC263" s="9">
        <v>1404014.56</v>
      </c>
      <c r="AE263" s="9">
        <v>257033.87</v>
      </c>
      <c r="AG263" s="9">
        <f t="shared" si="86"/>
        <v>1146980.69</v>
      </c>
      <c r="AI263" s="21">
        <f t="shared" si="87"/>
        <v>4.462371787811466</v>
      </c>
    </row>
    <row r="264" spans="1:35" ht="12.75" outlineLevel="1">
      <c r="A264" s="1" t="s">
        <v>692</v>
      </c>
      <c r="B264" s="16" t="s">
        <v>693</v>
      </c>
      <c r="C264" s="1" t="s">
        <v>1208</v>
      </c>
      <c r="E264" s="5">
        <v>35767.166</v>
      </c>
      <c r="G264" s="5">
        <v>208.53300000000002</v>
      </c>
      <c r="I264" s="9">
        <f t="shared" si="80"/>
        <v>35558.632999999994</v>
      </c>
      <c r="K264" s="21" t="str">
        <f t="shared" si="81"/>
        <v>N.M.</v>
      </c>
      <c r="M264" s="9">
        <v>37332.189</v>
      </c>
      <c r="O264" s="9">
        <v>403.63100000000003</v>
      </c>
      <c r="Q264" s="9">
        <f t="shared" si="82"/>
        <v>36928.558</v>
      </c>
      <c r="S264" s="21" t="str">
        <f t="shared" si="83"/>
        <v>N.M.</v>
      </c>
      <c r="U264" s="9">
        <v>64443.146</v>
      </c>
      <c r="W264" s="9">
        <v>569.118</v>
      </c>
      <c r="Y264" s="9">
        <f t="shared" si="84"/>
        <v>63874.028</v>
      </c>
      <c r="AA264" s="21" t="str">
        <f t="shared" si="85"/>
        <v>N.M.</v>
      </c>
      <c r="AC264" s="9">
        <v>95631.592</v>
      </c>
      <c r="AE264" s="9">
        <v>20123.531</v>
      </c>
      <c r="AG264" s="9">
        <f t="shared" si="86"/>
        <v>75508.061</v>
      </c>
      <c r="AI264" s="21">
        <f t="shared" si="87"/>
        <v>3.7522272308970033</v>
      </c>
    </row>
    <row r="265" spans="1:35" ht="12.75" outlineLevel="1">
      <c r="A265" s="1" t="s">
        <v>694</v>
      </c>
      <c r="B265" s="16" t="s">
        <v>695</v>
      </c>
      <c r="C265" s="1" t="s">
        <v>1209</v>
      </c>
      <c r="E265" s="5">
        <v>198.17</v>
      </c>
      <c r="G265" s="5">
        <v>0</v>
      </c>
      <c r="I265" s="9">
        <f t="shared" si="80"/>
        <v>198.17</v>
      </c>
      <c r="K265" s="21" t="str">
        <f t="shared" si="81"/>
        <v>N.M.</v>
      </c>
      <c r="M265" s="9">
        <v>198.17</v>
      </c>
      <c r="O265" s="9">
        <v>0</v>
      </c>
      <c r="Q265" s="9">
        <f t="shared" si="82"/>
        <v>198.17</v>
      </c>
      <c r="S265" s="21" t="str">
        <f t="shared" si="83"/>
        <v>N.M.</v>
      </c>
      <c r="U265" s="9">
        <v>198.17</v>
      </c>
      <c r="W265" s="9">
        <v>0</v>
      </c>
      <c r="Y265" s="9">
        <f t="shared" si="84"/>
        <v>198.17</v>
      </c>
      <c r="AA265" s="21" t="str">
        <f t="shared" si="85"/>
        <v>N.M.</v>
      </c>
      <c r="AC265" s="9">
        <v>198.17</v>
      </c>
      <c r="AE265" s="9">
        <v>0</v>
      </c>
      <c r="AG265" s="9">
        <f t="shared" si="86"/>
        <v>198.17</v>
      </c>
      <c r="AI265" s="21" t="str">
        <f t="shared" si="87"/>
        <v>N.M.</v>
      </c>
    </row>
    <row r="266" spans="1:35" ht="12.75" outlineLevel="1">
      <c r="A266" s="1" t="s">
        <v>696</v>
      </c>
      <c r="B266" s="16" t="s">
        <v>697</v>
      </c>
      <c r="C266" s="1" t="s">
        <v>1210</v>
      </c>
      <c r="E266" s="5">
        <v>-15367.39</v>
      </c>
      <c r="G266" s="5">
        <v>-8396.941</v>
      </c>
      <c r="I266" s="9">
        <f t="shared" si="80"/>
        <v>-6970.448999999999</v>
      </c>
      <c r="K266" s="21">
        <f t="shared" si="81"/>
        <v>-0.8301176583234297</v>
      </c>
      <c r="M266" s="9">
        <v>-36642.489</v>
      </c>
      <c r="O266" s="9">
        <v>-12035.633</v>
      </c>
      <c r="Q266" s="9">
        <f t="shared" si="82"/>
        <v>-24606.856</v>
      </c>
      <c r="S266" s="21">
        <f t="shared" si="83"/>
        <v>-2.044500359889671</v>
      </c>
      <c r="U266" s="9">
        <v>-72705.333</v>
      </c>
      <c r="W266" s="9">
        <v>-12035.633</v>
      </c>
      <c r="Y266" s="9">
        <f t="shared" si="84"/>
        <v>-60669.7</v>
      </c>
      <c r="AA266" s="21">
        <f t="shared" si="85"/>
        <v>-5.040839979085437</v>
      </c>
      <c r="AC266" s="9">
        <v>-111639.462</v>
      </c>
      <c r="AE266" s="9">
        <v>-12035.633</v>
      </c>
      <c r="AG266" s="9">
        <f t="shared" si="86"/>
        <v>-99603.829</v>
      </c>
      <c r="AI266" s="21">
        <f t="shared" si="87"/>
        <v>-8.275744948354607</v>
      </c>
    </row>
    <row r="267" spans="1:35" ht="12.75" outlineLevel="1">
      <c r="A267" s="1" t="s">
        <v>698</v>
      </c>
      <c r="B267" s="16" t="s">
        <v>699</v>
      </c>
      <c r="C267" s="1" t="s">
        <v>1211</v>
      </c>
      <c r="E267" s="5">
        <v>634.18</v>
      </c>
      <c r="G267" s="5">
        <v>737.56</v>
      </c>
      <c r="I267" s="9">
        <f t="shared" si="80"/>
        <v>-103.38</v>
      </c>
      <c r="K267" s="21">
        <f t="shared" si="81"/>
        <v>-0.14016486794294702</v>
      </c>
      <c r="M267" s="9">
        <v>1919.52</v>
      </c>
      <c r="O267" s="9">
        <v>2249.49</v>
      </c>
      <c r="Q267" s="9">
        <f t="shared" si="82"/>
        <v>-329.9699999999998</v>
      </c>
      <c r="S267" s="21">
        <f t="shared" si="83"/>
        <v>-0.1466865822919861</v>
      </c>
      <c r="U267" s="9">
        <v>15568.12</v>
      </c>
      <c r="W267" s="9">
        <v>25875.45</v>
      </c>
      <c r="Y267" s="9">
        <f t="shared" si="84"/>
        <v>-10307.33</v>
      </c>
      <c r="AA267" s="21">
        <f t="shared" si="85"/>
        <v>-0.39834399015282823</v>
      </c>
      <c r="AC267" s="9">
        <v>18520.61</v>
      </c>
      <c r="AE267" s="9">
        <v>28755.69</v>
      </c>
      <c r="AG267" s="9">
        <f t="shared" si="86"/>
        <v>-10235.079999999998</v>
      </c>
      <c r="AI267" s="21">
        <f t="shared" si="87"/>
        <v>-0.35593233895622045</v>
      </c>
    </row>
    <row r="268" spans="1:35" ht="12.75" outlineLevel="1">
      <c r="A268" s="1" t="s">
        <v>700</v>
      </c>
      <c r="B268" s="16" t="s">
        <v>701</v>
      </c>
      <c r="C268" s="1" t="s">
        <v>1212</v>
      </c>
      <c r="E268" s="5">
        <v>1881.77</v>
      </c>
      <c r="G268" s="5">
        <v>1646.54</v>
      </c>
      <c r="I268" s="9">
        <f t="shared" si="80"/>
        <v>235.23000000000002</v>
      </c>
      <c r="K268" s="21">
        <f t="shared" si="81"/>
        <v>0.14286321619881692</v>
      </c>
      <c r="M268" s="9">
        <v>4146.46</v>
      </c>
      <c r="O268" s="9">
        <v>3510.97</v>
      </c>
      <c r="Q268" s="9">
        <f t="shared" si="82"/>
        <v>635.4900000000002</v>
      </c>
      <c r="S268" s="21">
        <f t="shared" si="83"/>
        <v>0.1810012617595708</v>
      </c>
      <c r="U268" s="9">
        <v>11840.44</v>
      </c>
      <c r="W268" s="9">
        <v>8984.11</v>
      </c>
      <c r="Y268" s="9">
        <f t="shared" si="84"/>
        <v>2856.33</v>
      </c>
      <c r="AA268" s="21">
        <f t="shared" si="85"/>
        <v>0.31793132541787666</v>
      </c>
      <c r="AC268" s="9">
        <v>19174.82</v>
      </c>
      <c r="AE268" s="9">
        <v>17741.85</v>
      </c>
      <c r="AG268" s="9">
        <f t="shared" si="86"/>
        <v>1432.9700000000012</v>
      </c>
      <c r="AI268" s="21">
        <f t="shared" si="87"/>
        <v>0.08076778915389327</v>
      </c>
    </row>
    <row r="269" spans="1:35" ht="12.75" outlineLevel="1">
      <c r="A269" s="1" t="s">
        <v>702</v>
      </c>
      <c r="B269" s="16" t="s">
        <v>703</v>
      </c>
      <c r="C269" s="1" t="s">
        <v>1213</v>
      </c>
      <c r="E269" s="5">
        <v>2062.34</v>
      </c>
      <c r="G269" s="5">
        <v>755</v>
      </c>
      <c r="I269" s="9">
        <f t="shared" si="80"/>
        <v>1307.3400000000001</v>
      </c>
      <c r="K269" s="21">
        <f t="shared" si="81"/>
        <v>1.7315761589403975</v>
      </c>
      <c r="M269" s="9">
        <v>5711.34</v>
      </c>
      <c r="O269" s="9">
        <v>4671.97</v>
      </c>
      <c r="Q269" s="9">
        <f t="shared" si="82"/>
        <v>1039.37</v>
      </c>
      <c r="S269" s="21">
        <f t="shared" si="83"/>
        <v>0.22246932236294323</v>
      </c>
      <c r="U269" s="9">
        <v>14104.57</v>
      </c>
      <c r="W269" s="9">
        <v>11780.78</v>
      </c>
      <c r="Y269" s="9">
        <f t="shared" si="84"/>
        <v>2323.789999999999</v>
      </c>
      <c r="AA269" s="21">
        <f t="shared" si="85"/>
        <v>0.19725264371289497</v>
      </c>
      <c r="AC269" s="9">
        <v>16183.75</v>
      </c>
      <c r="AE269" s="9">
        <v>14006.78</v>
      </c>
      <c r="AG269" s="9">
        <f t="shared" si="86"/>
        <v>2176.9699999999993</v>
      </c>
      <c r="AI269" s="21">
        <f t="shared" si="87"/>
        <v>0.1554225882037127</v>
      </c>
    </row>
    <row r="270" spans="1:35" ht="12.75" outlineLevel="1">
      <c r="A270" s="1" t="s">
        <v>704</v>
      </c>
      <c r="B270" s="16" t="s">
        <v>705</v>
      </c>
      <c r="C270" s="1" t="s">
        <v>1214</v>
      </c>
      <c r="E270" s="5">
        <v>84499.99</v>
      </c>
      <c r="G270" s="5">
        <v>118951.08</v>
      </c>
      <c r="I270" s="9">
        <f t="shared" si="80"/>
        <v>-34451.09</v>
      </c>
      <c r="K270" s="21">
        <f t="shared" si="81"/>
        <v>-0.28962402022747497</v>
      </c>
      <c r="M270" s="9">
        <v>253551.97</v>
      </c>
      <c r="O270" s="9">
        <v>356853.24</v>
      </c>
      <c r="Q270" s="9">
        <f t="shared" si="82"/>
        <v>-103301.26999999999</v>
      </c>
      <c r="S270" s="21">
        <f t="shared" si="83"/>
        <v>-0.2894783020605333</v>
      </c>
      <c r="U270" s="9">
        <v>676051.95</v>
      </c>
      <c r="W270" s="9">
        <v>951608.65</v>
      </c>
      <c r="Y270" s="9">
        <f t="shared" si="84"/>
        <v>-275556.70000000007</v>
      </c>
      <c r="AA270" s="21">
        <f t="shared" si="85"/>
        <v>-0.28956935185488286</v>
      </c>
      <c r="AC270" s="9">
        <v>1151856.27</v>
      </c>
      <c r="AE270" s="9">
        <v>1447272.65</v>
      </c>
      <c r="AG270" s="9">
        <f t="shared" si="86"/>
        <v>-295416.3799999999</v>
      </c>
      <c r="AI270" s="21">
        <f t="shared" si="87"/>
        <v>-0.20411936893853408</v>
      </c>
    </row>
    <row r="271" spans="1:35" ht="12.75" outlineLevel="1">
      <c r="A271" s="1" t="s">
        <v>706</v>
      </c>
      <c r="B271" s="16" t="s">
        <v>707</v>
      </c>
      <c r="C271" s="1" t="s">
        <v>1215</v>
      </c>
      <c r="E271" s="5">
        <v>12802.48</v>
      </c>
      <c r="G271" s="5">
        <v>10068.32</v>
      </c>
      <c r="I271" s="9">
        <f t="shared" si="80"/>
        <v>2734.16</v>
      </c>
      <c r="K271" s="21">
        <f t="shared" si="81"/>
        <v>0.2715606973159375</v>
      </c>
      <c r="M271" s="9">
        <v>38098.94</v>
      </c>
      <c r="O271" s="9">
        <v>32033.73</v>
      </c>
      <c r="Q271" s="9">
        <f t="shared" si="82"/>
        <v>6065.210000000003</v>
      </c>
      <c r="S271" s="21">
        <f t="shared" si="83"/>
        <v>0.18933823816333606</v>
      </c>
      <c r="U271" s="9">
        <v>97713.23</v>
      </c>
      <c r="W271" s="9">
        <v>85411.57</v>
      </c>
      <c r="Y271" s="9">
        <f t="shared" si="84"/>
        <v>12301.659999999989</v>
      </c>
      <c r="AA271" s="21">
        <f t="shared" si="85"/>
        <v>0.14402802805287374</v>
      </c>
      <c r="AC271" s="9">
        <v>142451.21</v>
      </c>
      <c r="AE271" s="9">
        <v>125622.88</v>
      </c>
      <c r="AG271" s="9">
        <f t="shared" si="86"/>
        <v>16828.329999999987</v>
      </c>
      <c r="AI271" s="21">
        <f t="shared" si="87"/>
        <v>0.1339591163647895</v>
      </c>
    </row>
    <row r="272" spans="1:35" ht="12.75" outlineLevel="1">
      <c r="A272" s="1" t="s">
        <v>708</v>
      </c>
      <c r="B272" s="16" t="s">
        <v>709</v>
      </c>
      <c r="C272" s="1" t="s">
        <v>1216</v>
      </c>
      <c r="E272" s="5">
        <v>315223.78</v>
      </c>
      <c r="G272" s="5">
        <v>283150.27</v>
      </c>
      <c r="I272" s="9">
        <f t="shared" si="80"/>
        <v>32073.51000000001</v>
      </c>
      <c r="K272" s="21">
        <f t="shared" si="81"/>
        <v>0.11327381040463075</v>
      </c>
      <c r="M272" s="9">
        <v>947256.14</v>
      </c>
      <c r="O272" s="9">
        <v>847365.86</v>
      </c>
      <c r="Q272" s="9">
        <f t="shared" si="82"/>
        <v>99890.28000000003</v>
      </c>
      <c r="S272" s="21">
        <f t="shared" si="83"/>
        <v>0.11788329541622083</v>
      </c>
      <c r="U272" s="9">
        <v>2524379.11</v>
      </c>
      <c r="W272" s="9">
        <v>2258224.97</v>
      </c>
      <c r="Y272" s="9">
        <f t="shared" si="84"/>
        <v>266154.13999999966</v>
      </c>
      <c r="AA272" s="21">
        <f t="shared" si="85"/>
        <v>0.1178598870953055</v>
      </c>
      <c r="AC272" s="9">
        <v>3679240.79</v>
      </c>
      <c r="AE272" s="9">
        <v>3199711.7</v>
      </c>
      <c r="AG272" s="9">
        <f t="shared" si="86"/>
        <v>479529.08999999985</v>
      </c>
      <c r="AI272" s="21">
        <f t="shared" si="87"/>
        <v>0.1498663426458077</v>
      </c>
    </row>
    <row r="273" spans="1:35" ht="12.75" outlineLevel="1">
      <c r="A273" s="1" t="s">
        <v>710</v>
      </c>
      <c r="B273" s="16" t="s">
        <v>711</v>
      </c>
      <c r="C273" s="1" t="s">
        <v>1217</v>
      </c>
      <c r="E273" s="5">
        <v>0</v>
      </c>
      <c r="G273" s="5">
        <v>117.99</v>
      </c>
      <c r="I273" s="9">
        <f t="shared" si="80"/>
        <v>-117.99</v>
      </c>
      <c r="K273" s="21" t="str">
        <f t="shared" si="81"/>
        <v>N.M.</v>
      </c>
      <c r="M273" s="9">
        <v>0</v>
      </c>
      <c r="O273" s="9">
        <v>118.01</v>
      </c>
      <c r="Q273" s="9">
        <f t="shared" si="82"/>
        <v>-118.01</v>
      </c>
      <c r="S273" s="21" t="str">
        <f t="shared" si="83"/>
        <v>N.M.</v>
      </c>
      <c r="U273" s="9">
        <v>33.2</v>
      </c>
      <c r="W273" s="9">
        <v>255.494</v>
      </c>
      <c r="Y273" s="9">
        <f t="shared" si="84"/>
        <v>-222.29399999999998</v>
      </c>
      <c r="AA273" s="21">
        <f t="shared" si="85"/>
        <v>-0.8700556568843103</v>
      </c>
      <c r="AC273" s="9">
        <v>88.19</v>
      </c>
      <c r="AE273" s="9">
        <v>471.043</v>
      </c>
      <c r="AG273" s="9">
        <f t="shared" si="86"/>
        <v>-382.853</v>
      </c>
      <c r="AI273" s="21">
        <f t="shared" si="87"/>
        <v>-0.8127771774551368</v>
      </c>
    </row>
    <row r="274" spans="1:35" ht="12.75" outlineLevel="1">
      <c r="A274" s="1" t="s">
        <v>712</v>
      </c>
      <c r="B274" s="16" t="s">
        <v>713</v>
      </c>
      <c r="C274" s="1" t="s">
        <v>1218</v>
      </c>
      <c r="E274" s="5">
        <v>15375.53</v>
      </c>
      <c r="G274" s="5">
        <v>5137.97</v>
      </c>
      <c r="I274" s="9">
        <f t="shared" si="80"/>
        <v>10237.560000000001</v>
      </c>
      <c r="K274" s="21">
        <f t="shared" si="81"/>
        <v>1.9925301237648334</v>
      </c>
      <c r="M274" s="9">
        <v>46866.36</v>
      </c>
      <c r="O274" s="9">
        <v>14214.75</v>
      </c>
      <c r="Q274" s="9">
        <f t="shared" si="82"/>
        <v>32651.61</v>
      </c>
      <c r="S274" s="21">
        <f t="shared" si="83"/>
        <v>2.297023162560017</v>
      </c>
      <c r="U274" s="9">
        <v>122156.86</v>
      </c>
      <c r="W274" s="9">
        <v>92412.84</v>
      </c>
      <c r="Y274" s="9">
        <f t="shared" si="84"/>
        <v>29744.020000000004</v>
      </c>
      <c r="AA274" s="21">
        <f t="shared" si="85"/>
        <v>0.3218602523199158</v>
      </c>
      <c r="AC274" s="9">
        <v>135936.21</v>
      </c>
      <c r="AE274" s="9">
        <v>110135.13</v>
      </c>
      <c r="AG274" s="9">
        <f t="shared" si="86"/>
        <v>25801.079999999987</v>
      </c>
      <c r="AI274" s="21">
        <f t="shared" si="87"/>
        <v>0.23426748576952683</v>
      </c>
    </row>
    <row r="275" spans="1:35" ht="12.75" outlineLevel="1">
      <c r="A275" s="1" t="s">
        <v>714</v>
      </c>
      <c r="B275" s="16" t="s">
        <v>715</v>
      </c>
      <c r="C275" s="1" t="s">
        <v>1219</v>
      </c>
      <c r="E275" s="5">
        <v>21795.29</v>
      </c>
      <c r="G275" s="5">
        <v>20328.84</v>
      </c>
      <c r="I275" s="9">
        <f t="shared" si="80"/>
        <v>1466.4500000000007</v>
      </c>
      <c r="K275" s="21">
        <f t="shared" si="81"/>
        <v>0.07213643277235694</v>
      </c>
      <c r="M275" s="9">
        <v>65532.45</v>
      </c>
      <c r="O275" s="9">
        <v>60824.87</v>
      </c>
      <c r="Q275" s="9">
        <f t="shared" si="82"/>
        <v>4707.5799999999945</v>
      </c>
      <c r="S275" s="21">
        <f t="shared" si="83"/>
        <v>0.077395644248808</v>
      </c>
      <c r="U275" s="9">
        <v>174307.39</v>
      </c>
      <c r="W275" s="9">
        <v>162042.88</v>
      </c>
      <c r="Y275" s="9">
        <f t="shared" si="84"/>
        <v>12264.51000000001</v>
      </c>
      <c r="AA275" s="21">
        <f t="shared" si="85"/>
        <v>0.07568681820515662</v>
      </c>
      <c r="AC275" s="9">
        <v>257981.32</v>
      </c>
      <c r="AE275" s="9">
        <v>229308.62</v>
      </c>
      <c r="AG275" s="9">
        <f t="shared" si="86"/>
        <v>28672.70000000001</v>
      </c>
      <c r="AI275" s="21">
        <f t="shared" si="87"/>
        <v>0.1250397826300643</v>
      </c>
    </row>
    <row r="276" spans="1:35" ht="12.75" outlineLevel="1">
      <c r="A276" s="1" t="s">
        <v>716</v>
      </c>
      <c r="B276" s="16" t="s">
        <v>717</v>
      </c>
      <c r="C276" s="1" t="s">
        <v>1220</v>
      </c>
      <c r="E276" s="5">
        <v>1.14</v>
      </c>
      <c r="G276" s="5">
        <v>321.73</v>
      </c>
      <c r="I276" s="9">
        <f t="shared" si="80"/>
        <v>-320.59000000000003</v>
      </c>
      <c r="K276" s="21">
        <f t="shared" si="81"/>
        <v>-0.9964566562024058</v>
      </c>
      <c r="M276" s="9">
        <v>17.993000000000002</v>
      </c>
      <c r="O276" s="9">
        <v>454.24</v>
      </c>
      <c r="Q276" s="9">
        <f t="shared" si="82"/>
        <v>-436.247</v>
      </c>
      <c r="S276" s="21">
        <f t="shared" si="83"/>
        <v>-0.9603887812610075</v>
      </c>
      <c r="U276" s="9">
        <v>845.81</v>
      </c>
      <c r="W276" s="9">
        <v>2889.001</v>
      </c>
      <c r="Y276" s="9">
        <f t="shared" si="84"/>
        <v>-2043.1910000000003</v>
      </c>
      <c r="AA276" s="21">
        <f t="shared" si="85"/>
        <v>-0.7072309770747743</v>
      </c>
      <c r="AC276" s="9">
        <v>1386.776</v>
      </c>
      <c r="AE276" s="9">
        <v>2977.4610000000002</v>
      </c>
      <c r="AG276" s="9">
        <f t="shared" si="86"/>
        <v>-1590.6850000000002</v>
      </c>
      <c r="AI276" s="21">
        <f t="shared" si="87"/>
        <v>-0.53424209418696</v>
      </c>
    </row>
    <row r="277" spans="1:35" ht="12.75" outlineLevel="1">
      <c r="A277" s="1" t="s">
        <v>718</v>
      </c>
      <c r="B277" s="16" t="s">
        <v>719</v>
      </c>
      <c r="C277" s="1" t="s">
        <v>1221</v>
      </c>
      <c r="E277" s="5">
        <v>0.21</v>
      </c>
      <c r="G277" s="5">
        <v>-0.03</v>
      </c>
      <c r="I277" s="9">
        <f t="shared" si="80"/>
        <v>0.24</v>
      </c>
      <c r="K277" s="21">
        <f t="shared" si="81"/>
        <v>8</v>
      </c>
      <c r="M277" s="9">
        <v>106.49</v>
      </c>
      <c r="O277" s="9">
        <v>1365.97</v>
      </c>
      <c r="Q277" s="9">
        <f t="shared" si="82"/>
        <v>-1259.48</v>
      </c>
      <c r="S277" s="21">
        <f t="shared" si="83"/>
        <v>-0.9220407476006062</v>
      </c>
      <c r="U277" s="9">
        <v>414.07</v>
      </c>
      <c r="W277" s="9">
        <v>1430.683</v>
      </c>
      <c r="Y277" s="9">
        <f t="shared" si="84"/>
        <v>-1016.613</v>
      </c>
      <c r="AA277" s="21">
        <f t="shared" si="85"/>
        <v>-0.7105787934853494</v>
      </c>
      <c r="AC277" s="9">
        <v>558.9929999999999</v>
      </c>
      <c r="AE277" s="9">
        <v>1430.683</v>
      </c>
      <c r="AG277" s="9">
        <f t="shared" si="86"/>
        <v>-871.69</v>
      </c>
      <c r="AI277" s="21">
        <f t="shared" si="87"/>
        <v>-0.6092824196555072</v>
      </c>
    </row>
    <row r="278" spans="1:35" ht="12.75" outlineLevel="1">
      <c r="A278" s="1" t="s">
        <v>720</v>
      </c>
      <c r="B278" s="16" t="s">
        <v>721</v>
      </c>
      <c r="C278" s="1" t="s">
        <v>1222</v>
      </c>
      <c r="E278" s="5">
        <v>1090.318</v>
      </c>
      <c r="G278" s="5">
        <v>1246.6390000000001</v>
      </c>
      <c r="I278" s="9">
        <f t="shared" si="80"/>
        <v>-156.32100000000014</v>
      </c>
      <c r="K278" s="21">
        <f t="shared" si="81"/>
        <v>-0.125393959277706</v>
      </c>
      <c r="M278" s="9">
        <v>6553.094</v>
      </c>
      <c r="O278" s="9">
        <v>1341.626</v>
      </c>
      <c r="Q278" s="9">
        <f t="shared" si="82"/>
        <v>5211.468</v>
      </c>
      <c r="S278" s="21">
        <f t="shared" si="83"/>
        <v>3.8844417147550807</v>
      </c>
      <c r="U278" s="9">
        <v>14938.973</v>
      </c>
      <c r="W278" s="9">
        <v>7241.643</v>
      </c>
      <c r="Y278" s="9">
        <f t="shared" si="84"/>
        <v>7697.33</v>
      </c>
      <c r="AA278" s="21">
        <f t="shared" si="85"/>
        <v>1.0629259133597169</v>
      </c>
      <c r="AC278" s="9">
        <v>17060.39</v>
      </c>
      <c r="AE278" s="9">
        <v>13219.078000000001</v>
      </c>
      <c r="AG278" s="9">
        <f t="shared" si="86"/>
        <v>3841.311999999998</v>
      </c>
      <c r="AI278" s="21">
        <f t="shared" si="87"/>
        <v>0.29058849641404627</v>
      </c>
    </row>
    <row r="279" spans="1:35" ht="12.75" outlineLevel="1">
      <c r="A279" s="1" t="s">
        <v>722</v>
      </c>
      <c r="B279" s="16" t="s">
        <v>723</v>
      </c>
      <c r="C279" s="1" t="s">
        <v>1223</v>
      </c>
      <c r="E279" s="5">
        <v>0</v>
      </c>
      <c r="G279" s="5">
        <v>0</v>
      </c>
      <c r="I279" s="9">
        <f t="shared" si="80"/>
        <v>0</v>
      </c>
      <c r="K279" s="21">
        <f t="shared" si="81"/>
        <v>0</v>
      </c>
      <c r="M279" s="9">
        <v>0</v>
      </c>
      <c r="O279" s="9">
        <v>4000</v>
      </c>
      <c r="Q279" s="9">
        <f t="shared" si="82"/>
        <v>-4000</v>
      </c>
      <c r="S279" s="21" t="str">
        <f t="shared" si="83"/>
        <v>N.M.</v>
      </c>
      <c r="U279" s="9">
        <v>0</v>
      </c>
      <c r="W279" s="9">
        <v>4000</v>
      </c>
      <c r="Y279" s="9">
        <f t="shared" si="84"/>
        <v>-4000</v>
      </c>
      <c r="AA279" s="21" t="str">
        <f t="shared" si="85"/>
        <v>N.M.</v>
      </c>
      <c r="AC279" s="9">
        <v>0</v>
      </c>
      <c r="AE279" s="9">
        <v>4000</v>
      </c>
      <c r="AG279" s="9">
        <f t="shared" si="86"/>
        <v>-4000</v>
      </c>
      <c r="AI279" s="21" t="str">
        <f t="shared" si="87"/>
        <v>N.M.</v>
      </c>
    </row>
    <row r="280" spans="1:35" ht="12.75" outlineLevel="1">
      <c r="A280" s="1" t="s">
        <v>724</v>
      </c>
      <c r="B280" s="16" t="s">
        <v>725</v>
      </c>
      <c r="C280" s="1" t="s">
        <v>1224</v>
      </c>
      <c r="E280" s="5">
        <v>220916.67</v>
      </c>
      <c r="G280" s="5">
        <v>249518.43</v>
      </c>
      <c r="I280" s="9">
        <f t="shared" si="80"/>
        <v>-28601.75999999998</v>
      </c>
      <c r="K280" s="21">
        <f t="shared" si="81"/>
        <v>-0.11462784532589429</v>
      </c>
      <c r="M280" s="9">
        <v>662580.01</v>
      </c>
      <c r="O280" s="9">
        <v>748555.29</v>
      </c>
      <c r="Q280" s="9">
        <f t="shared" si="82"/>
        <v>-85975.28000000003</v>
      </c>
      <c r="S280" s="21">
        <f t="shared" si="83"/>
        <v>-0.11485494945871003</v>
      </c>
      <c r="U280" s="9">
        <v>1767163.35</v>
      </c>
      <c r="W280" s="9">
        <v>1996147.45</v>
      </c>
      <c r="Y280" s="9">
        <f t="shared" si="84"/>
        <v>-228984.09999999986</v>
      </c>
      <c r="AA280" s="21">
        <f t="shared" si="85"/>
        <v>-0.11471301882032806</v>
      </c>
      <c r="AC280" s="9">
        <v>2765237.07</v>
      </c>
      <c r="AE280" s="9">
        <v>3042655.45</v>
      </c>
      <c r="AG280" s="9">
        <f t="shared" si="86"/>
        <v>-277418.38000000035</v>
      </c>
      <c r="AI280" s="21">
        <f t="shared" si="87"/>
        <v>-0.09117640316454508</v>
      </c>
    </row>
    <row r="281" spans="1:35" ht="12.75" outlineLevel="1">
      <c r="A281" s="1" t="s">
        <v>726</v>
      </c>
      <c r="B281" s="16" t="s">
        <v>727</v>
      </c>
      <c r="C281" s="1" t="s">
        <v>1225</v>
      </c>
      <c r="E281" s="5">
        <v>0</v>
      </c>
      <c r="G281" s="5">
        <v>-5760.67</v>
      </c>
      <c r="I281" s="9">
        <f t="shared" si="80"/>
        <v>5760.67</v>
      </c>
      <c r="K281" s="21" t="str">
        <f t="shared" si="81"/>
        <v>N.M.</v>
      </c>
      <c r="M281" s="9">
        <v>0</v>
      </c>
      <c r="O281" s="9">
        <v>85343.26</v>
      </c>
      <c r="Q281" s="9">
        <f t="shared" si="82"/>
        <v>-85343.26</v>
      </c>
      <c r="S281" s="21" t="str">
        <f t="shared" si="83"/>
        <v>N.M.</v>
      </c>
      <c r="U281" s="9">
        <v>0</v>
      </c>
      <c r="W281" s="9">
        <v>85343.26</v>
      </c>
      <c r="Y281" s="9">
        <f t="shared" si="84"/>
        <v>-85343.26</v>
      </c>
      <c r="AA281" s="21" t="str">
        <f t="shared" si="85"/>
        <v>N.M.</v>
      </c>
      <c r="AC281" s="9">
        <v>0</v>
      </c>
      <c r="AE281" s="9">
        <v>85343.26</v>
      </c>
      <c r="AG281" s="9">
        <f t="shared" si="86"/>
        <v>-85343.26</v>
      </c>
      <c r="AI281" s="21" t="str">
        <f t="shared" si="87"/>
        <v>N.M.</v>
      </c>
    </row>
    <row r="282" spans="1:35" ht="12.75" outlineLevel="1">
      <c r="A282" s="1" t="s">
        <v>728</v>
      </c>
      <c r="B282" s="16" t="s">
        <v>729</v>
      </c>
      <c r="C282" s="1" t="s">
        <v>1226</v>
      </c>
      <c r="E282" s="5">
        <v>167875.477</v>
      </c>
      <c r="G282" s="5">
        <v>107249.9</v>
      </c>
      <c r="I282" s="9">
        <f t="shared" si="80"/>
        <v>60625.57700000002</v>
      </c>
      <c r="K282" s="21">
        <f t="shared" si="81"/>
        <v>0.5652739722834242</v>
      </c>
      <c r="M282" s="9">
        <v>411135.93</v>
      </c>
      <c r="O282" s="9">
        <v>299118.939</v>
      </c>
      <c r="Q282" s="9">
        <f t="shared" si="82"/>
        <v>112016.99099999998</v>
      </c>
      <c r="S282" s="21">
        <f t="shared" si="83"/>
        <v>0.3744897978526193</v>
      </c>
      <c r="U282" s="9">
        <v>954224.167</v>
      </c>
      <c r="W282" s="9">
        <v>829888.11</v>
      </c>
      <c r="Y282" s="9">
        <f t="shared" si="84"/>
        <v>124336.05700000003</v>
      </c>
      <c r="AA282" s="21">
        <f t="shared" si="85"/>
        <v>0.149822675492965</v>
      </c>
      <c r="AC282" s="9">
        <v>1438759.747</v>
      </c>
      <c r="AE282" s="9">
        <v>1371443.58</v>
      </c>
      <c r="AG282" s="9">
        <f t="shared" si="86"/>
        <v>67316.1669999999</v>
      </c>
      <c r="AI282" s="21">
        <f t="shared" si="87"/>
        <v>0.0490841679393037</v>
      </c>
    </row>
    <row r="283" spans="1:35" ht="12.75" outlineLevel="1">
      <c r="A283" s="1" t="s">
        <v>730</v>
      </c>
      <c r="B283" s="16" t="s">
        <v>731</v>
      </c>
      <c r="C283" s="1" t="s">
        <v>1227</v>
      </c>
      <c r="E283" s="5">
        <v>0</v>
      </c>
      <c r="G283" s="5">
        <v>0</v>
      </c>
      <c r="I283" s="9">
        <f t="shared" si="80"/>
        <v>0</v>
      </c>
      <c r="K283" s="21">
        <f t="shared" si="81"/>
        <v>0</v>
      </c>
      <c r="M283" s="9">
        <v>0</v>
      </c>
      <c r="O283" s="9">
        <v>0</v>
      </c>
      <c r="Q283" s="9">
        <f t="shared" si="82"/>
        <v>0</v>
      </c>
      <c r="S283" s="21">
        <f t="shared" si="83"/>
        <v>0</v>
      </c>
      <c r="U283" s="9">
        <v>0</v>
      </c>
      <c r="W283" s="9">
        <v>0</v>
      </c>
      <c r="Y283" s="9">
        <f t="shared" si="84"/>
        <v>0</v>
      </c>
      <c r="AA283" s="21">
        <f t="shared" si="85"/>
        <v>0</v>
      </c>
      <c r="AC283" s="9">
        <v>-5810.01</v>
      </c>
      <c r="AE283" s="9">
        <v>-2504.63</v>
      </c>
      <c r="AG283" s="9">
        <f t="shared" si="86"/>
        <v>-3305.38</v>
      </c>
      <c r="AI283" s="21">
        <f t="shared" si="87"/>
        <v>-1.3197079009674084</v>
      </c>
    </row>
    <row r="284" spans="1:35" ht="12.75" outlineLevel="1">
      <c r="A284" s="1" t="s">
        <v>732</v>
      </c>
      <c r="B284" s="16" t="s">
        <v>733</v>
      </c>
      <c r="C284" s="1" t="s">
        <v>1228</v>
      </c>
      <c r="E284" s="5">
        <v>333.33</v>
      </c>
      <c r="G284" s="5">
        <v>573.66</v>
      </c>
      <c r="I284" s="9">
        <f t="shared" si="80"/>
        <v>-240.32999999999998</v>
      </c>
      <c r="K284" s="21">
        <f t="shared" si="81"/>
        <v>-0.418941533312415</v>
      </c>
      <c r="M284" s="9">
        <v>1124.99</v>
      </c>
      <c r="O284" s="9">
        <v>1720.98</v>
      </c>
      <c r="Q284" s="9">
        <f t="shared" si="82"/>
        <v>-595.99</v>
      </c>
      <c r="S284" s="21">
        <f t="shared" si="83"/>
        <v>-0.34630849864612023</v>
      </c>
      <c r="U284" s="9">
        <v>2791.65</v>
      </c>
      <c r="W284" s="9">
        <v>4589.3</v>
      </c>
      <c r="Y284" s="9">
        <f t="shared" si="84"/>
        <v>-1797.65</v>
      </c>
      <c r="AA284" s="21">
        <f t="shared" si="85"/>
        <v>-0.3917046172618918</v>
      </c>
      <c r="AC284" s="9">
        <v>5086.29</v>
      </c>
      <c r="AE284" s="9">
        <v>10921.3</v>
      </c>
      <c r="AG284" s="9">
        <f t="shared" si="86"/>
        <v>-5835.009999999999</v>
      </c>
      <c r="AI284" s="21">
        <f t="shared" si="87"/>
        <v>-0.5342779705712689</v>
      </c>
    </row>
    <row r="285" spans="1:35" ht="12.75" outlineLevel="1">
      <c r="A285" s="1" t="s">
        <v>734</v>
      </c>
      <c r="B285" s="16" t="s">
        <v>735</v>
      </c>
      <c r="C285" s="1" t="s">
        <v>1229</v>
      </c>
      <c r="E285" s="5">
        <v>-44163.777</v>
      </c>
      <c r="G285" s="5">
        <v>-47659.981</v>
      </c>
      <c r="I285" s="9">
        <f t="shared" si="80"/>
        <v>3496.203999999998</v>
      </c>
      <c r="K285" s="21">
        <f t="shared" si="81"/>
        <v>0.07335722605512575</v>
      </c>
      <c r="M285" s="9">
        <v>-105908.78</v>
      </c>
      <c r="O285" s="9">
        <v>-134927.292</v>
      </c>
      <c r="Q285" s="9">
        <f t="shared" si="82"/>
        <v>29018.511999999988</v>
      </c>
      <c r="S285" s="21">
        <f t="shared" si="83"/>
        <v>0.2150677714631669</v>
      </c>
      <c r="U285" s="9">
        <v>-255786.629</v>
      </c>
      <c r="W285" s="9">
        <v>-426920.636</v>
      </c>
      <c r="Y285" s="9">
        <f t="shared" si="84"/>
        <v>171134.007</v>
      </c>
      <c r="AA285" s="21">
        <f t="shared" si="85"/>
        <v>0.4008567227000946</v>
      </c>
      <c r="AC285" s="9">
        <v>-469114.973</v>
      </c>
      <c r="AE285" s="9">
        <v>-670521.788</v>
      </c>
      <c r="AG285" s="9">
        <f t="shared" si="86"/>
        <v>201406.81499999994</v>
      </c>
      <c r="AI285" s="21">
        <f t="shared" si="87"/>
        <v>0.30037325945924365</v>
      </c>
    </row>
    <row r="286" spans="1:35" ht="12.75" outlineLevel="1">
      <c r="A286" s="1" t="s">
        <v>736</v>
      </c>
      <c r="B286" s="16" t="s">
        <v>737</v>
      </c>
      <c r="C286" s="1" t="s">
        <v>1230</v>
      </c>
      <c r="E286" s="5">
        <v>-189127.634</v>
      </c>
      <c r="G286" s="5">
        <v>-124363.756</v>
      </c>
      <c r="I286" s="9">
        <f t="shared" si="80"/>
        <v>-64763.878</v>
      </c>
      <c r="K286" s="21">
        <f t="shared" si="81"/>
        <v>-0.5207616759339433</v>
      </c>
      <c r="M286" s="9">
        <v>-435273.891</v>
      </c>
      <c r="O286" s="9">
        <v>-353488.658</v>
      </c>
      <c r="Q286" s="9">
        <f t="shared" si="82"/>
        <v>-81785.23300000001</v>
      </c>
      <c r="S286" s="21">
        <f t="shared" si="83"/>
        <v>-0.23136593253863327</v>
      </c>
      <c r="U286" s="9">
        <v>-1157189.354</v>
      </c>
      <c r="W286" s="9">
        <v>-1062188.514</v>
      </c>
      <c r="Y286" s="9">
        <f t="shared" si="84"/>
        <v>-95000.84000000008</v>
      </c>
      <c r="AA286" s="21">
        <f t="shared" si="85"/>
        <v>-0.08943877546015347</v>
      </c>
      <c r="AC286" s="9">
        <v>-1708382.705</v>
      </c>
      <c r="AE286" s="9">
        <v>-1679824.046</v>
      </c>
      <c r="AG286" s="9">
        <f t="shared" si="86"/>
        <v>-28558.658999999985</v>
      </c>
      <c r="AI286" s="21">
        <f t="shared" si="87"/>
        <v>-0.017000982375507668</v>
      </c>
    </row>
    <row r="287" spans="1:35" ht="12.75" outlineLevel="1">
      <c r="A287" s="1" t="s">
        <v>738</v>
      </c>
      <c r="B287" s="16" t="s">
        <v>739</v>
      </c>
      <c r="C287" s="1" t="s">
        <v>1231</v>
      </c>
      <c r="E287" s="5">
        <v>-57932.495</v>
      </c>
      <c r="G287" s="5">
        <v>-41982.775</v>
      </c>
      <c r="I287" s="9">
        <f t="shared" si="80"/>
        <v>-15949.720000000001</v>
      </c>
      <c r="K287" s="21">
        <f t="shared" si="81"/>
        <v>-0.379911046851953</v>
      </c>
      <c r="M287" s="9">
        <v>-143293.542</v>
      </c>
      <c r="O287" s="9">
        <v>-109620.558</v>
      </c>
      <c r="Q287" s="9">
        <f t="shared" si="82"/>
        <v>-33672.98399999998</v>
      </c>
      <c r="S287" s="21">
        <f t="shared" si="83"/>
        <v>-0.30717763724574343</v>
      </c>
      <c r="U287" s="9">
        <v>-390736.087</v>
      </c>
      <c r="W287" s="9">
        <v>-342409.9</v>
      </c>
      <c r="Y287" s="9">
        <f t="shared" si="84"/>
        <v>-48326.186999999976</v>
      </c>
      <c r="AA287" s="21">
        <f t="shared" si="85"/>
        <v>-0.14113548410837412</v>
      </c>
      <c r="AC287" s="9">
        <v>-578924.861</v>
      </c>
      <c r="AE287" s="9">
        <v>-570313.204</v>
      </c>
      <c r="AG287" s="9">
        <f t="shared" si="86"/>
        <v>-8611.657000000007</v>
      </c>
      <c r="AI287" s="21">
        <f t="shared" si="87"/>
        <v>-0.015099873086578591</v>
      </c>
    </row>
    <row r="288" spans="1:35" ht="12.75" outlineLevel="1">
      <c r="A288" s="1" t="s">
        <v>740</v>
      </c>
      <c r="B288" s="16" t="s">
        <v>741</v>
      </c>
      <c r="C288" s="1" t="s">
        <v>1232</v>
      </c>
      <c r="E288" s="5">
        <v>-75631.695</v>
      </c>
      <c r="G288" s="5">
        <v>-67052.374</v>
      </c>
      <c r="I288" s="9">
        <f t="shared" si="80"/>
        <v>-8579.32100000001</v>
      </c>
      <c r="K288" s="21">
        <f t="shared" si="81"/>
        <v>-0.1279495488109043</v>
      </c>
      <c r="M288" s="9">
        <v>-177373.393</v>
      </c>
      <c r="O288" s="9">
        <v>-191336.868</v>
      </c>
      <c r="Q288" s="9">
        <f t="shared" si="82"/>
        <v>13963.474999999977</v>
      </c>
      <c r="S288" s="21">
        <f t="shared" si="83"/>
        <v>0.07297848629988016</v>
      </c>
      <c r="U288" s="9">
        <v>-476721.622</v>
      </c>
      <c r="W288" s="9">
        <v>-567790.082</v>
      </c>
      <c r="Y288" s="9">
        <f t="shared" si="84"/>
        <v>91068.46000000008</v>
      </c>
      <c r="AA288" s="21">
        <f t="shared" si="85"/>
        <v>0.1603910721357054</v>
      </c>
      <c r="AC288" s="9">
        <v>-776349.6839999999</v>
      </c>
      <c r="AE288" s="9">
        <v>-930690.1670000001</v>
      </c>
      <c r="AG288" s="9">
        <f t="shared" si="86"/>
        <v>154340.48300000024</v>
      </c>
      <c r="AI288" s="21">
        <f t="shared" si="87"/>
        <v>0.1658344403675216</v>
      </c>
    </row>
    <row r="289" spans="1:35" ht="12.75" outlineLevel="1">
      <c r="A289" s="1" t="s">
        <v>742</v>
      </c>
      <c r="B289" s="16" t="s">
        <v>743</v>
      </c>
      <c r="C289" s="1" t="s">
        <v>1233</v>
      </c>
      <c r="E289" s="5">
        <v>-113462.438</v>
      </c>
      <c r="G289" s="5">
        <v>-77911.027</v>
      </c>
      <c r="I289" s="9">
        <f t="shared" si="80"/>
        <v>-35551.41099999999</v>
      </c>
      <c r="K289" s="21">
        <f t="shared" si="81"/>
        <v>-0.4563078214846275</v>
      </c>
      <c r="M289" s="9">
        <v>-234035.803</v>
      </c>
      <c r="O289" s="9">
        <v>-236936.928</v>
      </c>
      <c r="Q289" s="9">
        <f t="shared" si="82"/>
        <v>2901.125</v>
      </c>
      <c r="S289" s="21">
        <f t="shared" si="83"/>
        <v>0.012244292286933</v>
      </c>
      <c r="U289" s="9">
        <v>-621681.191</v>
      </c>
      <c r="W289" s="9">
        <v>-682601.94</v>
      </c>
      <c r="Y289" s="9">
        <f t="shared" si="84"/>
        <v>60920.74899999995</v>
      </c>
      <c r="AA289" s="21">
        <f t="shared" si="85"/>
        <v>0.0892478404031491</v>
      </c>
      <c r="AC289" s="9">
        <v>-986599.333</v>
      </c>
      <c r="AE289" s="9">
        <v>-989629.6060000001</v>
      </c>
      <c r="AG289" s="9">
        <f t="shared" si="86"/>
        <v>3030.273000000161</v>
      </c>
      <c r="AI289" s="21">
        <f t="shared" si="87"/>
        <v>0.0030620274308973744</v>
      </c>
    </row>
    <row r="290" spans="1:35" ht="12.75" outlineLevel="1">
      <c r="A290" s="1" t="s">
        <v>744</v>
      </c>
      <c r="B290" s="16" t="s">
        <v>745</v>
      </c>
      <c r="C290" s="1" t="s">
        <v>1234</v>
      </c>
      <c r="E290" s="5">
        <v>-78750</v>
      </c>
      <c r="G290" s="5">
        <v>-78672.44</v>
      </c>
      <c r="I290" s="9">
        <f t="shared" si="80"/>
        <v>-77.55999999999767</v>
      </c>
      <c r="K290" s="21">
        <f t="shared" si="81"/>
        <v>-0.0009858598513024087</v>
      </c>
      <c r="M290" s="9">
        <v>-236549</v>
      </c>
      <c r="O290" s="9">
        <v>-236017.32</v>
      </c>
      <c r="Q290" s="9">
        <f t="shared" si="82"/>
        <v>-531.679999999993</v>
      </c>
      <c r="S290" s="21">
        <f t="shared" si="83"/>
        <v>-0.0022527160294845863</v>
      </c>
      <c r="U290" s="9">
        <v>-630299</v>
      </c>
      <c r="W290" s="9">
        <v>-629379.5</v>
      </c>
      <c r="Y290" s="9">
        <f t="shared" si="84"/>
        <v>-919.5</v>
      </c>
      <c r="AA290" s="21">
        <f t="shared" si="85"/>
        <v>-0.0014609627418751326</v>
      </c>
      <c r="AC290" s="9">
        <v>-944988.76</v>
      </c>
      <c r="AE290" s="9">
        <v>-990039.5</v>
      </c>
      <c r="AG290" s="9">
        <f t="shared" si="86"/>
        <v>45050.73999999999</v>
      </c>
      <c r="AI290" s="21">
        <f t="shared" si="87"/>
        <v>0.045503982416863153</v>
      </c>
    </row>
    <row r="291" spans="1:35" ht="12.75" outlineLevel="1">
      <c r="A291" s="1" t="s">
        <v>746</v>
      </c>
      <c r="B291" s="16" t="s">
        <v>747</v>
      </c>
      <c r="C291" s="1" t="s">
        <v>1235</v>
      </c>
      <c r="E291" s="5">
        <v>133635.464</v>
      </c>
      <c r="G291" s="5">
        <v>-54975.478</v>
      </c>
      <c r="I291" s="9">
        <f aca="true" t="shared" si="88" ref="I291:I312">+E291-G291</f>
        <v>188610.942</v>
      </c>
      <c r="K291" s="21">
        <f aca="true" t="shared" si="89" ref="K291:K312">IF(G291&lt;0,IF(I291=0,0,IF(OR(G291=0,E291=0),"N.M.",IF(ABS(I291/G291)&gt;=10,"N.M.",I291/(-G291)))),IF(I291=0,0,IF(OR(G291=0,E291=0),"N.M.",IF(ABS(I291/G291)&gt;=10,"N.M.",I291/G291))))</f>
        <v>3.430819501014616</v>
      </c>
      <c r="M291" s="9">
        <v>71785.145</v>
      </c>
      <c r="O291" s="9">
        <v>-99912.588</v>
      </c>
      <c r="Q291" s="9">
        <f aca="true" t="shared" si="90" ref="Q291:Q312">(+M291-O291)</f>
        <v>171697.733</v>
      </c>
      <c r="S291" s="21">
        <f aca="true" t="shared" si="91" ref="S291:S312">IF(O291&lt;0,IF(Q291=0,0,IF(OR(O291=0,M291=0),"N.M.",IF(ABS(Q291/O291)&gt;=10,"N.M.",Q291/(-O291)))),IF(Q291=0,0,IF(OR(O291=0,M291=0),"N.M.",IF(ABS(Q291/O291)&gt;=10,"N.M.",Q291/O291))))</f>
        <v>1.7184794872894293</v>
      </c>
      <c r="U291" s="9">
        <v>166692.425</v>
      </c>
      <c r="W291" s="9">
        <v>-268716.804</v>
      </c>
      <c r="Y291" s="9">
        <f aca="true" t="shared" si="92" ref="Y291:Y312">(+U291-W291)</f>
        <v>435409.229</v>
      </c>
      <c r="AA291" s="21">
        <f aca="true" t="shared" si="93" ref="AA291:AA312">IF(W291&lt;0,IF(Y291=0,0,IF(OR(W291=0,U291=0),"N.M.",IF(ABS(Y291/W291)&gt;=10,"N.M.",Y291/(-W291)))),IF(Y291=0,0,IF(OR(W291=0,U291=0),"N.M.",IF(ABS(Y291/W291)&gt;=10,"N.M.",Y291/W291))))</f>
        <v>1.6203275065745422</v>
      </c>
      <c r="AC291" s="9">
        <v>172030.62699999998</v>
      </c>
      <c r="AE291" s="9">
        <v>-268716.804</v>
      </c>
      <c r="AG291" s="9">
        <f aca="true" t="shared" si="94" ref="AG291:AG312">(+AC291-AE291)</f>
        <v>440747.431</v>
      </c>
      <c r="AI291" s="21">
        <f aca="true" t="shared" si="95" ref="AI291:AI312">IF(AE291&lt;0,IF(AG291=0,0,IF(OR(AE291=0,AC291=0),"N.M.",IF(ABS(AG291/AE291)&gt;=10,"N.M.",AG291/(-AE291)))),IF(AG291=0,0,IF(OR(AE291=0,AC291=0),"N.M.",IF(ABS(AG291/AE291)&gt;=10,"N.M.",AG291/AE291))))</f>
        <v>1.6401930375742337</v>
      </c>
    </row>
    <row r="292" spans="1:35" ht="12.75" outlineLevel="1">
      <c r="A292" s="1" t="s">
        <v>748</v>
      </c>
      <c r="B292" s="16" t="s">
        <v>749</v>
      </c>
      <c r="C292" s="1" t="s">
        <v>1236</v>
      </c>
      <c r="E292" s="5">
        <v>6703.07</v>
      </c>
      <c r="G292" s="5">
        <v>13857.09</v>
      </c>
      <c r="I292" s="9">
        <f t="shared" si="88"/>
        <v>-7154.02</v>
      </c>
      <c r="K292" s="21">
        <f t="shared" si="89"/>
        <v>-0.5162714538189476</v>
      </c>
      <c r="M292" s="9">
        <v>30374.3</v>
      </c>
      <c r="O292" s="9">
        <v>42951.81</v>
      </c>
      <c r="Q292" s="9">
        <f t="shared" si="90"/>
        <v>-12577.509999999998</v>
      </c>
      <c r="S292" s="21">
        <f t="shared" si="91"/>
        <v>-0.29282840467025717</v>
      </c>
      <c r="U292" s="9">
        <v>100385.26</v>
      </c>
      <c r="W292" s="9">
        <v>104847.1</v>
      </c>
      <c r="Y292" s="9">
        <f t="shared" si="92"/>
        <v>-4461.840000000011</v>
      </c>
      <c r="AA292" s="21">
        <f t="shared" si="93"/>
        <v>-0.04255568346668635</v>
      </c>
      <c r="AC292" s="9">
        <v>156577.31</v>
      </c>
      <c r="AE292" s="9">
        <v>153876.65</v>
      </c>
      <c r="AG292" s="9">
        <f t="shared" si="94"/>
        <v>2700.6600000000035</v>
      </c>
      <c r="AI292" s="21">
        <f t="shared" si="95"/>
        <v>0.017550810990491432</v>
      </c>
    </row>
    <row r="293" spans="1:35" ht="12.75" outlineLevel="1">
      <c r="A293" s="1" t="s">
        <v>750</v>
      </c>
      <c r="B293" s="16" t="s">
        <v>751</v>
      </c>
      <c r="C293" s="1" t="s">
        <v>1237</v>
      </c>
      <c r="E293" s="5">
        <v>492.78</v>
      </c>
      <c r="G293" s="5">
        <v>0</v>
      </c>
      <c r="I293" s="9">
        <f t="shared" si="88"/>
        <v>492.78</v>
      </c>
      <c r="K293" s="21" t="str">
        <f t="shared" si="89"/>
        <v>N.M.</v>
      </c>
      <c r="M293" s="9">
        <v>492.78</v>
      </c>
      <c r="O293" s="9">
        <v>918</v>
      </c>
      <c r="Q293" s="9">
        <f t="shared" si="90"/>
        <v>-425.22</v>
      </c>
      <c r="S293" s="21">
        <f t="shared" si="91"/>
        <v>-0.463202614379085</v>
      </c>
      <c r="U293" s="9">
        <v>492.78</v>
      </c>
      <c r="W293" s="9">
        <v>169397.371</v>
      </c>
      <c r="Y293" s="9">
        <f t="shared" si="92"/>
        <v>-168904.59100000001</v>
      </c>
      <c r="AA293" s="21">
        <f t="shared" si="93"/>
        <v>-0.9970909820082154</v>
      </c>
      <c r="AC293" s="9">
        <v>492.78</v>
      </c>
      <c r="AE293" s="9">
        <v>170407.825</v>
      </c>
      <c r="AG293" s="9">
        <f t="shared" si="94"/>
        <v>-169915.045</v>
      </c>
      <c r="AI293" s="21">
        <f t="shared" si="95"/>
        <v>-0.9971082313855012</v>
      </c>
    </row>
    <row r="294" spans="1:35" ht="12.75" outlineLevel="1">
      <c r="A294" s="1" t="s">
        <v>752</v>
      </c>
      <c r="B294" s="16" t="s">
        <v>753</v>
      </c>
      <c r="C294" s="1" t="s">
        <v>1238</v>
      </c>
      <c r="E294" s="5">
        <v>0</v>
      </c>
      <c r="G294" s="5">
        <v>0</v>
      </c>
      <c r="I294" s="9">
        <f t="shared" si="88"/>
        <v>0</v>
      </c>
      <c r="K294" s="21">
        <f t="shared" si="89"/>
        <v>0</v>
      </c>
      <c r="M294" s="9">
        <v>0</v>
      </c>
      <c r="O294" s="9">
        <v>0</v>
      </c>
      <c r="Q294" s="9">
        <f t="shared" si="90"/>
        <v>0</v>
      </c>
      <c r="S294" s="21">
        <f t="shared" si="91"/>
        <v>0</v>
      </c>
      <c r="U294" s="9">
        <v>985.13</v>
      </c>
      <c r="W294" s="9">
        <v>0</v>
      </c>
      <c r="Y294" s="9">
        <f t="shared" si="92"/>
        <v>985.13</v>
      </c>
      <c r="AA294" s="21" t="str">
        <f t="shared" si="93"/>
        <v>N.M.</v>
      </c>
      <c r="AC294" s="9">
        <v>985.13</v>
      </c>
      <c r="AE294" s="9">
        <v>-0.741</v>
      </c>
      <c r="AG294" s="9">
        <f t="shared" si="94"/>
        <v>985.871</v>
      </c>
      <c r="AI294" s="21" t="str">
        <f t="shared" si="95"/>
        <v>N.M.</v>
      </c>
    </row>
    <row r="295" spans="1:35" ht="12.75" outlineLevel="1">
      <c r="A295" s="1" t="s">
        <v>754</v>
      </c>
      <c r="B295" s="16" t="s">
        <v>755</v>
      </c>
      <c r="C295" s="1" t="s">
        <v>1239</v>
      </c>
      <c r="E295" s="5">
        <v>0</v>
      </c>
      <c r="G295" s="5">
        <v>0</v>
      </c>
      <c r="I295" s="9">
        <f t="shared" si="88"/>
        <v>0</v>
      </c>
      <c r="K295" s="21">
        <f t="shared" si="89"/>
        <v>0</v>
      </c>
      <c r="M295" s="9">
        <v>1388.28</v>
      </c>
      <c r="O295" s="9">
        <v>3463.79</v>
      </c>
      <c r="Q295" s="9">
        <f t="shared" si="90"/>
        <v>-2075.51</v>
      </c>
      <c r="S295" s="21">
        <f t="shared" si="91"/>
        <v>-0.5992020301461695</v>
      </c>
      <c r="U295" s="9">
        <v>12352.73</v>
      </c>
      <c r="W295" s="9">
        <v>12868.33</v>
      </c>
      <c r="Y295" s="9">
        <f t="shared" si="92"/>
        <v>-515.6000000000004</v>
      </c>
      <c r="AA295" s="21">
        <f t="shared" si="93"/>
        <v>-0.04006735916781745</v>
      </c>
      <c r="AC295" s="9">
        <v>19387.63</v>
      </c>
      <c r="AE295" s="9">
        <v>189651.84</v>
      </c>
      <c r="AG295" s="9">
        <f t="shared" si="94"/>
        <v>-170264.21</v>
      </c>
      <c r="AI295" s="21">
        <f t="shared" si="95"/>
        <v>-0.8977725183156673</v>
      </c>
    </row>
    <row r="296" spans="1:35" ht="12.75" outlineLevel="1">
      <c r="A296" s="1" t="s">
        <v>756</v>
      </c>
      <c r="B296" s="16" t="s">
        <v>757</v>
      </c>
      <c r="C296" s="1" t="s">
        <v>1240</v>
      </c>
      <c r="E296" s="5">
        <v>0</v>
      </c>
      <c r="G296" s="5">
        <v>0</v>
      </c>
      <c r="I296" s="9">
        <f t="shared" si="88"/>
        <v>0</v>
      </c>
      <c r="K296" s="21">
        <f t="shared" si="89"/>
        <v>0</v>
      </c>
      <c r="M296" s="9">
        <v>0</v>
      </c>
      <c r="O296" s="9">
        <v>0</v>
      </c>
      <c r="Q296" s="9">
        <f t="shared" si="90"/>
        <v>0</v>
      </c>
      <c r="S296" s="21">
        <f t="shared" si="91"/>
        <v>0</v>
      </c>
      <c r="U296" s="9">
        <v>35</v>
      </c>
      <c r="W296" s="9">
        <v>0</v>
      </c>
      <c r="Y296" s="9">
        <f t="shared" si="92"/>
        <v>35</v>
      </c>
      <c r="AA296" s="21" t="str">
        <f t="shared" si="93"/>
        <v>N.M.</v>
      </c>
      <c r="AC296" s="9">
        <v>35</v>
      </c>
      <c r="AE296" s="9">
        <v>0</v>
      </c>
      <c r="AG296" s="9">
        <f t="shared" si="94"/>
        <v>35</v>
      </c>
      <c r="AI296" s="21" t="str">
        <f t="shared" si="95"/>
        <v>N.M.</v>
      </c>
    </row>
    <row r="297" spans="1:35" ht="12.75" outlineLevel="1">
      <c r="A297" s="1" t="s">
        <v>758</v>
      </c>
      <c r="B297" s="16" t="s">
        <v>759</v>
      </c>
      <c r="C297" s="1" t="s">
        <v>1241</v>
      </c>
      <c r="E297" s="5">
        <v>0</v>
      </c>
      <c r="G297" s="5">
        <v>0</v>
      </c>
      <c r="I297" s="9">
        <f t="shared" si="88"/>
        <v>0</v>
      </c>
      <c r="K297" s="21">
        <f t="shared" si="89"/>
        <v>0</v>
      </c>
      <c r="M297" s="9">
        <v>4.96</v>
      </c>
      <c r="O297" s="9">
        <v>0</v>
      </c>
      <c r="Q297" s="9">
        <f t="shared" si="90"/>
        <v>4.96</v>
      </c>
      <c r="S297" s="21" t="str">
        <f t="shared" si="91"/>
        <v>N.M.</v>
      </c>
      <c r="U297" s="9">
        <v>12.58</v>
      </c>
      <c r="W297" s="9">
        <v>2.2</v>
      </c>
      <c r="Y297" s="9">
        <f t="shared" si="92"/>
        <v>10.379999999999999</v>
      </c>
      <c r="AA297" s="21">
        <f t="shared" si="93"/>
        <v>4.718181818181817</v>
      </c>
      <c r="AC297" s="9">
        <v>12.58</v>
      </c>
      <c r="AE297" s="9">
        <v>1470.04</v>
      </c>
      <c r="AG297" s="9">
        <f t="shared" si="94"/>
        <v>-1457.46</v>
      </c>
      <c r="AI297" s="21">
        <f t="shared" si="95"/>
        <v>-0.9914424097303475</v>
      </c>
    </row>
    <row r="298" spans="1:35" ht="12.75" outlineLevel="1">
      <c r="A298" s="1" t="s">
        <v>760</v>
      </c>
      <c r="B298" s="16" t="s">
        <v>761</v>
      </c>
      <c r="C298" s="1" t="s">
        <v>1242</v>
      </c>
      <c r="E298" s="5">
        <v>0</v>
      </c>
      <c r="G298" s="5">
        <v>0</v>
      </c>
      <c r="I298" s="9">
        <f t="shared" si="88"/>
        <v>0</v>
      </c>
      <c r="K298" s="21">
        <f t="shared" si="89"/>
        <v>0</v>
      </c>
      <c r="M298" s="9">
        <v>0</v>
      </c>
      <c r="O298" s="9">
        <v>42.07</v>
      </c>
      <c r="Q298" s="9">
        <f t="shared" si="90"/>
        <v>-42.07</v>
      </c>
      <c r="S298" s="21" t="str">
        <f t="shared" si="91"/>
        <v>N.M.</v>
      </c>
      <c r="U298" s="9">
        <v>115.37</v>
      </c>
      <c r="W298" s="9">
        <v>81.95</v>
      </c>
      <c r="Y298" s="9">
        <f t="shared" si="92"/>
        <v>33.42</v>
      </c>
      <c r="AA298" s="21">
        <f t="shared" si="93"/>
        <v>0.4078096400244051</v>
      </c>
      <c r="AC298" s="9">
        <v>645.01</v>
      </c>
      <c r="AE298" s="9">
        <v>114.35</v>
      </c>
      <c r="AG298" s="9">
        <f t="shared" si="94"/>
        <v>530.66</v>
      </c>
      <c r="AI298" s="21">
        <f t="shared" si="95"/>
        <v>4.6406646261477915</v>
      </c>
    </row>
    <row r="299" spans="1:35" ht="12.75" outlineLevel="1">
      <c r="A299" s="1" t="s">
        <v>762</v>
      </c>
      <c r="B299" s="16" t="s">
        <v>763</v>
      </c>
      <c r="C299" s="1" t="s">
        <v>1243</v>
      </c>
      <c r="E299" s="5">
        <v>0</v>
      </c>
      <c r="G299" s="5">
        <v>7.44</v>
      </c>
      <c r="I299" s="9">
        <f t="shared" si="88"/>
        <v>-7.44</v>
      </c>
      <c r="K299" s="21" t="str">
        <f t="shared" si="89"/>
        <v>N.M.</v>
      </c>
      <c r="M299" s="9">
        <v>-0.65</v>
      </c>
      <c r="O299" s="9">
        <v>139.15</v>
      </c>
      <c r="Q299" s="9">
        <f t="shared" si="90"/>
        <v>-139.8</v>
      </c>
      <c r="S299" s="21">
        <f t="shared" si="91"/>
        <v>-1.0046712181099533</v>
      </c>
      <c r="U299" s="9">
        <v>792.6260000000001</v>
      </c>
      <c r="W299" s="9">
        <v>711</v>
      </c>
      <c r="Y299" s="9">
        <f t="shared" si="92"/>
        <v>81.62600000000009</v>
      </c>
      <c r="AA299" s="21">
        <f t="shared" si="93"/>
        <v>0.114804500703235</v>
      </c>
      <c r="AC299" s="9">
        <v>426.3260000000001</v>
      </c>
      <c r="AE299" s="9">
        <v>700.06</v>
      </c>
      <c r="AG299" s="9">
        <f t="shared" si="94"/>
        <v>-273.73399999999987</v>
      </c>
      <c r="AI299" s="21">
        <f t="shared" si="95"/>
        <v>-0.39101505585235535</v>
      </c>
    </row>
    <row r="300" spans="1:35" ht="12.75" outlineLevel="1">
      <c r="A300" s="1" t="s">
        <v>764</v>
      </c>
      <c r="B300" s="16" t="s">
        <v>765</v>
      </c>
      <c r="C300" s="1" t="s">
        <v>1244</v>
      </c>
      <c r="E300" s="5">
        <v>64.16</v>
      </c>
      <c r="G300" s="5">
        <v>61.69</v>
      </c>
      <c r="I300" s="9">
        <f t="shared" si="88"/>
        <v>2.469999999999999</v>
      </c>
      <c r="K300" s="21">
        <f t="shared" si="89"/>
        <v>0.04003890419841139</v>
      </c>
      <c r="M300" s="9">
        <v>214.583</v>
      </c>
      <c r="O300" s="9">
        <v>172.14</v>
      </c>
      <c r="Q300" s="9">
        <f t="shared" si="90"/>
        <v>42.44300000000001</v>
      </c>
      <c r="S300" s="21">
        <f t="shared" si="91"/>
        <v>0.24656093877076807</v>
      </c>
      <c r="U300" s="9">
        <v>551.652</v>
      </c>
      <c r="W300" s="9">
        <v>698.6170000000001</v>
      </c>
      <c r="Y300" s="9">
        <f t="shared" si="92"/>
        <v>-146.96500000000003</v>
      </c>
      <c r="AA300" s="21">
        <f t="shared" si="93"/>
        <v>-0.21036562236533038</v>
      </c>
      <c r="AC300" s="9">
        <v>1143.1570000000002</v>
      </c>
      <c r="AE300" s="9">
        <v>1110.489</v>
      </c>
      <c r="AG300" s="9">
        <f t="shared" si="94"/>
        <v>32.66800000000012</v>
      </c>
      <c r="AI300" s="21">
        <f t="shared" si="95"/>
        <v>0.029417670953967235</v>
      </c>
    </row>
    <row r="301" spans="1:35" ht="12.75" outlineLevel="1">
      <c r="A301" s="1" t="s">
        <v>766</v>
      </c>
      <c r="B301" s="16" t="s">
        <v>767</v>
      </c>
      <c r="C301" s="1" t="s">
        <v>1245</v>
      </c>
      <c r="E301" s="5">
        <v>0</v>
      </c>
      <c r="G301" s="5">
        <v>0</v>
      </c>
      <c r="I301" s="9">
        <f t="shared" si="88"/>
        <v>0</v>
      </c>
      <c r="K301" s="21">
        <f t="shared" si="89"/>
        <v>0</v>
      </c>
      <c r="M301" s="9">
        <v>0</v>
      </c>
      <c r="O301" s="9">
        <v>0.11</v>
      </c>
      <c r="Q301" s="9">
        <f t="shared" si="90"/>
        <v>-0.11</v>
      </c>
      <c r="S301" s="21" t="str">
        <f t="shared" si="91"/>
        <v>N.M.</v>
      </c>
      <c r="U301" s="9">
        <v>0.82</v>
      </c>
      <c r="W301" s="9">
        <v>42.67</v>
      </c>
      <c r="Y301" s="9">
        <f t="shared" si="92"/>
        <v>-41.85</v>
      </c>
      <c r="AA301" s="21">
        <f t="shared" si="93"/>
        <v>-0.980782751347551</v>
      </c>
      <c r="AC301" s="9">
        <v>0.82</v>
      </c>
      <c r="AE301" s="9">
        <v>42.67</v>
      </c>
      <c r="AG301" s="9">
        <f t="shared" si="94"/>
        <v>-41.85</v>
      </c>
      <c r="AI301" s="21">
        <f t="shared" si="95"/>
        <v>-0.980782751347551</v>
      </c>
    </row>
    <row r="302" spans="1:35" ht="12.75" outlineLevel="1">
      <c r="A302" s="1" t="s">
        <v>768</v>
      </c>
      <c r="B302" s="16" t="s">
        <v>769</v>
      </c>
      <c r="C302" s="1" t="s">
        <v>1246</v>
      </c>
      <c r="E302" s="5">
        <v>0</v>
      </c>
      <c r="G302" s="5">
        <v>18.073</v>
      </c>
      <c r="I302" s="9">
        <f t="shared" si="88"/>
        <v>-18.073</v>
      </c>
      <c r="K302" s="21" t="str">
        <f t="shared" si="89"/>
        <v>N.M.</v>
      </c>
      <c r="M302" s="9">
        <v>3475.1130000000003</v>
      </c>
      <c r="O302" s="9">
        <v>18.073</v>
      </c>
      <c r="Q302" s="9">
        <f t="shared" si="90"/>
        <v>3457.0400000000004</v>
      </c>
      <c r="S302" s="21" t="str">
        <f t="shared" si="91"/>
        <v>N.M.</v>
      </c>
      <c r="U302" s="9">
        <v>26735.265</v>
      </c>
      <c r="W302" s="9">
        <v>18.073</v>
      </c>
      <c r="Y302" s="9">
        <f t="shared" si="92"/>
        <v>26717.192</v>
      </c>
      <c r="AA302" s="21" t="str">
        <f t="shared" si="93"/>
        <v>N.M.</v>
      </c>
      <c r="AC302" s="9">
        <v>54634.769</v>
      </c>
      <c r="AE302" s="9">
        <v>18.073</v>
      </c>
      <c r="AG302" s="9">
        <f t="shared" si="94"/>
        <v>54616.696</v>
      </c>
      <c r="AI302" s="21" t="str">
        <f t="shared" si="95"/>
        <v>N.M.</v>
      </c>
    </row>
    <row r="303" spans="1:35" ht="12.75" outlineLevel="1">
      <c r="A303" s="1" t="s">
        <v>770</v>
      </c>
      <c r="B303" s="16" t="s">
        <v>771</v>
      </c>
      <c r="C303" s="1" t="s">
        <v>1247</v>
      </c>
      <c r="E303" s="5">
        <v>18.47</v>
      </c>
      <c r="G303" s="5">
        <v>18.47</v>
      </c>
      <c r="I303" s="9">
        <f t="shared" si="88"/>
        <v>0</v>
      </c>
      <c r="K303" s="21">
        <f t="shared" si="89"/>
        <v>0</v>
      </c>
      <c r="M303" s="9">
        <v>58.75</v>
      </c>
      <c r="O303" s="9">
        <v>60.74</v>
      </c>
      <c r="Q303" s="9">
        <f t="shared" si="90"/>
        <v>-1.990000000000002</v>
      </c>
      <c r="S303" s="21">
        <f t="shared" si="91"/>
        <v>-0.03276259466578864</v>
      </c>
      <c r="U303" s="9">
        <v>154.13</v>
      </c>
      <c r="W303" s="9">
        <v>310.83</v>
      </c>
      <c r="Y303" s="9">
        <f t="shared" si="92"/>
        <v>-156.7</v>
      </c>
      <c r="AA303" s="21">
        <f t="shared" si="93"/>
        <v>-0.5041340925908052</v>
      </c>
      <c r="AC303" s="9">
        <v>227.75</v>
      </c>
      <c r="AE303" s="9">
        <v>393.06</v>
      </c>
      <c r="AG303" s="9">
        <f t="shared" si="94"/>
        <v>-165.31</v>
      </c>
      <c r="AI303" s="21">
        <f t="shared" si="95"/>
        <v>-0.4205719228616496</v>
      </c>
    </row>
    <row r="304" spans="1:35" ht="12.75" outlineLevel="1">
      <c r="A304" s="1" t="s">
        <v>772</v>
      </c>
      <c r="B304" s="16" t="s">
        <v>773</v>
      </c>
      <c r="C304" s="1" t="s">
        <v>1248</v>
      </c>
      <c r="E304" s="5">
        <v>4929.861</v>
      </c>
      <c r="G304" s="5">
        <v>3256.293</v>
      </c>
      <c r="I304" s="9">
        <f t="shared" si="88"/>
        <v>1673.5679999999998</v>
      </c>
      <c r="K304" s="21">
        <f t="shared" si="89"/>
        <v>0.5139488369136315</v>
      </c>
      <c r="M304" s="9">
        <v>16371.041000000001</v>
      </c>
      <c r="O304" s="9">
        <v>17985.487</v>
      </c>
      <c r="Q304" s="9">
        <f t="shared" si="90"/>
        <v>-1614.446</v>
      </c>
      <c r="S304" s="21">
        <f t="shared" si="91"/>
        <v>-0.08976381901696628</v>
      </c>
      <c r="U304" s="9">
        <v>40684.966</v>
      </c>
      <c r="W304" s="9">
        <v>38108.625</v>
      </c>
      <c r="Y304" s="9">
        <f t="shared" si="92"/>
        <v>2576.3410000000003</v>
      </c>
      <c r="AA304" s="21">
        <f t="shared" si="93"/>
        <v>0.06760519436216868</v>
      </c>
      <c r="AC304" s="9">
        <v>61722.358</v>
      </c>
      <c r="AE304" s="9">
        <v>59646.657</v>
      </c>
      <c r="AG304" s="9">
        <f t="shared" si="94"/>
        <v>2075.701000000001</v>
      </c>
      <c r="AI304" s="21">
        <f t="shared" si="95"/>
        <v>0.0347999553436834</v>
      </c>
    </row>
    <row r="305" spans="1:35" ht="12.75" outlineLevel="1">
      <c r="A305" s="1" t="s">
        <v>774</v>
      </c>
      <c r="B305" s="16" t="s">
        <v>775</v>
      </c>
      <c r="C305" s="1" t="s">
        <v>1249</v>
      </c>
      <c r="E305" s="5">
        <v>0</v>
      </c>
      <c r="G305" s="5">
        <v>0</v>
      </c>
      <c r="I305" s="9">
        <f t="shared" si="88"/>
        <v>0</v>
      </c>
      <c r="K305" s="21">
        <f t="shared" si="89"/>
        <v>0</v>
      </c>
      <c r="M305" s="9">
        <v>0</v>
      </c>
      <c r="O305" s="9">
        <v>0</v>
      </c>
      <c r="Q305" s="9">
        <f t="shared" si="90"/>
        <v>0</v>
      </c>
      <c r="S305" s="21">
        <f t="shared" si="91"/>
        <v>0</v>
      </c>
      <c r="U305" s="9">
        <v>105.97200000000001</v>
      </c>
      <c r="W305" s="9">
        <v>0</v>
      </c>
      <c r="Y305" s="9">
        <f t="shared" si="92"/>
        <v>105.97200000000001</v>
      </c>
      <c r="AA305" s="21" t="str">
        <f t="shared" si="93"/>
        <v>N.M.</v>
      </c>
      <c r="AC305" s="9">
        <v>105.97200000000001</v>
      </c>
      <c r="AE305" s="9">
        <v>0</v>
      </c>
      <c r="AG305" s="9">
        <f t="shared" si="94"/>
        <v>105.97200000000001</v>
      </c>
      <c r="AI305" s="21" t="str">
        <f t="shared" si="95"/>
        <v>N.M.</v>
      </c>
    </row>
    <row r="306" spans="1:35" ht="12.75" outlineLevel="1">
      <c r="A306" s="1" t="s">
        <v>776</v>
      </c>
      <c r="B306" s="16" t="s">
        <v>777</v>
      </c>
      <c r="C306" s="1" t="s">
        <v>1250</v>
      </c>
      <c r="E306" s="5">
        <v>424.232</v>
      </c>
      <c r="G306" s="5">
        <v>454.219</v>
      </c>
      <c r="I306" s="9">
        <f t="shared" si="88"/>
        <v>-29.986999999999966</v>
      </c>
      <c r="K306" s="21">
        <f t="shared" si="89"/>
        <v>-0.06601881471272661</v>
      </c>
      <c r="M306" s="9">
        <v>23310.887</v>
      </c>
      <c r="O306" s="9">
        <v>71368.395</v>
      </c>
      <c r="Q306" s="9">
        <f t="shared" si="90"/>
        <v>-48057.508</v>
      </c>
      <c r="S306" s="21">
        <f t="shared" si="91"/>
        <v>-0.6733724080526121</v>
      </c>
      <c r="U306" s="9">
        <v>102223.186</v>
      </c>
      <c r="W306" s="9">
        <v>234150.574</v>
      </c>
      <c r="Y306" s="9">
        <f t="shared" si="92"/>
        <v>-131927.38799999998</v>
      </c>
      <c r="AA306" s="21">
        <f t="shared" si="93"/>
        <v>-0.5634297014364782</v>
      </c>
      <c r="AC306" s="9">
        <v>118516.833</v>
      </c>
      <c r="AE306" s="9">
        <v>334866.6</v>
      </c>
      <c r="AG306" s="9">
        <f t="shared" si="94"/>
        <v>-216349.767</v>
      </c>
      <c r="AI306" s="21">
        <f t="shared" si="95"/>
        <v>-0.6460774738358499</v>
      </c>
    </row>
    <row r="307" spans="1:35" ht="12.75" outlineLevel="1">
      <c r="A307" s="1" t="s">
        <v>778</v>
      </c>
      <c r="B307" s="16" t="s">
        <v>779</v>
      </c>
      <c r="C307" s="1" t="s">
        <v>1251</v>
      </c>
      <c r="E307" s="5">
        <v>2891.056</v>
      </c>
      <c r="G307" s="5">
        <v>6400.398</v>
      </c>
      <c r="I307" s="9">
        <f t="shared" si="88"/>
        <v>-3509.342</v>
      </c>
      <c r="K307" s="21">
        <f t="shared" si="89"/>
        <v>-0.5483005900570558</v>
      </c>
      <c r="M307" s="9">
        <v>5512.608</v>
      </c>
      <c r="O307" s="9">
        <v>9005.293</v>
      </c>
      <c r="Q307" s="9">
        <f t="shared" si="90"/>
        <v>-3492.6849999999995</v>
      </c>
      <c r="S307" s="21">
        <f t="shared" si="91"/>
        <v>-0.38784801338501695</v>
      </c>
      <c r="U307" s="9">
        <v>17425.103</v>
      </c>
      <c r="W307" s="9">
        <v>19677.413</v>
      </c>
      <c r="Y307" s="9">
        <f t="shared" si="92"/>
        <v>-2252.3100000000013</v>
      </c>
      <c r="AA307" s="21">
        <f t="shared" si="93"/>
        <v>-0.11446169270320246</v>
      </c>
      <c r="AC307" s="9">
        <v>35346.744999999995</v>
      </c>
      <c r="AE307" s="9">
        <v>34147.09</v>
      </c>
      <c r="AG307" s="9">
        <f t="shared" si="94"/>
        <v>1199.6549999999988</v>
      </c>
      <c r="AI307" s="21">
        <f t="shared" si="95"/>
        <v>0.035131983428163246</v>
      </c>
    </row>
    <row r="308" spans="1:35" ht="12.75" outlineLevel="1">
      <c r="A308" s="1" t="s">
        <v>780</v>
      </c>
      <c r="B308" s="16" t="s">
        <v>781</v>
      </c>
      <c r="C308" s="1" t="s">
        <v>1252</v>
      </c>
      <c r="E308" s="5">
        <v>82.87</v>
      </c>
      <c r="G308" s="5">
        <v>0</v>
      </c>
      <c r="I308" s="9">
        <f t="shared" si="88"/>
        <v>82.87</v>
      </c>
      <c r="K308" s="21" t="str">
        <f t="shared" si="89"/>
        <v>N.M.</v>
      </c>
      <c r="M308" s="9">
        <v>556.74</v>
      </c>
      <c r="O308" s="9">
        <v>0</v>
      </c>
      <c r="Q308" s="9">
        <f t="shared" si="90"/>
        <v>556.74</v>
      </c>
      <c r="S308" s="21" t="str">
        <f t="shared" si="91"/>
        <v>N.M.</v>
      </c>
      <c r="U308" s="9">
        <v>625.93</v>
      </c>
      <c r="W308" s="9">
        <v>0</v>
      </c>
      <c r="Y308" s="9">
        <f t="shared" si="92"/>
        <v>625.93</v>
      </c>
      <c r="AA308" s="21" t="str">
        <f t="shared" si="93"/>
        <v>N.M.</v>
      </c>
      <c r="AC308" s="9">
        <v>7023.32</v>
      </c>
      <c r="AE308" s="9">
        <v>196.88</v>
      </c>
      <c r="AG308" s="9">
        <f t="shared" si="94"/>
        <v>6826.44</v>
      </c>
      <c r="AI308" s="21" t="str">
        <f t="shared" si="95"/>
        <v>N.M.</v>
      </c>
    </row>
    <row r="309" spans="1:35" ht="12.75" outlineLevel="1">
      <c r="A309" s="1" t="s">
        <v>782</v>
      </c>
      <c r="B309" s="16" t="s">
        <v>783</v>
      </c>
      <c r="C309" s="1" t="s">
        <v>1253</v>
      </c>
      <c r="E309" s="5">
        <v>23172.701</v>
      </c>
      <c r="G309" s="5">
        <v>59511.208</v>
      </c>
      <c r="I309" s="9">
        <f t="shared" si="88"/>
        <v>-36338.507</v>
      </c>
      <c r="K309" s="21">
        <f t="shared" si="89"/>
        <v>-0.610616188466549</v>
      </c>
      <c r="M309" s="9">
        <v>61685.326</v>
      </c>
      <c r="O309" s="9">
        <v>192135.338</v>
      </c>
      <c r="Q309" s="9">
        <f t="shared" si="90"/>
        <v>-130450.01199999999</v>
      </c>
      <c r="S309" s="21">
        <f t="shared" si="91"/>
        <v>-0.6789485648912746</v>
      </c>
      <c r="U309" s="9">
        <v>192492.894</v>
      </c>
      <c r="W309" s="9">
        <v>521660.451</v>
      </c>
      <c r="Y309" s="9">
        <f t="shared" si="92"/>
        <v>-329167.55700000003</v>
      </c>
      <c r="AA309" s="21">
        <f t="shared" si="93"/>
        <v>-0.6309996404155239</v>
      </c>
      <c r="AC309" s="9">
        <v>528808.675</v>
      </c>
      <c r="AE309" s="9">
        <v>864315.952</v>
      </c>
      <c r="AG309" s="9">
        <f t="shared" si="94"/>
        <v>-335507.277</v>
      </c>
      <c r="AI309" s="21">
        <f t="shared" si="95"/>
        <v>-0.3881766571861212</v>
      </c>
    </row>
    <row r="310" spans="1:35" ht="12.75" outlineLevel="1">
      <c r="A310" s="1" t="s">
        <v>784</v>
      </c>
      <c r="B310" s="16" t="s">
        <v>785</v>
      </c>
      <c r="C310" s="1" t="s">
        <v>1254</v>
      </c>
      <c r="E310" s="5">
        <v>7928.02</v>
      </c>
      <c r="G310" s="5">
        <v>7853.02</v>
      </c>
      <c r="I310" s="9">
        <f t="shared" si="88"/>
        <v>75</v>
      </c>
      <c r="K310" s="21">
        <f t="shared" si="89"/>
        <v>0.0095504659353981</v>
      </c>
      <c r="M310" s="9">
        <v>23784.06</v>
      </c>
      <c r="O310" s="9">
        <v>23559.06</v>
      </c>
      <c r="Q310" s="9">
        <f t="shared" si="90"/>
        <v>225</v>
      </c>
      <c r="S310" s="21">
        <f t="shared" si="91"/>
        <v>0.0095504659353981</v>
      </c>
      <c r="U310" s="9">
        <v>63424.16</v>
      </c>
      <c r="W310" s="9">
        <v>62824.16</v>
      </c>
      <c r="Y310" s="9">
        <f t="shared" si="92"/>
        <v>600</v>
      </c>
      <c r="AA310" s="21">
        <f t="shared" si="93"/>
        <v>0.0095504659353981</v>
      </c>
      <c r="AC310" s="9">
        <v>94911.24</v>
      </c>
      <c r="AE310" s="9">
        <v>99890.24</v>
      </c>
      <c r="AG310" s="9">
        <f t="shared" si="94"/>
        <v>-4979</v>
      </c>
      <c r="AI310" s="21">
        <f t="shared" si="95"/>
        <v>-0.04984470955320559</v>
      </c>
    </row>
    <row r="311" spans="1:35" ht="12.75" outlineLevel="1">
      <c r="A311" s="1" t="s">
        <v>786</v>
      </c>
      <c r="B311" s="16" t="s">
        <v>787</v>
      </c>
      <c r="C311" s="1" t="s">
        <v>1255</v>
      </c>
      <c r="E311" s="5">
        <v>29293.19</v>
      </c>
      <c r="G311" s="5">
        <v>23485.527000000002</v>
      </c>
      <c r="I311" s="9">
        <f t="shared" si="88"/>
        <v>5807.662999999997</v>
      </c>
      <c r="K311" s="21">
        <f t="shared" si="89"/>
        <v>0.2472868929021689</v>
      </c>
      <c r="M311" s="9">
        <v>79880.76</v>
      </c>
      <c r="O311" s="9">
        <v>68115.799</v>
      </c>
      <c r="Q311" s="9">
        <f t="shared" si="90"/>
        <v>11764.960999999996</v>
      </c>
      <c r="S311" s="21">
        <f t="shared" si="91"/>
        <v>0.17272000288802303</v>
      </c>
      <c r="U311" s="9">
        <v>197052.729</v>
      </c>
      <c r="W311" s="9">
        <v>162403.963</v>
      </c>
      <c r="Y311" s="9">
        <f t="shared" si="92"/>
        <v>34648.766</v>
      </c>
      <c r="AA311" s="21">
        <f t="shared" si="93"/>
        <v>0.21334926414326483</v>
      </c>
      <c r="AC311" s="9">
        <v>291104.43799999997</v>
      </c>
      <c r="AE311" s="9">
        <v>252442.15899999999</v>
      </c>
      <c r="AG311" s="9">
        <f t="shared" si="94"/>
        <v>38662.27899999998</v>
      </c>
      <c r="AI311" s="21">
        <f t="shared" si="95"/>
        <v>0.1531530198963319</v>
      </c>
    </row>
    <row r="312" spans="1:35" ht="12.75" outlineLevel="1">
      <c r="A312" s="1" t="s">
        <v>788</v>
      </c>
      <c r="B312" s="16" t="s">
        <v>789</v>
      </c>
      <c r="C312" s="1" t="s">
        <v>1256</v>
      </c>
      <c r="E312" s="5">
        <v>23943.65</v>
      </c>
      <c r="G312" s="5">
        <v>-13405.48</v>
      </c>
      <c r="I312" s="9">
        <f t="shared" si="88"/>
        <v>37349.130000000005</v>
      </c>
      <c r="K312" s="21">
        <f t="shared" si="89"/>
        <v>2.7861091135863845</v>
      </c>
      <c r="M312" s="9">
        <v>71830.95</v>
      </c>
      <c r="O312" s="9">
        <v>95517.18</v>
      </c>
      <c r="Q312" s="9">
        <f t="shared" si="90"/>
        <v>-23686.229999999996</v>
      </c>
      <c r="S312" s="21">
        <f t="shared" si="91"/>
        <v>-0.24797874057839644</v>
      </c>
      <c r="U312" s="9">
        <v>191549.2</v>
      </c>
      <c r="W312" s="9">
        <v>367830.5</v>
      </c>
      <c r="Y312" s="9">
        <f t="shared" si="92"/>
        <v>-176281.3</v>
      </c>
      <c r="AA312" s="21">
        <f t="shared" si="93"/>
        <v>-0.4792460114101468</v>
      </c>
      <c r="AC312" s="9">
        <v>477261.33</v>
      </c>
      <c r="AE312" s="9">
        <v>542720.98</v>
      </c>
      <c r="AG312" s="9">
        <f t="shared" si="94"/>
        <v>-65459.649999999965</v>
      </c>
      <c r="AI312" s="21">
        <f t="shared" si="95"/>
        <v>-0.12061381890930395</v>
      </c>
    </row>
    <row r="313" spans="1:68" s="90" customFormat="1" ht="12.75">
      <c r="A313" s="90" t="s">
        <v>33</v>
      </c>
      <c r="B313" s="91"/>
      <c r="C313" s="77" t="s">
        <v>1257</v>
      </c>
      <c r="D313" s="105"/>
      <c r="E313" s="105">
        <v>5469390.1800000025</v>
      </c>
      <c r="F313" s="105"/>
      <c r="G313" s="105">
        <v>5664717.162</v>
      </c>
      <c r="H313" s="105"/>
      <c r="I313" s="9">
        <f>+E313-G313</f>
        <v>-195326.98199999705</v>
      </c>
      <c r="J313" s="37" t="str">
        <f>IF((+E313-G313)=(I313),"  ",$AO$506)</f>
        <v>  </v>
      </c>
      <c r="K313" s="38">
        <f>IF(G313&lt;0,IF(I313=0,0,IF(OR(G313=0,E313=0),"N.M.",IF(ABS(I313/G313)&gt;=10,"N.M.",I313/(-G313)))),IF(I313=0,0,IF(OR(G313=0,E313=0),"N.M.",IF(ABS(I313/G313)&gt;=10,"N.M.",I313/G313))))</f>
        <v>-0.0344813300318483</v>
      </c>
      <c r="L313" s="39"/>
      <c r="M313" s="5">
        <v>15450905.422000006</v>
      </c>
      <c r="N313" s="9"/>
      <c r="O313" s="5">
        <v>16443106.472000007</v>
      </c>
      <c r="P313" s="9"/>
      <c r="Q313" s="9">
        <f>(+M313-O313)</f>
        <v>-992201.0500000007</v>
      </c>
      <c r="R313" s="37" t="str">
        <f>IF((+M313-O313)=(Q313),"  ",$AO$506)</f>
        <v>  </v>
      </c>
      <c r="S313" s="38">
        <f>IF(O313&lt;0,IF(Q313=0,0,IF(OR(O313=0,M313=0),"N.M.",IF(ABS(Q313/O313)&gt;=10,"N.M.",Q313/(-O313)))),IF(Q313=0,0,IF(OR(O313=0,M313=0),"N.M.",IF(ABS(Q313/O313)&gt;=10,"N.M.",Q313/O313))))</f>
        <v>-0.060341459911456584</v>
      </c>
      <c r="T313" s="39"/>
      <c r="U313" s="9">
        <v>41951018.23100002</v>
      </c>
      <c r="V313" s="9"/>
      <c r="W313" s="9">
        <v>40557876.197</v>
      </c>
      <c r="X313" s="9"/>
      <c r="Y313" s="9">
        <f>(+U313-W313)</f>
        <v>1393142.0340000242</v>
      </c>
      <c r="Z313" s="37" t="str">
        <f>IF((+U313-W313)=(Y313),"  ",$AO$506)</f>
        <v>  </v>
      </c>
      <c r="AA313" s="38">
        <f>IF(W313&lt;0,IF(Y313=0,0,IF(OR(W313=0,U313=0),"N.M.",IF(ABS(Y313/W313)&gt;=10,"N.M.",Y313/(-W313)))),IF(Y313=0,0,IF(OR(W313=0,U313=0),"N.M.",IF(ABS(Y313/W313)&gt;=10,"N.M.",Y313/W313))))</f>
        <v>0.03434948189183221</v>
      </c>
      <c r="AB313" s="39"/>
      <c r="AC313" s="9">
        <v>65464565.67999998</v>
      </c>
      <c r="AD313" s="9"/>
      <c r="AE313" s="9">
        <v>62907812.50099999</v>
      </c>
      <c r="AF313" s="9"/>
      <c r="AG313" s="9">
        <f>(+AC313-AE313)</f>
        <v>2556753.17899999</v>
      </c>
      <c r="AH313" s="37" t="str">
        <f>IF((+AC313-AE313)=(AG313),"  ",$AO$506)</f>
        <v>  </v>
      </c>
      <c r="AI313" s="38">
        <f>IF(AE313&lt;0,IF(AG313=0,0,IF(OR(AE313=0,AC313=0),"N.M.",IF(ABS(AG313/AE313)&gt;=10,"N.M.",AG313/(-AE313)))),IF(AG313=0,0,IF(OR(AE313=0,AC313=0),"N.M.",IF(ABS(AG313/AE313)&gt;=10,"N.M.",AG313/AE313))))</f>
        <v>0.04064285622647184</v>
      </c>
      <c r="AJ313" s="105"/>
      <c r="AK313" s="105"/>
      <c r="AL313" s="105"/>
      <c r="AM313" s="105"/>
      <c r="AN313" s="105"/>
      <c r="AO313" s="105"/>
      <c r="AP313" s="106"/>
      <c r="AQ313" s="107"/>
      <c r="AR313" s="108"/>
      <c r="AS313" s="105"/>
      <c r="AT313" s="105"/>
      <c r="AU313" s="105"/>
      <c r="AV313" s="105"/>
      <c r="AW313" s="105"/>
      <c r="AX313" s="106"/>
      <c r="AY313" s="107"/>
      <c r="AZ313" s="108"/>
      <c r="BA313" s="105"/>
      <c r="BB313" s="105"/>
      <c r="BC313" s="105"/>
      <c r="BD313" s="106"/>
      <c r="BE313" s="107"/>
      <c r="BF313" s="108"/>
      <c r="BG313" s="105"/>
      <c r="BH313" s="109"/>
      <c r="BI313" s="105"/>
      <c r="BJ313" s="109"/>
      <c r="BK313" s="105"/>
      <c r="BL313" s="109"/>
      <c r="BM313" s="105"/>
      <c r="BN313" s="97"/>
      <c r="BO313" s="97"/>
      <c r="BP313" s="97"/>
    </row>
    <row r="314" spans="1:35" ht="12.75" outlineLevel="1">
      <c r="A314" s="1" t="s">
        <v>790</v>
      </c>
      <c r="B314" s="16" t="s">
        <v>791</v>
      </c>
      <c r="C314" s="1" t="s">
        <v>1258</v>
      </c>
      <c r="E314" s="5">
        <v>77907.989</v>
      </c>
      <c r="G314" s="5">
        <v>75288.978</v>
      </c>
      <c r="I314" s="9">
        <f aca="true" t="shared" si="96" ref="I314:I344">+E314-G314</f>
        <v>2619.0109999999986</v>
      </c>
      <c r="K314" s="21">
        <f aca="true" t="shared" si="97" ref="K314:K344">IF(G314&lt;0,IF(I314=0,0,IF(OR(G314=0,E314=0),"N.M.",IF(ABS(I314/G314)&gt;=10,"N.M.",I314/(-G314)))),IF(I314=0,0,IF(OR(G314=0,E314=0),"N.M.",IF(ABS(I314/G314)&gt;=10,"N.M.",I314/G314))))</f>
        <v>0.03478611437652931</v>
      </c>
      <c r="M314" s="9">
        <v>183600.98</v>
      </c>
      <c r="O314" s="9">
        <v>203358.13</v>
      </c>
      <c r="Q314" s="9">
        <f aca="true" t="shared" si="98" ref="Q314:Q344">(+M314-O314)</f>
        <v>-19757.149999999994</v>
      </c>
      <c r="S314" s="21">
        <f aca="true" t="shared" si="99" ref="S314:S344">IF(O314&lt;0,IF(Q314=0,0,IF(OR(O314=0,M314=0),"N.M.",IF(ABS(Q314/O314)&gt;=10,"N.M.",Q314/(-O314)))),IF(Q314=0,0,IF(OR(O314=0,M314=0),"N.M.",IF(ABS(Q314/O314)&gt;=10,"N.M.",Q314/O314))))</f>
        <v>-0.09715446340896228</v>
      </c>
      <c r="U314" s="9">
        <v>477779.596</v>
      </c>
      <c r="W314" s="9">
        <v>643405.832</v>
      </c>
      <c r="Y314" s="9">
        <f aca="true" t="shared" si="100" ref="Y314:Y344">(+U314-W314)</f>
        <v>-165626.23600000003</v>
      </c>
      <c r="AA314" s="21">
        <f aca="true" t="shared" si="101" ref="AA314:AA344">IF(W314&lt;0,IF(Y314=0,0,IF(OR(W314=0,U314=0),"N.M.",IF(ABS(Y314/W314)&gt;=10,"N.M.",Y314/(-W314)))),IF(Y314=0,0,IF(OR(W314=0,U314=0),"N.M.",IF(ABS(Y314/W314)&gt;=10,"N.M.",Y314/W314))))</f>
        <v>-0.2574210984149115</v>
      </c>
      <c r="AC314" s="9">
        <v>775851.0630000001</v>
      </c>
      <c r="AE314" s="9">
        <v>1087057.26</v>
      </c>
      <c r="AG314" s="9">
        <f aca="true" t="shared" si="102" ref="AG314:AG344">(+AC314-AE314)</f>
        <v>-311206.1969999999</v>
      </c>
      <c r="AI314" s="21">
        <f aca="true" t="shared" si="103" ref="AI314:AI344">IF(AE314&lt;0,IF(AG314=0,0,IF(OR(AE314=0,AC314=0),"N.M.",IF(ABS(AG314/AE314)&gt;=10,"N.M.",AG314/(-AE314)))),IF(AG314=0,0,IF(OR(AE314=0,AC314=0),"N.M.",IF(ABS(AG314/AE314)&gt;=10,"N.M.",AG314/AE314))))</f>
        <v>-0.2862831687449472</v>
      </c>
    </row>
    <row r="315" spans="1:35" ht="12.75" outlineLevel="1">
      <c r="A315" s="1" t="s">
        <v>792</v>
      </c>
      <c r="B315" s="16" t="s">
        <v>793</v>
      </c>
      <c r="C315" s="1" t="s">
        <v>1259</v>
      </c>
      <c r="E315" s="5">
        <v>58607.145</v>
      </c>
      <c r="G315" s="5">
        <v>48904.335</v>
      </c>
      <c r="I315" s="9">
        <f t="shared" si="96"/>
        <v>9702.809999999998</v>
      </c>
      <c r="K315" s="21">
        <f t="shared" si="97"/>
        <v>0.1984038838274766</v>
      </c>
      <c r="M315" s="9">
        <v>223631.594</v>
      </c>
      <c r="O315" s="9">
        <v>145210.224</v>
      </c>
      <c r="Q315" s="9">
        <f t="shared" si="98"/>
        <v>78421.37000000002</v>
      </c>
      <c r="S315" s="21">
        <f t="shared" si="99"/>
        <v>0.5400540529432696</v>
      </c>
      <c r="U315" s="9">
        <v>413274.561</v>
      </c>
      <c r="W315" s="9">
        <v>463145.063</v>
      </c>
      <c r="Y315" s="9">
        <f t="shared" si="100"/>
        <v>-49870.50200000004</v>
      </c>
      <c r="AA315" s="21">
        <f t="shared" si="101"/>
        <v>-0.10767793070483413</v>
      </c>
      <c r="AC315" s="9">
        <v>792350.598</v>
      </c>
      <c r="AE315" s="9">
        <v>634557.1070000001</v>
      </c>
      <c r="AG315" s="9">
        <f t="shared" si="102"/>
        <v>157793.49099999992</v>
      </c>
      <c r="AI315" s="21">
        <f t="shared" si="103"/>
        <v>0.2486671242971358</v>
      </c>
    </row>
    <row r="316" spans="1:35" ht="12.75" outlineLevel="1">
      <c r="A316" s="1" t="s">
        <v>794</v>
      </c>
      <c r="B316" s="16" t="s">
        <v>795</v>
      </c>
      <c r="C316" s="1" t="s">
        <v>1260</v>
      </c>
      <c r="E316" s="5">
        <v>626182.133</v>
      </c>
      <c r="G316" s="5">
        <v>519861.032</v>
      </c>
      <c r="I316" s="9">
        <f t="shared" si="96"/>
        <v>106321.10100000002</v>
      </c>
      <c r="K316" s="21">
        <f t="shared" si="97"/>
        <v>0.204518312501638</v>
      </c>
      <c r="M316" s="9">
        <v>1800796.55</v>
      </c>
      <c r="O316" s="9">
        <v>2726787.391</v>
      </c>
      <c r="Q316" s="9">
        <f t="shared" si="98"/>
        <v>-925990.8409999998</v>
      </c>
      <c r="S316" s="21">
        <f t="shared" si="99"/>
        <v>-0.3395904073989463</v>
      </c>
      <c r="U316" s="9">
        <v>7860871.454</v>
      </c>
      <c r="W316" s="9">
        <v>5456672.797</v>
      </c>
      <c r="Y316" s="9">
        <f t="shared" si="100"/>
        <v>2404198.6569999997</v>
      </c>
      <c r="AA316" s="21">
        <f t="shared" si="101"/>
        <v>0.4405979149641872</v>
      </c>
      <c r="AC316" s="9">
        <v>10226726.314</v>
      </c>
      <c r="AE316" s="9">
        <v>8679758.624</v>
      </c>
      <c r="AG316" s="9">
        <f t="shared" si="102"/>
        <v>1546967.6899999995</v>
      </c>
      <c r="AI316" s="21">
        <f t="shared" si="103"/>
        <v>0.1782270402914835</v>
      </c>
    </row>
    <row r="317" spans="1:35" ht="12.75" outlineLevel="1">
      <c r="A317" s="1" t="s">
        <v>796</v>
      </c>
      <c r="B317" s="16" t="s">
        <v>797</v>
      </c>
      <c r="C317" s="1" t="s">
        <v>1261</v>
      </c>
      <c r="E317" s="5">
        <v>141060.862</v>
      </c>
      <c r="G317" s="5">
        <v>160760.232</v>
      </c>
      <c r="I317" s="9">
        <f t="shared" si="96"/>
        <v>-19699.369999999995</v>
      </c>
      <c r="K317" s="21">
        <f t="shared" si="97"/>
        <v>-0.12253882539806235</v>
      </c>
      <c r="M317" s="9">
        <v>413528.552</v>
      </c>
      <c r="O317" s="9">
        <v>642129.465</v>
      </c>
      <c r="Q317" s="9">
        <f t="shared" si="98"/>
        <v>-228600.91299999994</v>
      </c>
      <c r="S317" s="21">
        <f t="shared" si="99"/>
        <v>-0.35600439702607317</v>
      </c>
      <c r="U317" s="9">
        <v>1577442.906</v>
      </c>
      <c r="W317" s="9">
        <v>1611340.679</v>
      </c>
      <c r="Y317" s="9">
        <f t="shared" si="100"/>
        <v>-33897.773000000045</v>
      </c>
      <c r="AA317" s="21">
        <f t="shared" si="101"/>
        <v>-0.021036999463724233</v>
      </c>
      <c r="AC317" s="9">
        <v>2195268.9979999997</v>
      </c>
      <c r="AE317" s="9">
        <v>1897486.585</v>
      </c>
      <c r="AG317" s="9">
        <f t="shared" si="102"/>
        <v>297782.4129999997</v>
      </c>
      <c r="AI317" s="21">
        <f t="shared" si="103"/>
        <v>0.1569351875022609</v>
      </c>
    </row>
    <row r="318" spans="1:35" ht="12.75" outlineLevel="1">
      <c r="A318" s="1" t="s">
        <v>798</v>
      </c>
      <c r="B318" s="16" t="s">
        <v>799</v>
      </c>
      <c r="C318" s="1" t="s">
        <v>1262</v>
      </c>
      <c r="E318" s="5">
        <v>43189.347</v>
      </c>
      <c r="G318" s="5">
        <v>40442.112</v>
      </c>
      <c r="I318" s="9">
        <f t="shared" si="96"/>
        <v>2747.2350000000006</v>
      </c>
      <c r="K318" s="21">
        <f t="shared" si="97"/>
        <v>0.06793005765870982</v>
      </c>
      <c r="M318" s="9">
        <v>101810.35</v>
      </c>
      <c r="O318" s="9">
        <v>102270.18</v>
      </c>
      <c r="Q318" s="9">
        <f t="shared" si="98"/>
        <v>-459.8299999999872</v>
      </c>
      <c r="S318" s="21">
        <f t="shared" si="99"/>
        <v>-0.004496227541596067</v>
      </c>
      <c r="U318" s="9">
        <v>326711.518</v>
      </c>
      <c r="W318" s="9">
        <v>392327.368</v>
      </c>
      <c r="Y318" s="9">
        <f t="shared" si="100"/>
        <v>-65615.85000000003</v>
      </c>
      <c r="AA318" s="21">
        <f t="shared" si="101"/>
        <v>-0.1672477001400525</v>
      </c>
      <c r="AC318" s="9">
        <v>541532.211</v>
      </c>
      <c r="AE318" s="9">
        <v>568423.937</v>
      </c>
      <c r="AG318" s="9">
        <f t="shared" si="102"/>
        <v>-26891.726000000024</v>
      </c>
      <c r="AI318" s="21">
        <f t="shared" si="103"/>
        <v>-0.04730927789904109</v>
      </c>
    </row>
    <row r="319" spans="1:35" ht="12.75" outlineLevel="1">
      <c r="A319" s="1" t="s">
        <v>800</v>
      </c>
      <c r="B319" s="16" t="s">
        <v>801</v>
      </c>
      <c r="C319" s="1" t="s">
        <v>1258</v>
      </c>
      <c r="E319" s="5">
        <v>0</v>
      </c>
      <c r="G319" s="5">
        <v>0</v>
      </c>
      <c r="I319" s="9">
        <f t="shared" si="96"/>
        <v>0</v>
      </c>
      <c r="K319" s="21">
        <f t="shared" si="97"/>
        <v>0</v>
      </c>
      <c r="M319" s="9">
        <v>0</v>
      </c>
      <c r="O319" s="9">
        <v>0</v>
      </c>
      <c r="Q319" s="9">
        <f t="shared" si="98"/>
        <v>0</v>
      </c>
      <c r="S319" s="21">
        <f t="shared" si="99"/>
        <v>0</v>
      </c>
      <c r="U319" s="9">
        <v>0</v>
      </c>
      <c r="W319" s="9">
        <v>0</v>
      </c>
      <c r="Y319" s="9">
        <f t="shared" si="100"/>
        <v>0</v>
      </c>
      <c r="AA319" s="21">
        <f t="shared" si="101"/>
        <v>0</v>
      </c>
      <c r="AC319" s="9">
        <v>0</v>
      </c>
      <c r="AE319" s="9">
        <v>-645.79</v>
      </c>
      <c r="AG319" s="9">
        <f t="shared" si="102"/>
        <v>645.79</v>
      </c>
      <c r="AI319" s="21" t="str">
        <f t="shared" si="103"/>
        <v>N.M.</v>
      </c>
    </row>
    <row r="320" spans="1:35" ht="12.75" outlineLevel="1">
      <c r="A320" s="1" t="s">
        <v>802</v>
      </c>
      <c r="B320" s="16" t="s">
        <v>803</v>
      </c>
      <c r="C320" s="1" t="s">
        <v>1258</v>
      </c>
      <c r="E320" s="5">
        <v>15817.16</v>
      </c>
      <c r="G320" s="5">
        <v>7809.48</v>
      </c>
      <c r="I320" s="9">
        <f t="shared" si="96"/>
        <v>8007.68</v>
      </c>
      <c r="K320" s="21">
        <f t="shared" si="97"/>
        <v>1.0253794106649867</v>
      </c>
      <c r="M320" s="9">
        <v>38341.24</v>
      </c>
      <c r="O320" s="9">
        <v>19995.81</v>
      </c>
      <c r="Q320" s="9">
        <f t="shared" si="98"/>
        <v>18345.429999999997</v>
      </c>
      <c r="S320" s="21">
        <f t="shared" si="99"/>
        <v>0.9174637086469614</v>
      </c>
      <c r="U320" s="9">
        <v>93728.75</v>
      </c>
      <c r="W320" s="9">
        <v>59028.05</v>
      </c>
      <c r="Y320" s="9">
        <f t="shared" si="100"/>
        <v>34700.7</v>
      </c>
      <c r="AA320" s="21">
        <f t="shared" si="101"/>
        <v>0.5878679712441796</v>
      </c>
      <c r="AC320" s="9">
        <v>124973.42</v>
      </c>
      <c r="AE320" s="9">
        <v>118608.27</v>
      </c>
      <c r="AG320" s="9">
        <f t="shared" si="102"/>
        <v>6365.149999999994</v>
      </c>
      <c r="AI320" s="21">
        <f t="shared" si="103"/>
        <v>0.05366531355697199</v>
      </c>
    </row>
    <row r="321" spans="1:35" ht="12.75" outlineLevel="1">
      <c r="A321" s="1" t="s">
        <v>804</v>
      </c>
      <c r="B321" s="16" t="s">
        <v>805</v>
      </c>
      <c r="C321" s="1" t="s">
        <v>1259</v>
      </c>
      <c r="E321" s="5">
        <v>5326.236</v>
      </c>
      <c r="G321" s="5">
        <v>-1264.6570000000002</v>
      </c>
      <c r="I321" s="9">
        <f t="shared" si="96"/>
        <v>6590.893</v>
      </c>
      <c r="K321" s="21">
        <f t="shared" si="97"/>
        <v>5.211605202042925</v>
      </c>
      <c r="M321" s="9">
        <v>7223.371</v>
      </c>
      <c r="O321" s="9">
        <v>588.554</v>
      </c>
      <c r="Q321" s="9">
        <f t="shared" si="98"/>
        <v>6634.817</v>
      </c>
      <c r="S321" s="21" t="str">
        <f t="shared" si="99"/>
        <v>N.M.</v>
      </c>
      <c r="U321" s="9">
        <v>23229.598</v>
      </c>
      <c r="W321" s="9">
        <v>5418.47</v>
      </c>
      <c r="Y321" s="9">
        <f t="shared" si="100"/>
        <v>17811.128</v>
      </c>
      <c r="AA321" s="21">
        <f t="shared" si="101"/>
        <v>3.287113890083363</v>
      </c>
      <c r="AC321" s="9">
        <v>29559.404000000002</v>
      </c>
      <c r="AE321" s="9">
        <v>12332.938000000002</v>
      </c>
      <c r="AG321" s="9">
        <f t="shared" si="102"/>
        <v>17226.466</v>
      </c>
      <c r="AI321" s="21">
        <f t="shared" si="103"/>
        <v>1.3967852591166838</v>
      </c>
    </row>
    <row r="322" spans="1:35" ht="12.75" outlineLevel="1">
      <c r="A322" s="1" t="s">
        <v>806</v>
      </c>
      <c r="B322" s="16" t="s">
        <v>807</v>
      </c>
      <c r="C322" s="1" t="s">
        <v>1263</v>
      </c>
      <c r="E322" s="5">
        <v>944.53</v>
      </c>
      <c r="G322" s="5">
        <v>0</v>
      </c>
      <c r="I322" s="9">
        <f t="shared" si="96"/>
        <v>944.53</v>
      </c>
      <c r="K322" s="21" t="str">
        <f t="shared" si="97"/>
        <v>N.M.</v>
      </c>
      <c r="M322" s="9">
        <v>2747.66</v>
      </c>
      <c r="O322" s="9">
        <v>0</v>
      </c>
      <c r="Q322" s="9">
        <f t="shared" si="98"/>
        <v>2747.66</v>
      </c>
      <c r="S322" s="21" t="str">
        <f t="shared" si="99"/>
        <v>N.M.</v>
      </c>
      <c r="U322" s="9">
        <v>7019.03</v>
      </c>
      <c r="W322" s="9">
        <v>0</v>
      </c>
      <c r="Y322" s="9">
        <f t="shared" si="100"/>
        <v>7019.03</v>
      </c>
      <c r="AA322" s="21" t="str">
        <f t="shared" si="101"/>
        <v>N.M.</v>
      </c>
      <c r="AC322" s="9">
        <v>43249.127</v>
      </c>
      <c r="AE322" s="9">
        <v>0</v>
      </c>
      <c r="AG322" s="9">
        <f t="shared" si="102"/>
        <v>43249.127</v>
      </c>
      <c r="AI322" s="21" t="str">
        <f t="shared" si="103"/>
        <v>N.M.</v>
      </c>
    </row>
    <row r="323" spans="1:35" ht="12.75" outlineLevel="1">
      <c r="A323" s="1" t="s">
        <v>808</v>
      </c>
      <c r="B323" s="16" t="s">
        <v>809</v>
      </c>
      <c r="C323" s="1" t="s">
        <v>1264</v>
      </c>
      <c r="E323" s="5">
        <v>9232.02</v>
      </c>
      <c r="G323" s="5">
        <v>0</v>
      </c>
      <c r="I323" s="9">
        <f t="shared" si="96"/>
        <v>9232.02</v>
      </c>
      <c r="K323" s="21" t="str">
        <f t="shared" si="97"/>
        <v>N.M.</v>
      </c>
      <c r="M323" s="9">
        <v>19729.95</v>
      </c>
      <c r="O323" s="9">
        <v>0</v>
      </c>
      <c r="Q323" s="9">
        <f t="shared" si="98"/>
        <v>19729.95</v>
      </c>
      <c r="S323" s="21" t="str">
        <f t="shared" si="99"/>
        <v>N.M.</v>
      </c>
      <c r="U323" s="9">
        <v>48788.08</v>
      </c>
      <c r="W323" s="9">
        <v>0</v>
      </c>
      <c r="Y323" s="9">
        <f t="shared" si="100"/>
        <v>48788.08</v>
      </c>
      <c r="AA323" s="21" t="str">
        <f t="shared" si="101"/>
        <v>N.M.</v>
      </c>
      <c r="AC323" s="9">
        <v>146371.62</v>
      </c>
      <c r="AE323" s="9">
        <v>0</v>
      </c>
      <c r="AG323" s="9">
        <f t="shared" si="102"/>
        <v>146371.62</v>
      </c>
      <c r="AI323" s="21" t="str">
        <f t="shared" si="103"/>
        <v>N.M.</v>
      </c>
    </row>
    <row r="324" spans="1:35" ht="12.75" outlineLevel="1">
      <c r="A324" s="1" t="s">
        <v>810</v>
      </c>
      <c r="B324" s="16" t="s">
        <v>811</v>
      </c>
      <c r="C324" s="1" t="s">
        <v>1265</v>
      </c>
      <c r="E324" s="5">
        <v>563.47</v>
      </c>
      <c r="G324" s="5">
        <v>0</v>
      </c>
      <c r="I324" s="9">
        <f t="shared" si="96"/>
        <v>563.47</v>
      </c>
      <c r="K324" s="21" t="str">
        <f t="shared" si="97"/>
        <v>N.M.</v>
      </c>
      <c r="M324" s="9">
        <v>1352.64</v>
      </c>
      <c r="O324" s="9">
        <v>0</v>
      </c>
      <c r="Q324" s="9">
        <f t="shared" si="98"/>
        <v>1352.64</v>
      </c>
      <c r="S324" s="21" t="str">
        <f t="shared" si="99"/>
        <v>N.M.</v>
      </c>
      <c r="U324" s="9">
        <v>3478.44</v>
      </c>
      <c r="W324" s="9">
        <v>0</v>
      </c>
      <c r="Y324" s="9">
        <f t="shared" si="100"/>
        <v>3478.44</v>
      </c>
      <c r="AA324" s="21" t="str">
        <f t="shared" si="101"/>
        <v>N.M.</v>
      </c>
      <c r="AC324" s="9">
        <v>82244.944</v>
      </c>
      <c r="AE324" s="9">
        <v>0</v>
      </c>
      <c r="AG324" s="9">
        <f t="shared" si="102"/>
        <v>82244.944</v>
      </c>
      <c r="AI324" s="21" t="str">
        <f t="shared" si="103"/>
        <v>N.M.</v>
      </c>
    </row>
    <row r="325" spans="1:35" ht="12.75" outlineLevel="1">
      <c r="A325" s="1" t="s">
        <v>812</v>
      </c>
      <c r="B325" s="16" t="s">
        <v>813</v>
      </c>
      <c r="C325" s="1" t="s">
        <v>1266</v>
      </c>
      <c r="E325" s="5">
        <v>82092.636</v>
      </c>
      <c r="G325" s="5">
        <v>55995.857</v>
      </c>
      <c r="I325" s="9">
        <f t="shared" si="96"/>
        <v>26096.778999999995</v>
      </c>
      <c r="K325" s="21">
        <f t="shared" si="97"/>
        <v>0.4660483899728509</v>
      </c>
      <c r="M325" s="9">
        <v>192707.442</v>
      </c>
      <c r="O325" s="9">
        <v>142706.93</v>
      </c>
      <c r="Q325" s="9">
        <f t="shared" si="98"/>
        <v>50000.51200000002</v>
      </c>
      <c r="S325" s="21">
        <f t="shared" si="99"/>
        <v>0.35037199665075847</v>
      </c>
      <c r="U325" s="9">
        <v>583795.486</v>
      </c>
      <c r="W325" s="9">
        <v>461292.951</v>
      </c>
      <c r="Y325" s="9">
        <f t="shared" si="100"/>
        <v>122502.53500000003</v>
      </c>
      <c r="AA325" s="21">
        <f t="shared" si="101"/>
        <v>0.26556342284103107</v>
      </c>
      <c r="AC325" s="9">
        <v>896831.533</v>
      </c>
      <c r="AE325" s="9">
        <v>831718.673</v>
      </c>
      <c r="AG325" s="9">
        <f t="shared" si="102"/>
        <v>65112.8600000001</v>
      </c>
      <c r="AI325" s="21">
        <f t="shared" si="103"/>
        <v>0.07828712052975646</v>
      </c>
    </row>
    <row r="326" spans="1:35" ht="12.75" outlineLevel="1">
      <c r="A326" s="1" t="s">
        <v>814</v>
      </c>
      <c r="B326" s="16" t="s">
        <v>815</v>
      </c>
      <c r="C326" s="1" t="s">
        <v>1267</v>
      </c>
      <c r="E326" s="5">
        <v>478024.762</v>
      </c>
      <c r="G326" s="5">
        <v>597228.422</v>
      </c>
      <c r="I326" s="9">
        <f t="shared" si="96"/>
        <v>-119203.66000000003</v>
      </c>
      <c r="K326" s="21">
        <f t="shared" si="97"/>
        <v>-0.19959475404872815</v>
      </c>
      <c r="M326" s="9">
        <v>910351.406</v>
      </c>
      <c r="O326" s="9">
        <v>1659249.707</v>
      </c>
      <c r="Q326" s="9">
        <f t="shared" si="98"/>
        <v>-748898.301</v>
      </c>
      <c r="S326" s="21">
        <f t="shared" si="99"/>
        <v>-0.4513475565736532</v>
      </c>
      <c r="U326" s="9">
        <v>1793793.515</v>
      </c>
      <c r="W326" s="9">
        <v>2554705.71</v>
      </c>
      <c r="Y326" s="9">
        <f t="shared" si="100"/>
        <v>-760912.1950000001</v>
      </c>
      <c r="AA326" s="21">
        <f t="shared" si="101"/>
        <v>-0.29784729881861816</v>
      </c>
      <c r="AC326" s="9">
        <v>3214568.512</v>
      </c>
      <c r="AE326" s="9">
        <v>3943735.628</v>
      </c>
      <c r="AG326" s="9">
        <f t="shared" si="102"/>
        <v>-729167.1159999999</v>
      </c>
      <c r="AI326" s="21">
        <f t="shared" si="103"/>
        <v>-0.18489249401582858</v>
      </c>
    </row>
    <row r="327" spans="1:35" ht="12.75" outlineLevel="1">
      <c r="A327" s="1" t="s">
        <v>816</v>
      </c>
      <c r="B327" s="16" t="s">
        <v>817</v>
      </c>
      <c r="C327" s="1" t="s">
        <v>1268</v>
      </c>
      <c r="E327" s="5">
        <v>0</v>
      </c>
      <c r="G327" s="5">
        <v>0</v>
      </c>
      <c r="I327" s="9">
        <f t="shared" si="96"/>
        <v>0</v>
      </c>
      <c r="K327" s="21">
        <f t="shared" si="97"/>
        <v>0</v>
      </c>
      <c r="M327" s="9">
        <v>613.794</v>
      </c>
      <c r="O327" s="9">
        <v>0</v>
      </c>
      <c r="Q327" s="9">
        <f t="shared" si="98"/>
        <v>613.794</v>
      </c>
      <c r="S327" s="21" t="str">
        <f t="shared" si="99"/>
        <v>N.M.</v>
      </c>
      <c r="U327" s="9">
        <v>647.6410000000001</v>
      </c>
      <c r="W327" s="9">
        <v>0</v>
      </c>
      <c r="Y327" s="9">
        <f t="shared" si="100"/>
        <v>647.6410000000001</v>
      </c>
      <c r="AA327" s="21" t="str">
        <f t="shared" si="101"/>
        <v>N.M.</v>
      </c>
      <c r="AC327" s="9">
        <v>647.6410000000001</v>
      </c>
      <c r="AE327" s="9">
        <v>0</v>
      </c>
      <c r="AG327" s="9">
        <f t="shared" si="102"/>
        <v>647.6410000000001</v>
      </c>
      <c r="AI327" s="21" t="str">
        <f t="shared" si="103"/>
        <v>N.M.</v>
      </c>
    </row>
    <row r="328" spans="1:35" ht="12.75" outlineLevel="1">
      <c r="A328" s="1" t="s">
        <v>818</v>
      </c>
      <c r="B328" s="16" t="s">
        <v>819</v>
      </c>
      <c r="C328" s="1" t="s">
        <v>1269</v>
      </c>
      <c r="E328" s="5">
        <v>0</v>
      </c>
      <c r="G328" s="5">
        <v>0</v>
      </c>
      <c r="I328" s="9">
        <f t="shared" si="96"/>
        <v>0</v>
      </c>
      <c r="K328" s="21">
        <f t="shared" si="97"/>
        <v>0</v>
      </c>
      <c r="M328" s="9">
        <v>6.33</v>
      </c>
      <c r="O328" s="9">
        <v>83.725</v>
      </c>
      <c r="Q328" s="9">
        <f t="shared" si="98"/>
        <v>-77.395</v>
      </c>
      <c r="S328" s="21">
        <f t="shared" si="99"/>
        <v>-0.9243953418931025</v>
      </c>
      <c r="U328" s="9">
        <v>5803.938</v>
      </c>
      <c r="W328" s="9">
        <v>2768.703</v>
      </c>
      <c r="Y328" s="9">
        <f t="shared" si="100"/>
        <v>3035.235</v>
      </c>
      <c r="AA328" s="21">
        <f t="shared" si="101"/>
        <v>1.0962660133643805</v>
      </c>
      <c r="AC328" s="9">
        <v>8329.274000000001</v>
      </c>
      <c r="AE328" s="9">
        <v>10866.248</v>
      </c>
      <c r="AG328" s="9">
        <f t="shared" si="102"/>
        <v>-2536.9739999999983</v>
      </c>
      <c r="AI328" s="21">
        <f t="shared" si="103"/>
        <v>-0.23347286018136146</v>
      </c>
    </row>
    <row r="329" spans="1:35" ht="12.75" outlineLevel="1">
      <c r="A329" s="1" t="s">
        <v>820</v>
      </c>
      <c r="B329" s="16" t="s">
        <v>821</v>
      </c>
      <c r="C329" s="1" t="s">
        <v>1258</v>
      </c>
      <c r="E329" s="5">
        <v>785.788</v>
      </c>
      <c r="G329" s="5">
        <v>1335.303</v>
      </c>
      <c r="I329" s="9">
        <f t="shared" si="96"/>
        <v>-549.5150000000001</v>
      </c>
      <c r="K329" s="21">
        <f t="shared" si="97"/>
        <v>-0.41152831978959087</v>
      </c>
      <c r="M329" s="9">
        <v>1537.803</v>
      </c>
      <c r="O329" s="9">
        <v>2049.302</v>
      </c>
      <c r="Q329" s="9">
        <f t="shared" si="98"/>
        <v>-511.499</v>
      </c>
      <c r="S329" s="21">
        <f t="shared" si="99"/>
        <v>-0.24959669194681897</v>
      </c>
      <c r="U329" s="9">
        <v>6172.2970000000005</v>
      </c>
      <c r="W329" s="9">
        <v>5272.17</v>
      </c>
      <c r="Y329" s="9">
        <f t="shared" si="100"/>
        <v>900.1270000000004</v>
      </c>
      <c r="AA329" s="21">
        <f t="shared" si="101"/>
        <v>0.17073178596289582</v>
      </c>
      <c r="AC329" s="9">
        <v>8172.519</v>
      </c>
      <c r="AE329" s="9">
        <v>7504.705</v>
      </c>
      <c r="AG329" s="9">
        <f t="shared" si="102"/>
        <v>667.8140000000003</v>
      </c>
      <c r="AI329" s="21">
        <f t="shared" si="103"/>
        <v>0.08898604275584454</v>
      </c>
    </row>
    <row r="330" spans="1:35" ht="12.75" outlineLevel="1">
      <c r="A330" s="1" t="s">
        <v>822</v>
      </c>
      <c r="B330" s="16" t="s">
        <v>823</v>
      </c>
      <c r="C330" s="1" t="s">
        <v>1259</v>
      </c>
      <c r="E330" s="5">
        <v>2809.958</v>
      </c>
      <c r="G330" s="5">
        <v>3420</v>
      </c>
      <c r="I330" s="9">
        <f t="shared" si="96"/>
        <v>-610.0419999999999</v>
      </c>
      <c r="K330" s="21">
        <f t="shared" si="97"/>
        <v>-0.17837485380116958</v>
      </c>
      <c r="M330" s="9">
        <v>7195.967000000001</v>
      </c>
      <c r="O330" s="9">
        <v>5057.55</v>
      </c>
      <c r="Q330" s="9">
        <f t="shared" si="98"/>
        <v>2138.4170000000004</v>
      </c>
      <c r="S330" s="21">
        <f t="shared" si="99"/>
        <v>0.4228167788751471</v>
      </c>
      <c r="U330" s="9">
        <v>10831.402</v>
      </c>
      <c r="W330" s="9">
        <v>26981.996</v>
      </c>
      <c r="Y330" s="9">
        <f t="shared" si="100"/>
        <v>-16150.594</v>
      </c>
      <c r="AA330" s="21">
        <f t="shared" si="101"/>
        <v>-0.5985692830137548</v>
      </c>
      <c r="AC330" s="9">
        <v>25566.548000000003</v>
      </c>
      <c r="AE330" s="9">
        <v>31278.122</v>
      </c>
      <c r="AG330" s="9">
        <f t="shared" si="102"/>
        <v>-5711.573999999997</v>
      </c>
      <c r="AI330" s="21">
        <f t="shared" si="103"/>
        <v>-0.18260604009409506</v>
      </c>
    </row>
    <row r="331" spans="1:35" ht="12.75" outlineLevel="1">
      <c r="A331" s="1" t="s">
        <v>824</v>
      </c>
      <c r="B331" s="16" t="s">
        <v>825</v>
      </c>
      <c r="C331" s="1" t="s">
        <v>1266</v>
      </c>
      <c r="E331" s="5">
        <v>62195.758</v>
      </c>
      <c r="G331" s="5">
        <v>78686.959</v>
      </c>
      <c r="I331" s="9">
        <f t="shared" si="96"/>
        <v>-16491.201</v>
      </c>
      <c r="K331" s="21">
        <f t="shared" si="97"/>
        <v>-0.20957984918441186</v>
      </c>
      <c r="M331" s="9">
        <v>146339.374</v>
      </c>
      <c r="O331" s="9">
        <v>194477.409</v>
      </c>
      <c r="Q331" s="9">
        <f t="shared" si="98"/>
        <v>-48138.035</v>
      </c>
      <c r="S331" s="21">
        <f t="shared" si="99"/>
        <v>-0.2475250737220589</v>
      </c>
      <c r="U331" s="9">
        <v>402948.353</v>
      </c>
      <c r="W331" s="9">
        <v>575209.672</v>
      </c>
      <c r="Y331" s="9">
        <f t="shared" si="100"/>
        <v>-172261.31900000002</v>
      </c>
      <c r="AA331" s="21">
        <f t="shared" si="101"/>
        <v>-0.29947569970624555</v>
      </c>
      <c r="AC331" s="9">
        <v>721467.941</v>
      </c>
      <c r="AE331" s="9">
        <v>840341.684</v>
      </c>
      <c r="AG331" s="9">
        <f t="shared" si="102"/>
        <v>-118873.74300000002</v>
      </c>
      <c r="AI331" s="21">
        <f t="shared" si="103"/>
        <v>-0.14145881998161122</v>
      </c>
    </row>
    <row r="332" spans="1:35" ht="12.75" outlineLevel="1">
      <c r="A332" s="1" t="s">
        <v>826</v>
      </c>
      <c r="B332" s="16" t="s">
        <v>827</v>
      </c>
      <c r="C332" s="1" t="s">
        <v>1267</v>
      </c>
      <c r="E332" s="5">
        <v>1777457.727</v>
      </c>
      <c r="G332" s="5">
        <v>1587344.79</v>
      </c>
      <c r="I332" s="9">
        <f t="shared" si="96"/>
        <v>190112.93699999992</v>
      </c>
      <c r="K332" s="21">
        <f t="shared" si="97"/>
        <v>0.11976789050348659</v>
      </c>
      <c r="M332" s="9">
        <v>4495753.546</v>
      </c>
      <c r="O332" s="9">
        <v>3982734.064</v>
      </c>
      <c r="Q332" s="9">
        <f t="shared" si="98"/>
        <v>513019.4820000003</v>
      </c>
      <c r="S332" s="21">
        <f t="shared" si="99"/>
        <v>0.12881088060515816</v>
      </c>
      <c r="U332" s="9">
        <v>9525462.18</v>
      </c>
      <c r="W332" s="9">
        <v>9096190.632</v>
      </c>
      <c r="Y332" s="9">
        <f t="shared" si="100"/>
        <v>429271.5480000004</v>
      </c>
      <c r="AA332" s="21">
        <f t="shared" si="101"/>
        <v>0.0471924529032892</v>
      </c>
      <c r="AC332" s="9">
        <v>14453844.774</v>
      </c>
      <c r="AE332" s="9">
        <v>14221684.48</v>
      </c>
      <c r="AG332" s="9">
        <f t="shared" si="102"/>
        <v>232160.29399999976</v>
      </c>
      <c r="AI332" s="21">
        <f t="shared" si="103"/>
        <v>0.016324387896981367</v>
      </c>
    </row>
    <row r="333" spans="1:35" ht="12.75" outlineLevel="1">
      <c r="A333" s="1" t="s">
        <v>828</v>
      </c>
      <c r="B333" s="16" t="s">
        <v>829</v>
      </c>
      <c r="C333" s="1" t="s">
        <v>1270</v>
      </c>
      <c r="E333" s="5">
        <v>5466.874000000001</v>
      </c>
      <c r="G333" s="5">
        <v>12901.584</v>
      </c>
      <c r="I333" s="9">
        <f t="shared" si="96"/>
        <v>-7434.71</v>
      </c>
      <c r="K333" s="21">
        <f t="shared" si="97"/>
        <v>-0.5762633487484947</v>
      </c>
      <c r="M333" s="9">
        <v>16493.368</v>
      </c>
      <c r="O333" s="9">
        <v>29362.197</v>
      </c>
      <c r="Q333" s="9">
        <f t="shared" si="98"/>
        <v>-12868.829000000002</v>
      </c>
      <c r="S333" s="21">
        <f t="shared" si="99"/>
        <v>-0.4382788181688176</v>
      </c>
      <c r="U333" s="9">
        <v>39372.25</v>
      </c>
      <c r="W333" s="9">
        <v>84263.889</v>
      </c>
      <c r="Y333" s="9">
        <f t="shared" si="100"/>
        <v>-44891.638999999996</v>
      </c>
      <c r="AA333" s="21">
        <f t="shared" si="101"/>
        <v>-0.5327506187140258</v>
      </c>
      <c r="AC333" s="9">
        <v>55923.52</v>
      </c>
      <c r="AE333" s="9">
        <v>120507.703</v>
      </c>
      <c r="AG333" s="9">
        <f t="shared" si="102"/>
        <v>-64584.183</v>
      </c>
      <c r="AI333" s="21">
        <f t="shared" si="103"/>
        <v>-0.535934063899633</v>
      </c>
    </row>
    <row r="334" spans="1:35" ht="12.75" outlineLevel="1">
      <c r="A334" s="1" t="s">
        <v>830</v>
      </c>
      <c r="B334" s="16" t="s">
        <v>831</v>
      </c>
      <c r="C334" s="1" t="s">
        <v>1268</v>
      </c>
      <c r="E334" s="5">
        <v>21423.999</v>
      </c>
      <c r="G334" s="5">
        <v>35870.706</v>
      </c>
      <c r="I334" s="9">
        <f t="shared" si="96"/>
        <v>-14446.706999999999</v>
      </c>
      <c r="K334" s="21">
        <f t="shared" si="97"/>
        <v>-0.4027438712803701</v>
      </c>
      <c r="M334" s="9">
        <v>63590.579</v>
      </c>
      <c r="O334" s="9">
        <v>69886.534</v>
      </c>
      <c r="Q334" s="9">
        <f t="shared" si="98"/>
        <v>-6295.955000000002</v>
      </c>
      <c r="S334" s="21">
        <f t="shared" si="99"/>
        <v>-0.09008824217838592</v>
      </c>
      <c r="U334" s="9">
        <v>177298.307</v>
      </c>
      <c r="W334" s="9">
        <v>151895.255</v>
      </c>
      <c r="Y334" s="9">
        <f t="shared" si="100"/>
        <v>25403.051999999996</v>
      </c>
      <c r="AA334" s="21">
        <f t="shared" si="101"/>
        <v>0.16724058957602062</v>
      </c>
      <c r="AC334" s="9">
        <v>260422.544</v>
      </c>
      <c r="AE334" s="9">
        <v>232226.847</v>
      </c>
      <c r="AG334" s="9">
        <f t="shared" si="102"/>
        <v>28195.696999999986</v>
      </c>
      <c r="AI334" s="21">
        <f t="shared" si="103"/>
        <v>0.12141445902678076</v>
      </c>
    </row>
    <row r="335" spans="1:35" ht="12.75" outlineLevel="1">
      <c r="A335" s="1" t="s">
        <v>832</v>
      </c>
      <c r="B335" s="16" t="s">
        <v>833</v>
      </c>
      <c r="C335" s="1" t="s">
        <v>1271</v>
      </c>
      <c r="E335" s="5">
        <v>49901.901</v>
      </c>
      <c r="G335" s="5">
        <v>69107.853</v>
      </c>
      <c r="I335" s="9">
        <f t="shared" si="96"/>
        <v>-19205.952000000005</v>
      </c>
      <c r="K335" s="21">
        <f t="shared" si="97"/>
        <v>-0.27791272867354166</v>
      </c>
      <c r="M335" s="9">
        <v>186694.1</v>
      </c>
      <c r="O335" s="9">
        <v>142365.47</v>
      </c>
      <c r="Q335" s="9">
        <f t="shared" si="98"/>
        <v>44328.630000000005</v>
      </c>
      <c r="S335" s="21">
        <f t="shared" si="99"/>
        <v>0.31137206234067855</v>
      </c>
      <c r="U335" s="9">
        <v>543570.822</v>
      </c>
      <c r="W335" s="9">
        <v>293836.165</v>
      </c>
      <c r="Y335" s="9">
        <f t="shared" si="100"/>
        <v>249734.65700000006</v>
      </c>
      <c r="AA335" s="21">
        <f t="shared" si="101"/>
        <v>0.8499112319955581</v>
      </c>
      <c r="AC335" s="9">
        <v>816217.246</v>
      </c>
      <c r="AE335" s="9">
        <v>497211.491</v>
      </c>
      <c r="AG335" s="9">
        <f t="shared" si="102"/>
        <v>319005.75500000006</v>
      </c>
      <c r="AI335" s="21">
        <f t="shared" si="103"/>
        <v>0.6415896671221544</v>
      </c>
    </row>
    <row r="336" spans="1:35" ht="12.75" outlineLevel="1">
      <c r="A336" s="1" t="s">
        <v>834</v>
      </c>
      <c r="B336" s="16" t="s">
        <v>835</v>
      </c>
      <c r="C336" s="1" t="s">
        <v>1272</v>
      </c>
      <c r="E336" s="5">
        <v>4537.736</v>
      </c>
      <c r="G336" s="5">
        <v>2419.608</v>
      </c>
      <c r="I336" s="9">
        <f t="shared" si="96"/>
        <v>2118.1279999999997</v>
      </c>
      <c r="K336" s="21">
        <f t="shared" si="97"/>
        <v>0.8754013046741453</v>
      </c>
      <c r="M336" s="9">
        <v>9359.292000000001</v>
      </c>
      <c r="O336" s="9">
        <v>9118.198</v>
      </c>
      <c r="Q336" s="9">
        <f t="shared" si="98"/>
        <v>241.09400000000096</v>
      </c>
      <c r="S336" s="21">
        <f t="shared" si="99"/>
        <v>0.026440970024998466</v>
      </c>
      <c r="U336" s="9">
        <v>38612.578</v>
      </c>
      <c r="W336" s="9">
        <v>27694.829</v>
      </c>
      <c r="Y336" s="9">
        <f t="shared" si="100"/>
        <v>10917.749</v>
      </c>
      <c r="AA336" s="21">
        <f t="shared" si="101"/>
        <v>0.3942161549363601</v>
      </c>
      <c r="AC336" s="9">
        <v>49776.148</v>
      </c>
      <c r="AE336" s="9">
        <v>40613.704</v>
      </c>
      <c r="AG336" s="9">
        <f t="shared" si="102"/>
        <v>9162.444000000003</v>
      </c>
      <c r="AI336" s="21">
        <f t="shared" si="103"/>
        <v>0.22559981231950682</v>
      </c>
    </row>
    <row r="337" spans="1:35" ht="12.75" outlineLevel="1">
      <c r="A337" s="1" t="s">
        <v>836</v>
      </c>
      <c r="B337" s="16" t="s">
        <v>837</v>
      </c>
      <c r="C337" s="1" t="s">
        <v>1273</v>
      </c>
      <c r="E337" s="5">
        <v>19779.64</v>
      </c>
      <c r="G337" s="5">
        <v>13293.399</v>
      </c>
      <c r="I337" s="9">
        <f t="shared" si="96"/>
        <v>6486.241</v>
      </c>
      <c r="K337" s="21">
        <f t="shared" si="97"/>
        <v>0.48792946032839307</v>
      </c>
      <c r="M337" s="9">
        <v>-2595.536</v>
      </c>
      <c r="O337" s="9">
        <v>33276.13</v>
      </c>
      <c r="Q337" s="9">
        <f t="shared" si="98"/>
        <v>-35871.666</v>
      </c>
      <c r="S337" s="21">
        <f t="shared" si="99"/>
        <v>-1.077999935689637</v>
      </c>
      <c r="U337" s="9">
        <v>65155.923</v>
      </c>
      <c r="W337" s="9">
        <v>88381.989</v>
      </c>
      <c r="Y337" s="9">
        <f t="shared" si="100"/>
        <v>-23226.066</v>
      </c>
      <c r="AA337" s="21">
        <f t="shared" si="101"/>
        <v>-0.2627918455195662</v>
      </c>
      <c r="AC337" s="9">
        <v>129035.79</v>
      </c>
      <c r="AE337" s="9">
        <v>122063.089</v>
      </c>
      <c r="AG337" s="9">
        <f t="shared" si="102"/>
        <v>6972.700999999986</v>
      </c>
      <c r="AI337" s="21">
        <f t="shared" si="103"/>
        <v>0.0571237468846949</v>
      </c>
    </row>
    <row r="338" spans="1:35" ht="12.75" outlineLevel="1">
      <c r="A338" s="1" t="s">
        <v>838</v>
      </c>
      <c r="B338" s="16" t="s">
        <v>839</v>
      </c>
      <c r="C338" s="1" t="s">
        <v>1274</v>
      </c>
      <c r="E338" s="5">
        <v>70717.913</v>
      </c>
      <c r="G338" s="5">
        <v>19332.42</v>
      </c>
      <c r="I338" s="9">
        <f t="shared" si="96"/>
        <v>51385.493</v>
      </c>
      <c r="K338" s="21">
        <f t="shared" si="97"/>
        <v>2.6579958949784874</v>
      </c>
      <c r="M338" s="9">
        <v>171120.104</v>
      </c>
      <c r="O338" s="9">
        <v>51235.677</v>
      </c>
      <c r="Q338" s="9">
        <f t="shared" si="98"/>
        <v>119884.427</v>
      </c>
      <c r="S338" s="21">
        <f t="shared" si="99"/>
        <v>2.3398622604323154</v>
      </c>
      <c r="U338" s="9">
        <v>269581.408</v>
      </c>
      <c r="W338" s="9">
        <v>190451.739</v>
      </c>
      <c r="Y338" s="9">
        <f t="shared" si="100"/>
        <v>79129.669</v>
      </c>
      <c r="AA338" s="21">
        <f t="shared" si="101"/>
        <v>0.41548409804753733</v>
      </c>
      <c r="AC338" s="9">
        <v>446217.931</v>
      </c>
      <c r="AE338" s="9">
        <v>284325.61699999997</v>
      </c>
      <c r="AG338" s="9">
        <f t="shared" si="102"/>
        <v>161892.314</v>
      </c>
      <c r="AI338" s="21">
        <f t="shared" si="103"/>
        <v>0.5693905308574431</v>
      </c>
    </row>
    <row r="339" spans="1:35" ht="12.75" outlineLevel="1">
      <c r="A339" s="1" t="s">
        <v>840</v>
      </c>
      <c r="B339" s="16" t="s">
        <v>841</v>
      </c>
      <c r="C339" s="1" t="s">
        <v>1275</v>
      </c>
      <c r="E339" s="5">
        <v>0</v>
      </c>
      <c r="G339" s="5">
        <v>31.53</v>
      </c>
      <c r="I339" s="9">
        <f t="shared" si="96"/>
        <v>-31.53</v>
      </c>
      <c r="K339" s="21" t="str">
        <f t="shared" si="97"/>
        <v>N.M.</v>
      </c>
      <c r="M339" s="9">
        <v>0</v>
      </c>
      <c r="O339" s="9">
        <v>479.14</v>
      </c>
      <c r="Q339" s="9">
        <f t="shared" si="98"/>
        <v>-479.14</v>
      </c>
      <c r="S339" s="21" t="str">
        <f t="shared" si="99"/>
        <v>N.M.</v>
      </c>
      <c r="U339" s="9">
        <v>53.11</v>
      </c>
      <c r="W339" s="9">
        <v>3101.47</v>
      </c>
      <c r="Y339" s="9">
        <f t="shared" si="100"/>
        <v>-3048.3599999999997</v>
      </c>
      <c r="AA339" s="21">
        <f t="shared" si="101"/>
        <v>-0.9828758620912019</v>
      </c>
      <c r="AC339" s="9">
        <v>697.77</v>
      </c>
      <c r="AE339" s="9">
        <v>3248.6</v>
      </c>
      <c r="AG339" s="9">
        <f t="shared" si="102"/>
        <v>-2550.83</v>
      </c>
      <c r="AI339" s="21">
        <f t="shared" si="103"/>
        <v>-0.7852090131133411</v>
      </c>
    </row>
    <row r="340" spans="1:35" ht="12.75" outlineLevel="1">
      <c r="A340" s="1" t="s">
        <v>842</v>
      </c>
      <c r="B340" s="16" t="s">
        <v>843</v>
      </c>
      <c r="C340" s="1" t="s">
        <v>1276</v>
      </c>
      <c r="E340" s="5">
        <v>34267.425</v>
      </c>
      <c r="G340" s="5">
        <v>28670.365</v>
      </c>
      <c r="I340" s="9">
        <f t="shared" si="96"/>
        <v>5597.060000000001</v>
      </c>
      <c r="K340" s="21">
        <f t="shared" si="97"/>
        <v>0.1952210932787218</v>
      </c>
      <c r="M340" s="9">
        <v>100582.296</v>
      </c>
      <c r="O340" s="9">
        <v>75338.321</v>
      </c>
      <c r="Q340" s="9">
        <f t="shared" si="98"/>
        <v>25243.975000000006</v>
      </c>
      <c r="S340" s="21">
        <f t="shared" si="99"/>
        <v>0.33507482865194205</v>
      </c>
      <c r="U340" s="9">
        <v>205634.04</v>
      </c>
      <c r="W340" s="9">
        <v>223083.735</v>
      </c>
      <c r="Y340" s="9">
        <f t="shared" si="100"/>
        <v>-17449.694999999978</v>
      </c>
      <c r="AA340" s="21">
        <f t="shared" si="101"/>
        <v>-0.07822038213588264</v>
      </c>
      <c r="AC340" s="9">
        <v>351175.20200000005</v>
      </c>
      <c r="AE340" s="9">
        <v>454802.91599999997</v>
      </c>
      <c r="AG340" s="9">
        <f t="shared" si="102"/>
        <v>-103627.71399999992</v>
      </c>
      <c r="AI340" s="21">
        <f t="shared" si="103"/>
        <v>-0.22785191201368624</v>
      </c>
    </row>
    <row r="341" spans="1:35" ht="12.75" outlineLevel="1">
      <c r="A341" s="1" t="s">
        <v>844</v>
      </c>
      <c r="B341" s="16" t="s">
        <v>845</v>
      </c>
      <c r="C341" s="1" t="s">
        <v>1277</v>
      </c>
      <c r="E341" s="5">
        <v>2043.4340000000002</v>
      </c>
      <c r="G341" s="5">
        <v>2502.9210000000003</v>
      </c>
      <c r="I341" s="9">
        <f t="shared" si="96"/>
        <v>-459.4870000000001</v>
      </c>
      <c r="K341" s="21">
        <f t="shared" si="97"/>
        <v>-0.1835803047719045</v>
      </c>
      <c r="M341" s="9">
        <v>14915.981</v>
      </c>
      <c r="O341" s="9">
        <v>6991.9130000000005</v>
      </c>
      <c r="Q341" s="9">
        <f t="shared" si="98"/>
        <v>7924.067999999999</v>
      </c>
      <c r="S341" s="21">
        <f t="shared" si="99"/>
        <v>1.1333190215610518</v>
      </c>
      <c r="U341" s="9">
        <v>31268.446</v>
      </c>
      <c r="W341" s="9">
        <v>29240.713</v>
      </c>
      <c r="Y341" s="9">
        <f t="shared" si="100"/>
        <v>2027.7330000000002</v>
      </c>
      <c r="AA341" s="21">
        <f t="shared" si="101"/>
        <v>0.06934622285031149</v>
      </c>
      <c r="AC341" s="9">
        <v>45642.172</v>
      </c>
      <c r="AE341" s="9">
        <v>68153.581</v>
      </c>
      <c r="AG341" s="9">
        <f t="shared" si="102"/>
        <v>-22511.409000000007</v>
      </c>
      <c r="AI341" s="21">
        <f t="shared" si="103"/>
        <v>-0.3303041259123274</v>
      </c>
    </row>
    <row r="342" spans="1:35" ht="12.75" outlineLevel="1">
      <c r="A342" s="1" t="s">
        <v>846</v>
      </c>
      <c r="B342" s="16" t="s">
        <v>847</v>
      </c>
      <c r="C342" s="1" t="s">
        <v>1278</v>
      </c>
      <c r="E342" s="5">
        <v>38.37</v>
      </c>
      <c r="G342" s="5">
        <v>11.76</v>
      </c>
      <c r="I342" s="9">
        <f t="shared" si="96"/>
        <v>26.61</v>
      </c>
      <c r="K342" s="21">
        <f t="shared" si="97"/>
        <v>2.2627551020408165</v>
      </c>
      <c r="M342" s="9">
        <v>57.15</v>
      </c>
      <c r="O342" s="9">
        <v>17.62</v>
      </c>
      <c r="Q342" s="9">
        <f t="shared" si="98"/>
        <v>39.53</v>
      </c>
      <c r="S342" s="21">
        <f t="shared" si="99"/>
        <v>2.2434733257661748</v>
      </c>
      <c r="U342" s="9">
        <v>102.49</v>
      </c>
      <c r="W342" s="9">
        <v>46.75</v>
      </c>
      <c r="Y342" s="9">
        <f t="shared" si="100"/>
        <v>55.739999999999995</v>
      </c>
      <c r="AA342" s="21">
        <f t="shared" si="101"/>
        <v>1.1922994652406416</v>
      </c>
      <c r="AC342" s="9">
        <v>144.1</v>
      </c>
      <c r="AE342" s="9">
        <v>71.29</v>
      </c>
      <c r="AG342" s="9">
        <f t="shared" si="102"/>
        <v>72.80999999999999</v>
      </c>
      <c r="AI342" s="21">
        <f t="shared" si="103"/>
        <v>1.0213213634450833</v>
      </c>
    </row>
    <row r="343" spans="1:35" ht="12.75" outlineLevel="1">
      <c r="A343" s="1" t="s">
        <v>848</v>
      </c>
      <c r="B343" s="16" t="s">
        <v>849</v>
      </c>
      <c r="C343" s="1" t="s">
        <v>1279</v>
      </c>
      <c r="E343" s="5">
        <v>161103.272</v>
      </c>
      <c r="G343" s="5">
        <v>78434.407</v>
      </c>
      <c r="I343" s="9">
        <f t="shared" si="96"/>
        <v>82668.86499999999</v>
      </c>
      <c r="K343" s="21">
        <f t="shared" si="97"/>
        <v>1.0539872507737578</v>
      </c>
      <c r="M343" s="9">
        <v>379812.336</v>
      </c>
      <c r="O343" s="9">
        <v>262295.39</v>
      </c>
      <c r="Q343" s="9">
        <f t="shared" si="98"/>
        <v>117516.946</v>
      </c>
      <c r="S343" s="21">
        <f t="shared" si="99"/>
        <v>0.4480328304664447</v>
      </c>
      <c r="U343" s="9">
        <v>838142.293</v>
      </c>
      <c r="W343" s="9">
        <v>725857.227</v>
      </c>
      <c r="Y343" s="9">
        <f t="shared" si="100"/>
        <v>112285.06599999999</v>
      </c>
      <c r="AA343" s="21">
        <f t="shared" si="101"/>
        <v>0.1546930468186962</v>
      </c>
      <c r="AC343" s="9">
        <v>1185472.216</v>
      </c>
      <c r="AE343" s="9">
        <v>1048901.501</v>
      </c>
      <c r="AG343" s="9">
        <f t="shared" si="102"/>
        <v>136570.71500000008</v>
      </c>
      <c r="AI343" s="21">
        <f t="shared" si="103"/>
        <v>0.1302035652249487</v>
      </c>
    </row>
    <row r="344" spans="1:35" ht="12.75" outlineLevel="1">
      <c r="A344" s="1" t="s">
        <v>850</v>
      </c>
      <c r="B344" s="16" t="s">
        <v>851</v>
      </c>
      <c r="C344" s="1" t="s">
        <v>1280</v>
      </c>
      <c r="E344" s="5">
        <v>13468.411</v>
      </c>
      <c r="G344" s="5">
        <v>0</v>
      </c>
      <c r="I344" s="9">
        <f t="shared" si="96"/>
        <v>13468.411</v>
      </c>
      <c r="K344" s="21" t="str">
        <f t="shared" si="97"/>
        <v>N.M.</v>
      </c>
      <c r="M344" s="9">
        <v>16274.951000000001</v>
      </c>
      <c r="O344" s="9">
        <v>0</v>
      </c>
      <c r="Q344" s="9">
        <f t="shared" si="98"/>
        <v>16274.951000000001</v>
      </c>
      <c r="S344" s="21" t="str">
        <f t="shared" si="99"/>
        <v>N.M.</v>
      </c>
      <c r="U344" s="9">
        <v>22776.221</v>
      </c>
      <c r="W344" s="9">
        <v>664.17</v>
      </c>
      <c r="Y344" s="9">
        <f t="shared" si="100"/>
        <v>22112.051000000003</v>
      </c>
      <c r="AA344" s="21" t="str">
        <f t="shared" si="101"/>
        <v>N.M.</v>
      </c>
      <c r="AC344" s="9">
        <v>22776.221</v>
      </c>
      <c r="AE344" s="9">
        <v>664.17</v>
      </c>
      <c r="AG344" s="9">
        <f t="shared" si="102"/>
        <v>22112.051000000003</v>
      </c>
      <c r="AI344" s="21" t="str">
        <f t="shared" si="103"/>
        <v>N.M.</v>
      </c>
    </row>
    <row r="345" spans="1:68" s="90" customFormat="1" ht="12.75">
      <c r="A345" s="90" t="s">
        <v>34</v>
      </c>
      <c r="B345" s="91"/>
      <c r="C345" s="77" t="s">
        <v>1281</v>
      </c>
      <c r="D345" s="105"/>
      <c r="E345" s="105">
        <v>3764946.4959999993</v>
      </c>
      <c r="F345" s="105"/>
      <c r="G345" s="105">
        <v>3438389.3959999997</v>
      </c>
      <c r="H345" s="105"/>
      <c r="I345" s="9">
        <f>+E345-G345</f>
        <v>326557.0999999996</v>
      </c>
      <c r="J345" s="37" t="str">
        <f>IF((+E345-G345)=(I345),"  ",$AO$506)</f>
        <v>  </v>
      </c>
      <c r="K345" s="38">
        <f>IF(G345&lt;0,IF(I345=0,0,IF(OR(G345=0,E345=0),"N.M.",IF(ABS(I345/G345)&gt;=10,"N.M.",I345/(-G345)))),IF(I345=0,0,IF(OR(G345=0,E345=0),"N.M.",IF(ABS(I345/G345)&gt;=10,"N.M.",I345/G345))))</f>
        <v>0.09497385618391421</v>
      </c>
      <c r="L345" s="39"/>
      <c r="M345" s="5">
        <v>9503573.17</v>
      </c>
      <c r="N345" s="9"/>
      <c r="O345" s="5">
        <v>10507065.031000003</v>
      </c>
      <c r="P345" s="9"/>
      <c r="Q345" s="9">
        <f>(+M345-O345)</f>
        <v>-1003491.8610000033</v>
      </c>
      <c r="R345" s="37" t="str">
        <f>IF((+M345-O345)=(Q345),"  ",$AO$506)</f>
        <v>  </v>
      </c>
      <c r="S345" s="38">
        <f>IF(O345&lt;0,IF(Q345=0,0,IF(OR(O345=0,M345=0),"N.M.",IF(ABS(Q345/O345)&gt;=10,"N.M.",Q345/(-O345)))),IF(Q345=0,0,IF(OR(O345=0,M345=0),"N.M.",IF(ABS(Q345/O345)&gt;=10,"N.M.",Q345/O345))))</f>
        <v>-0.09550639098923484</v>
      </c>
      <c r="T345" s="39"/>
      <c r="U345" s="9">
        <v>25393346.632999998</v>
      </c>
      <c r="V345" s="9"/>
      <c r="W345" s="9">
        <v>23172278.023999996</v>
      </c>
      <c r="X345" s="9"/>
      <c r="Y345" s="9">
        <f>(+U345-W345)</f>
        <v>2221068.609000001</v>
      </c>
      <c r="Z345" s="37" t="str">
        <f>IF((+U345-W345)=(Y345),"  ",$AO$506)</f>
        <v>  </v>
      </c>
      <c r="AA345" s="38">
        <f>IF(W345&lt;0,IF(Y345=0,0,IF(OR(W345=0,U345=0),"N.M.",IF(ABS(Y345/W345)&gt;=10,"N.M.",Y345/(-W345)))),IF(Y345=0,0,IF(OR(W345=0,U345=0),"N.M.",IF(ABS(Y345/W345)&gt;=10,"N.M.",Y345/W345))))</f>
        <v>0.09585024859012979</v>
      </c>
      <c r="AB345" s="39"/>
      <c r="AC345" s="9">
        <v>37651057.301</v>
      </c>
      <c r="AD345" s="9"/>
      <c r="AE345" s="9">
        <v>35757498.98000001</v>
      </c>
      <c r="AF345" s="9"/>
      <c r="AG345" s="9">
        <f>(+AC345-AE345)</f>
        <v>1893558.3209999874</v>
      </c>
      <c r="AH345" s="37" t="str">
        <f>IF((+AC345-AE345)=(AG345),"  ",$AO$506)</f>
        <v>  </v>
      </c>
      <c r="AI345" s="38">
        <f>IF(AE345&lt;0,IF(AG345=0,0,IF(OR(AE345=0,AC345=0),"N.M.",IF(ABS(AG345/AE345)&gt;=10,"N.M.",AG345/(-AE345)))),IF(AG345=0,0,IF(OR(AE345=0,AC345=0),"N.M.",IF(ABS(AG345/AE345)&gt;=10,"N.M.",AG345/AE345))))</f>
        <v>0.05295555827489775</v>
      </c>
      <c r="AJ345" s="105"/>
      <c r="AK345" s="105"/>
      <c r="AL345" s="105"/>
      <c r="AM345" s="105"/>
      <c r="AN345" s="105"/>
      <c r="AO345" s="105"/>
      <c r="AP345" s="106"/>
      <c r="AQ345" s="107"/>
      <c r="AR345" s="108"/>
      <c r="AS345" s="105"/>
      <c r="AT345" s="105"/>
      <c r="AU345" s="105"/>
      <c r="AV345" s="105"/>
      <c r="AW345" s="105"/>
      <c r="AX345" s="106"/>
      <c r="AY345" s="107"/>
      <c r="AZ345" s="108"/>
      <c r="BA345" s="105"/>
      <c r="BB345" s="105"/>
      <c r="BC345" s="105"/>
      <c r="BD345" s="106"/>
      <c r="BE345" s="107"/>
      <c r="BF345" s="108"/>
      <c r="BG345" s="105"/>
      <c r="BH345" s="109"/>
      <c r="BI345" s="105"/>
      <c r="BJ345" s="109"/>
      <c r="BK345" s="105"/>
      <c r="BL345" s="109"/>
      <c r="BM345" s="105"/>
      <c r="BN345" s="97"/>
      <c r="BO345" s="97"/>
      <c r="BP345" s="97"/>
    </row>
    <row r="346" spans="1:68" s="17" customFormat="1" ht="12.75">
      <c r="A346" s="17" t="s">
        <v>35</v>
      </c>
      <c r="B346" s="98"/>
      <c r="C346" s="17" t="s">
        <v>36</v>
      </c>
      <c r="D346" s="18"/>
      <c r="E346" s="18">
        <v>44038050.71800001</v>
      </c>
      <c r="F346" s="18"/>
      <c r="G346" s="18">
        <v>42061353.735000014</v>
      </c>
      <c r="H346" s="18"/>
      <c r="I346" s="18">
        <f>+E346-G346</f>
        <v>1976696.9829999954</v>
      </c>
      <c r="J346" s="37" t="str">
        <f>IF((+E346-G346)=(I346),"  ",$AO$506)</f>
        <v>  </v>
      </c>
      <c r="K346" s="40">
        <f>IF(G346&lt;0,IF(I346=0,0,IF(OR(G346=0,E346=0),"N.M.",IF(ABS(I346/G346)&gt;=10,"N.M.",I346/(-G346)))),IF(I346=0,0,IF(OR(G346=0,E346=0),"N.M.",IF(ABS(I346/G346)&gt;=10,"N.M.",I346/G346))))</f>
        <v>0.04699556261203143</v>
      </c>
      <c r="L346" s="39"/>
      <c r="M346" s="8">
        <v>124118161.712</v>
      </c>
      <c r="N346" s="18"/>
      <c r="O346" s="8">
        <v>127092809.11499996</v>
      </c>
      <c r="P346" s="18"/>
      <c r="Q346" s="18">
        <f>(+M346-O346)</f>
        <v>-2974647.4029999673</v>
      </c>
      <c r="R346" s="37" t="str">
        <f>IF((+M346-O346)=(Q346),"  ",$AO$506)</f>
        <v>  </v>
      </c>
      <c r="S346" s="40">
        <f>IF(O346&lt;0,IF(Q346=0,0,IF(OR(O346=0,M346=0),"N.M.",IF(ABS(Q346/O346)&gt;=10,"N.M.",Q346/(-O346)))),IF(Q346=0,0,IF(OR(O346=0,M346=0),"N.M.",IF(ABS(Q346/O346)&gt;=10,"N.M.",Q346/O346))))</f>
        <v>-0.02340531634884517</v>
      </c>
      <c r="T346" s="39"/>
      <c r="U346" s="18">
        <v>306216767.222</v>
      </c>
      <c r="V346" s="18"/>
      <c r="W346" s="18">
        <v>308882321.626</v>
      </c>
      <c r="X346" s="18"/>
      <c r="Y346" s="18">
        <f>(+U346-W346)</f>
        <v>-2665554.4039999843</v>
      </c>
      <c r="Z346" s="37" t="str">
        <f>IF((+U346-W346)=(Y346),"  ",$AO$506)</f>
        <v>  </v>
      </c>
      <c r="AA346" s="40">
        <f>IF(W346&lt;0,IF(Y346=0,0,IF(OR(W346=0,U346=0),"N.M.",IF(ABS(Y346/W346)&gt;=10,"N.M.",Y346/(-W346)))),IF(Y346=0,0,IF(OR(W346=0,U346=0),"N.M.",IF(ABS(Y346/W346)&gt;=10,"N.M.",Y346/W346))))</f>
        <v>-0.008629676149700413</v>
      </c>
      <c r="AB346" s="39"/>
      <c r="AC346" s="18">
        <v>449017185.121</v>
      </c>
      <c r="AD346" s="18"/>
      <c r="AE346" s="18">
        <v>454409503.1870001</v>
      </c>
      <c r="AF346" s="18"/>
      <c r="AG346" s="18">
        <f>(+AC346-AE346)</f>
        <v>-5392318.066000104</v>
      </c>
      <c r="AH346" s="37" t="str">
        <f>IF((+AC346-AE346)=(AG346),"  ",$AO$506)</f>
        <v>  </v>
      </c>
      <c r="AI346" s="40">
        <f>IF(AE346&lt;0,IF(AG346=0,0,IF(OR(AE346=0,AC346=0),"N.M.",IF(ABS(AG346/AE346)&gt;=10,"N.M.",AG346/(-AE346)))),IF(AG346=0,0,IF(OR(AE346=0,AC346=0),"N.M.",IF(ABS(AG346/AE346)&gt;=10,"N.M.",AG346/AE346))))</f>
        <v>-0.011866648976707337</v>
      </c>
      <c r="AJ346" s="18"/>
      <c r="AK346" s="18"/>
      <c r="AL346" s="18"/>
      <c r="AM346" s="18"/>
      <c r="AN346" s="18"/>
      <c r="AO346" s="18"/>
      <c r="AP346" s="85"/>
      <c r="AQ346" s="117"/>
      <c r="AR346" s="39"/>
      <c r="AS346" s="18"/>
      <c r="AT346" s="18"/>
      <c r="AU346" s="18"/>
      <c r="AV346" s="18"/>
      <c r="AW346" s="18"/>
      <c r="AX346" s="85"/>
      <c r="AY346" s="117"/>
      <c r="AZ346" s="39"/>
      <c r="BA346" s="18"/>
      <c r="BB346" s="18"/>
      <c r="BC346" s="18"/>
      <c r="BD346" s="85"/>
      <c r="BE346" s="117"/>
      <c r="BF346" s="39"/>
      <c r="BG346" s="18"/>
      <c r="BH346" s="104"/>
      <c r="BI346" s="18"/>
      <c r="BJ346" s="104"/>
      <c r="BK346" s="18"/>
      <c r="BL346" s="104"/>
      <c r="BM346" s="18"/>
      <c r="BN346" s="104"/>
      <c r="BO346" s="104"/>
      <c r="BP346" s="104"/>
    </row>
    <row r="347" spans="1:35" ht="12.75" outlineLevel="1">
      <c r="A347" s="1" t="s">
        <v>852</v>
      </c>
      <c r="B347" s="16" t="s">
        <v>853</v>
      </c>
      <c r="C347" s="1" t="s">
        <v>1282</v>
      </c>
      <c r="E347" s="5">
        <v>3078975.88</v>
      </c>
      <c r="G347" s="5">
        <v>2979805.51</v>
      </c>
      <c r="I347" s="9">
        <f aca="true" t="shared" si="104" ref="I347:I353">+E347-G347</f>
        <v>99170.37000000011</v>
      </c>
      <c r="K347" s="21">
        <f aca="true" t="shared" si="105" ref="K347:K353">IF(G347&lt;0,IF(I347=0,0,IF(OR(G347=0,E347=0),"N.M.",IF(ABS(I347/G347)&gt;=10,"N.M.",I347/(-G347)))),IF(I347=0,0,IF(OR(G347=0,E347=0),"N.M.",IF(ABS(I347/G347)&gt;=10,"N.M.",I347/G347))))</f>
        <v>0.033280819727056654</v>
      </c>
      <c r="M347" s="9">
        <v>9264665.28</v>
      </c>
      <c r="O347" s="9">
        <v>8919527.95</v>
      </c>
      <c r="Q347" s="9">
        <f aca="true" t="shared" si="106" ref="Q347:Q353">(+M347-O347)</f>
        <v>345137.3300000001</v>
      </c>
      <c r="S347" s="21">
        <f aca="true" t="shared" si="107" ref="S347:S353">IF(O347&lt;0,IF(Q347=0,0,IF(OR(O347=0,M347=0),"N.M.",IF(ABS(Q347/O347)&gt;=10,"N.M.",Q347/(-O347)))),IF(Q347=0,0,IF(OR(O347=0,M347=0),"N.M.",IF(ABS(Q347/O347)&gt;=10,"N.M.",Q347/O347))))</f>
        <v>0.03869457351720055</v>
      </c>
      <c r="U347" s="9">
        <v>24469316.31</v>
      </c>
      <c r="W347" s="9">
        <v>23797471.84</v>
      </c>
      <c r="Y347" s="9">
        <f aca="true" t="shared" si="108" ref="Y347:Y353">(+U347-W347)</f>
        <v>671844.4699999988</v>
      </c>
      <c r="AA347" s="21">
        <f aca="true" t="shared" si="109" ref="AA347:AA353">IF(W347&lt;0,IF(Y347=0,0,IF(OR(W347=0,U347=0),"N.M.",IF(ABS(Y347/W347)&gt;=10,"N.M.",Y347/(-W347)))),IF(Y347=0,0,IF(OR(W347=0,U347=0),"N.M.",IF(ABS(Y347/W347)&gt;=10,"N.M.",Y347/W347))))</f>
        <v>0.02823175816813988</v>
      </c>
      <c r="AC347" s="9">
        <v>36495325.42</v>
      </c>
      <c r="AE347" s="9">
        <v>35497206.11</v>
      </c>
      <c r="AG347" s="9">
        <f aca="true" t="shared" si="110" ref="AG347:AG353">(+AC347-AE347)</f>
        <v>998119.3100000024</v>
      </c>
      <c r="AI347" s="21">
        <f aca="true" t="shared" si="111" ref="AI347:AI353">IF(AE347&lt;0,IF(AG347=0,0,IF(OR(AE347=0,AC347=0),"N.M.",IF(ABS(AG347/AE347)&gt;=10,"N.M.",AG347/(-AE347)))),IF(AG347=0,0,IF(OR(AE347=0,AC347=0),"N.M.",IF(ABS(AG347/AE347)&gt;=10,"N.M.",AG347/AE347))))</f>
        <v>0.02811824983935341</v>
      </c>
    </row>
    <row r="348" spans="1:35" ht="12.75" outlineLevel="1">
      <c r="A348" s="1" t="s">
        <v>854</v>
      </c>
      <c r="B348" s="16" t="s">
        <v>855</v>
      </c>
      <c r="C348" s="1" t="s">
        <v>1283</v>
      </c>
      <c r="E348" s="5">
        <v>0</v>
      </c>
      <c r="G348" s="5">
        <v>917.46</v>
      </c>
      <c r="I348" s="9">
        <f t="shared" si="104"/>
        <v>-917.46</v>
      </c>
      <c r="K348" s="21" t="str">
        <f t="shared" si="105"/>
        <v>N.M.</v>
      </c>
      <c r="M348" s="9">
        <v>0</v>
      </c>
      <c r="O348" s="9">
        <v>2752.38</v>
      </c>
      <c r="Q348" s="9">
        <f t="shared" si="106"/>
        <v>-2752.38</v>
      </c>
      <c r="S348" s="21" t="str">
        <f t="shared" si="107"/>
        <v>N.M.</v>
      </c>
      <c r="U348" s="9">
        <v>0</v>
      </c>
      <c r="W348" s="9">
        <v>7339.68</v>
      </c>
      <c r="Y348" s="9">
        <f t="shared" si="108"/>
        <v>-7339.68</v>
      </c>
      <c r="AA348" s="21" t="str">
        <f t="shared" si="109"/>
        <v>N.M.</v>
      </c>
      <c r="AC348" s="9">
        <v>3669.84</v>
      </c>
      <c r="AE348" s="9">
        <v>7339.68</v>
      </c>
      <c r="AG348" s="9">
        <f t="shared" si="110"/>
        <v>-3669.84</v>
      </c>
      <c r="AI348" s="21">
        <f t="shared" si="111"/>
        <v>-0.5</v>
      </c>
    </row>
    <row r="349" spans="1:35" ht="12.75" outlineLevel="1">
      <c r="A349" s="1" t="s">
        <v>856</v>
      </c>
      <c r="B349" s="16" t="s">
        <v>857</v>
      </c>
      <c r="C349" s="1" t="s">
        <v>1284</v>
      </c>
      <c r="E349" s="5">
        <v>449282.37</v>
      </c>
      <c r="G349" s="5">
        <v>443060.07</v>
      </c>
      <c r="I349" s="9">
        <f t="shared" si="104"/>
        <v>6222.299999999988</v>
      </c>
      <c r="K349" s="21">
        <f t="shared" si="105"/>
        <v>0.014043919597629252</v>
      </c>
      <c r="M349" s="9">
        <v>1358507.94</v>
      </c>
      <c r="O349" s="9">
        <v>1328933.34</v>
      </c>
      <c r="Q349" s="9">
        <f t="shared" si="106"/>
        <v>29574.59999999986</v>
      </c>
      <c r="S349" s="21">
        <f t="shared" si="107"/>
        <v>0.02225438937366103</v>
      </c>
      <c r="U349" s="9">
        <v>3596322.9</v>
      </c>
      <c r="W349" s="9">
        <v>3536862.39</v>
      </c>
      <c r="Y349" s="9">
        <f t="shared" si="108"/>
        <v>59460.50999999978</v>
      </c>
      <c r="AA349" s="21">
        <f t="shared" si="109"/>
        <v>0.016811654919941563</v>
      </c>
      <c r="AC349" s="9">
        <v>5378028.29</v>
      </c>
      <c r="AE349" s="9">
        <v>5293090.49</v>
      </c>
      <c r="AG349" s="9">
        <f t="shared" si="110"/>
        <v>84937.79999999981</v>
      </c>
      <c r="AI349" s="21">
        <f t="shared" si="111"/>
        <v>0.01604692006691913</v>
      </c>
    </row>
    <row r="350" spans="1:35" ht="12.75" outlineLevel="1">
      <c r="A350" s="1" t="s">
        <v>858</v>
      </c>
      <c r="B350" s="16" t="s">
        <v>859</v>
      </c>
      <c r="C350" s="1" t="s">
        <v>1285</v>
      </c>
      <c r="E350" s="5">
        <v>306898.54</v>
      </c>
      <c r="G350" s="5">
        <v>368277.36</v>
      </c>
      <c r="I350" s="9">
        <f t="shared" si="104"/>
        <v>-61378.82000000001</v>
      </c>
      <c r="K350" s="21">
        <f t="shared" si="105"/>
        <v>-0.1666646573115437</v>
      </c>
      <c r="M350" s="9">
        <v>912431.81</v>
      </c>
      <c r="O350" s="9">
        <v>1089208.47</v>
      </c>
      <c r="Q350" s="9">
        <f t="shared" si="106"/>
        <v>-176776.65999999992</v>
      </c>
      <c r="S350" s="21">
        <f t="shared" si="107"/>
        <v>-0.1622982788593261</v>
      </c>
      <c r="U350" s="9">
        <v>2689486.57</v>
      </c>
      <c r="W350" s="9">
        <v>2883332.88</v>
      </c>
      <c r="Y350" s="9">
        <f t="shared" si="108"/>
        <v>-193846.31000000006</v>
      </c>
      <c r="AA350" s="21">
        <f t="shared" si="109"/>
        <v>-0.06722994467430346</v>
      </c>
      <c r="AC350" s="9">
        <v>4188508.49</v>
      </c>
      <c r="AE350" s="9">
        <v>4343195.53</v>
      </c>
      <c r="AG350" s="9">
        <f t="shared" si="110"/>
        <v>-154687.04000000004</v>
      </c>
      <c r="AI350" s="21">
        <f t="shared" si="111"/>
        <v>-0.03561595118882433</v>
      </c>
    </row>
    <row r="351" spans="1:35" ht="12.75" outlineLevel="1">
      <c r="A351" s="1" t="s">
        <v>860</v>
      </c>
      <c r="B351" s="16" t="s">
        <v>861</v>
      </c>
      <c r="C351" s="1" t="s">
        <v>1286</v>
      </c>
      <c r="E351" s="5">
        <v>3218</v>
      </c>
      <c r="G351" s="5">
        <v>3218</v>
      </c>
      <c r="I351" s="9">
        <f t="shared" si="104"/>
        <v>0</v>
      </c>
      <c r="K351" s="21">
        <f t="shared" si="105"/>
        <v>0</v>
      </c>
      <c r="M351" s="9">
        <v>9654</v>
      </c>
      <c r="O351" s="9">
        <v>9654</v>
      </c>
      <c r="Q351" s="9">
        <f t="shared" si="106"/>
        <v>0</v>
      </c>
      <c r="S351" s="21">
        <f t="shared" si="107"/>
        <v>0</v>
      </c>
      <c r="U351" s="9">
        <v>25744</v>
      </c>
      <c r="W351" s="9">
        <v>25744</v>
      </c>
      <c r="Y351" s="9">
        <f t="shared" si="108"/>
        <v>0</v>
      </c>
      <c r="AA351" s="21">
        <f t="shared" si="109"/>
        <v>0</v>
      </c>
      <c r="AC351" s="9">
        <v>38616</v>
      </c>
      <c r="AE351" s="9">
        <v>38616</v>
      </c>
      <c r="AG351" s="9">
        <f t="shared" si="110"/>
        <v>0</v>
      </c>
      <c r="AI351" s="21">
        <f t="shared" si="111"/>
        <v>0</v>
      </c>
    </row>
    <row r="352" spans="1:35" ht="12.75" outlineLevel="1">
      <c r="A352" s="1" t="s">
        <v>862</v>
      </c>
      <c r="B352" s="16" t="s">
        <v>863</v>
      </c>
      <c r="C352" s="1" t="s">
        <v>1287</v>
      </c>
      <c r="E352" s="5">
        <v>68532.47</v>
      </c>
      <c r="G352" s="5">
        <v>68529.47</v>
      </c>
      <c r="I352" s="9">
        <f t="shared" si="104"/>
        <v>3</v>
      </c>
      <c r="K352" s="21">
        <f t="shared" si="105"/>
        <v>4.377678683346012E-05</v>
      </c>
      <c r="M352" s="9">
        <v>205591.41</v>
      </c>
      <c r="O352" s="9">
        <v>205002.17</v>
      </c>
      <c r="Q352" s="9">
        <f t="shared" si="106"/>
        <v>589.2399999999907</v>
      </c>
      <c r="S352" s="21">
        <f t="shared" si="107"/>
        <v>0.002874311037780676</v>
      </c>
      <c r="U352" s="9">
        <v>548238.76</v>
      </c>
      <c r="W352" s="9">
        <v>539447.02</v>
      </c>
      <c r="Y352" s="9">
        <f t="shared" si="108"/>
        <v>8791.73999999999</v>
      </c>
      <c r="AA352" s="21">
        <f t="shared" si="109"/>
        <v>0.016297689437602216</v>
      </c>
      <c r="AC352" s="9">
        <v>822356.65</v>
      </c>
      <c r="AE352" s="9">
        <v>808784.6</v>
      </c>
      <c r="AG352" s="9">
        <f t="shared" si="110"/>
        <v>13572.050000000047</v>
      </c>
      <c r="AI352" s="21">
        <f t="shared" si="111"/>
        <v>0.01678079676591276</v>
      </c>
    </row>
    <row r="353" spans="1:35" ht="12.75" outlineLevel="1">
      <c r="A353" s="1" t="s">
        <v>864</v>
      </c>
      <c r="B353" s="16" t="s">
        <v>865</v>
      </c>
      <c r="C353" s="1" t="s">
        <v>1288</v>
      </c>
      <c r="E353" s="5">
        <v>0</v>
      </c>
      <c r="G353" s="5">
        <v>-6960.82</v>
      </c>
      <c r="I353" s="9">
        <f t="shared" si="104"/>
        <v>6960.82</v>
      </c>
      <c r="K353" s="21" t="str">
        <f t="shared" si="105"/>
        <v>N.M.</v>
      </c>
      <c r="M353" s="9">
        <v>0</v>
      </c>
      <c r="O353" s="9">
        <v>-21333.32</v>
      </c>
      <c r="Q353" s="9">
        <f t="shared" si="106"/>
        <v>21333.32</v>
      </c>
      <c r="S353" s="21" t="str">
        <f t="shared" si="107"/>
        <v>N.M.</v>
      </c>
      <c r="U353" s="9">
        <v>0</v>
      </c>
      <c r="W353" s="9">
        <v>-56887.68</v>
      </c>
      <c r="Y353" s="9">
        <f t="shared" si="108"/>
        <v>56887.68</v>
      </c>
      <c r="AA353" s="21" t="str">
        <f t="shared" si="109"/>
        <v>N.M.</v>
      </c>
      <c r="AC353" s="9">
        <v>-27834.35</v>
      </c>
      <c r="AE353" s="9">
        <v>-56887.68</v>
      </c>
      <c r="AG353" s="9">
        <f t="shared" si="110"/>
        <v>29053.33</v>
      </c>
      <c r="AI353" s="21">
        <f t="shared" si="111"/>
        <v>0.5107139190770305</v>
      </c>
    </row>
    <row r="354" spans="1:68" s="90" customFormat="1" ht="12.75">
      <c r="A354" s="90" t="s">
        <v>37</v>
      </c>
      <c r="B354" s="91"/>
      <c r="C354" s="77" t="s">
        <v>1289</v>
      </c>
      <c r="D354" s="105"/>
      <c r="E354" s="105">
        <v>3906907.26</v>
      </c>
      <c r="F354" s="105"/>
      <c r="G354" s="105">
        <v>3856847.05</v>
      </c>
      <c r="H354" s="105"/>
      <c r="I354" s="9">
        <f>+E354-G354</f>
        <v>50060.20999999996</v>
      </c>
      <c r="J354" s="37" t="str">
        <f>IF((+E354-G354)=(I354),"  ",$AO$506)</f>
        <v>  </v>
      </c>
      <c r="K354" s="38">
        <f>IF(G354&lt;0,IF(I354=0,0,IF(OR(G354=0,E354=0),"N.M.",IF(ABS(I354/G354)&gt;=10,"N.M.",I354/(-G354)))),IF(I354=0,0,IF(OR(G354=0,E354=0),"N.M.",IF(ABS(I354/G354)&gt;=10,"N.M.",I354/G354))))</f>
        <v>0.01297956837567618</v>
      </c>
      <c r="L354" s="39"/>
      <c r="M354" s="5">
        <v>11750850.44</v>
      </c>
      <c r="N354" s="9"/>
      <c r="O354" s="5">
        <v>11533744.99</v>
      </c>
      <c r="P354" s="9"/>
      <c r="Q354" s="9">
        <f>(+M354-O354)</f>
        <v>217105.44999999925</v>
      </c>
      <c r="R354" s="37" t="str">
        <f>IF((+M354-O354)=(Q354),"  ",$AO$506)</f>
        <v>  </v>
      </c>
      <c r="S354" s="38">
        <f>IF(O354&lt;0,IF(Q354=0,0,IF(OR(O354=0,M354=0),"N.M.",IF(ABS(Q354/O354)&gt;=10,"N.M.",Q354/(-O354)))),IF(Q354=0,0,IF(OR(O354=0,M354=0),"N.M.",IF(ABS(Q354/O354)&gt;=10,"N.M.",Q354/O354))))</f>
        <v>0.01882350010237215</v>
      </c>
      <c r="T354" s="39"/>
      <c r="U354" s="9">
        <v>31329108.54</v>
      </c>
      <c r="V354" s="9"/>
      <c r="W354" s="9">
        <v>30733310.13</v>
      </c>
      <c r="X354" s="9"/>
      <c r="Y354" s="9">
        <f>(+U354-W354)</f>
        <v>595798.4100000001</v>
      </c>
      <c r="Z354" s="37" t="str">
        <f>IF((+U354-W354)=(Y354),"  ",$AO$506)</f>
        <v>  </v>
      </c>
      <c r="AA354" s="38">
        <f>IF(W354&lt;0,IF(Y354=0,0,IF(OR(W354=0,U354=0),"N.M.",IF(ABS(Y354/W354)&gt;=10,"N.M.",Y354/(-W354)))),IF(Y354=0,0,IF(OR(W354=0,U354=0),"N.M.",IF(ABS(Y354/W354)&gt;=10,"N.M.",Y354/W354))))</f>
        <v>0.01938608003758169</v>
      </c>
      <c r="AB354" s="39"/>
      <c r="AC354" s="9">
        <v>46898670.339999996</v>
      </c>
      <c r="AD354" s="9"/>
      <c r="AE354" s="9">
        <v>45931344.730000004</v>
      </c>
      <c r="AF354" s="9"/>
      <c r="AG354" s="9">
        <f>(+AC354-AE354)</f>
        <v>967325.609999992</v>
      </c>
      <c r="AH354" s="37" t="str">
        <f>IF((+AC354-AE354)=(AG354),"  ",$AO$506)</f>
        <v>  </v>
      </c>
      <c r="AI354" s="38">
        <f>IF(AE354&lt;0,IF(AG354=0,0,IF(OR(AE354=0,AC354=0),"N.M.",IF(ABS(AG354/AE354)&gt;=10,"N.M.",AG354/(-AE354)))),IF(AG354=0,0,IF(OR(AE354=0,AC354=0),"N.M.",IF(ABS(AG354/AE354)&gt;=10,"N.M.",AG354/AE354))))</f>
        <v>0.021060250155667322</v>
      </c>
      <c r="AJ354" s="105"/>
      <c r="AK354" s="105"/>
      <c r="AL354" s="105"/>
      <c r="AM354" s="105"/>
      <c r="AN354" s="105"/>
      <c r="AO354" s="105"/>
      <c r="AP354" s="106"/>
      <c r="AQ354" s="107"/>
      <c r="AR354" s="108"/>
      <c r="AS354" s="105"/>
      <c r="AT354" s="105"/>
      <c r="AU354" s="105"/>
      <c r="AV354" s="105"/>
      <c r="AW354" s="105"/>
      <c r="AX354" s="106"/>
      <c r="AY354" s="107"/>
      <c r="AZ354" s="108"/>
      <c r="BA354" s="105"/>
      <c r="BB354" s="105"/>
      <c r="BC354" s="105"/>
      <c r="BD354" s="106"/>
      <c r="BE354" s="107"/>
      <c r="BF354" s="108"/>
      <c r="BG354" s="105"/>
      <c r="BH354" s="109"/>
      <c r="BI354" s="105"/>
      <c r="BJ354" s="109"/>
      <c r="BK354" s="105"/>
      <c r="BL354" s="109"/>
      <c r="BM354" s="105"/>
      <c r="BN354" s="97"/>
      <c r="BO354" s="97"/>
      <c r="BP354" s="97"/>
    </row>
    <row r="355" spans="1:35" ht="12.75" outlineLevel="1">
      <c r="A355" s="1" t="s">
        <v>866</v>
      </c>
      <c r="B355" s="16" t="s">
        <v>867</v>
      </c>
      <c r="C355" s="1" t="s">
        <v>1290</v>
      </c>
      <c r="E355" s="5">
        <v>251498.422</v>
      </c>
      <c r="G355" s="5">
        <v>227897.159</v>
      </c>
      <c r="I355" s="9">
        <f aca="true" t="shared" si="112" ref="I355:I392">+E355-G355</f>
        <v>23601.262999999977</v>
      </c>
      <c r="K355" s="21">
        <f aca="true" t="shared" si="113" ref="K355:K392">IF(G355&lt;0,IF(I355=0,0,IF(OR(G355=0,E355=0),"N.M.",IF(ABS(I355/G355)&gt;=10,"N.M.",I355/(-G355)))),IF(I355=0,0,IF(OR(G355=0,E355=0),"N.M.",IF(ABS(I355/G355)&gt;=10,"N.M.",I355/G355))))</f>
        <v>0.10356102332982561</v>
      </c>
      <c r="M355" s="9">
        <v>721540.43</v>
      </c>
      <c r="O355" s="9">
        <v>636981.205</v>
      </c>
      <c r="Q355" s="9">
        <f aca="true" t="shared" si="114" ref="Q355:Q392">(+M355-O355)</f>
        <v>84559.2250000001</v>
      </c>
      <c r="S355" s="21">
        <f aca="true" t="shared" si="115" ref="S355:S392">IF(O355&lt;0,IF(Q355=0,0,IF(OR(O355=0,M355=0),"N.M.",IF(ABS(Q355/O355)&gt;=10,"N.M.",Q355/(-O355)))),IF(Q355=0,0,IF(OR(O355=0,M355=0),"N.M.",IF(ABS(Q355/O355)&gt;=10,"N.M.",Q355/O355))))</f>
        <v>0.1327499529597582</v>
      </c>
      <c r="U355" s="9">
        <v>1740215.166</v>
      </c>
      <c r="W355" s="9">
        <v>1693709.476</v>
      </c>
      <c r="Y355" s="9">
        <f aca="true" t="shared" si="116" ref="Y355:Y392">(+U355-W355)</f>
        <v>46505.689999999944</v>
      </c>
      <c r="AA355" s="21">
        <f aca="true" t="shared" si="117" ref="AA355:AA392">IF(W355&lt;0,IF(Y355=0,0,IF(OR(W355=0,U355=0),"N.M.",IF(ABS(Y355/W355)&gt;=10,"N.M.",Y355/(-W355)))),IF(Y355=0,0,IF(OR(W355=0,U355=0),"N.M.",IF(ABS(Y355/W355)&gt;=10,"N.M.",Y355/W355))))</f>
        <v>0.02745789089509702</v>
      </c>
      <c r="AC355" s="9">
        <v>2531380.5379999997</v>
      </c>
      <c r="AE355" s="9">
        <v>2793904.999</v>
      </c>
      <c r="AG355" s="9">
        <f aca="true" t="shared" si="118" ref="AG355:AG392">(+AC355-AE355)</f>
        <v>-262524.4610000001</v>
      </c>
      <c r="AI355" s="21">
        <f aca="true" t="shared" si="119" ref="AI355:AI392">IF(AE355&lt;0,IF(AG355=0,0,IF(OR(AE355=0,AC355=0),"N.M.",IF(ABS(AG355/AE355)&gt;=10,"N.M.",AG355/(-AE355)))),IF(AG355=0,0,IF(OR(AE355=0,AC355=0),"N.M.",IF(ABS(AG355/AE355)&gt;=10,"N.M.",AG355/AE355))))</f>
        <v>-0.09396327401753582</v>
      </c>
    </row>
    <row r="356" spans="1:35" ht="12.75" outlineLevel="1">
      <c r="A356" s="1" t="s">
        <v>868</v>
      </c>
      <c r="B356" s="16" t="s">
        <v>869</v>
      </c>
      <c r="C356" s="1" t="s">
        <v>1291</v>
      </c>
      <c r="E356" s="5">
        <v>105.028</v>
      </c>
      <c r="G356" s="5">
        <v>211.561</v>
      </c>
      <c r="I356" s="9">
        <f t="shared" si="112"/>
        <v>-106.533</v>
      </c>
      <c r="K356" s="21">
        <f t="shared" si="113"/>
        <v>-0.5035568937564107</v>
      </c>
      <c r="M356" s="9">
        <v>574.688</v>
      </c>
      <c r="O356" s="9">
        <v>378.41</v>
      </c>
      <c r="Q356" s="9">
        <f t="shared" si="114"/>
        <v>196.27799999999996</v>
      </c>
      <c r="S356" s="21">
        <f t="shared" si="115"/>
        <v>0.5186913665072275</v>
      </c>
      <c r="U356" s="9">
        <v>17792.87</v>
      </c>
      <c r="W356" s="9">
        <v>26544.29</v>
      </c>
      <c r="Y356" s="9">
        <f t="shared" si="116"/>
        <v>-8751.420000000002</v>
      </c>
      <c r="AA356" s="21">
        <f t="shared" si="117"/>
        <v>-0.32969124433164354</v>
      </c>
      <c r="AC356" s="9">
        <v>28551.28</v>
      </c>
      <c r="AE356" s="9">
        <v>27231.98</v>
      </c>
      <c r="AG356" s="9">
        <f t="shared" si="118"/>
        <v>1319.2999999999993</v>
      </c>
      <c r="AI356" s="21">
        <f t="shared" si="119"/>
        <v>0.04844671595675376</v>
      </c>
    </row>
    <row r="357" spans="1:35" ht="12.75" outlineLevel="1">
      <c r="A357" s="1" t="s">
        <v>870</v>
      </c>
      <c r="B357" s="16" t="s">
        <v>871</v>
      </c>
      <c r="C357" s="1" t="s">
        <v>1292</v>
      </c>
      <c r="E357" s="5">
        <v>0</v>
      </c>
      <c r="G357" s="5">
        <v>0</v>
      </c>
      <c r="I357" s="9">
        <f t="shared" si="112"/>
        <v>0</v>
      </c>
      <c r="K357" s="21">
        <f t="shared" si="113"/>
        <v>0</v>
      </c>
      <c r="M357" s="9">
        <v>0</v>
      </c>
      <c r="O357" s="9">
        <v>0</v>
      </c>
      <c r="Q357" s="9">
        <f t="shared" si="114"/>
        <v>0</v>
      </c>
      <c r="S357" s="21">
        <f t="shared" si="115"/>
        <v>0</v>
      </c>
      <c r="U357" s="9">
        <v>0</v>
      </c>
      <c r="W357" s="9">
        <v>2196.34</v>
      </c>
      <c r="Y357" s="9">
        <f t="shared" si="116"/>
        <v>-2196.34</v>
      </c>
      <c r="AA357" s="21" t="str">
        <f t="shared" si="117"/>
        <v>N.M.</v>
      </c>
      <c r="AC357" s="9">
        <v>0</v>
      </c>
      <c r="AE357" s="9">
        <v>9887.52</v>
      </c>
      <c r="AG357" s="9">
        <f t="shared" si="118"/>
        <v>-9887.52</v>
      </c>
      <c r="AI357" s="21" t="str">
        <f t="shared" si="119"/>
        <v>N.M.</v>
      </c>
    </row>
    <row r="358" spans="1:35" ht="12.75" outlineLevel="1">
      <c r="A358" s="1" t="s">
        <v>872</v>
      </c>
      <c r="B358" s="16" t="s">
        <v>873</v>
      </c>
      <c r="C358" s="1" t="s">
        <v>1292</v>
      </c>
      <c r="E358" s="5">
        <v>0</v>
      </c>
      <c r="G358" s="5">
        <v>0</v>
      </c>
      <c r="I358" s="9">
        <f t="shared" si="112"/>
        <v>0</v>
      </c>
      <c r="K358" s="21">
        <f t="shared" si="113"/>
        <v>0</v>
      </c>
      <c r="M358" s="9">
        <v>0</v>
      </c>
      <c r="O358" s="9">
        <v>-40712.67</v>
      </c>
      <c r="Q358" s="9">
        <f t="shared" si="114"/>
        <v>40712.67</v>
      </c>
      <c r="S358" s="21" t="str">
        <f t="shared" si="115"/>
        <v>N.M.</v>
      </c>
      <c r="U358" s="9">
        <v>607.79</v>
      </c>
      <c r="W358" s="9">
        <v>-40712.67</v>
      </c>
      <c r="Y358" s="9">
        <f t="shared" si="116"/>
        <v>41320.46</v>
      </c>
      <c r="AA358" s="21">
        <f t="shared" si="117"/>
        <v>1.0149287678749637</v>
      </c>
      <c r="AC358" s="9">
        <v>607.79</v>
      </c>
      <c r="AE358" s="9">
        <v>2503403.85</v>
      </c>
      <c r="AG358" s="9">
        <f t="shared" si="118"/>
        <v>-2502796.06</v>
      </c>
      <c r="AI358" s="21">
        <f t="shared" si="119"/>
        <v>-0.9997572145620851</v>
      </c>
    </row>
    <row r="359" spans="1:35" ht="12.75" outlineLevel="1">
      <c r="A359" s="1" t="s">
        <v>874</v>
      </c>
      <c r="B359" s="16" t="s">
        <v>875</v>
      </c>
      <c r="C359" s="1" t="s">
        <v>1292</v>
      </c>
      <c r="E359" s="5">
        <v>0</v>
      </c>
      <c r="G359" s="5">
        <v>625659</v>
      </c>
      <c r="I359" s="9">
        <f t="shared" si="112"/>
        <v>-625659</v>
      </c>
      <c r="K359" s="21" t="str">
        <f t="shared" si="113"/>
        <v>N.M.</v>
      </c>
      <c r="M359" s="9">
        <v>0</v>
      </c>
      <c r="O359" s="9">
        <v>1876977</v>
      </c>
      <c r="Q359" s="9">
        <f t="shared" si="114"/>
        <v>-1876977</v>
      </c>
      <c r="S359" s="21" t="str">
        <f t="shared" si="115"/>
        <v>N.M.</v>
      </c>
      <c r="U359" s="9">
        <v>0</v>
      </c>
      <c r="W359" s="9">
        <v>5005859.84</v>
      </c>
      <c r="Y359" s="9">
        <f t="shared" si="116"/>
        <v>-5005859.84</v>
      </c>
      <c r="AA359" s="21" t="str">
        <f t="shared" si="117"/>
        <v>N.M.</v>
      </c>
      <c r="AC359" s="9">
        <v>2504618.58</v>
      </c>
      <c r="AE359" s="9">
        <v>5005859.84</v>
      </c>
      <c r="AG359" s="9">
        <f t="shared" si="118"/>
        <v>-2501241.26</v>
      </c>
      <c r="AI359" s="21">
        <f t="shared" si="119"/>
        <v>-0.4996626633477616</v>
      </c>
    </row>
    <row r="360" spans="1:35" ht="12.75" outlineLevel="1">
      <c r="A360" s="1" t="s">
        <v>876</v>
      </c>
      <c r="B360" s="16" t="s">
        <v>877</v>
      </c>
      <c r="C360" s="1" t="s">
        <v>1292</v>
      </c>
      <c r="E360" s="5">
        <v>743870</v>
      </c>
      <c r="G360" s="5">
        <v>0</v>
      </c>
      <c r="I360" s="9">
        <f t="shared" si="112"/>
        <v>743870</v>
      </c>
      <c r="K360" s="21" t="str">
        <f t="shared" si="113"/>
        <v>N.M.</v>
      </c>
      <c r="M360" s="9">
        <v>2231610</v>
      </c>
      <c r="O360" s="9">
        <v>0</v>
      </c>
      <c r="Q360" s="9">
        <f t="shared" si="114"/>
        <v>2231610</v>
      </c>
      <c r="S360" s="21" t="str">
        <f t="shared" si="115"/>
        <v>N.M.</v>
      </c>
      <c r="U360" s="9">
        <v>5951159.91</v>
      </c>
      <c r="W360" s="9">
        <v>0</v>
      </c>
      <c r="Y360" s="9">
        <f t="shared" si="116"/>
        <v>5951159.91</v>
      </c>
      <c r="AA360" s="21" t="str">
        <f t="shared" si="117"/>
        <v>N.M.</v>
      </c>
      <c r="AC360" s="9">
        <v>5951159.91</v>
      </c>
      <c r="AE360" s="9">
        <v>0</v>
      </c>
      <c r="AG360" s="9">
        <f t="shared" si="118"/>
        <v>5951159.91</v>
      </c>
      <c r="AI360" s="21" t="str">
        <f t="shared" si="119"/>
        <v>N.M.</v>
      </c>
    </row>
    <row r="361" spans="1:35" ht="12.75" outlineLevel="1">
      <c r="A361" s="1" t="s">
        <v>878</v>
      </c>
      <c r="B361" s="16" t="s">
        <v>879</v>
      </c>
      <c r="C361" s="1" t="s">
        <v>1293</v>
      </c>
      <c r="E361" s="5">
        <v>0</v>
      </c>
      <c r="G361" s="5">
        <v>0</v>
      </c>
      <c r="I361" s="9">
        <f t="shared" si="112"/>
        <v>0</v>
      </c>
      <c r="K361" s="21">
        <f t="shared" si="113"/>
        <v>0</v>
      </c>
      <c r="M361" s="9">
        <v>0</v>
      </c>
      <c r="O361" s="9">
        <v>0</v>
      </c>
      <c r="Q361" s="9">
        <f t="shared" si="114"/>
        <v>0</v>
      </c>
      <c r="S361" s="21">
        <f t="shared" si="115"/>
        <v>0</v>
      </c>
      <c r="U361" s="9">
        <v>0</v>
      </c>
      <c r="W361" s="9">
        <v>40779</v>
      </c>
      <c r="Y361" s="9">
        <f t="shared" si="116"/>
        <v>-40779</v>
      </c>
      <c r="AA361" s="21" t="str">
        <f t="shared" si="117"/>
        <v>N.M.</v>
      </c>
      <c r="AC361" s="9">
        <v>0</v>
      </c>
      <c r="AE361" s="9">
        <v>40779</v>
      </c>
      <c r="AG361" s="9">
        <f t="shared" si="118"/>
        <v>-40779</v>
      </c>
      <c r="AI361" s="21" t="str">
        <f t="shared" si="119"/>
        <v>N.M.</v>
      </c>
    </row>
    <row r="362" spans="1:35" ht="12.75" outlineLevel="1">
      <c r="A362" s="1" t="s">
        <v>880</v>
      </c>
      <c r="B362" s="16" t="s">
        <v>881</v>
      </c>
      <c r="C362" s="1" t="s">
        <v>1293</v>
      </c>
      <c r="E362" s="5">
        <v>0</v>
      </c>
      <c r="G362" s="5">
        <v>-3961</v>
      </c>
      <c r="I362" s="9">
        <f t="shared" si="112"/>
        <v>3961</v>
      </c>
      <c r="K362" s="21" t="str">
        <f t="shared" si="113"/>
        <v>N.M.</v>
      </c>
      <c r="M362" s="9">
        <v>0</v>
      </c>
      <c r="O362" s="9">
        <v>5039</v>
      </c>
      <c r="Q362" s="9">
        <f t="shared" si="114"/>
        <v>-5039</v>
      </c>
      <c r="S362" s="21" t="str">
        <f t="shared" si="115"/>
        <v>N.M.</v>
      </c>
      <c r="U362" s="9">
        <v>-11685</v>
      </c>
      <c r="W362" s="9">
        <v>39174</v>
      </c>
      <c r="Y362" s="9">
        <f t="shared" si="116"/>
        <v>-50859</v>
      </c>
      <c r="AA362" s="21">
        <f t="shared" si="117"/>
        <v>-1.2982845765048245</v>
      </c>
      <c r="AC362" s="9">
        <v>27053</v>
      </c>
      <c r="AE362" s="9">
        <v>39174</v>
      </c>
      <c r="AG362" s="9">
        <f t="shared" si="118"/>
        <v>-12121</v>
      </c>
      <c r="AI362" s="21">
        <f t="shared" si="119"/>
        <v>-0.30941440751518867</v>
      </c>
    </row>
    <row r="363" spans="1:35" ht="12.75" outlineLevel="1">
      <c r="A363" s="1" t="s">
        <v>882</v>
      </c>
      <c r="B363" s="16" t="s">
        <v>883</v>
      </c>
      <c r="C363" s="1" t="s">
        <v>1293</v>
      </c>
      <c r="E363" s="5">
        <v>-5772</v>
      </c>
      <c r="G363" s="5">
        <v>0</v>
      </c>
      <c r="I363" s="9">
        <f t="shared" si="112"/>
        <v>-5772</v>
      </c>
      <c r="K363" s="21" t="str">
        <f t="shared" si="113"/>
        <v>N.M.</v>
      </c>
      <c r="M363" s="9">
        <v>22228</v>
      </c>
      <c r="O363" s="9">
        <v>0</v>
      </c>
      <c r="Q363" s="9">
        <f t="shared" si="114"/>
        <v>22228</v>
      </c>
      <c r="S363" s="21" t="str">
        <f t="shared" si="115"/>
        <v>N.M.</v>
      </c>
      <c r="U363" s="9">
        <v>64888</v>
      </c>
      <c r="W363" s="9">
        <v>0</v>
      </c>
      <c r="Y363" s="9">
        <f t="shared" si="116"/>
        <v>64888</v>
      </c>
      <c r="AA363" s="21" t="str">
        <f t="shared" si="117"/>
        <v>N.M.</v>
      </c>
      <c r="AC363" s="9">
        <v>64888</v>
      </c>
      <c r="AE363" s="9">
        <v>0</v>
      </c>
      <c r="AG363" s="9">
        <f t="shared" si="118"/>
        <v>64888</v>
      </c>
      <c r="AI363" s="21" t="str">
        <f t="shared" si="119"/>
        <v>N.M.</v>
      </c>
    </row>
    <row r="364" spans="1:35" ht="12.75" outlineLevel="1">
      <c r="A364" s="1" t="s">
        <v>884</v>
      </c>
      <c r="B364" s="16" t="s">
        <v>885</v>
      </c>
      <c r="C364" s="1" t="s">
        <v>1294</v>
      </c>
      <c r="E364" s="5">
        <v>80.181</v>
      </c>
      <c r="G364" s="5">
        <v>140.79</v>
      </c>
      <c r="I364" s="9">
        <f t="shared" si="112"/>
        <v>-60.608999999999995</v>
      </c>
      <c r="K364" s="21">
        <f t="shared" si="113"/>
        <v>-0.43049222245898144</v>
      </c>
      <c r="M364" s="9">
        <v>414.46200000000005</v>
      </c>
      <c r="O364" s="9">
        <v>286.54</v>
      </c>
      <c r="Q364" s="9">
        <f t="shared" si="114"/>
        <v>127.92200000000003</v>
      </c>
      <c r="S364" s="21">
        <f t="shared" si="115"/>
        <v>0.44643679765477773</v>
      </c>
      <c r="U364" s="9">
        <v>13507.575</v>
      </c>
      <c r="W364" s="9">
        <v>19624.09</v>
      </c>
      <c r="Y364" s="9">
        <f t="shared" si="116"/>
        <v>-6116.514999999999</v>
      </c>
      <c r="AA364" s="21">
        <f t="shared" si="117"/>
        <v>-0.31168400674884794</v>
      </c>
      <c r="AC364" s="9">
        <v>21077.065000000002</v>
      </c>
      <c r="AE364" s="9">
        <v>20105.28</v>
      </c>
      <c r="AG364" s="9">
        <f t="shared" si="118"/>
        <v>971.7850000000035</v>
      </c>
      <c r="AI364" s="21">
        <f t="shared" si="119"/>
        <v>0.04833481553104476</v>
      </c>
    </row>
    <row r="365" spans="1:35" ht="12.75" outlineLevel="1">
      <c r="A365" s="1" t="s">
        <v>886</v>
      </c>
      <c r="B365" s="16" t="s">
        <v>887</v>
      </c>
      <c r="C365" s="1" t="s">
        <v>1295</v>
      </c>
      <c r="E365" s="5">
        <v>0</v>
      </c>
      <c r="G365" s="5">
        <v>0</v>
      </c>
      <c r="I365" s="9">
        <f t="shared" si="112"/>
        <v>0</v>
      </c>
      <c r="K365" s="21">
        <f t="shared" si="113"/>
        <v>0</v>
      </c>
      <c r="M365" s="9">
        <v>0</v>
      </c>
      <c r="O365" s="9">
        <v>0</v>
      </c>
      <c r="Q365" s="9">
        <f t="shared" si="114"/>
        <v>0</v>
      </c>
      <c r="S365" s="21">
        <f t="shared" si="115"/>
        <v>0</v>
      </c>
      <c r="U365" s="9">
        <v>0</v>
      </c>
      <c r="W365" s="9">
        <v>0</v>
      </c>
      <c r="Y365" s="9">
        <f t="shared" si="116"/>
        <v>0</v>
      </c>
      <c r="AA365" s="21">
        <f t="shared" si="117"/>
        <v>0</v>
      </c>
      <c r="AC365" s="9">
        <v>0</v>
      </c>
      <c r="AE365" s="9">
        <v>13884</v>
      </c>
      <c r="AG365" s="9">
        <f t="shared" si="118"/>
        <v>-13884</v>
      </c>
      <c r="AI365" s="21" t="str">
        <f t="shared" si="119"/>
        <v>N.M.</v>
      </c>
    </row>
    <row r="366" spans="1:35" ht="12.75" outlineLevel="1">
      <c r="A366" s="1" t="s">
        <v>888</v>
      </c>
      <c r="B366" s="16" t="s">
        <v>889</v>
      </c>
      <c r="C366" s="1" t="s">
        <v>1295</v>
      </c>
      <c r="E366" s="5">
        <v>0</v>
      </c>
      <c r="G366" s="5">
        <v>0</v>
      </c>
      <c r="I366" s="9">
        <f t="shared" si="112"/>
        <v>0</v>
      </c>
      <c r="K366" s="21">
        <f t="shared" si="113"/>
        <v>0</v>
      </c>
      <c r="M366" s="9">
        <v>0</v>
      </c>
      <c r="O366" s="9">
        <v>0</v>
      </c>
      <c r="Q366" s="9">
        <f t="shared" si="114"/>
        <v>0</v>
      </c>
      <c r="S366" s="21">
        <f t="shared" si="115"/>
        <v>0</v>
      </c>
      <c r="U366" s="9">
        <v>0</v>
      </c>
      <c r="W366" s="9">
        <v>165</v>
      </c>
      <c r="Y366" s="9">
        <f t="shared" si="116"/>
        <v>-165</v>
      </c>
      <c r="AA366" s="21" t="str">
        <f t="shared" si="117"/>
        <v>N.M.</v>
      </c>
      <c r="AC366" s="9">
        <v>82269</v>
      </c>
      <c r="AE366" s="9">
        <v>107151</v>
      </c>
      <c r="AG366" s="9">
        <f t="shared" si="118"/>
        <v>-24882</v>
      </c>
      <c r="AI366" s="21">
        <f t="shared" si="119"/>
        <v>-0.2322143517092701</v>
      </c>
    </row>
    <row r="367" spans="1:35" ht="12.75" outlineLevel="1">
      <c r="A367" s="1" t="s">
        <v>890</v>
      </c>
      <c r="B367" s="16" t="s">
        <v>891</v>
      </c>
      <c r="C367" s="1" t="s">
        <v>1295</v>
      </c>
      <c r="E367" s="5">
        <v>0</v>
      </c>
      <c r="G367" s="5">
        <v>11900</v>
      </c>
      <c r="I367" s="9">
        <f t="shared" si="112"/>
        <v>-11900</v>
      </c>
      <c r="K367" s="21" t="str">
        <f t="shared" si="113"/>
        <v>N.M.</v>
      </c>
      <c r="M367" s="9">
        <v>0</v>
      </c>
      <c r="O367" s="9">
        <v>36000</v>
      </c>
      <c r="Q367" s="9">
        <f t="shared" si="114"/>
        <v>-36000</v>
      </c>
      <c r="S367" s="21" t="str">
        <f t="shared" si="115"/>
        <v>N.M.</v>
      </c>
      <c r="U367" s="9">
        <v>0</v>
      </c>
      <c r="W367" s="9">
        <v>95700</v>
      </c>
      <c r="Y367" s="9">
        <f t="shared" si="116"/>
        <v>-95700</v>
      </c>
      <c r="AA367" s="21" t="str">
        <f t="shared" si="117"/>
        <v>N.M.</v>
      </c>
      <c r="AC367" s="9">
        <v>99731</v>
      </c>
      <c r="AE367" s="9">
        <v>95700</v>
      </c>
      <c r="AG367" s="9">
        <f t="shared" si="118"/>
        <v>4031</v>
      </c>
      <c r="AI367" s="21">
        <f t="shared" si="119"/>
        <v>0.04212121212121212</v>
      </c>
    </row>
    <row r="368" spans="1:35" ht="12.75" outlineLevel="1">
      <c r="A368" s="1" t="s">
        <v>892</v>
      </c>
      <c r="B368" s="16" t="s">
        <v>893</v>
      </c>
      <c r="C368" s="1" t="s">
        <v>1295</v>
      </c>
      <c r="E368" s="5">
        <v>12300</v>
      </c>
      <c r="G368" s="5">
        <v>0</v>
      </c>
      <c r="I368" s="9">
        <f t="shared" si="112"/>
        <v>12300</v>
      </c>
      <c r="K368" s="21" t="str">
        <f t="shared" si="113"/>
        <v>N.M.</v>
      </c>
      <c r="M368" s="9">
        <v>45900</v>
      </c>
      <c r="O368" s="9">
        <v>0</v>
      </c>
      <c r="Q368" s="9">
        <f t="shared" si="114"/>
        <v>45900</v>
      </c>
      <c r="S368" s="21" t="str">
        <f t="shared" si="115"/>
        <v>N.M.</v>
      </c>
      <c r="U368" s="9">
        <v>117700</v>
      </c>
      <c r="W368" s="9">
        <v>0</v>
      </c>
      <c r="Y368" s="9">
        <f t="shared" si="116"/>
        <v>117700</v>
      </c>
      <c r="AA368" s="21" t="str">
        <f t="shared" si="117"/>
        <v>N.M.</v>
      </c>
      <c r="AC368" s="9">
        <v>117700</v>
      </c>
      <c r="AE368" s="9">
        <v>0</v>
      </c>
      <c r="AG368" s="9">
        <f t="shared" si="118"/>
        <v>117700</v>
      </c>
      <c r="AI368" s="21" t="str">
        <f t="shared" si="119"/>
        <v>N.M.</v>
      </c>
    </row>
    <row r="369" spans="1:35" ht="12.75" outlineLevel="1">
      <c r="A369" s="1" t="s">
        <v>894</v>
      </c>
      <c r="B369" s="16" t="s">
        <v>895</v>
      </c>
      <c r="C369" s="1" t="s">
        <v>1296</v>
      </c>
      <c r="E369" s="5">
        <v>0</v>
      </c>
      <c r="G369" s="5">
        <v>0</v>
      </c>
      <c r="I369" s="9">
        <f t="shared" si="112"/>
        <v>0</v>
      </c>
      <c r="K369" s="21">
        <f t="shared" si="113"/>
        <v>0</v>
      </c>
      <c r="M369" s="9">
        <v>0</v>
      </c>
      <c r="O369" s="9">
        <v>2838</v>
      </c>
      <c r="Q369" s="9">
        <f t="shared" si="114"/>
        <v>-2838</v>
      </c>
      <c r="S369" s="21" t="str">
        <f t="shared" si="115"/>
        <v>N.M.</v>
      </c>
      <c r="U369" s="9">
        <v>74.56</v>
      </c>
      <c r="W369" s="9">
        <v>3700</v>
      </c>
      <c r="Y369" s="9">
        <f t="shared" si="116"/>
        <v>-3625.44</v>
      </c>
      <c r="AA369" s="21">
        <f t="shared" si="117"/>
        <v>-0.9798486486486486</v>
      </c>
      <c r="AC369" s="9">
        <v>4472.56</v>
      </c>
      <c r="AE369" s="9">
        <v>3700</v>
      </c>
      <c r="AG369" s="9">
        <f t="shared" si="118"/>
        <v>772.5600000000004</v>
      </c>
      <c r="AI369" s="21">
        <f t="shared" si="119"/>
        <v>0.2088000000000001</v>
      </c>
    </row>
    <row r="370" spans="1:35" ht="12.75" outlineLevel="1">
      <c r="A370" s="1" t="s">
        <v>896</v>
      </c>
      <c r="B370" s="16" t="s">
        <v>897</v>
      </c>
      <c r="C370" s="1" t="s">
        <v>1296</v>
      </c>
      <c r="E370" s="5">
        <v>0</v>
      </c>
      <c r="G370" s="5">
        <v>0</v>
      </c>
      <c r="I370" s="9">
        <f t="shared" si="112"/>
        <v>0</v>
      </c>
      <c r="K370" s="21">
        <f t="shared" si="113"/>
        <v>0</v>
      </c>
      <c r="M370" s="9">
        <v>0</v>
      </c>
      <c r="O370" s="9">
        <v>0</v>
      </c>
      <c r="Q370" s="9">
        <f t="shared" si="114"/>
        <v>0</v>
      </c>
      <c r="S370" s="21">
        <f t="shared" si="115"/>
        <v>0</v>
      </c>
      <c r="U370" s="9">
        <v>4926.84</v>
      </c>
      <c r="W370" s="9">
        <v>0</v>
      </c>
      <c r="Y370" s="9">
        <f t="shared" si="116"/>
        <v>4926.84</v>
      </c>
      <c r="AA370" s="21" t="str">
        <f t="shared" si="117"/>
        <v>N.M.</v>
      </c>
      <c r="AC370" s="9">
        <v>4926.84</v>
      </c>
      <c r="AE370" s="9">
        <v>0</v>
      </c>
      <c r="AG370" s="9">
        <f t="shared" si="118"/>
        <v>4926.84</v>
      </c>
      <c r="AI370" s="21" t="str">
        <f t="shared" si="119"/>
        <v>N.M.</v>
      </c>
    </row>
    <row r="371" spans="1:35" ht="12.75" outlineLevel="1">
      <c r="A371" s="1" t="s">
        <v>898</v>
      </c>
      <c r="B371" s="16" t="s">
        <v>899</v>
      </c>
      <c r="C371" s="1" t="s">
        <v>1297</v>
      </c>
      <c r="E371" s="5">
        <v>0</v>
      </c>
      <c r="G371" s="5">
        <v>0</v>
      </c>
      <c r="I371" s="9">
        <f t="shared" si="112"/>
        <v>0</v>
      </c>
      <c r="K371" s="21">
        <f t="shared" si="113"/>
        <v>0</v>
      </c>
      <c r="M371" s="9">
        <v>0</v>
      </c>
      <c r="O371" s="9">
        <v>0</v>
      </c>
      <c r="Q371" s="9">
        <f t="shared" si="114"/>
        <v>0</v>
      </c>
      <c r="S371" s="21">
        <f t="shared" si="115"/>
        <v>0</v>
      </c>
      <c r="U371" s="9">
        <v>0</v>
      </c>
      <c r="W371" s="9">
        <v>295</v>
      </c>
      <c r="Y371" s="9">
        <f t="shared" si="116"/>
        <v>-295</v>
      </c>
      <c r="AA371" s="21" t="str">
        <f t="shared" si="117"/>
        <v>N.M.</v>
      </c>
      <c r="AC371" s="9">
        <v>0</v>
      </c>
      <c r="AE371" s="9">
        <v>295</v>
      </c>
      <c r="AG371" s="9">
        <f t="shared" si="118"/>
        <v>-295</v>
      </c>
      <c r="AI371" s="21" t="str">
        <f t="shared" si="119"/>
        <v>N.M.</v>
      </c>
    </row>
    <row r="372" spans="1:35" ht="12.75" outlineLevel="1">
      <c r="A372" s="1" t="s">
        <v>900</v>
      </c>
      <c r="B372" s="16" t="s">
        <v>901</v>
      </c>
      <c r="C372" s="1" t="s">
        <v>1297</v>
      </c>
      <c r="E372" s="5">
        <v>0</v>
      </c>
      <c r="G372" s="5">
        <v>15</v>
      </c>
      <c r="I372" s="9">
        <f t="shared" si="112"/>
        <v>-15</v>
      </c>
      <c r="K372" s="21" t="str">
        <f t="shared" si="113"/>
        <v>N.M.</v>
      </c>
      <c r="M372" s="9">
        <v>0</v>
      </c>
      <c r="O372" s="9">
        <v>290</v>
      </c>
      <c r="Q372" s="9">
        <f t="shared" si="114"/>
        <v>-290</v>
      </c>
      <c r="S372" s="21" t="str">
        <f t="shared" si="115"/>
        <v>N.M.</v>
      </c>
      <c r="U372" s="9">
        <v>0</v>
      </c>
      <c r="W372" s="9">
        <v>567</v>
      </c>
      <c r="Y372" s="9">
        <f t="shared" si="116"/>
        <v>-567</v>
      </c>
      <c r="AA372" s="21" t="str">
        <f t="shared" si="117"/>
        <v>N.M.</v>
      </c>
      <c r="AC372" s="9">
        <v>15</v>
      </c>
      <c r="AE372" s="9">
        <v>567</v>
      </c>
      <c r="AG372" s="9">
        <f t="shared" si="118"/>
        <v>-552</v>
      </c>
      <c r="AI372" s="21">
        <f t="shared" si="119"/>
        <v>-0.9735449735449735</v>
      </c>
    </row>
    <row r="373" spans="1:35" ht="12.75" outlineLevel="1">
      <c r="A373" s="1" t="s">
        <v>902</v>
      </c>
      <c r="B373" s="16" t="s">
        <v>903</v>
      </c>
      <c r="C373" s="1" t="s">
        <v>1297</v>
      </c>
      <c r="E373" s="5">
        <v>15</v>
      </c>
      <c r="G373" s="5">
        <v>0</v>
      </c>
      <c r="I373" s="9">
        <f t="shared" si="112"/>
        <v>15</v>
      </c>
      <c r="K373" s="21" t="str">
        <f t="shared" si="113"/>
        <v>N.M.</v>
      </c>
      <c r="M373" s="9">
        <v>420</v>
      </c>
      <c r="O373" s="9">
        <v>0</v>
      </c>
      <c r="Q373" s="9">
        <f t="shared" si="114"/>
        <v>420</v>
      </c>
      <c r="S373" s="21" t="str">
        <f t="shared" si="115"/>
        <v>N.M.</v>
      </c>
      <c r="U373" s="9">
        <v>445</v>
      </c>
      <c r="W373" s="9">
        <v>0</v>
      </c>
      <c r="Y373" s="9">
        <f t="shared" si="116"/>
        <v>445</v>
      </c>
      <c r="AA373" s="21" t="str">
        <f t="shared" si="117"/>
        <v>N.M.</v>
      </c>
      <c r="AC373" s="9">
        <v>445</v>
      </c>
      <c r="AE373" s="9">
        <v>0</v>
      </c>
      <c r="AG373" s="9">
        <f t="shared" si="118"/>
        <v>445</v>
      </c>
      <c r="AI373" s="21" t="str">
        <f t="shared" si="119"/>
        <v>N.M.</v>
      </c>
    </row>
    <row r="374" spans="1:35" ht="12.75" outlineLevel="1">
      <c r="A374" s="1" t="s">
        <v>904</v>
      </c>
      <c r="B374" s="16" t="s">
        <v>905</v>
      </c>
      <c r="C374" s="1" t="s">
        <v>1298</v>
      </c>
      <c r="E374" s="5">
        <v>0</v>
      </c>
      <c r="G374" s="5">
        <v>0</v>
      </c>
      <c r="I374" s="9">
        <f t="shared" si="112"/>
        <v>0</v>
      </c>
      <c r="K374" s="21">
        <f t="shared" si="113"/>
        <v>0</v>
      </c>
      <c r="M374" s="9">
        <v>0</v>
      </c>
      <c r="O374" s="9">
        <v>44590.01</v>
      </c>
      <c r="Q374" s="9">
        <f t="shared" si="114"/>
        <v>-44590.01</v>
      </c>
      <c r="S374" s="21" t="str">
        <f t="shared" si="115"/>
        <v>N.M.</v>
      </c>
      <c r="U374" s="9">
        <v>0</v>
      </c>
      <c r="W374" s="9">
        <v>267545.01</v>
      </c>
      <c r="Y374" s="9">
        <f t="shared" si="116"/>
        <v>-267545.01</v>
      </c>
      <c r="AA374" s="21" t="str">
        <f t="shared" si="117"/>
        <v>N.M.</v>
      </c>
      <c r="AC374" s="9">
        <v>0</v>
      </c>
      <c r="AE374" s="9">
        <v>445909.01</v>
      </c>
      <c r="AG374" s="9">
        <f t="shared" si="118"/>
        <v>-445909.01</v>
      </c>
      <c r="AI374" s="21" t="str">
        <f t="shared" si="119"/>
        <v>N.M.</v>
      </c>
    </row>
    <row r="375" spans="1:35" ht="12.75" outlineLevel="1">
      <c r="A375" s="1" t="s">
        <v>906</v>
      </c>
      <c r="B375" s="16" t="s">
        <v>907</v>
      </c>
      <c r="C375" s="1" t="s">
        <v>1298</v>
      </c>
      <c r="E375" s="5">
        <v>0</v>
      </c>
      <c r="G375" s="5">
        <v>49035</v>
      </c>
      <c r="I375" s="9">
        <f t="shared" si="112"/>
        <v>-49035</v>
      </c>
      <c r="K375" s="21" t="str">
        <f t="shared" si="113"/>
        <v>N.M.</v>
      </c>
      <c r="M375" s="9">
        <v>49024.37</v>
      </c>
      <c r="O375" s="9">
        <v>98070</v>
      </c>
      <c r="Q375" s="9">
        <f t="shared" si="114"/>
        <v>-49045.63</v>
      </c>
      <c r="S375" s="21">
        <f t="shared" si="115"/>
        <v>-0.500108391964923</v>
      </c>
      <c r="U375" s="9">
        <v>294199.37</v>
      </c>
      <c r="W375" s="9">
        <v>98070</v>
      </c>
      <c r="Y375" s="9">
        <f t="shared" si="116"/>
        <v>196129.37</v>
      </c>
      <c r="AA375" s="21">
        <f t="shared" si="117"/>
        <v>1.999891608035077</v>
      </c>
      <c r="AC375" s="9">
        <v>490339.37</v>
      </c>
      <c r="AE375" s="9">
        <v>98070</v>
      </c>
      <c r="AG375" s="9">
        <f t="shared" si="118"/>
        <v>392269.37</v>
      </c>
      <c r="AI375" s="21">
        <f t="shared" si="119"/>
        <v>3.999891608035077</v>
      </c>
    </row>
    <row r="376" spans="1:35" ht="12.75" outlineLevel="1">
      <c r="A376" s="1" t="s">
        <v>908</v>
      </c>
      <c r="B376" s="16" t="s">
        <v>909</v>
      </c>
      <c r="C376" s="1" t="s">
        <v>1298</v>
      </c>
      <c r="E376" s="5">
        <v>56563.2</v>
      </c>
      <c r="G376" s="5">
        <v>0</v>
      </c>
      <c r="I376" s="9">
        <f t="shared" si="112"/>
        <v>56563.2</v>
      </c>
      <c r="K376" s="21" t="str">
        <f t="shared" si="113"/>
        <v>N.M.</v>
      </c>
      <c r="M376" s="9">
        <v>113126.4</v>
      </c>
      <c r="O376" s="9">
        <v>0</v>
      </c>
      <c r="Q376" s="9">
        <f t="shared" si="114"/>
        <v>113126.4</v>
      </c>
      <c r="S376" s="21" t="str">
        <f t="shared" si="115"/>
        <v>N.M.</v>
      </c>
      <c r="U376" s="9">
        <v>113126.4</v>
      </c>
      <c r="W376" s="9">
        <v>0</v>
      </c>
      <c r="Y376" s="9">
        <f t="shared" si="116"/>
        <v>113126.4</v>
      </c>
      <c r="AA376" s="21" t="str">
        <f t="shared" si="117"/>
        <v>N.M.</v>
      </c>
      <c r="AC376" s="9">
        <v>113126.4</v>
      </c>
      <c r="AE376" s="9">
        <v>0</v>
      </c>
      <c r="AG376" s="9">
        <f t="shared" si="118"/>
        <v>113126.4</v>
      </c>
      <c r="AI376" s="21" t="str">
        <f t="shared" si="119"/>
        <v>N.M.</v>
      </c>
    </row>
    <row r="377" spans="1:35" ht="12.75" outlineLevel="1">
      <c r="A377" s="1" t="s">
        <v>910</v>
      </c>
      <c r="B377" s="16" t="s">
        <v>911</v>
      </c>
      <c r="C377" s="1" t="s">
        <v>1299</v>
      </c>
      <c r="E377" s="5">
        <v>9250</v>
      </c>
      <c r="G377" s="5">
        <v>0</v>
      </c>
      <c r="I377" s="9">
        <f t="shared" si="112"/>
        <v>9250</v>
      </c>
      <c r="K377" s="21" t="str">
        <f t="shared" si="113"/>
        <v>N.M.</v>
      </c>
      <c r="M377" s="9">
        <v>18500</v>
      </c>
      <c r="O377" s="9">
        <v>0</v>
      </c>
      <c r="Q377" s="9">
        <f t="shared" si="114"/>
        <v>18500</v>
      </c>
      <c r="S377" s="21" t="str">
        <f t="shared" si="115"/>
        <v>N.M.</v>
      </c>
      <c r="U377" s="9">
        <v>27500</v>
      </c>
      <c r="W377" s="9">
        <v>0</v>
      </c>
      <c r="Y377" s="9">
        <f t="shared" si="116"/>
        <v>27500</v>
      </c>
      <c r="AA377" s="21" t="str">
        <f t="shared" si="117"/>
        <v>N.M.</v>
      </c>
      <c r="AC377" s="9">
        <v>-1410900</v>
      </c>
      <c r="AE377" s="9">
        <v>0</v>
      </c>
      <c r="AG377" s="9">
        <f t="shared" si="118"/>
        <v>-1410900</v>
      </c>
      <c r="AI377" s="21" t="str">
        <f t="shared" si="119"/>
        <v>N.M.</v>
      </c>
    </row>
    <row r="378" spans="1:35" ht="12.75" outlineLevel="1">
      <c r="A378" s="1" t="s">
        <v>912</v>
      </c>
      <c r="B378" s="16" t="s">
        <v>913</v>
      </c>
      <c r="C378" s="1" t="s">
        <v>1299</v>
      </c>
      <c r="E378" s="5">
        <v>0</v>
      </c>
      <c r="G378" s="5">
        <v>0</v>
      </c>
      <c r="I378" s="9">
        <f t="shared" si="112"/>
        <v>0</v>
      </c>
      <c r="K378" s="21">
        <f t="shared" si="113"/>
        <v>0</v>
      </c>
      <c r="M378" s="9">
        <v>0</v>
      </c>
      <c r="O378" s="9">
        <v>0</v>
      </c>
      <c r="Q378" s="9">
        <f t="shared" si="114"/>
        <v>0</v>
      </c>
      <c r="S378" s="21">
        <f t="shared" si="115"/>
        <v>0</v>
      </c>
      <c r="U378" s="9">
        <v>0</v>
      </c>
      <c r="W378" s="9">
        <v>294.6</v>
      </c>
      <c r="Y378" s="9">
        <f t="shared" si="116"/>
        <v>-294.6</v>
      </c>
      <c r="AA378" s="21" t="str">
        <f t="shared" si="117"/>
        <v>N.M.</v>
      </c>
      <c r="AC378" s="9">
        <v>0</v>
      </c>
      <c r="AE378" s="9">
        <v>294.6</v>
      </c>
      <c r="AG378" s="9">
        <f t="shared" si="118"/>
        <v>-294.6</v>
      </c>
      <c r="AI378" s="21" t="str">
        <f t="shared" si="119"/>
        <v>N.M.</v>
      </c>
    </row>
    <row r="379" spans="1:35" ht="12.75" outlineLevel="1">
      <c r="A379" s="1" t="s">
        <v>914</v>
      </c>
      <c r="B379" s="16" t="s">
        <v>915</v>
      </c>
      <c r="C379" s="1" t="s">
        <v>1299</v>
      </c>
      <c r="E379" s="5">
        <v>0</v>
      </c>
      <c r="G379" s="5">
        <v>5447.6</v>
      </c>
      <c r="I379" s="9">
        <f t="shared" si="112"/>
        <v>-5447.6</v>
      </c>
      <c r="K379" s="21" t="str">
        <f t="shared" si="113"/>
        <v>N.M.</v>
      </c>
      <c r="M379" s="9">
        <v>0</v>
      </c>
      <c r="O379" s="9">
        <v>22419.39</v>
      </c>
      <c r="Q379" s="9">
        <f t="shared" si="114"/>
        <v>-22419.39</v>
      </c>
      <c r="S379" s="21" t="str">
        <f t="shared" si="115"/>
        <v>N.M.</v>
      </c>
      <c r="U379" s="9">
        <v>7355</v>
      </c>
      <c r="W379" s="9">
        <v>26422.58</v>
      </c>
      <c r="Y379" s="9">
        <f t="shared" si="116"/>
        <v>-19067.58</v>
      </c>
      <c r="AA379" s="21">
        <f t="shared" si="117"/>
        <v>-0.7216395976471639</v>
      </c>
      <c r="AC379" s="9">
        <v>28275.26</v>
      </c>
      <c r="AE379" s="9">
        <v>26422.58</v>
      </c>
      <c r="AG379" s="9">
        <f t="shared" si="118"/>
        <v>1852.6799999999967</v>
      </c>
      <c r="AI379" s="21">
        <f t="shared" si="119"/>
        <v>0.07011730118709061</v>
      </c>
    </row>
    <row r="380" spans="1:35" ht="12.75" outlineLevel="1">
      <c r="A380" s="1" t="s">
        <v>916</v>
      </c>
      <c r="B380" s="16" t="s">
        <v>917</v>
      </c>
      <c r="C380" s="1" t="s">
        <v>1299</v>
      </c>
      <c r="E380" s="5">
        <v>11678.07</v>
      </c>
      <c r="G380" s="5">
        <v>0</v>
      </c>
      <c r="I380" s="9">
        <f t="shared" si="112"/>
        <v>11678.07</v>
      </c>
      <c r="K380" s="21" t="str">
        <f t="shared" si="113"/>
        <v>N.M.</v>
      </c>
      <c r="M380" s="9">
        <v>29394.37</v>
      </c>
      <c r="O380" s="9">
        <v>0</v>
      </c>
      <c r="Q380" s="9">
        <f t="shared" si="114"/>
        <v>29394.37</v>
      </c>
      <c r="S380" s="21" t="str">
        <f t="shared" si="115"/>
        <v>N.M.</v>
      </c>
      <c r="U380" s="9">
        <v>60780.49</v>
      </c>
      <c r="W380" s="9">
        <v>0</v>
      </c>
      <c r="Y380" s="9">
        <f t="shared" si="116"/>
        <v>60780.49</v>
      </c>
      <c r="AA380" s="21" t="str">
        <f t="shared" si="117"/>
        <v>N.M.</v>
      </c>
      <c r="AC380" s="9">
        <v>60780.49</v>
      </c>
      <c r="AE380" s="9">
        <v>0</v>
      </c>
      <c r="AG380" s="9">
        <f t="shared" si="118"/>
        <v>60780.49</v>
      </c>
      <c r="AI380" s="21" t="str">
        <f t="shared" si="119"/>
        <v>N.M.</v>
      </c>
    </row>
    <row r="381" spans="1:35" ht="12.75" outlineLevel="1">
      <c r="A381" s="1" t="s">
        <v>918</v>
      </c>
      <c r="B381" s="16" t="s">
        <v>919</v>
      </c>
      <c r="C381" s="1" t="s">
        <v>1300</v>
      </c>
      <c r="E381" s="5">
        <v>0</v>
      </c>
      <c r="G381" s="5">
        <v>0</v>
      </c>
      <c r="I381" s="9">
        <f t="shared" si="112"/>
        <v>0</v>
      </c>
      <c r="K381" s="21">
        <f t="shared" si="113"/>
        <v>0</v>
      </c>
      <c r="M381" s="9">
        <v>0</v>
      </c>
      <c r="O381" s="9">
        <v>0</v>
      </c>
      <c r="Q381" s="9">
        <f t="shared" si="114"/>
        <v>0</v>
      </c>
      <c r="S381" s="21">
        <f t="shared" si="115"/>
        <v>0</v>
      </c>
      <c r="U381" s="9">
        <v>100</v>
      </c>
      <c r="W381" s="9">
        <v>0</v>
      </c>
      <c r="Y381" s="9">
        <f t="shared" si="116"/>
        <v>100</v>
      </c>
      <c r="AA381" s="21" t="str">
        <f t="shared" si="117"/>
        <v>N.M.</v>
      </c>
      <c r="AC381" s="9">
        <v>100</v>
      </c>
      <c r="AE381" s="9">
        <v>0</v>
      </c>
      <c r="AG381" s="9">
        <f t="shared" si="118"/>
        <v>100</v>
      </c>
      <c r="AI381" s="21" t="str">
        <f t="shared" si="119"/>
        <v>N.M.</v>
      </c>
    </row>
    <row r="382" spans="1:35" ht="12.75" outlineLevel="1">
      <c r="A382" s="1" t="s">
        <v>920</v>
      </c>
      <c r="B382" s="16" t="s">
        <v>921</v>
      </c>
      <c r="C382" s="1" t="s">
        <v>1301</v>
      </c>
      <c r="E382" s="5">
        <v>0</v>
      </c>
      <c r="G382" s="5">
        <v>0</v>
      </c>
      <c r="I382" s="9">
        <f t="shared" si="112"/>
        <v>0</v>
      </c>
      <c r="K382" s="21">
        <f t="shared" si="113"/>
        <v>0</v>
      </c>
      <c r="M382" s="9">
        <v>0</v>
      </c>
      <c r="O382" s="9">
        <v>106.77</v>
      </c>
      <c r="Q382" s="9">
        <f t="shared" si="114"/>
        <v>-106.77</v>
      </c>
      <c r="S382" s="21" t="str">
        <f t="shared" si="115"/>
        <v>N.M.</v>
      </c>
      <c r="U382" s="9">
        <v>0</v>
      </c>
      <c r="W382" s="9">
        <v>106.77</v>
      </c>
      <c r="Y382" s="9">
        <f t="shared" si="116"/>
        <v>-106.77</v>
      </c>
      <c r="AA382" s="21" t="str">
        <f t="shared" si="117"/>
        <v>N.M.</v>
      </c>
      <c r="AC382" s="9">
        <v>0</v>
      </c>
      <c r="AE382" s="9">
        <v>-135141.35</v>
      </c>
      <c r="AG382" s="9">
        <f t="shared" si="118"/>
        <v>135141.35</v>
      </c>
      <c r="AI382" s="21" t="str">
        <f t="shared" si="119"/>
        <v>N.M.</v>
      </c>
    </row>
    <row r="383" spans="1:35" ht="12.75" outlineLevel="1">
      <c r="A383" s="1" t="s">
        <v>922</v>
      </c>
      <c r="B383" s="16" t="s">
        <v>923</v>
      </c>
      <c r="C383" s="1" t="s">
        <v>1301</v>
      </c>
      <c r="E383" s="5">
        <v>0</v>
      </c>
      <c r="G383" s="5">
        <v>0</v>
      </c>
      <c r="I383" s="9">
        <f t="shared" si="112"/>
        <v>0</v>
      </c>
      <c r="K383" s="21">
        <f t="shared" si="113"/>
        <v>0</v>
      </c>
      <c r="M383" s="9">
        <v>0</v>
      </c>
      <c r="O383" s="9">
        <v>-472.46</v>
      </c>
      <c r="Q383" s="9">
        <f t="shared" si="114"/>
        <v>472.46</v>
      </c>
      <c r="S383" s="21" t="str">
        <f t="shared" si="115"/>
        <v>N.M.</v>
      </c>
      <c r="U383" s="9">
        <v>0</v>
      </c>
      <c r="W383" s="9">
        <v>-472.46</v>
      </c>
      <c r="Y383" s="9">
        <f t="shared" si="116"/>
        <v>472.46</v>
      </c>
      <c r="AA383" s="21" t="str">
        <f t="shared" si="117"/>
        <v>N.M.</v>
      </c>
      <c r="AC383" s="9">
        <v>556.32</v>
      </c>
      <c r="AE383" s="9">
        <v>-77142.81</v>
      </c>
      <c r="AG383" s="9">
        <f t="shared" si="118"/>
        <v>77699.13</v>
      </c>
      <c r="AI383" s="21">
        <f t="shared" si="119"/>
        <v>1.0072115599626201</v>
      </c>
    </row>
    <row r="384" spans="1:35" ht="12.75" outlineLevel="1">
      <c r="A384" s="1" t="s">
        <v>924</v>
      </c>
      <c r="B384" s="16" t="s">
        <v>925</v>
      </c>
      <c r="C384" s="1" t="s">
        <v>1301</v>
      </c>
      <c r="E384" s="5">
        <v>0</v>
      </c>
      <c r="G384" s="5">
        <v>3462</v>
      </c>
      <c r="I384" s="9">
        <f t="shared" si="112"/>
        <v>-3462</v>
      </c>
      <c r="K384" s="21" t="str">
        <f t="shared" si="113"/>
        <v>N.M.</v>
      </c>
      <c r="M384" s="9">
        <v>0</v>
      </c>
      <c r="O384" s="9">
        <v>10386</v>
      </c>
      <c r="Q384" s="9">
        <f t="shared" si="114"/>
        <v>-10386</v>
      </c>
      <c r="S384" s="21" t="str">
        <f t="shared" si="115"/>
        <v>N.M.</v>
      </c>
      <c r="U384" s="9">
        <v>0</v>
      </c>
      <c r="W384" s="9">
        <v>27696</v>
      </c>
      <c r="Y384" s="9">
        <f t="shared" si="116"/>
        <v>-27696</v>
      </c>
      <c r="AA384" s="21" t="str">
        <f t="shared" si="117"/>
        <v>N.M.</v>
      </c>
      <c r="AC384" s="9">
        <v>13844</v>
      </c>
      <c r="AE384" s="9">
        <v>27696</v>
      </c>
      <c r="AG384" s="9">
        <f t="shared" si="118"/>
        <v>-13852</v>
      </c>
      <c r="AI384" s="21">
        <f t="shared" si="119"/>
        <v>-0.5001444251877527</v>
      </c>
    </row>
    <row r="385" spans="1:35" ht="12.75" outlineLevel="1">
      <c r="A385" s="1" t="s">
        <v>926</v>
      </c>
      <c r="B385" s="16" t="s">
        <v>927</v>
      </c>
      <c r="C385" s="1" t="s">
        <v>1301</v>
      </c>
      <c r="E385" s="5">
        <v>3462</v>
      </c>
      <c r="G385" s="5">
        <v>0</v>
      </c>
      <c r="I385" s="9">
        <f t="shared" si="112"/>
        <v>3462</v>
      </c>
      <c r="K385" s="21" t="str">
        <f t="shared" si="113"/>
        <v>N.M.</v>
      </c>
      <c r="M385" s="9">
        <v>10386</v>
      </c>
      <c r="O385" s="9">
        <v>0</v>
      </c>
      <c r="Q385" s="9">
        <f t="shared" si="114"/>
        <v>10386</v>
      </c>
      <c r="S385" s="21" t="str">
        <f t="shared" si="115"/>
        <v>N.M.</v>
      </c>
      <c r="U385" s="9">
        <v>27696</v>
      </c>
      <c r="W385" s="9">
        <v>0</v>
      </c>
      <c r="Y385" s="9">
        <f t="shared" si="116"/>
        <v>27696</v>
      </c>
      <c r="AA385" s="21" t="str">
        <f t="shared" si="117"/>
        <v>N.M.</v>
      </c>
      <c r="AC385" s="9">
        <v>27696</v>
      </c>
      <c r="AE385" s="9">
        <v>0</v>
      </c>
      <c r="AG385" s="9">
        <f t="shared" si="118"/>
        <v>27696</v>
      </c>
      <c r="AI385" s="21" t="str">
        <f t="shared" si="119"/>
        <v>N.M.</v>
      </c>
    </row>
    <row r="386" spans="1:35" ht="12.75" outlineLevel="1">
      <c r="A386" s="1" t="s">
        <v>928</v>
      </c>
      <c r="B386" s="16" t="s">
        <v>929</v>
      </c>
      <c r="C386" s="1" t="s">
        <v>1302</v>
      </c>
      <c r="E386" s="5">
        <v>-109862.568</v>
      </c>
      <c r="G386" s="5">
        <v>-82357.33</v>
      </c>
      <c r="I386" s="9">
        <f t="shared" si="112"/>
        <v>-27505.237999999998</v>
      </c>
      <c r="K386" s="21">
        <f t="shared" si="113"/>
        <v>-0.3339743772655087</v>
      </c>
      <c r="M386" s="9">
        <v>-268711.482</v>
      </c>
      <c r="O386" s="9">
        <v>-217998.034</v>
      </c>
      <c r="Q386" s="9">
        <f t="shared" si="114"/>
        <v>-50713.448000000004</v>
      </c>
      <c r="S386" s="21">
        <f t="shared" si="115"/>
        <v>-0.23263259337467238</v>
      </c>
      <c r="U386" s="9">
        <v>-696534.077</v>
      </c>
      <c r="W386" s="9">
        <v>-664280.005</v>
      </c>
      <c r="Y386" s="9">
        <f t="shared" si="116"/>
        <v>-32254.072000000044</v>
      </c>
      <c r="AA386" s="21">
        <f t="shared" si="117"/>
        <v>-0.04855493430063433</v>
      </c>
      <c r="AC386" s="9">
        <v>-1054671.116</v>
      </c>
      <c r="AE386" s="9">
        <v>-1123913.608</v>
      </c>
      <c r="AG386" s="9">
        <f t="shared" si="118"/>
        <v>69242.49200000009</v>
      </c>
      <c r="AI386" s="21">
        <f t="shared" si="119"/>
        <v>0.06160837586370792</v>
      </c>
    </row>
    <row r="387" spans="1:35" ht="12.75" outlineLevel="1">
      <c r="A387" s="1" t="s">
        <v>930</v>
      </c>
      <c r="B387" s="16" t="s">
        <v>931</v>
      </c>
      <c r="C387" s="1" t="s">
        <v>1303</v>
      </c>
      <c r="E387" s="5">
        <v>-2346.351</v>
      </c>
      <c r="G387" s="5">
        <v>-857.4920000000001</v>
      </c>
      <c r="I387" s="9">
        <f t="shared" si="112"/>
        <v>-1488.859</v>
      </c>
      <c r="K387" s="21">
        <f t="shared" si="113"/>
        <v>-1.736294915870935</v>
      </c>
      <c r="M387" s="9">
        <v>-4759.688</v>
      </c>
      <c r="O387" s="9">
        <v>-2457.559</v>
      </c>
      <c r="Q387" s="9">
        <f t="shared" si="114"/>
        <v>-2302.129</v>
      </c>
      <c r="S387" s="21">
        <f t="shared" si="115"/>
        <v>-0.9367543159696267</v>
      </c>
      <c r="U387" s="9">
        <v>-9496.763</v>
      </c>
      <c r="W387" s="9">
        <v>-7413.108</v>
      </c>
      <c r="Y387" s="9">
        <f t="shared" si="116"/>
        <v>-2083.6550000000007</v>
      </c>
      <c r="AA387" s="21">
        <f t="shared" si="117"/>
        <v>-0.28107711367485816</v>
      </c>
      <c r="AC387" s="9">
        <v>-13322.171000000002</v>
      </c>
      <c r="AE387" s="9">
        <v>-12676.19</v>
      </c>
      <c r="AG387" s="9">
        <f t="shared" si="118"/>
        <v>-645.9810000000016</v>
      </c>
      <c r="AI387" s="21">
        <f t="shared" si="119"/>
        <v>-0.05096018598648344</v>
      </c>
    </row>
    <row r="388" spans="1:35" ht="12.75" outlineLevel="1">
      <c r="A388" s="1" t="s">
        <v>932</v>
      </c>
      <c r="B388" s="16" t="s">
        <v>933</v>
      </c>
      <c r="C388" s="1" t="s">
        <v>1304</v>
      </c>
      <c r="E388" s="5">
        <v>-1815.125</v>
      </c>
      <c r="G388" s="5">
        <v>-658.31</v>
      </c>
      <c r="I388" s="9">
        <f t="shared" si="112"/>
        <v>-1156.815</v>
      </c>
      <c r="K388" s="21">
        <f t="shared" si="113"/>
        <v>-1.757249624037308</v>
      </c>
      <c r="M388" s="9">
        <v>-3640.708</v>
      </c>
      <c r="O388" s="9">
        <v>-1875.3680000000002</v>
      </c>
      <c r="Q388" s="9">
        <f t="shared" si="114"/>
        <v>-1765.34</v>
      </c>
      <c r="S388" s="21">
        <f t="shared" si="115"/>
        <v>-0.9413299149820195</v>
      </c>
      <c r="U388" s="9">
        <v>-7196.772</v>
      </c>
      <c r="W388" s="9">
        <v>-5651.195000000001</v>
      </c>
      <c r="Y388" s="9">
        <f t="shared" si="116"/>
        <v>-1545.5769999999993</v>
      </c>
      <c r="AA388" s="21">
        <f t="shared" si="117"/>
        <v>-0.27349560579664994</v>
      </c>
      <c r="AC388" s="9">
        <v>-10132.585</v>
      </c>
      <c r="AE388" s="9">
        <v>-9527.833</v>
      </c>
      <c r="AG388" s="9">
        <f t="shared" si="118"/>
        <v>-604.7519999999986</v>
      </c>
      <c r="AI388" s="21">
        <f t="shared" si="119"/>
        <v>-0.06347214524016097</v>
      </c>
    </row>
    <row r="389" spans="1:35" ht="12.75" outlineLevel="1">
      <c r="A389" s="1" t="s">
        <v>934</v>
      </c>
      <c r="B389" s="16" t="s">
        <v>935</v>
      </c>
      <c r="C389" s="1" t="s">
        <v>1305</v>
      </c>
      <c r="E389" s="5">
        <v>0</v>
      </c>
      <c r="G389" s="5">
        <v>0</v>
      </c>
      <c r="I389" s="9">
        <f t="shared" si="112"/>
        <v>0</v>
      </c>
      <c r="K389" s="21">
        <f t="shared" si="113"/>
        <v>0</v>
      </c>
      <c r="M389" s="9">
        <v>0</v>
      </c>
      <c r="O389" s="9">
        <v>0</v>
      </c>
      <c r="Q389" s="9">
        <f t="shared" si="114"/>
        <v>0</v>
      </c>
      <c r="S389" s="21">
        <f t="shared" si="115"/>
        <v>0</v>
      </c>
      <c r="U389" s="9">
        <v>0</v>
      </c>
      <c r="W389" s="9">
        <v>0</v>
      </c>
      <c r="Y389" s="9">
        <f t="shared" si="116"/>
        <v>0</v>
      </c>
      <c r="AA389" s="21">
        <f t="shared" si="117"/>
        <v>0</v>
      </c>
      <c r="AC389" s="9">
        <v>0</v>
      </c>
      <c r="AE389" s="9">
        <v>3632.89</v>
      </c>
      <c r="AG389" s="9">
        <f t="shared" si="118"/>
        <v>-3632.89</v>
      </c>
      <c r="AI389" s="21" t="str">
        <f t="shared" si="119"/>
        <v>N.M.</v>
      </c>
    </row>
    <row r="390" spans="1:35" ht="12.75" outlineLevel="1">
      <c r="A390" s="1" t="s">
        <v>936</v>
      </c>
      <c r="B390" s="16" t="s">
        <v>937</v>
      </c>
      <c r="C390" s="1" t="s">
        <v>1305</v>
      </c>
      <c r="E390" s="5">
        <v>0</v>
      </c>
      <c r="G390" s="5">
        <v>0</v>
      </c>
      <c r="I390" s="9">
        <f t="shared" si="112"/>
        <v>0</v>
      </c>
      <c r="K390" s="21">
        <f t="shared" si="113"/>
        <v>0</v>
      </c>
      <c r="M390" s="9">
        <v>0</v>
      </c>
      <c r="O390" s="9">
        <v>0</v>
      </c>
      <c r="Q390" s="9">
        <f t="shared" si="114"/>
        <v>0</v>
      </c>
      <c r="S390" s="21">
        <f t="shared" si="115"/>
        <v>0</v>
      </c>
      <c r="U390" s="9">
        <v>0</v>
      </c>
      <c r="W390" s="9">
        <v>0</v>
      </c>
      <c r="Y390" s="9">
        <f t="shared" si="116"/>
        <v>0</v>
      </c>
      <c r="AA390" s="21">
        <f t="shared" si="117"/>
        <v>0</v>
      </c>
      <c r="AC390" s="9">
        <v>0</v>
      </c>
      <c r="AE390" s="9">
        <v>7058.73</v>
      </c>
      <c r="AG390" s="9">
        <f t="shared" si="118"/>
        <v>-7058.73</v>
      </c>
      <c r="AI390" s="21" t="str">
        <f t="shared" si="119"/>
        <v>N.M.</v>
      </c>
    </row>
    <row r="391" spans="1:35" ht="12.75" outlineLevel="1">
      <c r="A391" s="1" t="s">
        <v>938</v>
      </c>
      <c r="B391" s="16" t="s">
        <v>939</v>
      </c>
      <c r="C391" s="1" t="s">
        <v>1305</v>
      </c>
      <c r="E391" s="5">
        <v>0</v>
      </c>
      <c r="G391" s="5">
        <v>1250</v>
      </c>
      <c r="I391" s="9">
        <f t="shared" si="112"/>
        <v>-1250</v>
      </c>
      <c r="K391" s="21" t="str">
        <f t="shared" si="113"/>
        <v>N.M.</v>
      </c>
      <c r="M391" s="9">
        <v>0</v>
      </c>
      <c r="O391" s="9">
        <v>3750</v>
      </c>
      <c r="Q391" s="9">
        <f t="shared" si="114"/>
        <v>-3750</v>
      </c>
      <c r="S391" s="21" t="str">
        <f t="shared" si="115"/>
        <v>N.M.</v>
      </c>
      <c r="U391" s="9">
        <v>0</v>
      </c>
      <c r="W391" s="9">
        <v>10000</v>
      </c>
      <c r="Y391" s="9">
        <f t="shared" si="116"/>
        <v>-10000</v>
      </c>
      <c r="AA391" s="21" t="str">
        <f t="shared" si="117"/>
        <v>N.M.</v>
      </c>
      <c r="AC391" s="9">
        <v>5000</v>
      </c>
      <c r="AE391" s="9">
        <v>10000</v>
      </c>
      <c r="AG391" s="9">
        <f t="shared" si="118"/>
        <v>-5000</v>
      </c>
      <c r="AI391" s="21">
        <f t="shared" si="119"/>
        <v>-0.5</v>
      </c>
    </row>
    <row r="392" spans="1:35" ht="12.75" outlineLevel="1">
      <c r="A392" s="1" t="s">
        <v>940</v>
      </c>
      <c r="B392" s="16" t="s">
        <v>941</v>
      </c>
      <c r="C392" s="1" t="s">
        <v>1305</v>
      </c>
      <c r="E392" s="5">
        <v>1250</v>
      </c>
      <c r="G392" s="5">
        <v>0</v>
      </c>
      <c r="I392" s="9">
        <f t="shared" si="112"/>
        <v>1250</v>
      </c>
      <c r="K392" s="21" t="str">
        <f t="shared" si="113"/>
        <v>N.M.</v>
      </c>
      <c r="M392" s="9">
        <v>3750</v>
      </c>
      <c r="O392" s="9">
        <v>0</v>
      </c>
      <c r="Q392" s="9">
        <f t="shared" si="114"/>
        <v>3750</v>
      </c>
      <c r="S392" s="21" t="str">
        <f t="shared" si="115"/>
        <v>N.M.</v>
      </c>
      <c r="U392" s="9">
        <v>10000</v>
      </c>
      <c r="W392" s="9">
        <v>0</v>
      </c>
      <c r="Y392" s="9">
        <f t="shared" si="116"/>
        <v>10000</v>
      </c>
      <c r="AA392" s="21" t="str">
        <f t="shared" si="117"/>
        <v>N.M.</v>
      </c>
      <c r="AC392" s="9">
        <v>10000</v>
      </c>
      <c r="AE392" s="9">
        <v>0</v>
      </c>
      <c r="AG392" s="9">
        <f t="shared" si="118"/>
        <v>10000</v>
      </c>
      <c r="AI392" s="21" t="str">
        <f t="shared" si="119"/>
        <v>N.M.</v>
      </c>
    </row>
    <row r="393" spans="1:68" s="16" customFormat="1" ht="12.75">
      <c r="A393" s="16" t="s">
        <v>38</v>
      </c>
      <c r="B393" s="114"/>
      <c r="C393" s="16" t="s">
        <v>39</v>
      </c>
      <c r="D393" s="9"/>
      <c r="E393" s="9">
        <v>970275.8570000001</v>
      </c>
      <c r="F393" s="9"/>
      <c r="G393" s="9">
        <v>837183.978</v>
      </c>
      <c r="H393" s="9"/>
      <c r="I393" s="9">
        <f aca="true" t="shared" si="120" ref="I393:I405">+E393-G393</f>
        <v>133091.87900000007</v>
      </c>
      <c r="J393" s="44" t="str">
        <f>IF((+E393-G393)=(I393),"  ",$AO$506)</f>
        <v>  </v>
      </c>
      <c r="K393" s="38">
        <f aca="true" t="shared" si="121" ref="K393:K405">IF(G393&lt;0,IF(I393=0,0,IF(OR(G393=0,E393=0),"N.M.",IF(ABS(I393/G393)&gt;=10,"N.M.",I393/(-G393)))),IF(I393=0,0,IF(OR(G393=0,E393=0),"N.M.",IF(ABS(I393/G393)&gt;=10,"N.M.",I393/G393))))</f>
        <v>0.15897566424760232</v>
      </c>
      <c r="L393" s="45"/>
      <c r="M393" s="5">
        <v>2969756.8419999997</v>
      </c>
      <c r="N393" s="9"/>
      <c r="O393" s="5">
        <v>2474596.234</v>
      </c>
      <c r="P393" s="9"/>
      <c r="Q393" s="9">
        <f aca="true" t="shared" si="122" ref="Q393:Q405">(+M393-O393)</f>
        <v>495160.60799999954</v>
      </c>
      <c r="R393" s="44" t="str">
        <f>IF((+M393-O393)=(Q393),"  ",$AO$506)</f>
        <v>  </v>
      </c>
      <c r="S393" s="38">
        <f aca="true" t="shared" si="123" ref="S393:S405">IF(O393&lt;0,IF(Q393=0,0,IF(OR(O393=0,M393=0),"N.M.",IF(ABS(Q393/O393)&gt;=10,"N.M.",Q393/(-O393)))),IF(Q393=0,0,IF(OR(O393=0,M393=0),"N.M.",IF(ABS(Q393/O393)&gt;=10,"N.M.",Q393/O393))))</f>
        <v>0.20009753558850665</v>
      </c>
      <c r="T393" s="45"/>
      <c r="U393" s="9">
        <v>7727162.359000001</v>
      </c>
      <c r="V393" s="9"/>
      <c r="W393" s="9">
        <v>6639919.557999999</v>
      </c>
      <c r="X393" s="9"/>
      <c r="Y393" s="9">
        <f aca="true" t="shared" si="124" ref="Y393:Y405">(+U393-W393)</f>
        <v>1087242.8010000018</v>
      </c>
      <c r="Z393" s="44" t="str">
        <f>IF((+U393-W393)=(Y393),"  ",$AO$506)</f>
        <v>  </v>
      </c>
      <c r="AA393" s="38">
        <f aca="true" t="shared" si="125" ref="AA393:AA405">IF(W393&lt;0,IF(Y393=0,0,IF(OR(W393=0,U393=0),"N.M.",IF(ABS(Y393/W393)&gt;=10,"N.M.",Y393/(-W393)))),IF(Y393=0,0,IF(OR(W393=0,U393=0),"N.M.",IF(ABS(Y393/W393)&gt;=10,"N.M.",Y393/W393))))</f>
        <v>0.16374336940423548</v>
      </c>
      <c r="AB393" s="45"/>
      <c r="AC393" s="9">
        <v>9699587.531</v>
      </c>
      <c r="AD393" s="9"/>
      <c r="AE393" s="9">
        <v>9922325.487999998</v>
      </c>
      <c r="AF393" s="9"/>
      <c r="AG393" s="9">
        <f aca="true" t="shared" si="126" ref="AG393:AG405">(+AC393-AE393)</f>
        <v>-222737.95699999854</v>
      </c>
      <c r="AH393" s="44" t="str">
        <f>IF((+AC393-AE393)=(AG393),"  ",$AO$506)</f>
        <v>  </v>
      </c>
      <c r="AI393" s="38">
        <f aca="true" t="shared" si="127" ref="AI393:AI405">IF(AE393&lt;0,IF(AG393=0,0,IF(OR(AE393=0,AC393=0),"N.M.",IF(ABS(AG393/AE393)&gt;=10,"N.M.",AG393/(-AE393)))),IF(AG393=0,0,IF(OR(AE393=0,AC393=0),"N.M.",IF(ABS(AG393/AE393)&gt;=10,"N.M.",AG393/AE393))))</f>
        <v>-0.022448160692710245</v>
      </c>
      <c r="AJ393" s="9"/>
      <c r="AK393" s="9"/>
      <c r="AL393" s="9"/>
      <c r="AM393" s="9"/>
      <c r="AN393" s="9"/>
      <c r="AO393" s="9"/>
      <c r="AP393" s="115"/>
      <c r="AQ393" s="116"/>
      <c r="AR393" s="45"/>
      <c r="AS393" s="9"/>
      <c r="AT393" s="9"/>
      <c r="AU393" s="9"/>
      <c r="AV393" s="9"/>
      <c r="AW393" s="9"/>
      <c r="AX393" s="115"/>
      <c r="AY393" s="116"/>
      <c r="AZ393" s="45"/>
      <c r="BA393" s="9"/>
      <c r="BB393" s="9"/>
      <c r="BC393" s="9"/>
      <c r="BD393" s="115"/>
      <c r="BE393" s="116"/>
      <c r="BF393" s="45"/>
      <c r="BG393" s="9"/>
      <c r="BH393" s="86"/>
      <c r="BI393" s="9"/>
      <c r="BJ393" s="86"/>
      <c r="BK393" s="9"/>
      <c r="BL393" s="86"/>
      <c r="BM393" s="9"/>
      <c r="BN393" s="86"/>
      <c r="BO393" s="86"/>
      <c r="BP393" s="86"/>
    </row>
    <row r="394" spans="1:35" ht="12.75" outlineLevel="1">
      <c r="A394" s="1" t="s">
        <v>942</v>
      </c>
      <c r="B394" s="16" t="s">
        <v>943</v>
      </c>
      <c r="C394" s="1" t="s">
        <v>1306</v>
      </c>
      <c r="E394" s="5">
        <v>0</v>
      </c>
      <c r="G394" s="5">
        <v>0</v>
      </c>
      <c r="I394" s="9">
        <f t="shared" si="120"/>
        <v>0</v>
      </c>
      <c r="K394" s="21">
        <f t="shared" si="121"/>
        <v>0</v>
      </c>
      <c r="M394" s="9">
        <v>0</v>
      </c>
      <c r="O394" s="9">
        <v>0</v>
      </c>
      <c r="Q394" s="9">
        <f t="shared" si="122"/>
        <v>0</v>
      </c>
      <c r="S394" s="21">
        <f t="shared" si="123"/>
        <v>0</v>
      </c>
      <c r="U394" s="9">
        <v>0</v>
      </c>
      <c r="W394" s="9">
        <v>0</v>
      </c>
      <c r="Y394" s="9">
        <f t="shared" si="124"/>
        <v>0</v>
      </c>
      <c r="AA394" s="21">
        <f t="shared" si="125"/>
        <v>0</v>
      </c>
      <c r="AC394" s="9">
        <v>191322</v>
      </c>
      <c r="AE394" s="9">
        <v>0</v>
      </c>
      <c r="AG394" s="9">
        <f t="shared" si="126"/>
        <v>191322</v>
      </c>
      <c r="AI394" s="21" t="str">
        <f t="shared" si="127"/>
        <v>N.M.</v>
      </c>
    </row>
    <row r="395" spans="1:35" ht="12.75" outlineLevel="1">
      <c r="A395" s="1" t="s">
        <v>944</v>
      </c>
      <c r="B395" s="16" t="s">
        <v>945</v>
      </c>
      <c r="C395" s="1" t="s">
        <v>1306</v>
      </c>
      <c r="E395" s="5">
        <v>0</v>
      </c>
      <c r="G395" s="5">
        <v>0</v>
      </c>
      <c r="I395" s="9">
        <f t="shared" si="120"/>
        <v>0</v>
      </c>
      <c r="K395" s="21">
        <f t="shared" si="121"/>
        <v>0</v>
      </c>
      <c r="M395" s="9">
        <v>0</v>
      </c>
      <c r="O395" s="9">
        <v>0</v>
      </c>
      <c r="Q395" s="9">
        <f t="shared" si="122"/>
        <v>0</v>
      </c>
      <c r="S395" s="21">
        <f t="shared" si="123"/>
        <v>0</v>
      </c>
      <c r="U395" s="9">
        <v>0</v>
      </c>
      <c r="W395" s="9">
        <v>0</v>
      </c>
      <c r="Y395" s="9">
        <f t="shared" si="124"/>
        <v>0</v>
      </c>
      <c r="AA395" s="21">
        <f t="shared" si="125"/>
        <v>0</v>
      </c>
      <c r="AC395" s="9">
        <v>0</v>
      </c>
      <c r="AE395" s="9">
        <v>-110805</v>
      </c>
      <c r="AG395" s="9">
        <f t="shared" si="126"/>
        <v>110805</v>
      </c>
      <c r="AI395" s="21" t="str">
        <f t="shared" si="127"/>
        <v>N.M.</v>
      </c>
    </row>
    <row r="396" spans="1:35" ht="12.75" outlineLevel="1">
      <c r="A396" s="1" t="s">
        <v>946</v>
      </c>
      <c r="B396" s="16" t="s">
        <v>947</v>
      </c>
      <c r="C396" s="1" t="s">
        <v>1306</v>
      </c>
      <c r="E396" s="5">
        <v>0</v>
      </c>
      <c r="G396" s="5">
        <v>0</v>
      </c>
      <c r="I396" s="9">
        <f t="shared" si="120"/>
        <v>0</v>
      </c>
      <c r="K396" s="21">
        <f t="shared" si="121"/>
        <v>0</v>
      </c>
      <c r="M396" s="9">
        <v>0</v>
      </c>
      <c r="O396" s="9">
        <v>0</v>
      </c>
      <c r="Q396" s="9">
        <f t="shared" si="122"/>
        <v>0</v>
      </c>
      <c r="S396" s="21">
        <f t="shared" si="123"/>
        <v>0</v>
      </c>
      <c r="U396" s="9">
        <v>0</v>
      </c>
      <c r="W396" s="9">
        <v>0</v>
      </c>
      <c r="Y396" s="9">
        <f t="shared" si="124"/>
        <v>0</v>
      </c>
      <c r="AA396" s="21">
        <f t="shared" si="125"/>
        <v>0</v>
      </c>
      <c r="AC396" s="9">
        <v>-533560</v>
      </c>
      <c r="AE396" s="9">
        <v>239889</v>
      </c>
      <c r="AG396" s="9">
        <f t="shared" si="126"/>
        <v>-773449</v>
      </c>
      <c r="AI396" s="21">
        <f t="shared" si="127"/>
        <v>-3.2241953570192883</v>
      </c>
    </row>
    <row r="397" spans="1:35" ht="12.75" outlineLevel="1">
      <c r="A397" s="1" t="s">
        <v>948</v>
      </c>
      <c r="B397" s="16" t="s">
        <v>949</v>
      </c>
      <c r="C397" s="1" t="s">
        <v>1306</v>
      </c>
      <c r="E397" s="5">
        <v>0</v>
      </c>
      <c r="G397" s="5">
        <v>557190</v>
      </c>
      <c r="I397" s="9">
        <f t="shared" si="120"/>
        <v>-557190</v>
      </c>
      <c r="K397" s="21" t="str">
        <f t="shared" si="121"/>
        <v>N.M.</v>
      </c>
      <c r="M397" s="9">
        <v>0</v>
      </c>
      <c r="O397" s="9">
        <v>920923</v>
      </c>
      <c r="Q397" s="9">
        <f t="shared" si="122"/>
        <v>-920923</v>
      </c>
      <c r="S397" s="21" t="str">
        <f t="shared" si="123"/>
        <v>N.M.</v>
      </c>
      <c r="U397" s="9">
        <v>0</v>
      </c>
      <c r="W397" s="9">
        <v>1384286</v>
      </c>
      <c r="Y397" s="9">
        <f t="shared" si="124"/>
        <v>-1384286</v>
      </c>
      <c r="AA397" s="21" t="str">
        <f t="shared" si="125"/>
        <v>N.M.</v>
      </c>
      <c r="AC397" s="9">
        <v>604514</v>
      </c>
      <c r="AE397" s="9">
        <v>1384286</v>
      </c>
      <c r="AG397" s="9">
        <f t="shared" si="126"/>
        <v>-779772</v>
      </c>
      <c r="AI397" s="21">
        <f t="shared" si="127"/>
        <v>-0.563302670112968</v>
      </c>
    </row>
    <row r="398" spans="1:35" ht="12.75" outlineLevel="1">
      <c r="A398" s="1" t="s">
        <v>950</v>
      </c>
      <c r="B398" s="16" t="s">
        <v>951</v>
      </c>
      <c r="C398" s="1" t="s">
        <v>1306</v>
      </c>
      <c r="E398" s="5">
        <v>522391</v>
      </c>
      <c r="G398" s="5">
        <v>0</v>
      </c>
      <c r="I398" s="9">
        <f t="shared" si="120"/>
        <v>522391</v>
      </c>
      <c r="K398" s="21" t="str">
        <f t="shared" si="121"/>
        <v>N.M.</v>
      </c>
      <c r="M398" s="9">
        <v>777191</v>
      </c>
      <c r="O398" s="9">
        <v>0</v>
      </c>
      <c r="Q398" s="9">
        <f t="shared" si="122"/>
        <v>777191</v>
      </c>
      <c r="S398" s="21" t="str">
        <f t="shared" si="123"/>
        <v>N.M.</v>
      </c>
      <c r="U398" s="9">
        <v>1541891</v>
      </c>
      <c r="W398" s="9">
        <v>0</v>
      </c>
      <c r="Y398" s="9">
        <f t="shared" si="124"/>
        <v>1541891</v>
      </c>
      <c r="AA398" s="21" t="str">
        <f t="shared" si="125"/>
        <v>N.M.</v>
      </c>
      <c r="AC398" s="9">
        <v>1541891</v>
      </c>
      <c r="AE398" s="9">
        <v>0</v>
      </c>
      <c r="AG398" s="9">
        <f t="shared" si="126"/>
        <v>1541891</v>
      </c>
      <c r="AI398" s="21" t="str">
        <f t="shared" si="127"/>
        <v>N.M.</v>
      </c>
    </row>
    <row r="399" spans="1:68" s="16" customFormat="1" ht="12.75">
      <c r="A399" s="16" t="s">
        <v>40</v>
      </c>
      <c r="B399" s="114"/>
      <c r="C399" s="16" t="s">
        <v>94</v>
      </c>
      <c r="D399" s="9"/>
      <c r="E399" s="9">
        <v>522391</v>
      </c>
      <c r="F399" s="9"/>
      <c r="G399" s="9">
        <v>557190</v>
      </c>
      <c r="H399" s="9"/>
      <c r="I399" s="9">
        <f t="shared" si="120"/>
        <v>-34799</v>
      </c>
      <c r="J399" s="44" t="str">
        <f>IF((+E399-G399)=(I399),"  ",$AO$506)</f>
        <v>  </v>
      </c>
      <c r="K399" s="38">
        <f t="shared" si="121"/>
        <v>-0.06245445898167591</v>
      </c>
      <c r="L399" s="45"/>
      <c r="M399" s="5">
        <v>777191</v>
      </c>
      <c r="N399" s="9"/>
      <c r="O399" s="5">
        <v>920923</v>
      </c>
      <c r="P399" s="9"/>
      <c r="Q399" s="9">
        <f t="shared" si="122"/>
        <v>-143732</v>
      </c>
      <c r="R399" s="44" t="str">
        <f>IF((+M399-O399)=(Q399),"  ",$AO$506)</f>
        <v>  </v>
      </c>
      <c r="S399" s="38">
        <f t="shared" si="123"/>
        <v>-0.15607385199414067</v>
      </c>
      <c r="T399" s="45"/>
      <c r="U399" s="9">
        <v>1541891</v>
      </c>
      <c r="V399" s="9"/>
      <c r="W399" s="9">
        <v>1384286</v>
      </c>
      <c r="X399" s="9"/>
      <c r="Y399" s="9">
        <f t="shared" si="124"/>
        <v>157605</v>
      </c>
      <c r="Z399" s="44" t="str">
        <f>IF((+U399-W399)=(Y399),"  ",$AO$506)</f>
        <v>  </v>
      </c>
      <c r="AA399" s="38">
        <f t="shared" si="125"/>
        <v>0.11385291767741637</v>
      </c>
      <c r="AB399" s="45"/>
      <c r="AC399" s="9">
        <v>1804167</v>
      </c>
      <c r="AD399" s="9"/>
      <c r="AE399" s="9">
        <v>1513370</v>
      </c>
      <c r="AF399" s="9"/>
      <c r="AG399" s="9">
        <f t="shared" si="126"/>
        <v>290797</v>
      </c>
      <c r="AH399" s="44" t="str">
        <f>IF((+AC399-AE399)=(AG399),"  ",$AO$506)</f>
        <v>  </v>
      </c>
      <c r="AI399" s="38">
        <f t="shared" si="127"/>
        <v>0.19215195226547374</v>
      </c>
      <c r="AJ399" s="9"/>
      <c r="AK399" s="9"/>
      <c r="AL399" s="9"/>
      <c r="AM399" s="9"/>
      <c r="AN399" s="9"/>
      <c r="AO399" s="9"/>
      <c r="AP399" s="115"/>
      <c r="AQ399" s="116"/>
      <c r="AR399" s="45"/>
      <c r="AS399" s="9"/>
      <c r="AT399" s="9"/>
      <c r="AU399" s="9"/>
      <c r="AV399" s="9"/>
      <c r="AW399" s="9"/>
      <c r="AX399" s="115"/>
      <c r="AY399" s="116"/>
      <c r="AZ399" s="45"/>
      <c r="BA399" s="9"/>
      <c r="BB399" s="9"/>
      <c r="BC399" s="9"/>
      <c r="BD399" s="115"/>
      <c r="BE399" s="116"/>
      <c r="BF399" s="45"/>
      <c r="BG399" s="9"/>
      <c r="BH399" s="86"/>
      <c r="BI399" s="9"/>
      <c r="BJ399" s="86"/>
      <c r="BK399" s="9"/>
      <c r="BL399" s="86"/>
      <c r="BM399" s="9"/>
      <c r="BN399" s="86"/>
      <c r="BO399" s="86"/>
      <c r="BP399" s="86"/>
    </row>
    <row r="400" spans="1:35" ht="12.75" outlineLevel="1">
      <c r="A400" s="1" t="s">
        <v>952</v>
      </c>
      <c r="B400" s="16" t="s">
        <v>953</v>
      </c>
      <c r="C400" s="1" t="s">
        <v>1307</v>
      </c>
      <c r="E400" s="5">
        <v>-1766080.12</v>
      </c>
      <c r="G400" s="5">
        <v>2286277.19</v>
      </c>
      <c r="I400" s="9">
        <f t="shared" si="120"/>
        <v>-4052357.31</v>
      </c>
      <c r="K400" s="21">
        <f t="shared" si="121"/>
        <v>-1.7724698158756507</v>
      </c>
      <c r="M400" s="9">
        <v>5023660.53</v>
      </c>
      <c r="O400" s="9">
        <v>6465247.55</v>
      </c>
      <c r="Q400" s="9">
        <f t="shared" si="122"/>
        <v>-1441587.0199999996</v>
      </c>
      <c r="S400" s="21">
        <f t="shared" si="123"/>
        <v>-0.22297475987597715</v>
      </c>
      <c r="U400" s="9">
        <v>11945770.3</v>
      </c>
      <c r="W400" s="9">
        <v>11546606.75</v>
      </c>
      <c r="Y400" s="9">
        <f t="shared" si="124"/>
        <v>399163.55000000075</v>
      </c>
      <c r="AA400" s="21">
        <f t="shared" si="125"/>
        <v>0.03456977089827717</v>
      </c>
      <c r="AC400" s="9">
        <v>16679779.39</v>
      </c>
      <c r="AE400" s="9">
        <v>8183573.51</v>
      </c>
      <c r="AG400" s="9">
        <f t="shared" si="126"/>
        <v>8496205.88</v>
      </c>
      <c r="AI400" s="21">
        <f t="shared" si="127"/>
        <v>1.0382024270470567</v>
      </c>
    </row>
    <row r="401" spans="1:35" ht="12.75" outlineLevel="1">
      <c r="A401" s="1" t="s">
        <v>954</v>
      </c>
      <c r="B401" s="16" t="s">
        <v>955</v>
      </c>
      <c r="C401" s="1" t="s">
        <v>1308</v>
      </c>
      <c r="E401" s="5">
        <v>4730595.78</v>
      </c>
      <c r="G401" s="5">
        <v>1056515.4</v>
      </c>
      <c r="I401" s="9">
        <f t="shared" si="120"/>
        <v>3674080.3800000004</v>
      </c>
      <c r="K401" s="21">
        <f t="shared" si="121"/>
        <v>3.477545504779202</v>
      </c>
      <c r="M401" s="9">
        <v>10265897.86</v>
      </c>
      <c r="O401" s="9">
        <v>6011210.75</v>
      </c>
      <c r="Q401" s="9">
        <f t="shared" si="122"/>
        <v>4254687.109999999</v>
      </c>
      <c r="S401" s="21">
        <f t="shared" si="123"/>
        <v>0.7077920384009161</v>
      </c>
      <c r="U401" s="9">
        <v>21218924.1</v>
      </c>
      <c r="W401" s="9">
        <v>16139248.11</v>
      </c>
      <c r="Y401" s="9">
        <f t="shared" si="124"/>
        <v>5079675.990000002</v>
      </c>
      <c r="AA401" s="21">
        <f t="shared" si="125"/>
        <v>0.3147405601164652</v>
      </c>
      <c r="AC401" s="9">
        <v>31370044.87</v>
      </c>
      <c r="AE401" s="9">
        <v>35854033.2</v>
      </c>
      <c r="AG401" s="9">
        <f t="shared" si="126"/>
        <v>-4483988.330000002</v>
      </c>
      <c r="AI401" s="21">
        <f t="shared" si="127"/>
        <v>-0.12506231321278527</v>
      </c>
    </row>
    <row r="402" spans="1:35" ht="12.75" outlineLevel="1">
      <c r="A402" s="1" t="s">
        <v>956</v>
      </c>
      <c r="B402" s="16" t="s">
        <v>957</v>
      </c>
      <c r="C402" s="1" t="s">
        <v>1309</v>
      </c>
      <c r="E402" s="5">
        <v>-1580160.31</v>
      </c>
      <c r="G402" s="5">
        <v>-954522.39</v>
      </c>
      <c r="I402" s="9">
        <f t="shared" si="120"/>
        <v>-625637.92</v>
      </c>
      <c r="K402" s="21">
        <f t="shared" si="121"/>
        <v>-0.6554460393537757</v>
      </c>
      <c r="M402" s="9">
        <v>-11909835.3</v>
      </c>
      <c r="O402" s="9">
        <v>-6822536.1</v>
      </c>
      <c r="Q402" s="9">
        <f t="shared" si="122"/>
        <v>-5087299.200000001</v>
      </c>
      <c r="S402" s="21">
        <f t="shared" si="123"/>
        <v>-0.7456610159966762</v>
      </c>
      <c r="U402" s="9">
        <v>-21458287.73</v>
      </c>
      <c r="W402" s="9">
        <v>-15515645.27</v>
      </c>
      <c r="Y402" s="9">
        <f t="shared" si="124"/>
        <v>-5942642.460000001</v>
      </c>
      <c r="AA402" s="21">
        <f t="shared" si="125"/>
        <v>-0.3830096883879069</v>
      </c>
      <c r="AC402" s="9">
        <v>-29861338.15</v>
      </c>
      <c r="AE402" s="9">
        <v>-26673965.48</v>
      </c>
      <c r="AG402" s="9">
        <f t="shared" si="126"/>
        <v>-3187372.669999998</v>
      </c>
      <c r="AI402" s="21">
        <f t="shared" si="127"/>
        <v>-0.11949376902320255</v>
      </c>
    </row>
    <row r="403" spans="1:35" ht="12.75" outlineLevel="1">
      <c r="A403" s="1" t="s">
        <v>958</v>
      </c>
      <c r="B403" s="16" t="s">
        <v>959</v>
      </c>
      <c r="C403" s="1" t="s">
        <v>1310</v>
      </c>
      <c r="E403" s="5">
        <v>-74202</v>
      </c>
      <c r="G403" s="5">
        <v>-90076</v>
      </c>
      <c r="I403" s="9">
        <f t="shared" si="120"/>
        <v>15874</v>
      </c>
      <c r="K403" s="21">
        <f t="shared" si="121"/>
        <v>0.1762289622096896</v>
      </c>
      <c r="M403" s="9">
        <v>-222606</v>
      </c>
      <c r="O403" s="9">
        <v>-270228</v>
      </c>
      <c r="Q403" s="9">
        <f t="shared" si="122"/>
        <v>47622</v>
      </c>
      <c r="S403" s="21">
        <f t="shared" si="123"/>
        <v>0.1762289622096896</v>
      </c>
      <c r="U403" s="9">
        <v>-709732</v>
      </c>
      <c r="W403" s="9">
        <v>-720607.24</v>
      </c>
      <c r="Y403" s="9">
        <f t="shared" si="124"/>
        <v>10875.23999999999</v>
      </c>
      <c r="AA403" s="21">
        <f t="shared" si="125"/>
        <v>0.015091771767377735</v>
      </c>
      <c r="AC403" s="9">
        <v>-1070034.76</v>
      </c>
      <c r="AE403" s="9">
        <v>-1110110.6</v>
      </c>
      <c r="AG403" s="9">
        <f t="shared" si="126"/>
        <v>40075.840000000084</v>
      </c>
      <c r="AI403" s="21">
        <f t="shared" si="127"/>
        <v>0.03610076329331517</v>
      </c>
    </row>
    <row r="404" spans="1:68" s="90" customFormat="1" ht="12.75">
      <c r="A404" s="90" t="s">
        <v>41</v>
      </c>
      <c r="B404" s="91"/>
      <c r="C404" s="77" t="s">
        <v>1311</v>
      </c>
      <c r="D404" s="105"/>
      <c r="E404" s="105">
        <v>1310153.35</v>
      </c>
      <c r="F404" s="105"/>
      <c r="G404" s="105">
        <v>2298194.2</v>
      </c>
      <c r="H404" s="105"/>
      <c r="I404" s="9">
        <f t="shared" si="120"/>
        <v>-988040.8500000001</v>
      </c>
      <c r="J404" s="37" t="str">
        <f>IF((+E404-G404)=(I404),"  ",$AO$506)</f>
        <v>  </v>
      </c>
      <c r="K404" s="38">
        <f t="shared" si="121"/>
        <v>-0.42992052194718794</v>
      </c>
      <c r="L404" s="39"/>
      <c r="M404" s="5">
        <v>3157117.09</v>
      </c>
      <c r="N404" s="9"/>
      <c r="O404" s="5">
        <v>5383694.200000001</v>
      </c>
      <c r="P404" s="9"/>
      <c r="Q404" s="9">
        <f t="shared" si="122"/>
        <v>-2226577.1100000013</v>
      </c>
      <c r="R404" s="37" t="str">
        <f>IF((+M404-O404)=(Q404),"  ",$AO$506)</f>
        <v>  </v>
      </c>
      <c r="S404" s="38">
        <f t="shared" si="123"/>
        <v>-0.41357793130226467</v>
      </c>
      <c r="T404" s="39"/>
      <c r="U404" s="9">
        <v>10996674.670000002</v>
      </c>
      <c r="V404" s="9"/>
      <c r="W404" s="9">
        <v>11449602.35</v>
      </c>
      <c r="X404" s="9"/>
      <c r="Y404" s="9">
        <f t="shared" si="124"/>
        <v>-452927.67999999784</v>
      </c>
      <c r="Z404" s="37" t="str">
        <f>IF((+U404-W404)=(Y404),"  ",$AO$506)</f>
        <v>  </v>
      </c>
      <c r="AA404" s="38">
        <f t="shared" si="125"/>
        <v>-0.03955837645313488</v>
      </c>
      <c r="AB404" s="39"/>
      <c r="AC404" s="9">
        <v>17118451.349999998</v>
      </c>
      <c r="AD404" s="9"/>
      <c r="AE404" s="9">
        <v>16253530.629999997</v>
      </c>
      <c r="AF404" s="9"/>
      <c r="AG404" s="9">
        <f t="shared" si="126"/>
        <v>864920.7200000007</v>
      </c>
      <c r="AH404" s="37" t="str">
        <f>IF((+AC404-AE404)=(AG404),"  ",$AO$506)</f>
        <v>  </v>
      </c>
      <c r="AI404" s="38">
        <f t="shared" si="127"/>
        <v>0.05321432860892211</v>
      </c>
      <c r="AJ404" s="105"/>
      <c r="AK404" s="105"/>
      <c r="AL404" s="105"/>
      <c r="AM404" s="105"/>
      <c r="AN404" s="105"/>
      <c r="AO404" s="105"/>
      <c r="AP404" s="106"/>
      <c r="AQ404" s="107"/>
      <c r="AR404" s="108"/>
      <c r="AS404" s="105"/>
      <c r="AT404" s="105"/>
      <c r="AU404" s="105"/>
      <c r="AV404" s="105"/>
      <c r="AW404" s="105"/>
      <c r="AX404" s="106"/>
      <c r="AY404" s="107"/>
      <c r="AZ404" s="108"/>
      <c r="BA404" s="105"/>
      <c r="BB404" s="105"/>
      <c r="BC404" s="105"/>
      <c r="BD404" s="106"/>
      <c r="BE404" s="107"/>
      <c r="BF404" s="108"/>
      <c r="BG404" s="105"/>
      <c r="BH404" s="109"/>
      <c r="BI404" s="105"/>
      <c r="BJ404" s="109"/>
      <c r="BK404" s="105"/>
      <c r="BL404" s="109"/>
      <c r="BM404" s="105"/>
      <c r="BN404" s="97"/>
      <c r="BO404" s="97"/>
      <c r="BP404" s="97"/>
    </row>
    <row r="405" spans="1:68" s="17" customFormat="1" ht="12.75">
      <c r="A405" s="17" t="s">
        <v>42</v>
      </c>
      <c r="B405" s="98"/>
      <c r="C405" s="17" t="s">
        <v>43</v>
      </c>
      <c r="D405" s="18"/>
      <c r="E405" s="18">
        <v>50747778.18500001</v>
      </c>
      <c r="F405" s="18"/>
      <c r="G405" s="18">
        <v>49610768.963000014</v>
      </c>
      <c r="H405" s="18"/>
      <c r="I405" s="18">
        <f t="shared" si="120"/>
        <v>1137009.2219999954</v>
      </c>
      <c r="J405" s="37" t="str">
        <f>IF((+E405-G405)=(I405),"  ",$AO$506)</f>
        <v>  </v>
      </c>
      <c r="K405" s="40">
        <f t="shared" si="121"/>
        <v>0.022918597025738164</v>
      </c>
      <c r="L405" s="39"/>
      <c r="M405" s="8">
        <v>142773077.08400002</v>
      </c>
      <c r="N405" s="18"/>
      <c r="O405" s="8">
        <v>147405767.53899992</v>
      </c>
      <c r="P405" s="18"/>
      <c r="Q405" s="18">
        <f t="shared" si="122"/>
        <v>-4632690.454999894</v>
      </c>
      <c r="R405" s="37" t="str">
        <f>IF((+M405-O405)=(Q405),"  ",$AO$506)</f>
        <v>  </v>
      </c>
      <c r="S405" s="40">
        <f t="shared" si="123"/>
        <v>-0.031428149198939576</v>
      </c>
      <c r="T405" s="39"/>
      <c r="U405" s="18">
        <v>357811603.79099995</v>
      </c>
      <c r="V405" s="18"/>
      <c r="W405" s="18">
        <v>359089439.664</v>
      </c>
      <c r="X405" s="18"/>
      <c r="Y405" s="18">
        <f t="shared" si="124"/>
        <v>-1277835.8730000257</v>
      </c>
      <c r="Z405" s="37" t="str">
        <f>IF((+U405-W405)=(Y405),"  ",$AO$506)</f>
        <v>  </v>
      </c>
      <c r="AA405" s="40">
        <f t="shared" si="125"/>
        <v>-0.0035585448410727335</v>
      </c>
      <c r="AB405" s="39"/>
      <c r="AC405" s="18">
        <v>524538061.3419999</v>
      </c>
      <c r="AD405" s="18"/>
      <c r="AE405" s="18">
        <v>528030074.0350001</v>
      </c>
      <c r="AF405" s="18"/>
      <c r="AG405" s="18">
        <f t="shared" si="126"/>
        <v>-3492012.6930001974</v>
      </c>
      <c r="AH405" s="37" t="str">
        <f>IF((+AC405-AE405)=(AG405),"  ",$AO$506)</f>
        <v>  </v>
      </c>
      <c r="AI405" s="40">
        <f t="shared" si="127"/>
        <v>-0.0066132837213524545</v>
      </c>
      <c r="AJ405" s="18"/>
      <c r="AK405" s="18"/>
      <c r="AL405" s="18"/>
      <c r="AM405" s="18"/>
      <c r="AN405" s="18"/>
      <c r="AO405" s="18"/>
      <c r="AP405" s="85"/>
      <c r="AQ405" s="117"/>
      <c r="AR405" s="39"/>
      <c r="AS405" s="18"/>
      <c r="AT405" s="18"/>
      <c r="AU405" s="18"/>
      <c r="AV405" s="18"/>
      <c r="AW405" s="18"/>
      <c r="AX405" s="85"/>
      <c r="AY405" s="117"/>
      <c r="AZ405" s="39"/>
      <c r="BA405" s="18"/>
      <c r="BB405" s="18"/>
      <c r="BC405" s="18"/>
      <c r="BD405" s="85"/>
      <c r="BE405" s="117"/>
      <c r="BF405" s="39"/>
      <c r="BG405" s="18"/>
      <c r="BH405" s="104"/>
      <c r="BI405" s="18"/>
      <c r="BJ405" s="104"/>
      <c r="BK405" s="18"/>
      <c r="BL405" s="104"/>
      <c r="BM405" s="18"/>
      <c r="BN405" s="104"/>
      <c r="BO405" s="104"/>
      <c r="BP405" s="104"/>
    </row>
    <row r="406" spans="5:53" ht="12.75">
      <c r="E406" s="41" t="str">
        <f>IF(ABS(E130+E155+E162+E313+E345+E354+E393+E399+E404-E405)&gt;$AO$502,$AO$505," ")</f>
        <v> </v>
      </c>
      <c r="F406" s="27"/>
      <c r="G406" s="41" t="str">
        <f>IF(ABS(G130+G155+G162+G313+G345+G354+G393+G399+G404-G405)&gt;$AO$502,$AO$505," ")</f>
        <v> </v>
      </c>
      <c r="H406" s="42"/>
      <c r="I406" s="41" t="str">
        <f>IF(ABS(I130+I155+I162+I313+I345+I354+I393+I399+I404-I405)&gt;$AO$502,$AO$505," ")</f>
        <v> </v>
      </c>
      <c r="M406" s="41" t="str">
        <f>IF(ABS(M130+M155+M162+M313+M345+M354+M393+M399+M404-M405)&gt;$AO$502,$AO$505," ")</f>
        <v> </v>
      </c>
      <c r="N406" s="42"/>
      <c r="O406" s="41" t="str">
        <f>IF(ABS(O130+O155+O162+O313+O345+O354+O393+O399+O404-O405)&gt;$AO$502,$AO$505," ")</f>
        <v> </v>
      </c>
      <c r="P406" s="28"/>
      <c r="Q406" s="41" t="str">
        <f>IF(ABS(Q130+Q155+Q162+Q313+Q345+Q354+Q393+Q399+Q404-Q405)&gt;$AO$502,$AO$505," ")</f>
        <v> </v>
      </c>
      <c r="U406" s="41" t="str">
        <f>IF(ABS(U130+U155+U162+U313+U345+U354+U393+U399+U404-U405)&gt;$AO$502,$AO$505," ")</f>
        <v> </v>
      </c>
      <c r="V406" s="28"/>
      <c r="W406" s="41" t="str">
        <f>IF(ABS(W130+W155+W162+W313+W345+W354+W393+W399+W404-W405)&gt;$AO$502,$AO$505," ")</f>
        <v> </v>
      </c>
      <c r="X406" s="28"/>
      <c r="Y406" s="41" t="str">
        <f>IF(ABS(Y130+Y155+Y162+Y313+Y345+Y354+Y393+Y399+Y404-Y405)&gt;$AO$502,$AO$505," ")</f>
        <v> </v>
      </c>
      <c r="AC406" s="41" t="str">
        <f>IF(ABS(AC130+AC155+AC162+AC313+AC345+AC354+AC393+AC399+AC404-AC405)&gt;$AO$502,$AO$505," ")</f>
        <v> </v>
      </c>
      <c r="AD406" s="28"/>
      <c r="AE406" s="41" t="str">
        <f>IF(ABS(AE130+AE155+AE162+AE313+AE345+AE354+AE393+AE399+AE404-AE405)&gt;$AO$502,$AO$505," ")</f>
        <v> </v>
      </c>
      <c r="AF406" s="42"/>
      <c r="AG406" s="41" t="str">
        <f>IF(ABS(AG130+AG155+AG162+AG313+AG345+AG354+AG393+AG399+AG404-AG405)&gt;$AO$502,$AO$505," ")</f>
        <v> </v>
      </c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</row>
    <row r="407" spans="1:53" ht="12.75">
      <c r="A407" s="76" t="s">
        <v>44</v>
      </c>
      <c r="C407" s="2" t="s">
        <v>45</v>
      </c>
      <c r="D407" s="8"/>
      <c r="E407" s="8">
        <v>5194379.996999992</v>
      </c>
      <c r="F407" s="8"/>
      <c r="G407" s="8">
        <v>6800553.971000015</v>
      </c>
      <c r="H407" s="18"/>
      <c r="I407" s="18">
        <f>(+E407-G407)</f>
        <v>-1606173.9740000227</v>
      </c>
      <c r="J407" s="37" t="str">
        <f>IF((+E407-G407)=(I407),"  ",$AO$506)</f>
        <v>  </v>
      </c>
      <c r="K407" s="40">
        <f>IF(G407&lt;0,IF(I407=0,0,IF(OR(G407=0,E407=0),"N.M.",IF(ABS(I407/G407)&gt;=10,"N.M.",I407/(-G407)))),IF(I407=0,0,IF(OR(G407=0,E407=0),"N.M.",IF(ABS(I407/G407)&gt;=10,"N.M.",I407/G407))))</f>
        <v>-0.23618281405446098</v>
      </c>
      <c r="L407" s="39"/>
      <c r="M407" s="8">
        <v>14517489.109000005</v>
      </c>
      <c r="N407" s="18"/>
      <c r="O407" s="8">
        <v>18804887.915</v>
      </c>
      <c r="P407" s="18"/>
      <c r="Q407" s="18">
        <f>(+M407-O407)</f>
        <v>-4287398.805999994</v>
      </c>
      <c r="R407" s="37" t="str">
        <f>IF((+M407-O407)=(Q407),"  ",$AO$506)</f>
        <v>  </v>
      </c>
      <c r="S407" s="40">
        <f>IF(O407&lt;0,IF(Q407=0,0,IF(OR(O407=0,M407=0),"N.M.",IF(ABS(Q407/O407)&gt;=10,"N.M.",Q407/(-O407)))),IF(Q407=0,0,IF(OR(O407=0,M407=0),"N.M.",IF(ABS(Q407/O407)&gt;=10,"N.M.",Q407/O407))))</f>
        <v>-0.2279938506083882</v>
      </c>
      <c r="T407" s="39"/>
      <c r="U407" s="18">
        <v>43900043.88999995</v>
      </c>
      <c r="V407" s="18"/>
      <c r="W407" s="18">
        <v>44824299.78099998</v>
      </c>
      <c r="X407" s="18"/>
      <c r="Y407" s="18">
        <f>(+U407-W407)</f>
        <v>-924255.8910000324</v>
      </c>
      <c r="Z407" s="37" t="str">
        <f>IF((+U407-W407)=(Y407),"  ",$AO$506)</f>
        <v>  </v>
      </c>
      <c r="AA407" s="40">
        <f>IF(W407&lt;0,IF(Y407=0,0,IF(OR(W407=0,U407=0),"N.M.",IF(ABS(Y407/W407)&gt;=10,"N.M.",Y407/(-W407)))),IF(Y407=0,0,IF(OR(W407=0,U407=0),"N.M.",IF(ABS(Y407/W407)&gt;=10,"N.M.",Y407/W407))))</f>
        <v>-0.02061952770072727</v>
      </c>
      <c r="AB407" s="39"/>
      <c r="AC407" s="18">
        <v>63747928.39400008</v>
      </c>
      <c r="AD407" s="18"/>
      <c r="AE407" s="18">
        <v>57660831.90200006</v>
      </c>
      <c r="AF407" s="18"/>
      <c r="AG407" s="18">
        <f>(+AC407-AE407)</f>
        <v>6087096.492000021</v>
      </c>
      <c r="AH407" s="37" t="str">
        <f>IF((+AC407-AE407)=(AG407),"  ",$AO$506)</f>
        <v>  </v>
      </c>
      <c r="AI407" s="40">
        <f>IF(AE407&lt;0,IF(AG407=0,0,IF(OR(AE407=0,AC407=0),"N.M.",IF(ABS(AG407/AE407)&gt;=10,"N.M.",AG407/(-AE407)))),IF(AG407=0,0,IF(OR(AE407=0,AC407=0),"N.M.",IF(ABS(AG407/AE407)&gt;=10,"N.M.",AG407/AE407))))</f>
        <v>0.10556726795661926</v>
      </c>
      <c r="AJ407" s="39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</row>
    <row r="408" spans="3:53" ht="12.75">
      <c r="C408" s="2"/>
      <c r="D408" s="8"/>
      <c r="E408" s="41" t="str">
        <f>IF(ABS(E120-E405-E407)&gt;$AO$502,$AO$505," ")</f>
        <v> </v>
      </c>
      <c r="F408" s="27"/>
      <c r="G408" s="41" t="str">
        <f>IF(ABS(G120-G405-G407)&gt;$AO$502,$AO$505," ")</f>
        <v> </v>
      </c>
      <c r="H408" s="42"/>
      <c r="I408" s="41" t="str">
        <f>IF(ABS(I120-I405-I407)&gt;$AO$502,$AO$505," ")</f>
        <v> </v>
      </c>
      <c r="M408" s="41" t="str">
        <f>IF(ABS(M120-M405-M407)&gt;$AO$502,$AO$505," ")</f>
        <v> </v>
      </c>
      <c r="N408" s="42"/>
      <c r="O408" s="41" t="str">
        <f>IF(ABS(O120-O405-O407)&gt;$AO$502,$AO$505," ")</f>
        <v> </v>
      </c>
      <c r="P408" s="42"/>
      <c r="Q408" s="41" t="str">
        <f>IF(ABS(Q120-Q405-Q407)&gt;$AO$502,$AO$505," ")</f>
        <v> </v>
      </c>
      <c r="U408" s="41" t="str">
        <f>IF(ABS(U120-U405-U407)&gt;$AO$502,$AO$505," ")</f>
        <v> </v>
      </c>
      <c r="V408" s="28"/>
      <c r="W408" s="41" t="str">
        <f>IF(ABS(W120-W405-W407)&gt;$AO$502,$AO$505," ")</f>
        <v> </v>
      </c>
      <c r="X408" s="42"/>
      <c r="Y408" s="41" t="str">
        <f>IF(ABS(Y120-Y405-Y407)&gt;$AO$502,$AO$505," ")</f>
        <v> </v>
      </c>
      <c r="AC408" s="41" t="str">
        <f>IF(ABS(AC120-AC405-AC407)&gt;$AO$502,$AO$505," ")</f>
        <v> </v>
      </c>
      <c r="AD408" s="28"/>
      <c r="AE408" s="41" t="str">
        <f>IF(ABS(AE120-AE405-AE407)&gt;$AO$502,$AO$505," ")</f>
        <v> </v>
      </c>
      <c r="AF408" s="42"/>
      <c r="AG408" s="41" t="str">
        <f>IF(ABS(AG120-AG405-AG407)&gt;$AO$502,$AO$505," ")</f>
        <v> </v>
      </c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</row>
    <row r="409" spans="3:53" ht="13.5" customHeight="1">
      <c r="C409" s="2" t="s">
        <v>46</v>
      </c>
      <c r="D409" s="8"/>
      <c r="E409" s="31"/>
      <c r="F409" s="31"/>
      <c r="G409" s="31"/>
      <c r="H409" s="18"/>
      <c r="M409" s="5"/>
      <c r="N409" s="18"/>
      <c r="O409" s="5"/>
      <c r="P409" s="9"/>
      <c r="U409" s="31"/>
      <c r="V409" s="31"/>
      <c r="W409" s="31"/>
      <c r="AC409" s="31"/>
      <c r="AD409" s="31"/>
      <c r="AE409" s="31"/>
      <c r="AF409" s="18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</row>
    <row r="410" spans="1:35" ht="12.75" outlineLevel="1">
      <c r="A410" s="1" t="s">
        <v>960</v>
      </c>
      <c r="B410" s="16" t="s">
        <v>961</v>
      </c>
      <c r="C410" s="1" t="s">
        <v>1312</v>
      </c>
      <c r="E410" s="5">
        <v>0</v>
      </c>
      <c r="G410" s="5">
        <v>-0.96</v>
      </c>
      <c r="I410" s="9">
        <f aca="true" t="shared" si="128" ref="I410:I442">+E410-G410</f>
        <v>0.96</v>
      </c>
      <c r="K410" s="21" t="str">
        <f aca="true" t="shared" si="129" ref="K410:K442">IF(G410&lt;0,IF(I410=0,0,IF(OR(G410=0,E410=0),"N.M.",IF(ABS(I410/G410)&gt;=10,"N.M.",I410/(-G410)))),IF(I410=0,0,IF(OR(G410=0,E410=0),"N.M.",IF(ABS(I410/G410)&gt;=10,"N.M.",I410/G410))))</f>
        <v>N.M.</v>
      </c>
      <c r="M410" s="9">
        <v>0</v>
      </c>
      <c r="O410" s="9">
        <v>-10.28</v>
      </c>
      <c r="Q410" s="9">
        <f aca="true" t="shared" si="130" ref="Q410:Q442">+M410-O410</f>
        <v>10.28</v>
      </c>
      <c r="S410" s="21" t="str">
        <f aca="true" t="shared" si="131" ref="S410:S442">IF(O410&lt;0,IF(Q410=0,0,IF(OR(O410=0,M410=0),"N.M.",IF(ABS(Q410/O410)&gt;=10,"N.M.",Q410/(-O410)))),IF(Q410=0,0,IF(OR(O410=0,M410=0),"N.M.",IF(ABS(Q410/O410)&gt;=10,"N.M.",Q410/O410))))</f>
        <v>N.M.</v>
      </c>
      <c r="U410" s="9">
        <v>0</v>
      </c>
      <c r="W410" s="9">
        <v>-14.54</v>
      </c>
      <c r="Y410" s="9">
        <f aca="true" t="shared" si="132" ref="Y410:Y442">+U410-W410</f>
        <v>14.54</v>
      </c>
      <c r="AA410" s="21" t="str">
        <f aca="true" t="shared" si="133" ref="AA410:AA442">IF(W410&lt;0,IF(Y410=0,0,IF(OR(W410=0,U410=0),"N.M.",IF(ABS(Y410/W410)&gt;=10,"N.M.",Y410/(-W410)))),IF(Y410=0,0,IF(OR(W410=0,U410=0),"N.M.",IF(ABS(Y410/W410)&gt;=10,"N.M.",Y410/W410))))</f>
        <v>N.M.</v>
      </c>
      <c r="AC410" s="9">
        <v>-1.28</v>
      </c>
      <c r="AE410" s="9">
        <v>-14.54</v>
      </c>
      <c r="AG410" s="9">
        <f aca="true" t="shared" si="134" ref="AG410:AG442">+AC410-AE410</f>
        <v>13.26</v>
      </c>
      <c r="AI410" s="21">
        <f aca="true" t="shared" si="135" ref="AI410:AI442">IF(AE410&lt;0,IF(AG410=0,0,IF(OR(AE410=0,AC410=0),"N.M.",IF(ABS(AG410/AE410)&gt;=10,"N.M.",AG410/(-AE410)))),IF(AG410=0,0,IF(OR(AE410=0,AC410=0),"N.M.",IF(ABS(AG410/AE410)&gt;=10,"N.M.",AG410/AE410))))</f>
        <v>0.9119669876203577</v>
      </c>
    </row>
    <row r="411" spans="1:35" ht="12.75" outlineLevel="1">
      <c r="A411" s="1" t="s">
        <v>962</v>
      </c>
      <c r="B411" s="16" t="s">
        <v>963</v>
      </c>
      <c r="C411" s="1" t="s">
        <v>1313</v>
      </c>
      <c r="E411" s="5">
        <v>4225</v>
      </c>
      <c r="G411" s="5">
        <v>4225</v>
      </c>
      <c r="I411" s="9">
        <f t="shared" si="128"/>
        <v>0</v>
      </c>
      <c r="K411" s="21">
        <f t="shared" si="129"/>
        <v>0</v>
      </c>
      <c r="M411" s="9">
        <v>12925</v>
      </c>
      <c r="O411" s="9">
        <v>12925</v>
      </c>
      <c r="Q411" s="9">
        <f t="shared" si="130"/>
        <v>0</v>
      </c>
      <c r="S411" s="21">
        <f t="shared" si="131"/>
        <v>0</v>
      </c>
      <c r="U411" s="9">
        <v>35025</v>
      </c>
      <c r="W411" s="9">
        <v>35025</v>
      </c>
      <c r="Y411" s="9">
        <f t="shared" si="132"/>
        <v>0</v>
      </c>
      <c r="AA411" s="21">
        <f t="shared" si="133"/>
        <v>0</v>
      </c>
      <c r="AC411" s="9">
        <v>51925</v>
      </c>
      <c r="AE411" s="9">
        <v>51925</v>
      </c>
      <c r="AG411" s="9">
        <f t="shared" si="134"/>
        <v>0</v>
      </c>
      <c r="AI411" s="21">
        <f t="shared" si="135"/>
        <v>0</v>
      </c>
    </row>
    <row r="412" spans="1:35" ht="12.75" outlineLevel="1">
      <c r="A412" s="1" t="s">
        <v>964</v>
      </c>
      <c r="B412" s="16" t="s">
        <v>965</v>
      </c>
      <c r="C412" s="1" t="s">
        <v>1314</v>
      </c>
      <c r="E412" s="5">
        <v>-555.81</v>
      </c>
      <c r="G412" s="5">
        <v>-555.81</v>
      </c>
      <c r="I412" s="9">
        <f t="shared" si="128"/>
        <v>0</v>
      </c>
      <c r="K412" s="21">
        <f t="shared" si="129"/>
        <v>0</v>
      </c>
      <c r="M412" s="9">
        <v>-1667.43</v>
      </c>
      <c r="O412" s="9">
        <v>-1667.43</v>
      </c>
      <c r="Q412" s="9">
        <f t="shared" si="130"/>
        <v>0</v>
      </c>
      <c r="S412" s="21">
        <f t="shared" si="131"/>
        <v>0</v>
      </c>
      <c r="U412" s="9">
        <v>-4446.48</v>
      </c>
      <c r="W412" s="9">
        <v>-4446.48</v>
      </c>
      <c r="Y412" s="9">
        <f t="shared" si="132"/>
        <v>0</v>
      </c>
      <c r="AA412" s="21">
        <f t="shared" si="133"/>
        <v>0</v>
      </c>
      <c r="AC412" s="9">
        <v>-6669.72</v>
      </c>
      <c r="AE412" s="9">
        <v>-6669.72</v>
      </c>
      <c r="AG412" s="9">
        <f t="shared" si="134"/>
        <v>0</v>
      </c>
      <c r="AI412" s="21">
        <f t="shared" si="135"/>
        <v>0</v>
      </c>
    </row>
    <row r="413" spans="1:35" ht="12.75" outlineLevel="1">
      <c r="A413" s="1" t="s">
        <v>966</v>
      </c>
      <c r="B413" s="16" t="s">
        <v>967</v>
      </c>
      <c r="C413" s="1" t="s">
        <v>1315</v>
      </c>
      <c r="E413" s="5">
        <v>13747.83</v>
      </c>
      <c r="G413" s="5">
        <v>31380.98</v>
      </c>
      <c r="I413" s="9">
        <f t="shared" si="128"/>
        <v>-17633.15</v>
      </c>
      <c r="K413" s="21">
        <f t="shared" si="129"/>
        <v>-0.5619056511300795</v>
      </c>
      <c r="M413" s="9">
        <v>29277.73</v>
      </c>
      <c r="O413" s="9">
        <v>88116.503</v>
      </c>
      <c r="Q413" s="9">
        <f t="shared" si="130"/>
        <v>-58838.773</v>
      </c>
      <c r="S413" s="21">
        <f t="shared" si="131"/>
        <v>-0.6677384031002683</v>
      </c>
      <c r="U413" s="9">
        <v>110288.79</v>
      </c>
      <c r="W413" s="9">
        <v>298966.256</v>
      </c>
      <c r="Y413" s="9">
        <f t="shared" si="132"/>
        <v>-188677.46600000001</v>
      </c>
      <c r="AA413" s="21">
        <f t="shared" si="133"/>
        <v>-0.6310995378689159</v>
      </c>
      <c r="AC413" s="9">
        <v>234770.64</v>
      </c>
      <c r="AE413" s="9">
        <v>394844.249</v>
      </c>
      <c r="AG413" s="9">
        <f t="shared" si="134"/>
        <v>-160073.609</v>
      </c>
      <c r="AI413" s="21">
        <f t="shared" si="135"/>
        <v>-0.4054094985691434</v>
      </c>
    </row>
    <row r="414" spans="1:35" ht="12.75" outlineLevel="1">
      <c r="A414" s="1" t="s">
        <v>968</v>
      </c>
      <c r="B414" s="16" t="s">
        <v>969</v>
      </c>
      <c r="C414" s="1" t="s">
        <v>1316</v>
      </c>
      <c r="E414" s="5">
        <v>0</v>
      </c>
      <c r="G414" s="5">
        <v>6107.22</v>
      </c>
      <c r="I414" s="9">
        <f t="shared" si="128"/>
        <v>-6107.22</v>
      </c>
      <c r="K414" s="21" t="str">
        <f t="shared" si="129"/>
        <v>N.M.</v>
      </c>
      <c r="M414" s="9">
        <v>0</v>
      </c>
      <c r="O414" s="9">
        <v>21268.4</v>
      </c>
      <c r="Q414" s="9">
        <f t="shared" si="130"/>
        <v>-21268.4</v>
      </c>
      <c r="S414" s="21" t="str">
        <f t="shared" si="131"/>
        <v>N.M.</v>
      </c>
      <c r="U414" s="9">
        <v>4773.96</v>
      </c>
      <c r="W414" s="9">
        <v>66578.05</v>
      </c>
      <c r="Y414" s="9">
        <f t="shared" si="132"/>
        <v>-61804.090000000004</v>
      </c>
      <c r="AA414" s="21">
        <f t="shared" si="133"/>
        <v>-0.9282952865095929</v>
      </c>
      <c r="AC414" s="9">
        <v>4894.79</v>
      </c>
      <c r="AE414" s="9">
        <v>334796.42</v>
      </c>
      <c r="AG414" s="9">
        <f t="shared" si="134"/>
        <v>-329901.63</v>
      </c>
      <c r="AI414" s="21">
        <f t="shared" si="135"/>
        <v>-0.9853798018509279</v>
      </c>
    </row>
    <row r="415" spans="1:35" ht="12.75" outlineLevel="1">
      <c r="A415" s="1" t="s">
        <v>970</v>
      </c>
      <c r="B415" s="16" t="s">
        <v>971</v>
      </c>
      <c r="C415" s="1" t="s">
        <v>1317</v>
      </c>
      <c r="E415" s="5">
        <v>-156.03</v>
      </c>
      <c r="G415" s="5">
        <v>-2331.52</v>
      </c>
      <c r="I415" s="9">
        <f t="shared" si="128"/>
        <v>2175.49</v>
      </c>
      <c r="K415" s="21">
        <f t="shared" si="129"/>
        <v>0.9330779920395278</v>
      </c>
      <c r="M415" s="9">
        <v>12596.28</v>
      </c>
      <c r="O415" s="9">
        <v>12136.09</v>
      </c>
      <c r="Q415" s="9">
        <f t="shared" si="130"/>
        <v>460.1900000000005</v>
      </c>
      <c r="S415" s="21">
        <f t="shared" si="131"/>
        <v>0.03791913210927082</v>
      </c>
      <c r="U415" s="9">
        <v>40256.07</v>
      </c>
      <c r="W415" s="9">
        <v>4963.4</v>
      </c>
      <c r="Y415" s="9">
        <f t="shared" si="132"/>
        <v>35292.67</v>
      </c>
      <c r="AA415" s="21">
        <f t="shared" si="133"/>
        <v>7.110583471007777</v>
      </c>
      <c r="AC415" s="9">
        <v>276192.58</v>
      </c>
      <c r="AE415" s="9">
        <v>58649.89</v>
      </c>
      <c r="AG415" s="9">
        <f t="shared" si="134"/>
        <v>217542.69</v>
      </c>
      <c r="AI415" s="21">
        <f t="shared" si="135"/>
        <v>3.7091747316150125</v>
      </c>
    </row>
    <row r="416" spans="1:35" ht="12.75" outlineLevel="1">
      <c r="A416" s="1" t="s">
        <v>972</v>
      </c>
      <c r="B416" s="16" t="s">
        <v>973</v>
      </c>
      <c r="C416" s="1" t="s">
        <v>1318</v>
      </c>
      <c r="E416" s="5">
        <v>0</v>
      </c>
      <c r="G416" s="5">
        <v>0</v>
      </c>
      <c r="I416" s="9">
        <f t="shared" si="128"/>
        <v>0</v>
      </c>
      <c r="K416" s="21">
        <f t="shared" si="129"/>
        <v>0</v>
      </c>
      <c r="M416" s="9">
        <v>0</v>
      </c>
      <c r="O416" s="9">
        <v>0</v>
      </c>
      <c r="Q416" s="9">
        <f t="shared" si="130"/>
        <v>0</v>
      </c>
      <c r="S416" s="21">
        <f t="shared" si="131"/>
        <v>0</v>
      </c>
      <c r="U416" s="9">
        <v>0</v>
      </c>
      <c r="W416" s="9">
        <v>0</v>
      </c>
      <c r="Y416" s="9">
        <f t="shared" si="132"/>
        <v>0</v>
      </c>
      <c r="AA416" s="21">
        <f t="shared" si="133"/>
        <v>0</v>
      </c>
      <c r="AC416" s="9">
        <v>0</v>
      </c>
      <c r="AE416" s="9">
        <v>238.58</v>
      </c>
      <c r="AG416" s="9">
        <f t="shared" si="134"/>
        <v>-238.58</v>
      </c>
      <c r="AI416" s="21" t="str">
        <f t="shared" si="135"/>
        <v>N.M.</v>
      </c>
    </row>
    <row r="417" spans="1:35" ht="12.75" outlineLevel="1">
      <c r="A417" s="1" t="s">
        <v>974</v>
      </c>
      <c r="B417" s="16" t="s">
        <v>975</v>
      </c>
      <c r="C417" s="1" t="s">
        <v>1319</v>
      </c>
      <c r="E417" s="5">
        <v>587</v>
      </c>
      <c r="G417" s="5">
        <v>487</v>
      </c>
      <c r="I417" s="9">
        <f t="shared" si="128"/>
        <v>100</v>
      </c>
      <c r="K417" s="21">
        <f t="shared" si="129"/>
        <v>0.2053388090349076</v>
      </c>
      <c r="M417" s="9">
        <v>1561</v>
      </c>
      <c r="O417" s="9">
        <v>1561</v>
      </c>
      <c r="Q417" s="9">
        <f t="shared" si="130"/>
        <v>0</v>
      </c>
      <c r="S417" s="21">
        <f t="shared" si="131"/>
        <v>0</v>
      </c>
      <c r="U417" s="9">
        <v>33179.45</v>
      </c>
      <c r="W417" s="9">
        <v>33169.45</v>
      </c>
      <c r="Y417" s="9">
        <f t="shared" si="132"/>
        <v>10</v>
      </c>
      <c r="AA417" s="21">
        <f t="shared" si="133"/>
        <v>0.0003014822374202768</v>
      </c>
      <c r="AC417" s="9">
        <v>65865.9</v>
      </c>
      <c r="AE417" s="9">
        <v>69623.35</v>
      </c>
      <c r="AG417" s="9">
        <f t="shared" si="134"/>
        <v>-3757.4500000000116</v>
      </c>
      <c r="AI417" s="21">
        <f t="shared" si="135"/>
        <v>-0.05396824484889066</v>
      </c>
    </row>
    <row r="418" spans="1:35" ht="12.75" outlineLevel="1">
      <c r="A418" s="1" t="s">
        <v>976</v>
      </c>
      <c r="B418" s="16" t="s">
        <v>977</v>
      </c>
      <c r="C418" s="1" t="s">
        <v>1320</v>
      </c>
      <c r="E418" s="5">
        <v>668.54</v>
      </c>
      <c r="G418" s="5">
        <v>2738.61</v>
      </c>
      <c r="I418" s="9">
        <f t="shared" si="128"/>
        <v>-2070.07</v>
      </c>
      <c r="K418" s="21">
        <f t="shared" si="129"/>
        <v>-0.7558834591270754</v>
      </c>
      <c r="M418" s="9">
        <v>19405.01</v>
      </c>
      <c r="O418" s="9">
        <v>99428.67</v>
      </c>
      <c r="Q418" s="9">
        <f t="shared" si="130"/>
        <v>-80023.66</v>
      </c>
      <c r="S418" s="21">
        <f t="shared" si="131"/>
        <v>-0.8048348630229089</v>
      </c>
      <c r="U418" s="9">
        <v>43769.2</v>
      </c>
      <c r="W418" s="9">
        <v>579473.2</v>
      </c>
      <c r="Y418" s="9">
        <f t="shared" si="132"/>
        <v>-535704</v>
      </c>
      <c r="AA418" s="21">
        <f t="shared" si="133"/>
        <v>-0.924467257502159</v>
      </c>
      <c r="AC418" s="9">
        <v>88997.13</v>
      </c>
      <c r="AE418" s="9">
        <v>1349309.87</v>
      </c>
      <c r="AG418" s="9">
        <f t="shared" si="134"/>
        <v>-1260312.7400000002</v>
      </c>
      <c r="AI418" s="21">
        <f t="shared" si="135"/>
        <v>-0.9340424820282387</v>
      </c>
    </row>
    <row r="419" spans="1:35" ht="12.75" outlineLevel="1">
      <c r="A419" s="1" t="s">
        <v>978</v>
      </c>
      <c r="B419" s="16" t="s">
        <v>979</v>
      </c>
      <c r="C419" s="1" t="s">
        <v>1321</v>
      </c>
      <c r="E419" s="5">
        <v>2200.89</v>
      </c>
      <c r="G419" s="5">
        <v>2052.88</v>
      </c>
      <c r="I419" s="9">
        <f t="shared" si="128"/>
        <v>148.00999999999976</v>
      </c>
      <c r="K419" s="21">
        <f t="shared" si="129"/>
        <v>0.07209871010482823</v>
      </c>
      <c r="M419" s="9">
        <v>6550.96</v>
      </c>
      <c r="O419" s="9">
        <v>6381.96</v>
      </c>
      <c r="Q419" s="9">
        <f t="shared" si="130"/>
        <v>169</v>
      </c>
      <c r="S419" s="21">
        <f t="shared" si="131"/>
        <v>0.02648089301719221</v>
      </c>
      <c r="U419" s="9">
        <v>17405.4</v>
      </c>
      <c r="W419" s="9">
        <v>16290.62</v>
      </c>
      <c r="Y419" s="9">
        <f t="shared" si="132"/>
        <v>1114.7800000000007</v>
      </c>
      <c r="AA419" s="21">
        <f t="shared" si="133"/>
        <v>0.06843079023388923</v>
      </c>
      <c r="AC419" s="9">
        <v>25958.09</v>
      </c>
      <c r="AE419" s="9">
        <v>22455.32</v>
      </c>
      <c r="AG419" s="9">
        <f t="shared" si="134"/>
        <v>3502.7700000000004</v>
      </c>
      <c r="AI419" s="21">
        <f t="shared" si="135"/>
        <v>0.15598842501465135</v>
      </c>
    </row>
    <row r="420" spans="1:35" ht="12.75" outlineLevel="1">
      <c r="A420" s="1" t="s">
        <v>980</v>
      </c>
      <c r="B420" s="16" t="s">
        <v>981</v>
      </c>
      <c r="C420" s="1" t="s">
        <v>1322</v>
      </c>
      <c r="E420" s="5">
        <v>0</v>
      </c>
      <c r="G420" s="5">
        <v>0</v>
      </c>
      <c r="I420" s="9">
        <f t="shared" si="128"/>
        <v>0</v>
      </c>
      <c r="K420" s="21">
        <f t="shared" si="129"/>
        <v>0</v>
      </c>
      <c r="M420" s="9">
        <v>-37194.64</v>
      </c>
      <c r="O420" s="9">
        <v>9.34</v>
      </c>
      <c r="Q420" s="9">
        <f t="shared" si="130"/>
        <v>-37203.979999999996</v>
      </c>
      <c r="S420" s="21" t="str">
        <f t="shared" si="131"/>
        <v>N.M.</v>
      </c>
      <c r="U420" s="9">
        <v>-47667.56</v>
      </c>
      <c r="W420" s="9">
        <v>-18930.63</v>
      </c>
      <c r="Y420" s="9">
        <f t="shared" si="132"/>
        <v>-28736.929999999997</v>
      </c>
      <c r="AA420" s="21">
        <f t="shared" si="133"/>
        <v>-1.5180123429595314</v>
      </c>
      <c r="AC420" s="9">
        <v>-47933.44</v>
      </c>
      <c r="AE420" s="9">
        <v>-155193.05</v>
      </c>
      <c r="AG420" s="9">
        <f t="shared" si="134"/>
        <v>107259.60999999999</v>
      </c>
      <c r="AI420" s="21">
        <f t="shared" si="135"/>
        <v>0.6911366842780653</v>
      </c>
    </row>
    <row r="421" spans="1:35" ht="12.75" outlineLevel="1">
      <c r="A421" s="1" t="s">
        <v>982</v>
      </c>
      <c r="B421" s="16" t="s">
        <v>983</v>
      </c>
      <c r="C421" s="1" t="s">
        <v>1323</v>
      </c>
      <c r="E421" s="5">
        <v>0</v>
      </c>
      <c r="G421" s="5">
        <v>0</v>
      </c>
      <c r="I421" s="9">
        <f t="shared" si="128"/>
        <v>0</v>
      </c>
      <c r="K421" s="21">
        <f t="shared" si="129"/>
        <v>0</v>
      </c>
      <c r="M421" s="9">
        <v>5541.63</v>
      </c>
      <c r="O421" s="9">
        <v>194876.7</v>
      </c>
      <c r="Q421" s="9">
        <f t="shared" si="130"/>
        <v>-189335.07</v>
      </c>
      <c r="S421" s="21">
        <f t="shared" si="131"/>
        <v>-0.9715634039369508</v>
      </c>
      <c r="U421" s="9">
        <v>-501131.44</v>
      </c>
      <c r="W421" s="9">
        <v>399887.74</v>
      </c>
      <c r="Y421" s="9">
        <f t="shared" si="132"/>
        <v>-901019.1799999999</v>
      </c>
      <c r="AA421" s="21">
        <f t="shared" si="133"/>
        <v>-2.253180305052613</v>
      </c>
      <c r="AC421" s="9">
        <v>-663453.03</v>
      </c>
      <c r="AE421" s="9">
        <v>1173346.73</v>
      </c>
      <c r="AG421" s="9">
        <f t="shared" si="134"/>
        <v>-1836799.76</v>
      </c>
      <c r="AI421" s="21">
        <f t="shared" si="135"/>
        <v>-1.5654364673603343</v>
      </c>
    </row>
    <row r="422" spans="1:35" ht="12.75" outlineLevel="1">
      <c r="A422" s="1" t="s">
        <v>984</v>
      </c>
      <c r="B422" s="16" t="s">
        <v>985</v>
      </c>
      <c r="C422" s="1" t="s">
        <v>1324</v>
      </c>
      <c r="E422" s="5">
        <v>-4346.05</v>
      </c>
      <c r="G422" s="5">
        <v>-81406.02</v>
      </c>
      <c r="I422" s="9">
        <f t="shared" si="128"/>
        <v>77059.97</v>
      </c>
      <c r="K422" s="21">
        <f t="shared" si="129"/>
        <v>0.9466126706599831</v>
      </c>
      <c r="M422" s="9">
        <v>-40031.67</v>
      </c>
      <c r="O422" s="9">
        <v>138542.17</v>
      </c>
      <c r="Q422" s="9">
        <f t="shared" si="130"/>
        <v>-178573.84000000003</v>
      </c>
      <c r="S422" s="21">
        <f t="shared" si="131"/>
        <v>-1.2889493502231126</v>
      </c>
      <c r="U422" s="9">
        <v>-276106.19</v>
      </c>
      <c r="W422" s="9">
        <v>-215507.67</v>
      </c>
      <c r="Y422" s="9">
        <f t="shared" si="132"/>
        <v>-60598.51999999999</v>
      </c>
      <c r="AA422" s="21">
        <f t="shared" si="133"/>
        <v>-0.2811896207684858</v>
      </c>
      <c r="AC422" s="9">
        <v>-498907.88</v>
      </c>
      <c r="AE422" s="9">
        <v>-493528.67</v>
      </c>
      <c r="AG422" s="9">
        <f t="shared" si="134"/>
        <v>-5379.210000000021</v>
      </c>
      <c r="AI422" s="21">
        <f t="shared" si="135"/>
        <v>-0.010899488372175057</v>
      </c>
    </row>
    <row r="423" spans="1:35" ht="12.75" outlineLevel="1">
      <c r="A423" s="1" t="s">
        <v>986</v>
      </c>
      <c r="B423" s="16" t="s">
        <v>987</v>
      </c>
      <c r="C423" s="1" t="s">
        <v>1325</v>
      </c>
      <c r="E423" s="5">
        <v>0</v>
      </c>
      <c r="G423" s="5">
        <v>61296.34</v>
      </c>
      <c r="I423" s="9">
        <f t="shared" si="128"/>
        <v>-61296.34</v>
      </c>
      <c r="K423" s="21" t="str">
        <f t="shared" si="129"/>
        <v>N.M.</v>
      </c>
      <c r="M423" s="9">
        <v>0</v>
      </c>
      <c r="O423" s="9">
        <v>137991.22</v>
      </c>
      <c r="Q423" s="9">
        <f t="shared" si="130"/>
        <v>-137991.22</v>
      </c>
      <c r="S423" s="21" t="str">
        <f t="shared" si="131"/>
        <v>N.M.</v>
      </c>
      <c r="U423" s="9">
        <v>0</v>
      </c>
      <c r="W423" s="9">
        <v>267183.11</v>
      </c>
      <c r="Y423" s="9">
        <f t="shared" si="132"/>
        <v>-267183.11</v>
      </c>
      <c r="AA423" s="21" t="str">
        <f t="shared" si="133"/>
        <v>N.M.</v>
      </c>
      <c r="AC423" s="9">
        <v>63680.13</v>
      </c>
      <c r="AE423" s="9">
        <v>559477.52</v>
      </c>
      <c r="AG423" s="9">
        <f t="shared" si="134"/>
        <v>-495797.39</v>
      </c>
      <c r="AI423" s="21">
        <f t="shared" si="135"/>
        <v>-0.8861792874180181</v>
      </c>
    </row>
    <row r="424" spans="1:35" ht="12.75" outlineLevel="1">
      <c r="A424" s="1" t="s">
        <v>988</v>
      </c>
      <c r="B424" s="16" t="s">
        <v>989</v>
      </c>
      <c r="C424" s="1" t="s">
        <v>1326</v>
      </c>
      <c r="E424" s="5">
        <v>43.52</v>
      </c>
      <c r="G424" s="5">
        <v>-3607.61</v>
      </c>
      <c r="I424" s="9">
        <f t="shared" si="128"/>
        <v>3651.13</v>
      </c>
      <c r="K424" s="21">
        <f t="shared" si="129"/>
        <v>1.0120633882265544</v>
      </c>
      <c r="M424" s="9">
        <v>6929.93</v>
      </c>
      <c r="O424" s="9">
        <v>12832.66</v>
      </c>
      <c r="Q424" s="9">
        <f t="shared" si="130"/>
        <v>-5902.73</v>
      </c>
      <c r="S424" s="21">
        <f t="shared" si="131"/>
        <v>-0.45997712087751097</v>
      </c>
      <c r="U424" s="9">
        <v>3997.19</v>
      </c>
      <c r="W424" s="9">
        <v>3743.13</v>
      </c>
      <c r="Y424" s="9">
        <f t="shared" si="132"/>
        <v>254.05999999999995</v>
      </c>
      <c r="AA424" s="21">
        <f t="shared" si="133"/>
        <v>0.06787367791126676</v>
      </c>
      <c r="AC424" s="9">
        <v>11698.34</v>
      </c>
      <c r="AE424" s="9">
        <v>1505.75</v>
      </c>
      <c r="AG424" s="9">
        <f t="shared" si="134"/>
        <v>10192.59</v>
      </c>
      <c r="AI424" s="21">
        <f t="shared" si="135"/>
        <v>6.7691117383363775</v>
      </c>
    </row>
    <row r="425" spans="1:35" ht="12.75" outlineLevel="1">
      <c r="A425" s="1" t="s">
        <v>990</v>
      </c>
      <c r="B425" s="16" t="s">
        <v>991</v>
      </c>
      <c r="C425" s="1" t="s">
        <v>1327</v>
      </c>
      <c r="E425" s="5">
        <v>0</v>
      </c>
      <c r="G425" s="5">
        <v>1448.77</v>
      </c>
      <c r="I425" s="9">
        <f t="shared" si="128"/>
        <v>-1448.77</v>
      </c>
      <c r="K425" s="21" t="str">
        <f t="shared" si="129"/>
        <v>N.M.</v>
      </c>
      <c r="M425" s="9">
        <v>0</v>
      </c>
      <c r="O425" s="9">
        <v>6061.87</v>
      </c>
      <c r="Q425" s="9">
        <f t="shared" si="130"/>
        <v>-6061.87</v>
      </c>
      <c r="S425" s="21" t="str">
        <f t="shared" si="131"/>
        <v>N.M.</v>
      </c>
      <c r="U425" s="9">
        <v>0</v>
      </c>
      <c r="W425" s="9">
        <v>22419.8</v>
      </c>
      <c r="Y425" s="9">
        <f t="shared" si="132"/>
        <v>-22419.8</v>
      </c>
      <c r="AA425" s="21" t="str">
        <f t="shared" si="133"/>
        <v>N.M.</v>
      </c>
      <c r="AC425" s="9">
        <v>-7382.07</v>
      </c>
      <c r="AE425" s="9">
        <v>24169.31</v>
      </c>
      <c r="AG425" s="9">
        <f t="shared" si="134"/>
        <v>-31551.38</v>
      </c>
      <c r="AI425" s="21">
        <f t="shared" si="135"/>
        <v>-1.305431557624111</v>
      </c>
    </row>
    <row r="426" spans="1:35" ht="12.75" outlineLevel="1">
      <c r="A426" s="1" t="s">
        <v>992</v>
      </c>
      <c r="B426" s="16" t="s">
        <v>993</v>
      </c>
      <c r="C426" s="1" t="s">
        <v>1328</v>
      </c>
      <c r="E426" s="5">
        <v>0</v>
      </c>
      <c r="G426" s="5">
        <v>-70927.32</v>
      </c>
      <c r="I426" s="9">
        <f t="shared" si="128"/>
        <v>70927.32</v>
      </c>
      <c r="K426" s="21" t="str">
        <f t="shared" si="129"/>
        <v>N.M.</v>
      </c>
      <c r="M426" s="9">
        <v>0</v>
      </c>
      <c r="O426" s="9">
        <v>-171310.36</v>
      </c>
      <c r="Q426" s="9">
        <f t="shared" si="130"/>
        <v>171310.36</v>
      </c>
      <c r="S426" s="21" t="str">
        <f t="shared" si="131"/>
        <v>N.M.</v>
      </c>
      <c r="U426" s="9">
        <v>0</v>
      </c>
      <c r="W426" s="9">
        <v>-337173.76</v>
      </c>
      <c r="Y426" s="9">
        <f t="shared" si="132"/>
        <v>337173.76</v>
      </c>
      <c r="AA426" s="21" t="str">
        <f t="shared" si="133"/>
        <v>N.M.</v>
      </c>
      <c r="AC426" s="9">
        <v>-92321.19</v>
      </c>
      <c r="AE426" s="9">
        <v>-697862.36</v>
      </c>
      <c r="AG426" s="9">
        <f t="shared" si="134"/>
        <v>605541.1699999999</v>
      </c>
      <c r="AI426" s="21">
        <f t="shared" si="135"/>
        <v>0.8677085980106449</v>
      </c>
    </row>
    <row r="427" spans="1:35" ht="12.75" outlineLevel="1">
      <c r="A427" s="1" t="s">
        <v>994</v>
      </c>
      <c r="B427" s="16" t="s">
        <v>995</v>
      </c>
      <c r="C427" s="1" t="s">
        <v>1329</v>
      </c>
      <c r="E427" s="5">
        <v>1476645</v>
      </c>
      <c r="G427" s="5">
        <v>1824898</v>
      </c>
      <c r="I427" s="9">
        <f t="shared" si="128"/>
        <v>-348253</v>
      </c>
      <c r="K427" s="21">
        <f t="shared" si="129"/>
        <v>-0.19083422744723266</v>
      </c>
      <c r="M427" s="9">
        <v>2998102</v>
      </c>
      <c r="O427" s="9">
        <v>1158377</v>
      </c>
      <c r="Q427" s="9">
        <f t="shared" si="130"/>
        <v>1839725</v>
      </c>
      <c r="S427" s="21">
        <f t="shared" si="131"/>
        <v>1.5881919271532499</v>
      </c>
      <c r="U427" s="9">
        <v>-602055</v>
      </c>
      <c r="W427" s="9">
        <v>2837652</v>
      </c>
      <c r="Y427" s="9">
        <f t="shared" si="132"/>
        <v>-3439707</v>
      </c>
      <c r="AA427" s="21">
        <f t="shared" si="133"/>
        <v>-1.2121666081675977</v>
      </c>
      <c r="AC427" s="9">
        <v>1627258</v>
      </c>
      <c r="AE427" s="9">
        <v>7288034</v>
      </c>
      <c r="AG427" s="9">
        <f t="shared" si="134"/>
        <v>-5660776</v>
      </c>
      <c r="AI427" s="21">
        <f t="shared" si="135"/>
        <v>-0.7767219527241503</v>
      </c>
    </row>
    <row r="428" spans="1:35" ht="12.75" outlineLevel="1">
      <c r="A428" s="1" t="s">
        <v>996</v>
      </c>
      <c r="B428" s="16" t="s">
        <v>997</v>
      </c>
      <c r="C428" s="1" t="s">
        <v>1330</v>
      </c>
      <c r="E428" s="5">
        <v>-1407473</v>
      </c>
      <c r="G428" s="5">
        <v>-1726705</v>
      </c>
      <c r="I428" s="9">
        <f t="shared" si="128"/>
        <v>319232</v>
      </c>
      <c r="K428" s="21">
        <f t="shared" si="129"/>
        <v>0.18487929322032426</v>
      </c>
      <c r="M428" s="9">
        <v>-2632623</v>
      </c>
      <c r="O428" s="9">
        <v>-1035016</v>
      </c>
      <c r="Q428" s="9">
        <f t="shared" si="130"/>
        <v>-1597607</v>
      </c>
      <c r="S428" s="21">
        <f t="shared" si="131"/>
        <v>-1.543557780749283</v>
      </c>
      <c r="U428" s="9">
        <v>1144589</v>
      </c>
      <c r="W428" s="9">
        <v>-2658458</v>
      </c>
      <c r="Y428" s="9">
        <f t="shared" si="132"/>
        <v>3803047</v>
      </c>
      <c r="AA428" s="21">
        <f t="shared" si="133"/>
        <v>1.4305462038520074</v>
      </c>
      <c r="AC428" s="9">
        <v>-1023765</v>
      </c>
      <c r="AE428" s="9">
        <v>-6131891</v>
      </c>
      <c r="AG428" s="9">
        <f t="shared" si="134"/>
        <v>5108126</v>
      </c>
      <c r="AI428" s="21">
        <f t="shared" si="135"/>
        <v>0.8330425312517786</v>
      </c>
    </row>
    <row r="429" spans="1:35" ht="12.75" outlineLevel="1">
      <c r="A429" s="1" t="s">
        <v>998</v>
      </c>
      <c r="B429" s="16" t="s">
        <v>999</v>
      </c>
      <c r="C429" s="1" t="s">
        <v>1331</v>
      </c>
      <c r="E429" s="5">
        <v>-24236.67</v>
      </c>
      <c r="G429" s="5">
        <v>-53119.74</v>
      </c>
      <c r="I429" s="9">
        <f t="shared" si="128"/>
        <v>28883.07</v>
      </c>
      <c r="K429" s="21">
        <f t="shared" si="129"/>
        <v>0.5437351538241716</v>
      </c>
      <c r="M429" s="9">
        <v>-93135.6</v>
      </c>
      <c r="O429" s="9">
        <v>-115243.23</v>
      </c>
      <c r="Q429" s="9">
        <f t="shared" si="130"/>
        <v>22107.62999999999</v>
      </c>
      <c r="S429" s="21">
        <f t="shared" si="131"/>
        <v>0.191834522513817</v>
      </c>
      <c r="U429" s="9">
        <v>-533137.55</v>
      </c>
      <c r="W429" s="9">
        <v>-361812.78</v>
      </c>
      <c r="Y429" s="9">
        <f t="shared" si="132"/>
        <v>-171324.77000000002</v>
      </c>
      <c r="AA429" s="21">
        <f t="shared" si="133"/>
        <v>-0.47351774030757016</v>
      </c>
      <c r="AC429" s="9">
        <v>-540076.31</v>
      </c>
      <c r="AE429" s="9">
        <v>-7176281.54</v>
      </c>
      <c r="AG429" s="9">
        <f t="shared" si="134"/>
        <v>6636205.23</v>
      </c>
      <c r="AI429" s="21">
        <f t="shared" si="135"/>
        <v>0.9247414824809117</v>
      </c>
    </row>
    <row r="430" spans="1:35" ht="12.75" outlineLevel="1">
      <c r="A430" s="1" t="s">
        <v>1000</v>
      </c>
      <c r="B430" s="16" t="s">
        <v>1001</v>
      </c>
      <c r="C430" s="1" t="s">
        <v>1332</v>
      </c>
      <c r="E430" s="5">
        <v>-44935.33</v>
      </c>
      <c r="G430" s="5">
        <v>-45073.26</v>
      </c>
      <c r="I430" s="9">
        <f t="shared" si="128"/>
        <v>137.9300000000003</v>
      </c>
      <c r="K430" s="21">
        <f t="shared" si="129"/>
        <v>0.0030601292207397533</v>
      </c>
      <c r="M430" s="9">
        <v>-272343.4</v>
      </c>
      <c r="O430" s="9">
        <v>-8117.77</v>
      </c>
      <c r="Q430" s="9">
        <f t="shared" si="130"/>
        <v>-264225.63</v>
      </c>
      <c r="S430" s="21" t="str">
        <f t="shared" si="131"/>
        <v>N.M.</v>
      </c>
      <c r="U430" s="9">
        <v>-9396.45</v>
      </c>
      <c r="W430" s="9">
        <v>182618.78</v>
      </c>
      <c r="Y430" s="9">
        <f t="shared" si="132"/>
        <v>-192015.23</v>
      </c>
      <c r="AA430" s="21">
        <f t="shared" si="133"/>
        <v>-1.0514539085191568</v>
      </c>
      <c r="AC430" s="9">
        <v>-63416.69</v>
      </c>
      <c r="AE430" s="9">
        <v>6020138.54</v>
      </c>
      <c r="AG430" s="9">
        <f t="shared" si="134"/>
        <v>-6083555.23</v>
      </c>
      <c r="AI430" s="21">
        <f t="shared" si="135"/>
        <v>-1.0105340914629517</v>
      </c>
    </row>
    <row r="431" spans="1:35" ht="12.75" outlineLevel="1">
      <c r="A431" s="1" t="s">
        <v>1002</v>
      </c>
      <c r="B431" s="16" t="s">
        <v>1003</v>
      </c>
      <c r="C431" s="1" t="s">
        <v>1333</v>
      </c>
      <c r="E431" s="5">
        <v>928080.16</v>
      </c>
      <c r="G431" s="5">
        <v>9710793</v>
      </c>
      <c r="I431" s="9">
        <f t="shared" si="128"/>
        <v>-8782712.84</v>
      </c>
      <c r="K431" s="21">
        <f t="shared" si="129"/>
        <v>-0.9044279741108682</v>
      </c>
      <c r="M431" s="9">
        <v>2429210.42</v>
      </c>
      <c r="O431" s="9">
        <v>28432784</v>
      </c>
      <c r="Q431" s="9">
        <f t="shared" si="130"/>
        <v>-26003573.58</v>
      </c>
      <c r="S431" s="21">
        <f t="shared" si="131"/>
        <v>-0.9145630473611025</v>
      </c>
      <c r="U431" s="9">
        <v>7517900.72</v>
      </c>
      <c r="W431" s="9">
        <v>78726839</v>
      </c>
      <c r="Y431" s="9">
        <f t="shared" si="132"/>
        <v>-71208938.28</v>
      </c>
      <c r="AA431" s="21">
        <f t="shared" si="133"/>
        <v>-0.9045065086380516</v>
      </c>
      <c r="AC431" s="9">
        <v>39052559.72</v>
      </c>
      <c r="AE431" s="9">
        <v>125222284</v>
      </c>
      <c r="AG431" s="9">
        <f t="shared" si="134"/>
        <v>-86169724.28</v>
      </c>
      <c r="AI431" s="21">
        <f t="shared" si="135"/>
        <v>-0.6881341046294923</v>
      </c>
    </row>
    <row r="432" spans="1:35" ht="12.75" outlineLevel="1">
      <c r="A432" s="1" t="s">
        <v>1004</v>
      </c>
      <c r="B432" s="16" t="s">
        <v>1005</v>
      </c>
      <c r="C432" s="1" t="s">
        <v>1334</v>
      </c>
      <c r="E432" s="5">
        <v>-872120.38</v>
      </c>
      <c r="G432" s="5">
        <v>-9535417</v>
      </c>
      <c r="I432" s="9">
        <f t="shared" si="128"/>
        <v>8663296.62</v>
      </c>
      <c r="K432" s="21">
        <f t="shared" si="129"/>
        <v>0.9085388316001282</v>
      </c>
      <c r="M432" s="9">
        <v>-2227555.9</v>
      </c>
      <c r="O432" s="9">
        <v>-28337230</v>
      </c>
      <c r="Q432" s="9">
        <f t="shared" si="130"/>
        <v>26109674.1</v>
      </c>
      <c r="S432" s="21">
        <f t="shared" si="131"/>
        <v>0.9213911910232582</v>
      </c>
      <c r="U432" s="9">
        <v>-6696468.85</v>
      </c>
      <c r="W432" s="9">
        <v>-79068995</v>
      </c>
      <c r="Y432" s="9">
        <f t="shared" si="132"/>
        <v>72372526.15</v>
      </c>
      <c r="AA432" s="21">
        <f t="shared" si="133"/>
        <v>0.9153085371832538</v>
      </c>
      <c r="AC432" s="9">
        <v>-37950306.35</v>
      </c>
      <c r="AE432" s="9">
        <v>-125359492</v>
      </c>
      <c r="AG432" s="9">
        <f t="shared" si="134"/>
        <v>87409185.65</v>
      </c>
      <c r="AI432" s="21">
        <f t="shared" si="135"/>
        <v>0.6972681865207304</v>
      </c>
    </row>
    <row r="433" spans="1:35" ht="12.75" outlineLevel="1">
      <c r="A433" s="1" t="s">
        <v>1006</v>
      </c>
      <c r="B433" s="16" t="s">
        <v>1007</v>
      </c>
      <c r="C433" s="1" t="s">
        <v>1335</v>
      </c>
      <c r="E433" s="5">
        <v>-297552.46</v>
      </c>
      <c r="G433" s="5">
        <v>-155292</v>
      </c>
      <c r="I433" s="9">
        <f t="shared" si="128"/>
        <v>-142260.46000000002</v>
      </c>
      <c r="K433" s="21">
        <f t="shared" si="129"/>
        <v>-0.9160836359889758</v>
      </c>
      <c r="M433" s="9">
        <v>-850980.03</v>
      </c>
      <c r="O433" s="9">
        <v>-195629</v>
      </c>
      <c r="Q433" s="9">
        <f t="shared" si="130"/>
        <v>-655351.03</v>
      </c>
      <c r="S433" s="21">
        <f t="shared" si="131"/>
        <v>-3.3499687162946192</v>
      </c>
      <c r="U433" s="9">
        <v>937947.33</v>
      </c>
      <c r="W433" s="9">
        <v>-497164</v>
      </c>
      <c r="Y433" s="9">
        <f t="shared" si="132"/>
        <v>1435111.33</v>
      </c>
      <c r="AA433" s="21">
        <f t="shared" si="133"/>
        <v>2.886595429274847</v>
      </c>
      <c r="AC433" s="9">
        <v>640530.71</v>
      </c>
      <c r="AE433" s="9">
        <v>36549</v>
      </c>
      <c r="AG433" s="9">
        <f t="shared" si="134"/>
        <v>603981.71</v>
      </c>
      <c r="AI433" s="21" t="str">
        <f t="shared" si="135"/>
        <v>N.M.</v>
      </c>
    </row>
    <row r="434" spans="1:35" ht="12.75" outlineLevel="1">
      <c r="A434" s="1" t="s">
        <v>1008</v>
      </c>
      <c r="B434" s="16" t="s">
        <v>1009</v>
      </c>
      <c r="C434" s="1" t="s">
        <v>1336</v>
      </c>
      <c r="E434" s="5">
        <v>13074.09</v>
      </c>
      <c r="G434" s="5">
        <v>-17327.16</v>
      </c>
      <c r="I434" s="9">
        <f t="shared" si="128"/>
        <v>30401.25</v>
      </c>
      <c r="K434" s="21">
        <f t="shared" si="129"/>
        <v>1.7545431565242082</v>
      </c>
      <c r="M434" s="9">
        <v>-19300.79</v>
      </c>
      <c r="O434" s="9">
        <v>13605.804</v>
      </c>
      <c r="Q434" s="9">
        <f t="shared" si="130"/>
        <v>-32906.594</v>
      </c>
      <c r="S434" s="21">
        <f t="shared" si="131"/>
        <v>-2.41857033954039</v>
      </c>
      <c r="U434" s="9">
        <v>102303.7</v>
      </c>
      <c r="W434" s="9">
        <v>365744.54</v>
      </c>
      <c r="Y434" s="9">
        <f t="shared" si="132"/>
        <v>-263440.83999999997</v>
      </c>
      <c r="AA434" s="21">
        <f t="shared" si="133"/>
        <v>-0.7202864600521446</v>
      </c>
      <c r="AC434" s="9">
        <v>91140.8</v>
      </c>
      <c r="AE434" s="9">
        <v>-76171.14</v>
      </c>
      <c r="AG434" s="9">
        <f t="shared" si="134"/>
        <v>167311.94</v>
      </c>
      <c r="AI434" s="21">
        <f t="shared" si="135"/>
        <v>2.1965266635106158</v>
      </c>
    </row>
    <row r="435" spans="1:35" ht="12.75" outlineLevel="1">
      <c r="A435" s="1" t="s">
        <v>1010</v>
      </c>
      <c r="B435" s="16" t="s">
        <v>1011</v>
      </c>
      <c r="C435" s="1" t="s">
        <v>1337</v>
      </c>
      <c r="E435" s="5">
        <v>0</v>
      </c>
      <c r="G435" s="5">
        <v>0</v>
      </c>
      <c r="I435" s="9">
        <f t="shared" si="128"/>
        <v>0</v>
      </c>
      <c r="K435" s="21">
        <f t="shared" si="129"/>
        <v>0</v>
      </c>
      <c r="M435" s="9">
        <v>18894.73</v>
      </c>
      <c r="O435" s="9">
        <v>-110344.51</v>
      </c>
      <c r="Q435" s="9">
        <f t="shared" si="130"/>
        <v>129239.23999999999</v>
      </c>
      <c r="S435" s="21">
        <f t="shared" si="131"/>
        <v>1.1712339834578087</v>
      </c>
      <c r="U435" s="9">
        <v>-111268.96</v>
      </c>
      <c r="W435" s="9">
        <v>21052.63</v>
      </c>
      <c r="Y435" s="9">
        <f t="shared" si="132"/>
        <v>-132321.59</v>
      </c>
      <c r="AA435" s="21">
        <f t="shared" si="133"/>
        <v>-6.2852759963957</v>
      </c>
      <c r="AC435" s="9">
        <v>-111268.96</v>
      </c>
      <c r="AE435" s="9">
        <v>338298.63</v>
      </c>
      <c r="AG435" s="9">
        <f t="shared" si="134"/>
        <v>-449567.59</v>
      </c>
      <c r="AI435" s="21">
        <f t="shared" si="135"/>
        <v>-1.3289075099121743</v>
      </c>
    </row>
    <row r="436" spans="1:35" ht="12.75" outlineLevel="1">
      <c r="A436" s="1" t="s">
        <v>1012</v>
      </c>
      <c r="B436" s="16" t="s">
        <v>1013</v>
      </c>
      <c r="C436" s="1" t="s">
        <v>1338</v>
      </c>
      <c r="E436" s="5">
        <v>4165.37</v>
      </c>
      <c r="G436" s="5">
        <v>-3067</v>
      </c>
      <c r="I436" s="9">
        <f t="shared" si="128"/>
        <v>7232.37</v>
      </c>
      <c r="K436" s="21">
        <f t="shared" si="129"/>
        <v>2.3581252037821976</v>
      </c>
      <c r="M436" s="9">
        <v>21284.97</v>
      </c>
      <c r="O436" s="9">
        <v>6515.53</v>
      </c>
      <c r="Q436" s="9">
        <f t="shared" si="130"/>
        <v>14769.440000000002</v>
      </c>
      <c r="S436" s="21">
        <f t="shared" si="131"/>
        <v>2.2668056167341724</v>
      </c>
      <c r="U436" s="9">
        <v>4024.92</v>
      </c>
      <c r="W436" s="9">
        <v>20528.28</v>
      </c>
      <c r="Y436" s="9">
        <f t="shared" si="132"/>
        <v>-16503.36</v>
      </c>
      <c r="AA436" s="21">
        <f t="shared" si="133"/>
        <v>-0.8039329159578884</v>
      </c>
      <c r="AC436" s="9">
        <v>-36940.71</v>
      </c>
      <c r="AE436" s="9">
        <v>19537.85</v>
      </c>
      <c r="AG436" s="9">
        <f t="shared" si="134"/>
        <v>-56478.56</v>
      </c>
      <c r="AI436" s="21">
        <f t="shared" si="135"/>
        <v>-2.8907254380599707</v>
      </c>
    </row>
    <row r="437" spans="1:35" ht="12.75" outlineLevel="1">
      <c r="A437" s="1" t="s">
        <v>1014</v>
      </c>
      <c r="B437" s="16" t="s">
        <v>1015</v>
      </c>
      <c r="C437" s="1" t="s">
        <v>1339</v>
      </c>
      <c r="E437" s="5">
        <v>15240.18</v>
      </c>
      <c r="G437" s="5">
        <v>16147.98</v>
      </c>
      <c r="I437" s="9">
        <f t="shared" si="128"/>
        <v>-907.7999999999993</v>
      </c>
      <c r="K437" s="21">
        <f t="shared" si="129"/>
        <v>-0.05621755786172632</v>
      </c>
      <c r="M437" s="9">
        <v>45954.88</v>
      </c>
      <c r="O437" s="9">
        <v>52399.35</v>
      </c>
      <c r="Q437" s="9">
        <f t="shared" si="130"/>
        <v>-6444.470000000001</v>
      </c>
      <c r="S437" s="21">
        <f t="shared" si="131"/>
        <v>-0.12298759431176153</v>
      </c>
      <c r="U437" s="9">
        <v>124086.07</v>
      </c>
      <c r="W437" s="9">
        <v>102438.15</v>
      </c>
      <c r="Y437" s="9">
        <f t="shared" si="132"/>
        <v>21647.920000000013</v>
      </c>
      <c r="AA437" s="21">
        <f t="shared" si="133"/>
        <v>0.21132673715798278</v>
      </c>
      <c r="AC437" s="9">
        <v>187942.58</v>
      </c>
      <c r="AE437" s="9">
        <v>142131.4</v>
      </c>
      <c r="AG437" s="9">
        <f t="shared" si="134"/>
        <v>45811.17999999999</v>
      </c>
      <c r="AI437" s="21">
        <f t="shared" si="135"/>
        <v>0.32231568815898526</v>
      </c>
    </row>
    <row r="438" spans="1:35" ht="12.75" outlineLevel="1">
      <c r="A438" s="1" t="s">
        <v>1016</v>
      </c>
      <c r="B438" s="16" t="s">
        <v>1017</v>
      </c>
      <c r="C438" s="1" t="s">
        <v>1340</v>
      </c>
      <c r="E438" s="5">
        <v>15</v>
      </c>
      <c r="G438" s="5">
        <v>0</v>
      </c>
      <c r="I438" s="9">
        <f t="shared" si="128"/>
        <v>15</v>
      </c>
      <c r="K438" s="21" t="str">
        <f t="shared" si="129"/>
        <v>N.M.</v>
      </c>
      <c r="M438" s="9">
        <v>-1852</v>
      </c>
      <c r="O438" s="9">
        <v>-26468</v>
      </c>
      <c r="Q438" s="9">
        <f t="shared" si="130"/>
        <v>24616</v>
      </c>
      <c r="S438" s="21">
        <f t="shared" si="131"/>
        <v>0.9300287139186942</v>
      </c>
      <c r="U438" s="9">
        <v>-1852</v>
      </c>
      <c r="W438" s="9">
        <v>12446</v>
      </c>
      <c r="Y438" s="9">
        <f t="shared" si="132"/>
        <v>-14298</v>
      </c>
      <c r="AA438" s="21">
        <f t="shared" si="133"/>
        <v>-1.1488028282179013</v>
      </c>
      <c r="AC438" s="9">
        <v>-6987</v>
      </c>
      <c r="AE438" s="9">
        <v>12446</v>
      </c>
      <c r="AG438" s="9">
        <f t="shared" si="134"/>
        <v>-19433</v>
      </c>
      <c r="AI438" s="21">
        <f t="shared" si="135"/>
        <v>-1.5613851839948578</v>
      </c>
    </row>
    <row r="439" spans="1:35" ht="12.75" outlineLevel="1">
      <c r="A439" s="1" t="s">
        <v>1018</v>
      </c>
      <c r="B439" s="16" t="s">
        <v>1019</v>
      </c>
      <c r="C439" s="1" t="s">
        <v>1341</v>
      </c>
      <c r="E439" s="5">
        <v>0</v>
      </c>
      <c r="G439" s="5">
        <v>0</v>
      </c>
      <c r="I439" s="9">
        <f t="shared" si="128"/>
        <v>0</v>
      </c>
      <c r="K439" s="21">
        <f t="shared" si="129"/>
        <v>0</v>
      </c>
      <c r="M439" s="9">
        <v>0</v>
      </c>
      <c r="O439" s="9">
        <v>-501</v>
      </c>
      <c r="Q439" s="9">
        <f t="shared" si="130"/>
        <v>501</v>
      </c>
      <c r="S439" s="21" t="str">
        <f t="shared" si="131"/>
        <v>N.M.</v>
      </c>
      <c r="U439" s="9">
        <v>0</v>
      </c>
      <c r="W439" s="9">
        <v>1209</v>
      </c>
      <c r="Y439" s="9">
        <f t="shared" si="132"/>
        <v>-1209</v>
      </c>
      <c r="AA439" s="21" t="str">
        <f t="shared" si="133"/>
        <v>N.M.</v>
      </c>
      <c r="AC439" s="9">
        <v>218</v>
      </c>
      <c r="AE439" s="9">
        <v>1209</v>
      </c>
      <c r="AG439" s="9">
        <f t="shared" si="134"/>
        <v>-991</v>
      </c>
      <c r="AI439" s="21">
        <f t="shared" si="135"/>
        <v>-0.8196856906534326</v>
      </c>
    </row>
    <row r="440" spans="1:35" ht="12.75" outlineLevel="1">
      <c r="A440" s="1" t="s">
        <v>1020</v>
      </c>
      <c r="B440" s="16" t="s">
        <v>1021</v>
      </c>
      <c r="C440" s="1" t="s">
        <v>1342</v>
      </c>
      <c r="E440" s="5">
        <v>271770</v>
      </c>
      <c r="G440" s="5">
        <v>0</v>
      </c>
      <c r="I440" s="9">
        <f t="shared" si="128"/>
        <v>271770</v>
      </c>
      <c r="K440" s="21" t="str">
        <f t="shared" si="129"/>
        <v>N.M.</v>
      </c>
      <c r="M440" s="9">
        <v>656065</v>
      </c>
      <c r="O440" s="9">
        <v>0</v>
      </c>
      <c r="Q440" s="9">
        <f t="shared" si="130"/>
        <v>656065</v>
      </c>
      <c r="S440" s="21" t="str">
        <f t="shared" si="131"/>
        <v>N.M.</v>
      </c>
      <c r="U440" s="9">
        <v>-1538709</v>
      </c>
      <c r="W440" s="9">
        <v>0</v>
      </c>
      <c r="Y440" s="9">
        <f t="shared" si="132"/>
        <v>-1538709</v>
      </c>
      <c r="AA440" s="21" t="str">
        <f t="shared" si="133"/>
        <v>N.M.</v>
      </c>
      <c r="AC440" s="9">
        <v>-1538709</v>
      </c>
      <c r="AE440" s="9">
        <v>0</v>
      </c>
      <c r="AG440" s="9">
        <f t="shared" si="134"/>
        <v>-1538709</v>
      </c>
      <c r="AI440" s="21" t="str">
        <f t="shared" si="135"/>
        <v>N.M.</v>
      </c>
    </row>
    <row r="441" spans="1:35" ht="12.75" outlineLevel="1">
      <c r="A441" s="1" t="s">
        <v>1022</v>
      </c>
      <c r="B441" s="16" t="s">
        <v>1023</v>
      </c>
      <c r="C441" s="1" t="s">
        <v>1343</v>
      </c>
      <c r="E441" s="5">
        <v>-16293.63</v>
      </c>
      <c r="G441" s="5">
        <v>0</v>
      </c>
      <c r="I441" s="9">
        <f t="shared" si="128"/>
        <v>-16293.63</v>
      </c>
      <c r="K441" s="21" t="str">
        <f t="shared" si="129"/>
        <v>N.M.</v>
      </c>
      <c r="M441" s="9">
        <v>-75805.12</v>
      </c>
      <c r="O441" s="9">
        <v>0</v>
      </c>
      <c r="Q441" s="9">
        <f t="shared" si="130"/>
        <v>-75805.12</v>
      </c>
      <c r="S441" s="21" t="str">
        <f t="shared" si="131"/>
        <v>N.M.</v>
      </c>
      <c r="U441" s="9">
        <v>-223021.56</v>
      </c>
      <c r="W441" s="9">
        <v>0</v>
      </c>
      <c r="Y441" s="9">
        <f t="shared" si="132"/>
        <v>-223021.56</v>
      </c>
      <c r="AA441" s="21" t="str">
        <f t="shared" si="133"/>
        <v>N.M.</v>
      </c>
      <c r="AC441" s="9">
        <v>-223021.56</v>
      </c>
      <c r="AE441" s="9">
        <v>0</v>
      </c>
      <c r="AG441" s="9">
        <f t="shared" si="134"/>
        <v>-223021.56</v>
      </c>
      <c r="AI441" s="21" t="str">
        <f t="shared" si="135"/>
        <v>N.M.</v>
      </c>
    </row>
    <row r="442" spans="1:35" ht="12.75" outlineLevel="1">
      <c r="A442" s="1" t="s">
        <v>1024</v>
      </c>
      <c r="B442" s="16" t="s">
        <v>1025</v>
      </c>
      <c r="C442" s="1" t="s">
        <v>1344</v>
      </c>
      <c r="E442" s="5">
        <v>0</v>
      </c>
      <c r="G442" s="5">
        <v>0</v>
      </c>
      <c r="I442" s="9">
        <f t="shared" si="128"/>
        <v>0</v>
      </c>
      <c r="K442" s="21">
        <f t="shared" si="129"/>
        <v>0</v>
      </c>
      <c r="M442" s="9">
        <v>0</v>
      </c>
      <c r="O442" s="9">
        <v>0</v>
      </c>
      <c r="Q442" s="9">
        <f t="shared" si="130"/>
        <v>0</v>
      </c>
      <c r="S442" s="21">
        <f t="shared" si="131"/>
        <v>0</v>
      </c>
      <c r="U442" s="9">
        <v>0</v>
      </c>
      <c r="W442" s="9">
        <v>0</v>
      </c>
      <c r="Y442" s="9">
        <f t="shared" si="132"/>
        <v>0</v>
      </c>
      <c r="AA442" s="21">
        <f t="shared" si="133"/>
        <v>0</v>
      </c>
      <c r="AC442" s="9">
        <v>89362.57</v>
      </c>
      <c r="AE442" s="9">
        <v>3641.8</v>
      </c>
      <c r="AG442" s="9">
        <f t="shared" si="134"/>
        <v>85720.77</v>
      </c>
      <c r="AI442" s="21" t="str">
        <f t="shared" si="135"/>
        <v>N.M.</v>
      </c>
    </row>
    <row r="443" spans="1:53" s="16" customFormat="1" ht="12.75">
      <c r="A443" s="16" t="s">
        <v>47</v>
      </c>
      <c r="C443" s="16" t="s">
        <v>1345</v>
      </c>
      <c r="D443" s="71"/>
      <c r="E443" s="71">
        <v>62793.219999999885</v>
      </c>
      <c r="F443" s="71"/>
      <c r="G443" s="71">
        <v>-33254.619999999486</v>
      </c>
      <c r="H443" s="71"/>
      <c r="I443" s="71">
        <f>+E443-G443</f>
        <v>96047.83999999937</v>
      </c>
      <c r="J443" s="75" t="str">
        <f>IF((+E443-G443)=(I443),"  ",$AO$506)</f>
        <v>  </v>
      </c>
      <c r="K443" s="72">
        <f>IF(G443&lt;0,IF(I443=0,0,IF(OR(G443=0,E443=0),"N.M.",IF(ABS(I443/G443)&gt;=10,"N.M.",I443/(-G443)))),IF(I443=0,0,IF(OR(G443=0,E443=0),"N.M.",IF(ABS(I443/G443)&gt;=10,"N.M.",I443/G443))))</f>
        <v>2.88825552660054</v>
      </c>
      <c r="L443" s="73"/>
      <c r="M443" s="71">
        <v>11809.95999999973</v>
      </c>
      <c r="N443" s="71"/>
      <c r="O443" s="71">
        <v>394275.68700000027</v>
      </c>
      <c r="P443" s="71"/>
      <c r="Q443" s="71">
        <f>+M443-O443</f>
        <v>-382465.72700000054</v>
      </c>
      <c r="R443" s="75" t="str">
        <f>IF((+M443-O443)=(Q443),"  ",$AO$506)</f>
        <v>  </v>
      </c>
      <c r="S443" s="72">
        <f>IF(O443&lt;0,IF(Q443=0,0,IF(OR(O443=0,M443=0),"N.M.",IF(ABS(Q443/O443)&gt;=10,"N.M.",Q443/(-O443)))),IF(Q443=0,0,IF(OR(O443=0,M443=0),"N.M.",IF(ABS(Q443/O443)&gt;=10,"N.M.",Q443/O443))))</f>
        <v>-0.970046441133968</v>
      </c>
      <c r="T443" s="73"/>
      <c r="U443" s="71">
        <v>-425714.24</v>
      </c>
      <c r="V443" s="71"/>
      <c r="W443" s="71">
        <v>835725.2759999991</v>
      </c>
      <c r="X443" s="71"/>
      <c r="Y443" s="71">
        <f>+U443-W443</f>
        <v>-1261439.5159999991</v>
      </c>
      <c r="Z443" s="75" t="str">
        <f>IF((+U443-W443)=(Y443),"  ",$AO$506)</f>
        <v>  </v>
      </c>
      <c r="AA443" s="72">
        <f>IF(W443&lt;0,IF(Y443=0,0,IF(OR(W443=0,U443=0),"N.M.",IF(ABS(Y443/W443)&gt;=10,"N.M.",Y443/(-W443)))),IF(Y443=0,0,IF(OR(W443=0,U443=0),"N.M.",IF(ABS(Y443/W443)&gt;=10,"N.M.",Y443/W443))))</f>
        <v>-1.5093949557653445</v>
      </c>
      <c r="AB443" s="73"/>
      <c r="AC443" s="71">
        <v>-298165.20999999804</v>
      </c>
      <c r="AD443" s="71"/>
      <c r="AE443" s="71">
        <v>3027508.189000001</v>
      </c>
      <c r="AF443" s="71"/>
      <c r="AG443" s="71">
        <f>+AC443-AE443</f>
        <v>-3325673.3989999993</v>
      </c>
      <c r="AH443" s="75" t="str">
        <f>IF((+AC443-AE443)=(AG443),"  ",$AO$506)</f>
        <v>  </v>
      </c>
      <c r="AI443" s="72">
        <f>IF(AE443&lt;0,IF(AG443=0,0,IF(OR(AE443=0,AC443=0),"N.M.",IF(ABS(AG443/AE443)&gt;=10,"N.M.",AG443/(-AE443)))),IF(AG443=0,0,IF(OR(AE443=0,AC443=0),"N.M.",IF(ABS(AG443/AE443)&gt;=10,"N.M.",AG443/AE443))))</f>
        <v>-1.0984853521068372</v>
      </c>
      <c r="AJ443" s="73"/>
      <c r="AK443" s="74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</row>
    <row r="444" spans="1:35" ht="12.75" outlineLevel="1">
      <c r="A444" s="1" t="s">
        <v>1026</v>
      </c>
      <c r="B444" s="16" t="s">
        <v>1027</v>
      </c>
      <c r="C444" s="1" t="s">
        <v>1297</v>
      </c>
      <c r="E444" s="5">
        <v>0</v>
      </c>
      <c r="G444" s="5">
        <v>0</v>
      </c>
      <c r="I444" s="9">
        <f aca="true" t="shared" si="136" ref="I444:I452">+E444-G444</f>
        <v>0</v>
      </c>
      <c r="K444" s="21">
        <f aca="true" t="shared" si="137" ref="K444:K452">IF(G444&lt;0,IF(I444=0,0,IF(OR(G444=0,E444=0),"N.M.",IF(ABS(I444/G444)&gt;=10,"N.M.",I444/(-G444)))),IF(I444=0,0,IF(OR(G444=0,E444=0),"N.M.",IF(ABS(I444/G444)&gt;=10,"N.M.",I444/G444))))</f>
        <v>0</v>
      </c>
      <c r="M444" s="9">
        <v>0</v>
      </c>
      <c r="O444" s="9">
        <v>0</v>
      </c>
      <c r="Q444" s="9">
        <f aca="true" t="shared" si="138" ref="Q444:Q452">+M444-O444</f>
        <v>0</v>
      </c>
      <c r="S444" s="21">
        <f aca="true" t="shared" si="139" ref="S444:S452">IF(O444&lt;0,IF(Q444=0,0,IF(OR(O444=0,M444=0),"N.M.",IF(ABS(Q444/O444)&gt;=10,"N.M.",Q444/(-O444)))),IF(Q444=0,0,IF(OR(O444=0,M444=0),"N.M.",IF(ABS(Q444/O444)&gt;=10,"N.M.",Q444/O444))))</f>
        <v>0</v>
      </c>
      <c r="U444" s="9">
        <v>0</v>
      </c>
      <c r="W444" s="9">
        <v>0</v>
      </c>
      <c r="Y444" s="9">
        <f aca="true" t="shared" si="140" ref="Y444:Y452">+U444-W444</f>
        <v>0</v>
      </c>
      <c r="AA444" s="21">
        <f aca="true" t="shared" si="141" ref="AA444:AA452">IF(W444&lt;0,IF(Y444=0,0,IF(OR(W444=0,U444=0),"N.M.",IF(ABS(Y444/W444)&gt;=10,"N.M.",Y444/(-W444)))),IF(Y444=0,0,IF(OR(W444=0,U444=0),"N.M.",IF(ABS(Y444/W444)&gt;=10,"N.M.",Y444/W444))))</f>
        <v>0</v>
      </c>
      <c r="AC444" s="9">
        <v>-25</v>
      </c>
      <c r="AE444" s="9">
        <v>0</v>
      </c>
      <c r="AG444" s="9">
        <f aca="true" t="shared" si="142" ref="AG444:AG452">+AC444-AE444</f>
        <v>-25</v>
      </c>
      <c r="AI444" s="21" t="str">
        <f aca="true" t="shared" si="143" ref="AI444:AI452">IF(AE444&lt;0,IF(AG444=0,0,IF(OR(AE444=0,AC444=0),"N.M.",IF(ABS(AG444/AE444)&gt;=10,"N.M.",AG444/(-AE444)))),IF(AG444=0,0,IF(OR(AE444=0,AC444=0),"N.M.",IF(ABS(AG444/AE444)&gt;=10,"N.M.",AG444/AE444))))</f>
        <v>N.M.</v>
      </c>
    </row>
    <row r="445" spans="1:35" ht="12.75" outlineLevel="1">
      <c r="A445" s="1" t="s">
        <v>1028</v>
      </c>
      <c r="B445" s="16" t="s">
        <v>1029</v>
      </c>
      <c r="C445" s="1" t="s">
        <v>1346</v>
      </c>
      <c r="E445" s="5">
        <v>0</v>
      </c>
      <c r="G445" s="5">
        <v>0</v>
      </c>
      <c r="I445" s="9">
        <f t="shared" si="136"/>
        <v>0</v>
      </c>
      <c r="K445" s="21">
        <f t="shared" si="137"/>
        <v>0</v>
      </c>
      <c r="M445" s="9">
        <v>0</v>
      </c>
      <c r="O445" s="9">
        <v>0</v>
      </c>
      <c r="Q445" s="9">
        <f t="shared" si="138"/>
        <v>0</v>
      </c>
      <c r="S445" s="21">
        <f t="shared" si="139"/>
        <v>0</v>
      </c>
      <c r="U445" s="9">
        <v>0</v>
      </c>
      <c r="W445" s="9">
        <v>0</v>
      </c>
      <c r="Y445" s="9">
        <f t="shared" si="140"/>
        <v>0</v>
      </c>
      <c r="AA445" s="21">
        <f t="shared" si="141"/>
        <v>0</v>
      </c>
      <c r="AC445" s="9">
        <v>-2112.03</v>
      </c>
      <c r="AE445" s="9">
        <v>0</v>
      </c>
      <c r="AG445" s="9">
        <f t="shared" si="142"/>
        <v>-2112.03</v>
      </c>
      <c r="AI445" s="21" t="str">
        <f t="shared" si="143"/>
        <v>N.M.</v>
      </c>
    </row>
    <row r="446" spans="1:35" ht="12.75" outlineLevel="1">
      <c r="A446" s="1" t="s">
        <v>1030</v>
      </c>
      <c r="B446" s="16" t="s">
        <v>1031</v>
      </c>
      <c r="C446" s="1" t="s">
        <v>1347</v>
      </c>
      <c r="E446" s="5">
        <v>-22788.69</v>
      </c>
      <c r="G446" s="5">
        <v>-21885.22</v>
      </c>
      <c r="I446" s="9">
        <f t="shared" si="136"/>
        <v>-903.4699999999975</v>
      </c>
      <c r="K446" s="21">
        <f t="shared" si="137"/>
        <v>-0.04128219867106648</v>
      </c>
      <c r="M446" s="9">
        <v>-63823.03</v>
      </c>
      <c r="O446" s="9">
        <v>-66642.12</v>
      </c>
      <c r="Q446" s="9">
        <f t="shared" si="138"/>
        <v>2819.0899999999965</v>
      </c>
      <c r="S446" s="21">
        <f t="shared" si="139"/>
        <v>0.04230192556899445</v>
      </c>
      <c r="U446" s="9">
        <v>-214971.12</v>
      </c>
      <c r="W446" s="9">
        <v>-168010.75</v>
      </c>
      <c r="Y446" s="9">
        <f t="shared" si="140"/>
        <v>-46960.369999999995</v>
      </c>
      <c r="AA446" s="21">
        <f t="shared" si="141"/>
        <v>-0.27950812671213</v>
      </c>
      <c r="AC446" s="9">
        <v>-1036561.35</v>
      </c>
      <c r="AE446" s="9">
        <v>-1026562.54</v>
      </c>
      <c r="AG446" s="9">
        <f t="shared" si="142"/>
        <v>-9998.80999999994</v>
      </c>
      <c r="AI446" s="21">
        <f t="shared" si="143"/>
        <v>-0.009740088509366356</v>
      </c>
    </row>
    <row r="447" spans="1:35" ht="12.75" outlineLevel="1">
      <c r="A447" s="1" t="s">
        <v>1032</v>
      </c>
      <c r="B447" s="16" t="s">
        <v>1033</v>
      </c>
      <c r="C447" s="1" t="s">
        <v>1348</v>
      </c>
      <c r="E447" s="5">
        <v>0</v>
      </c>
      <c r="G447" s="5">
        <v>0</v>
      </c>
      <c r="I447" s="9">
        <f t="shared" si="136"/>
        <v>0</v>
      </c>
      <c r="K447" s="21">
        <f t="shared" si="137"/>
        <v>0</v>
      </c>
      <c r="M447" s="9">
        <v>0</v>
      </c>
      <c r="O447" s="9">
        <v>-126.48</v>
      </c>
      <c r="Q447" s="9">
        <f t="shared" si="138"/>
        <v>126.48</v>
      </c>
      <c r="S447" s="21" t="str">
        <f t="shared" si="139"/>
        <v>N.M.</v>
      </c>
      <c r="U447" s="9">
        <v>-273.61</v>
      </c>
      <c r="W447" s="9">
        <v>-127.18</v>
      </c>
      <c r="Y447" s="9">
        <f t="shared" si="140"/>
        <v>-146.43</v>
      </c>
      <c r="AA447" s="21">
        <f t="shared" si="141"/>
        <v>-1.1513602767730775</v>
      </c>
      <c r="AC447" s="9">
        <v>-529.16</v>
      </c>
      <c r="AE447" s="9">
        <v>-127.18</v>
      </c>
      <c r="AG447" s="9">
        <f t="shared" si="142"/>
        <v>-401.97999999999996</v>
      </c>
      <c r="AI447" s="21">
        <f t="shared" si="143"/>
        <v>-3.1607170938826856</v>
      </c>
    </row>
    <row r="448" spans="1:35" ht="12.75" outlineLevel="1">
      <c r="A448" s="1" t="s">
        <v>1034</v>
      </c>
      <c r="B448" s="16" t="s">
        <v>1035</v>
      </c>
      <c r="C448" s="1" t="s">
        <v>1349</v>
      </c>
      <c r="E448" s="5">
        <v>-11423.496</v>
      </c>
      <c r="G448" s="5">
        <v>-18727.133</v>
      </c>
      <c r="I448" s="9">
        <f t="shared" si="136"/>
        <v>7303.637000000002</v>
      </c>
      <c r="K448" s="21">
        <f t="shared" si="137"/>
        <v>0.39000294385691614</v>
      </c>
      <c r="M448" s="9">
        <v>-23927.816</v>
      </c>
      <c r="O448" s="9">
        <v>-42620.193</v>
      </c>
      <c r="Q448" s="9">
        <f t="shared" si="138"/>
        <v>18692.377</v>
      </c>
      <c r="S448" s="21">
        <f t="shared" si="139"/>
        <v>0.4385802992492315</v>
      </c>
      <c r="U448" s="9">
        <v>-99245.995</v>
      </c>
      <c r="W448" s="9">
        <v>-144271.286</v>
      </c>
      <c r="Y448" s="9">
        <f t="shared" si="140"/>
        <v>45025.291</v>
      </c>
      <c r="AA448" s="21">
        <f t="shared" si="141"/>
        <v>0.312087680427275</v>
      </c>
      <c r="AC448" s="9">
        <v>-126002.58499999999</v>
      </c>
      <c r="AE448" s="9">
        <v>-172470.54799999998</v>
      </c>
      <c r="AG448" s="9">
        <f t="shared" si="142"/>
        <v>46467.96299999999</v>
      </c>
      <c r="AI448" s="21">
        <f t="shared" si="143"/>
        <v>0.2694254963461935</v>
      </c>
    </row>
    <row r="449" spans="1:35" ht="12.75" outlineLevel="1">
      <c r="A449" s="1" t="s">
        <v>1036</v>
      </c>
      <c r="B449" s="16" t="s">
        <v>1037</v>
      </c>
      <c r="C449" s="1" t="s">
        <v>1350</v>
      </c>
      <c r="E449" s="5">
        <v>-1044.35</v>
      </c>
      <c r="G449" s="5">
        <v>-181.78</v>
      </c>
      <c r="I449" s="9">
        <f t="shared" si="136"/>
        <v>-862.5699999999999</v>
      </c>
      <c r="K449" s="21">
        <f t="shared" si="137"/>
        <v>-4.745131477610298</v>
      </c>
      <c r="M449" s="9">
        <v>-4783.95</v>
      </c>
      <c r="O449" s="9">
        <v>-2778.8050000000003</v>
      </c>
      <c r="Q449" s="9">
        <f t="shared" si="138"/>
        <v>-2005.1449999999995</v>
      </c>
      <c r="S449" s="21">
        <f t="shared" si="139"/>
        <v>-0.7215853577347094</v>
      </c>
      <c r="U449" s="9">
        <v>-11369.3</v>
      </c>
      <c r="W449" s="9">
        <v>-2856.8250000000003</v>
      </c>
      <c r="Y449" s="9">
        <f t="shared" si="140"/>
        <v>-8512.474999999999</v>
      </c>
      <c r="AA449" s="21">
        <f t="shared" si="141"/>
        <v>-2.979697741373727</v>
      </c>
      <c r="AC449" s="9">
        <v>-30329.22</v>
      </c>
      <c r="AE449" s="9">
        <v>14545.585</v>
      </c>
      <c r="AG449" s="9">
        <f t="shared" si="142"/>
        <v>-44874.805</v>
      </c>
      <c r="AI449" s="21">
        <f t="shared" si="143"/>
        <v>-3.085115174123282</v>
      </c>
    </row>
    <row r="450" spans="1:35" ht="12.75" outlineLevel="1">
      <c r="A450" s="1" t="s">
        <v>1038</v>
      </c>
      <c r="B450" s="16" t="s">
        <v>1039</v>
      </c>
      <c r="C450" s="1" t="s">
        <v>1351</v>
      </c>
      <c r="E450" s="5">
        <v>-5300.74</v>
      </c>
      <c r="G450" s="5">
        <v>-1988.82</v>
      </c>
      <c r="I450" s="9">
        <f t="shared" si="136"/>
        <v>-3311.92</v>
      </c>
      <c r="K450" s="21">
        <f t="shared" si="137"/>
        <v>-1.665268852887642</v>
      </c>
      <c r="M450" s="9">
        <v>-52886.1</v>
      </c>
      <c r="O450" s="9">
        <v>-114480.28</v>
      </c>
      <c r="Q450" s="9">
        <f t="shared" si="138"/>
        <v>61594.18</v>
      </c>
      <c r="S450" s="21">
        <f t="shared" si="139"/>
        <v>0.5380331005479722</v>
      </c>
      <c r="U450" s="9">
        <v>-89025.22</v>
      </c>
      <c r="W450" s="9">
        <v>-785318.74</v>
      </c>
      <c r="Y450" s="9">
        <f t="shared" si="140"/>
        <v>696293.52</v>
      </c>
      <c r="AA450" s="21">
        <f t="shared" si="141"/>
        <v>0.8866381056945107</v>
      </c>
      <c r="AC450" s="9">
        <v>-182616.44</v>
      </c>
      <c r="AE450" s="9">
        <v>-1358035.34</v>
      </c>
      <c r="AG450" s="9">
        <f t="shared" si="142"/>
        <v>1175418.9000000001</v>
      </c>
      <c r="AI450" s="21">
        <f t="shared" si="143"/>
        <v>0.8655289486060062</v>
      </c>
    </row>
    <row r="451" spans="1:35" ht="12.75" outlineLevel="1">
      <c r="A451" s="1" t="s">
        <v>1040</v>
      </c>
      <c r="B451" s="16" t="s">
        <v>1041</v>
      </c>
      <c r="C451" s="1" t="s">
        <v>1352</v>
      </c>
      <c r="E451" s="5">
        <v>-12653.66</v>
      </c>
      <c r="G451" s="5">
        <v>-4175.17</v>
      </c>
      <c r="I451" s="9">
        <f t="shared" si="136"/>
        <v>-8478.49</v>
      </c>
      <c r="K451" s="21">
        <f t="shared" si="137"/>
        <v>-2.0306933609888937</v>
      </c>
      <c r="M451" s="9">
        <v>-46953.31</v>
      </c>
      <c r="O451" s="9">
        <v>-18983.87</v>
      </c>
      <c r="Q451" s="9">
        <f t="shared" si="138"/>
        <v>-27969.44</v>
      </c>
      <c r="S451" s="21">
        <f t="shared" si="139"/>
        <v>-1.4733265661848718</v>
      </c>
      <c r="U451" s="9">
        <v>-99875.37</v>
      </c>
      <c r="W451" s="9">
        <v>-71638.256</v>
      </c>
      <c r="Y451" s="9">
        <f t="shared" si="140"/>
        <v>-28237.114</v>
      </c>
      <c r="AA451" s="21">
        <f t="shared" si="141"/>
        <v>-0.39416249887490284</v>
      </c>
      <c r="AC451" s="9">
        <v>-108541.88</v>
      </c>
      <c r="AE451" s="9">
        <v>-83437.62599999999</v>
      </c>
      <c r="AG451" s="9">
        <f t="shared" si="142"/>
        <v>-25104.254000000015</v>
      </c>
      <c r="AI451" s="21">
        <f t="shared" si="143"/>
        <v>-0.3008744999528153</v>
      </c>
    </row>
    <row r="452" spans="1:35" ht="12.75" outlineLevel="1">
      <c r="A452" s="1" t="s">
        <v>1042</v>
      </c>
      <c r="B452" s="16" t="s">
        <v>1043</v>
      </c>
      <c r="C452" s="1" t="s">
        <v>1353</v>
      </c>
      <c r="E452" s="5">
        <v>0</v>
      </c>
      <c r="G452" s="5">
        <v>0</v>
      </c>
      <c r="I452" s="9">
        <f t="shared" si="136"/>
        <v>0</v>
      </c>
      <c r="K452" s="21">
        <f t="shared" si="137"/>
        <v>0</v>
      </c>
      <c r="M452" s="9">
        <v>-5541.64</v>
      </c>
      <c r="O452" s="9">
        <v>-194876.7</v>
      </c>
      <c r="Q452" s="9">
        <f t="shared" si="138"/>
        <v>189335.06</v>
      </c>
      <c r="S452" s="21">
        <f t="shared" si="139"/>
        <v>0.971563352622453</v>
      </c>
      <c r="U452" s="9">
        <v>501131.44</v>
      </c>
      <c r="W452" s="9">
        <v>-399887.74</v>
      </c>
      <c r="Y452" s="9">
        <f t="shared" si="140"/>
        <v>901019.1799999999</v>
      </c>
      <c r="AA452" s="21">
        <f t="shared" si="141"/>
        <v>2.253180305052613</v>
      </c>
      <c r="AC452" s="9">
        <v>784985.03</v>
      </c>
      <c r="AE452" s="9">
        <v>-1173346.74</v>
      </c>
      <c r="AG452" s="9">
        <f t="shared" si="142"/>
        <v>1958331.77</v>
      </c>
      <c r="AI452" s="21">
        <f t="shared" si="143"/>
        <v>1.6690136881447337</v>
      </c>
    </row>
    <row r="453" spans="1:53" s="16" customFormat="1" ht="12.75">
      <c r="A453" s="16" t="s">
        <v>48</v>
      </c>
      <c r="C453" s="16" t="s">
        <v>1354</v>
      </c>
      <c r="D453" s="9"/>
      <c r="E453" s="9">
        <v>-53210.936</v>
      </c>
      <c r="F453" s="9"/>
      <c r="G453" s="9">
        <v>-46958.123</v>
      </c>
      <c r="H453" s="9"/>
      <c r="I453" s="9">
        <f aca="true" t="shared" si="144" ref="I453:I459">+E453-G453</f>
        <v>-6252.813000000002</v>
      </c>
      <c r="J453" s="37" t="str">
        <f>IF((+E453-G453)=(I453),"  ",$AO$506)</f>
        <v>  </v>
      </c>
      <c r="K453" s="38">
        <f aca="true" t="shared" si="145" ref="K453:K459">IF(G453&lt;0,IF(I453=0,0,IF(OR(G453=0,E453=0),"N.M.",IF(ABS(I453/G453)&gt;=10,"N.M.",I453/(-G453)))),IF(I453=0,0,IF(OR(G453=0,E453=0),"N.M.",IF(ABS(I453/G453)&gt;=10,"N.M.",I453/G453))))</f>
        <v>-0.13315721754892124</v>
      </c>
      <c r="L453" s="39"/>
      <c r="M453" s="9">
        <v>-197915.846</v>
      </c>
      <c r="N453" s="9"/>
      <c r="O453" s="9">
        <v>-440508.448</v>
      </c>
      <c r="P453" s="9"/>
      <c r="Q453" s="9">
        <f aca="true" t="shared" si="146" ref="Q453:Q459">+M453-O453</f>
        <v>242592.60199999998</v>
      </c>
      <c r="R453" s="37" t="str">
        <f>IF((+M453-O453)=(Q453),"  ",$AO$506)</f>
        <v>  </v>
      </c>
      <c r="S453" s="38">
        <f aca="true" t="shared" si="147" ref="S453:S459">IF(O453&lt;0,IF(Q453=0,0,IF(OR(O453=0,M453=0),"N.M.",IF(ABS(Q453/O453)&gt;=10,"N.M.",Q453/(-O453)))),IF(Q453=0,0,IF(OR(O453=0,M453=0),"N.M.",IF(ABS(Q453/O453)&gt;=10,"N.M.",Q453/O453))))</f>
        <v>0.5507104417666014</v>
      </c>
      <c r="T453" s="39"/>
      <c r="U453" s="9">
        <v>-13629.174999999988</v>
      </c>
      <c r="V453" s="9"/>
      <c r="W453" s="9">
        <v>-1572110.777</v>
      </c>
      <c r="X453" s="9"/>
      <c r="Y453" s="9">
        <f aca="true" t="shared" si="148" ref="Y453:Y459">+U453-W453</f>
        <v>1558481.602</v>
      </c>
      <c r="Z453" s="37" t="str">
        <f>IF((+U453-W453)=(Y453),"  ",$AO$506)</f>
        <v>  </v>
      </c>
      <c r="AA453" s="38">
        <f aca="true" t="shared" si="149" ref="AA453:AA459">IF(W453&lt;0,IF(Y453=0,0,IF(OR(W453=0,U453=0),"N.M.",IF(ABS(Y453/W453)&gt;=10,"N.M.",Y453/(-W453)))),IF(Y453=0,0,IF(OR(W453=0,U453=0),"N.M.",IF(ABS(Y453/W453)&gt;=10,"N.M.",Y453/W453))))</f>
        <v>0.9913306522673878</v>
      </c>
      <c r="AB453" s="39"/>
      <c r="AC453" s="9">
        <v>-701732.6350000002</v>
      </c>
      <c r="AD453" s="9"/>
      <c r="AE453" s="9">
        <v>-3799434.3890000004</v>
      </c>
      <c r="AF453" s="9"/>
      <c r="AG453" s="9">
        <f aca="true" t="shared" si="150" ref="AG453:AG459">+AC453-AE453</f>
        <v>3097701.754</v>
      </c>
      <c r="AH453" s="37" t="str">
        <f>IF((+AC453-AE453)=(AG453),"  ",$AO$506)</f>
        <v>  </v>
      </c>
      <c r="AI453" s="38">
        <f aca="true" t="shared" si="151" ref="AI453:AI459">IF(AE453&lt;0,IF(AG453=0,0,IF(OR(AE453=0,AC453=0),"N.M.",IF(ABS(AG453/AE453)&gt;=10,"N.M.",AG453/(-AE453)))),IF(AG453=0,0,IF(OR(AE453=0,AC453=0),"N.M.",IF(ABS(AG453/AE453)&gt;=10,"N.M.",AG453/AE453))))</f>
        <v>0.8153060263307523</v>
      </c>
      <c r="AJ453" s="39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</row>
    <row r="454" spans="1:35" ht="12.75" outlineLevel="1">
      <c r="A454" s="1" t="s">
        <v>1044</v>
      </c>
      <c r="B454" s="16" t="s">
        <v>1045</v>
      </c>
      <c r="C454" s="1" t="s">
        <v>1355</v>
      </c>
      <c r="E454" s="5">
        <v>-101018.63</v>
      </c>
      <c r="G454" s="5">
        <v>181489.98</v>
      </c>
      <c r="I454" s="9">
        <f t="shared" si="144"/>
        <v>-282508.61</v>
      </c>
      <c r="K454" s="21">
        <f t="shared" si="145"/>
        <v>-1.5566072022268114</v>
      </c>
      <c r="M454" s="9">
        <v>-233027.8</v>
      </c>
      <c r="O454" s="9">
        <v>216486.2</v>
      </c>
      <c r="Q454" s="9">
        <f t="shared" si="146"/>
        <v>-449514</v>
      </c>
      <c r="S454" s="21">
        <f t="shared" si="147"/>
        <v>-2.0764094893808474</v>
      </c>
      <c r="U454" s="9">
        <v>516268.87</v>
      </c>
      <c r="W454" s="9">
        <v>2114066.33</v>
      </c>
      <c r="Y454" s="9">
        <f t="shared" si="148"/>
        <v>-1597797.46</v>
      </c>
      <c r="AA454" s="21">
        <f t="shared" si="149"/>
        <v>-0.7557934381368251</v>
      </c>
      <c r="AC454" s="9">
        <v>-854886.6</v>
      </c>
      <c r="AE454" s="9">
        <v>2121695.16</v>
      </c>
      <c r="AG454" s="9">
        <f t="shared" si="150"/>
        <v>-2976581.7600000002</v>
      </c>
      <c r="AI454" s="21">
        <f t="shared" si="151"/>
        <v>-1.4029262149045012</v>
      </c>
    </row>
    <row r="455" spans="1:35" ht="12.75" outlineLevel="1">
      <c r="A455" s="1" t="s">
        <v>1046</v>
      </c>
      <c r="B455" s="16" t="s">
        <v>1047</v>
      </c>
      <c r="C455" s="1" t="s">
        <v>1356</v>
      </c>
      <c r="E455" s="5">
        <v>-654.15</v>
      </c>
      <c r="G455" s="5">
        <v>-427337.4</v>
      </c>
      <c r="I455" s="9">
        <f t="shared" si="144"/>
        <v>426683.25</v>
      </c>
      <c r="K455" s="21">
        <f t="shared" si="145"/>
        <v>0.9984692423363833</v>
      </c>
      <c r="M455" s="9">
        <v>-6931.4</v>
      </c>
      <c r="O455" s="9">
        <v>-1232004.6</v>
      </c>
      <c r="Q455" s="9">
        <f t="shared" si="146"/>
        <v>1225073.2000000002</v>
      </c>
      <c r="S455" s="21">
        <f t="shared" si="147"/>
        <v>0.9943738846429633</v>
      </c>
      <c r="U455" s="9">
        <v>-3219010.6</v>
      </c>
      <c r="W455" s="9">
        <v>-4126409.61</v>
      </c>
      <c r="Y455" s="9">
        <f t="shared" si="148"/>
        <v>907399.0099999998</v>
      </c>
      <c r="AA455" s="21">
        <f t="shared" si="149"/>
        <v>0.21990037242085617</v>
      </c>
      <c r="AC455" s="9">
        <v>-4660750.5</v>
      </c>
      <c r="AE455" s="9">
        <v>-7034108.8100000005</v>
      </c>
      <c r="AG455" s="9">
        <f t="shared" si="150"/>
        <v>2373358.3100000005</v>
      </c>
      <c r="AI455" s="21">
        <f t="shared" si="151"/>
        <v>0.33740710786644773</v>
      </c>
    </row>
    <row r="456" spans="1:35" ht="12.75" outlineLevel="1">
      <c r="A456" s="1" t="s">
        <v>1048</v>
      </c>
      <c r="B456" s="16" t="s">
        <v>1049</v>
      </c>
      <c r="C456" s="1" t="s">
        <v>1357</v>
      </c>
      <c r="E456" s="5">
        <v>101286.15</v>
      </c>
      <c r="G456" s="5">
        <v>272258.35</v>
      </c>
      <c r="I456" s="9">
        <f t="shared" si="144"/>
        <v>-170972.19999999998</v>
      </c>
      <c r="K456" s="21">
        <f t="shared" si="145"/>
        <v>-0.6279778012318079</v>
      </c>
      <c r="M456" s="9">
        <v>320546.8</v>
      </c>
      <c r="O456" s="9">
        <v>1017034.9</v>
      </c>
      <c r="Q456" s="9">
        <f t="shared" si="146"/>
        <v>-696488.1000000001</v>
      </c>
      <c r="S456" s="21">
        <f t="shared" si="147"/>
        <v>-0.6848222219316171</v>
      </c>
      <c r="U456" s="9">
        <v>2861311.9</v>
      </c>
      <c r="W456" s="9">
        <v>2228165.3</v>
      </c>
      <c r="Y456" s="9">
        <f t="shared" si="148"/>
        <v>633146.6000000001</v>
      </c>
      <c r="AA456" s="21">
        <f t="shared" si="149"/>
        <v>0.2841560273827082</v>
      </c>
      <c r="AC456" s="9">
        <v>5976346.55</v>
      </c>
      <c r="AE456" s="9">
        <v>5186386.96</v>
      </c>
      <c r="AG456" s="9">
        <f t="shared" si="150"/>
        <v>789959.5899999999</v>
      </c>
      <c r="AI456" s="21">
        <f t="shared" si="151"/>
        <v>0.1523140475426461</v>
      </c>
    </row>
    <row r="457" spans="1:35" ht="12.75" outlineLevel="1">
      <c r="A457" s="1" t="s">
        <v>1050</v>
      </c>
      <c r="B457" s="16" t="s">
        <v>1051</v>
      </c>
      <c r="C457" s="1" t="s">
        <v>1358</v>
      </c>
      <c r="E457" s="5">
        <v>0</v>
      </c>
      <c r="G457" s="5">
        <v>0</v>
      </c>
      <c r="I457" s="9">
        <f t="shared" si="144"/>
        <v>0</v>
      </c>
      <c r="K457" s="21">
        <f t="shared" si="145"/>
        <v>0</v>
      </c>
      <c r="M457" s="9">
        <v>0</v>
      </c>
      <c r="O457" s="9">
        <v>0</v>
      </c>
      <c r="Q457" s="9">
        <f t="shared" si="146"/>
        <v>0</v>
      </c>
      <c r="S457" s="21">
        <f t="shared" si="147"/>
        <v>0</v>
      </c>
      <c r="U457" s="9">
        <v>-116114</v>
      </c>
      <c r="W457" s="9">
        <v>0</v>
      </c>
      <c r="Y457" s="9">
        <f t="shared" si="148"/>
        <v>-116114</v>
      </c>
      <c r="AA457" s="21" t="str">
        <f t="shared" si="149"/>
        <v>N.M.</v>
      </c>
      <c r="AC457" s="9">
        <v>-53025</v>
      </c>
      <c r="AE457" s="9">
        <v>53025</v>
      </c>
      <c r="AG457" s="9">
        <f t="shared" si="150"/>
        <v>-106050</v>
      </c>
      <c r="AI457" s="21">
        <f t="shared" si="151"/>
        <v>-2</v>
      </c>
    </row>
    <row r="458" spans="1:53" s="16" customFormat="1" ht="12.75">
      <c r="A458" s="16" t="s">
        <v>49</v>
      </c>
      <c r="C458" s="16" t="s">
        <v>1359</v>
      </c>
      <c r="D458" s="9"/>
      <c r="E458" s="9">
        <v>-386.6299999999901</v>
      </c>
      <c r="F458" s="9"/>
      <c r="G458" s="9">
        <v>26410.93</v>
      </c>
      <c r="H458" s="9"/>
      <c r="I458" s="9">
        <f t="shared" si="144"/>
        <v>-26797.55999999999</v>
      </c>
      <c r="J458" s="37" t="str">
        <f>IF((+E458-G458)=(I458),"  ",$AO$506)</f>
        <v>  </v>
      </c>
      <c r="K458" s="38">
        <f t="shared" si="145"/>
        <v>-1.014639014983569</v>
      </c>
      <c r="L458" s="39"/>
      <c r="M458" s="9">
        <v>80587.6</v>
      </c>
      <c r="N458" s="9"/>
      <c r="O458" s="9">
        <v>1516.4999999998836</v>
      </c>
      <c r="P458" s="9"/>
      <c r="Q458" s="9">
        <f t="shared" si="146"/>
        <v>79071.10000000012</v>
      </c>
      <c r="R458" s="37" t="str">
        <f>IF((+M458-O458)=(Q458),"  ",$AO$506)</f>
        <v>  </v>
      </c>
      <c r="S458" s="38" t="str">
        <f t="shared" si="147"/>
        <v>N.M.</v>
      </c>
      <c r="T458" s="39"/>
      <c r="U458" s="9">
        <v>42456.169999999925</v>
      </c>
      <c r="V458" s="9"/>
      <c r="W458" s="9">
        <v>215822.02</v>
      </c>
      <c r="X458" s="9"/>
      <c r="Y458" s="9">
        <f t="shared" si="148"/>
        <v>-173365.85000000006</v>
      </c>
      <c r="Z458" s="37" t="str">
        <f>IF((+U458-W458)=(Y458),"  ",$AO$506)</f>
        <v>  </v>
      </c>
      <c r="AA458" s="38">
        <f t="shared" si="149"/>
        <v>-0.8032815650599511</v>
      </c>
      <c r="AB458" s="39"/>
      <c r="AC458" s="9">
        <v>407684.45</v>
      </c>
      <c r="AD458" s="9"/>
      <c r="AE458" s="9">
        <v>326998.31</v>
      </c>
      <c r="AF458" s="9"/>
      <c r="AG458" s="9">
        <f t="shared" si="150"/>
        <v>80686.14000000001</v>
      </c>
      <c r="AH458" s="37" t="str">
        <f>IF((+AC458-AE458)=(AG458),"  ",$AO$506)</f>
        <v>  </v>
      </c>
      <c r="AI458" s="38">
        <f t="shared" si="151"/>
        <v>0.24674788074592807</v>
      </c>
      <c r="AJ458" s="39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</row>
    <row r="459" spans="1:53" s="16" customFormat="1" ht="12.75">
      <c r="A459" s="77" t="s">
        <v>50</v>
      </c>
      <c r="C459" s="17" t="s">
        <v>51</v>
      </c>
      <c r="D459" s="18"/>
      <c r="E459" s="18">
        <v>9195.654</v>
      </c>
      <c r="F459" s="18"/>
      <c r="G459" s="18">
        <v>-53801.81299999999</v>
      </c>
      <c r="H459" s="18"/>
      <c r="I459" s="18">
        <f t="shared" si="144"/>
        <v>62997.46699999999</v>
      </c>
      <c r="J459" s="37" t="str">
        <f>IF((+E459-G459)=(I459),"  ",$AO$506)</f>
        <v>  </v>
      </c>
      <c r="K459" s="40">
        <f t="shared" si="145"/>
        <v>1.1709171770847202</v>
      </c>
      <c r="L459" s="39"/>
      <c r="M459" s="18">
        <v>-105518.286</v>
      </c>
      <c r="N459" s="18"/>
      <c r="O459" s="18">
        <v>-44716.26099999997</v>
      </c>
      <c r="P459" s="18"/>
      <c r="Q459" s="18">
        <f t="shared" si="146"/>
        <v>-60802.02500000002</v>
      </c>
      <c r="R459" s="37" t="str">
        <f>IF((+M459-O459)=(Q459),"  ",$AO$506)</f>
        <v>  </v>
      </c>
      <c r="S459" s="40">
        <f t="shared" si="147"/>
        <v>-1.359729629451802</v>
      </c>
      <c r="T459" s="39"/>
      <c r="U459" s="18">
        <v>-396887.245</v>
      </c>
      <c r="V459" s="18"/>
      <c r="W459" s="18">
        <v>-520563.4809999998</v>
      </c>
      <c r="X459" s="18"/>
      <c r="Y459" s="18">
        <f t="shared" si="148"/>
        <v>123676.2359999998</v>
      </c>
      <c r="Z459" s="37" t="str">
        <f>IF((+U459-W459)=(Y459),"  ",$AO$506)</f>
        <v>  </v>
      </c>
      <c r="AA459" s="40">
        <f t="shared" si="149"/>
        <v>0.23758146799390994</v>
      </c>
      <c r="AB459" s="39"/>
      <c r="AC459" s="18">
        <v>-592213.3949999998</v>
      </c>
      <c r="AD459" s="18"/>
      <c r="AE459" s="18">
        <v>-444927.89</v>
      </c>
      <c r="AF459" s="18"/>
      <c r="AG459" s="18">
        <f t="shared" si="150"/>
        <v>-147285.50499999977</v>
      </c>
      <c r="AH459" s="37" t="str">
        <f>IF((+AC459-AE459)=(AG459),"  ",$AO$506)</f>
        <v>  </v>
      </c>
      <c r="AI459" s="40">
        <f t="shared" si="151"/>
        <v>-0.3310323050326195</v>
      </c>
      <c r="AJ459" s="39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</row>
    <row r="460" spans="4:53" s="16" customFormat="1" ht="12.75">
      <c r="D460" s="9"/>
      <c r="E460" s="43" t="str">
        <f>IF(ABS(+E443+E453+E458-E459)&gt;$AO$502,$AO$505," ")</f>
        <v> </v>
      </c>
      <c r="F460" s="28"/>
      <c r="G460" s="43" t="str">
        <f>IF(ABS(+G443+G453+G458-G459)&gt;$AO$502,$AO$505," ")</f>
        <v> </v>
      </c>
      <c r="H460" s="42"/>
      <c r="I460" s="43" t="str">
        <f>IF(ABS(+I443+I453+I458-I459)&gt;$AO$502,$AO$505," ")</f>
        <v> </v>
      </c>
      <c r="J460" s="9"/>
      <c r="K460" s="21"/>
      <c r="L460" s="11"/>
      <c r="M460" s="43" t="str">
        <f>IF(ABS(+M443+M453+M458-M459)&gt;$AO$502,$AO$505," ")</f>
        <v> </v>
      </c>
      <c r="N460" s="42"/>
      <c r="O460" s="43" t="str">
        <f>IF(ABS(+O443+O453+O458-O459)&gt;$AO$502,$AO$505," ")</f>
        <v> </v>
      </c>
      <c r="P460" s="28"/>
      <c r="Q460" s="43" t="str">
        <f>IF(ABS(+Q443+Q453+Q458-Q459)&gt;$AO$502,$AO$505," ")</f>
        <v> </v>
      </c>
      <c r="R460" s="9"/>
      <c r="S460" s="21"/>
      <c r="T460" s="9"/>
      <c r="U460" s="43" t="str">
        <f>IF(ABS(+U443+U453+U458-U459)&gt;$AO$502,$AO$505," ")</f>
        <v> </v>
      </c>
      <c r="V460" s="28"/>
      <c r="W460" s="43" t="str">
        <f>IF(ABS(+W443+W453+W458-W459)&gt;$AO$502,$AO$505," ")</f>
        <v> </v>
      </c>
      <c r="X460" s="28"/>
      <c r="Y460" s="43" t="str">
        <f>IF(ABS(+Y443+Y453+Y458-Y459)&gt;$AO$502,$AO$505," ")</f>
        <v> </v>
      </c>
      <c r="Z460" s="9"/>
      <c r="AA460" s="21"/>
      <c r="AB460" s="9"/>
      <c r="AC460" s="43" t="str">
        <f>IF(ABS(+AC443+AC453+AC458-AC459)&gt;$AO$502,$AO$505," ")</f>
        <v> </v>
      </c>
      <c r="AD460" s="28"/>
      <c r="AE460" s="43" t="str">
        <f>IF(ABS(+AE443+AE453+AE458-AE459)&gt;$AO$502,$AO$505," ")</f>
        <v> </v>
      </c>
      <c r="AF460" s="42"/>
      <c r="AG460" s="43" t="str">
        <f>IF(ABS(+AG443+AG453+AG458-AG459)&gt;$AO$502,$AO$505," ")</f>
        <v> </v>
      </c>
      <c r="AH460" s="9"/>
      <c r="AI460" s="2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</row>
    <row r="461" spans="1:53" s="16" customFormat="1" ht="12.75">
      <c r="A461" s="77" t="s">
        <v>52</v>
      </c>
      <c r="C461" s="17" t="s">
        <v>53</v>
      </c>
      <c r="D461" s="18"/>
      <c r="E461" s="18">
        <v>5203575.650999991</v>
      </c>
      <c r="F461" s="18"/>
      <c r="G461" s="18">
        <v>6746752.158000015</v>
      </c>
      <c r="H461" s="18"/>
      <c r="I461" s="18">
        <f>+E461-G461</f>
        <v>-1543176.5070000235</v>
      </c>
      <c r="J461" s="37" t="str">
        <f>IF((+E461-G461)=(I461),"  ",$AO$506)</f>
        <v>  </v>
      </c>
      <c r="K461" s="40">
        <f>IF(G461&lt;0,IF(I461=0,0,IF(OR(G461=0,E461=0),"N.M.",IF(ABS(I461/G461)&gt;=10,"N.M.",I461/(-G461)))),IF(I461=0,0,IF(OR(G461=0,E461=0),"N.M.",IF(ABS(I461/G461)&gt;=10,"N.M.",I461/G461))))</f>
        <v>-0.22872879733253426</v>
      </c>
      <c r="L461" s="39"/>
      <c r="M461" s="18">
        <v>14411970.823000005</v>
      </c>
      <c r="N461" s="18"/>
      <c r="O461" s="18">
        <v>18760171.654</v>
      </c>
      <c r="P461" s="18"/>
      <c r="Q461" s="18">
        <f>+M461-O461</f>
        <v>-4348200.830999995</v>
      </c>
      <c r="R461" s="37" t="str">
        <f>IF((+M461-O461)=(Q461),"  ",$AO$506)</f>
        <v>  </v>
      </c>
      <c r="S461" s="40">
        <f>IF(O461&lt;0,IF(Q461=0,0,IF(OR(O461=0,M461=0),"N.M.",IF(ABS(Q461/O461)&gt;=10,"N.M.",Q461/(-O461)))),IF(Q461=0,0,IF(OR(O461=0,M461=0),"N.M.",IF(ABS(Q461/O461)&gt;=10,"N.M.",Q461/O461))))</f>
        <v>-0.23177830732017218</v>
      </c>
      <c r="T461" s="39"/>
      <c r="U461" s="18">
        <v>43503156.64499996</v>
      </c>
      <c r="V461" s="18"/>
      <c r="W461" s="18">
        <v>44303736.29999999</v>
      </c>
      <c r="X461" s="18"/>
      <c r="Y461" s="18">
        <f>+U461-W461</f>
        <v>-800579.655000031</v>
      </c>
      <c r="Z461" s="37" t="str">
        <f>IF((+U461-W461)=(Y461),"  ",$AO$506)</f>
        <v>  </v>
      </c>
      <c r="AA461" s="40">
        <f>IF(W461&lt;0,IF(Y461=0,0,IF(OR(W461=0,U461=0),"N.M.",IF(ABS(Y461/W461)&gt;=10,"N.M.",Y461/(-W461)))),IF(Y461=0,0,IF(OR(W461=0,U461=0),"N.M.",IF(ABS(Y461/W461)&gt;=10,"N.M.",Y461/W461))))</f>
        <v>-0.018070251447393867</v>
      </c>
      <c r="AB461" s="39"/>
      <c r="AC461" s="18">
        <v>63155714.99900012</v>
      </c>
      <c r="AD461" s="18"/>
      <c r="AE461" s="18">
        <v>57215904.01200003</v>
      </c>
      <c r="AF461" s="18"/>
      <c r="AG461" s="18">
        <f>+AC461-AE461</f>
        <v>5939810.987000085</v>
      </c>
      <c r="AH461" s="37" t="str">
        <f>IF((+AC461-AE461)=(AG461),"  ",$AO$506)</f>
        <v>  </v>
      </c>
      <c r="AI461" s="40">
        <f>IF(AE461&lt;0,IF(AG461=0,0,IF(OR(AE461=0,AC461=0),"N.M.",IF(ABS(AG461/AE461)&gt;=10,"N.M.",AG461/(-AE461)))),IF(AG461=0,0,IF(OR(AE461=0,AC461=0),"N.M.",IF(ABS(AG461/AE461)&gt;=10,"N.M.",AG461/AE461))))</f>
        <v>0.10381398475770504</v>
      </c>
      <c r="AJ461" s="39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</row>
    <row r="462" spans="4:53" s="16" customFormat="1" ht="12.75">
      <c r="D462" s="9"/>
      <c r="E462" s="43" t="str">
        <f>IF(ABS(E407+E459-E461)&gt;$AO$502,$AO$505," ")</f>
        <v> </v>
      </c>
      <c r="F462" s="28"/>
      <c r="G462" s="43" t="str">
        <f>IF(ABS(G407+G459-G461)&gt;$AO$502,$AO$505," ")</f>
        <v> </v>
      </c>
      <c r="H462" s="42"/>
      <c r="I462" s="43" t="str">
        <f>IF(ABS(I407+I459-I461)&gt;$AO$502,$AO$505," ")</f>
        <v> </v>
      </c>
      <c r="J462" s="9"/>
      <c r="K462" s="21"/>
      <c r="L462" s="11"/>
      <c r="M462" s="43" t="str">
        <f>IF(ABS(M407+M459-M461)&gt;$AO$502,$AO$505," ")</f>
        <v> </v>
      </c>
      <c r="N462" s="42"/>
      <c r="O462" s="43" t="str">
        <f>IF(ABS(O407+O459-O461)&gt;$AO$502,$AO$505," ")</f>
        <v> </v>
      </c>
      <c r="P462" s="28"/>
      <c r="Q462" s="43" t="str">
        <f>IF(ABS(Q407+Q459-Q461)&gt;$AO$502,$AO$505," ")</f>
        <v> </v>
      </c>
      <c r="R462" s="9"/>
      <c r="S462" s="21"/>
      <c r="T462" s="9"/>
      <c r="U462" s="43" t="str">
        <f>IF(ABS(U407+U459-U461)&gt;$AO$502,$AO$505," ")</f>
        <v> </v>
      </c>
      <c r="V462" s="28"/>
      <c r="W462" s="43" t="str">
        <f>IF(ABS(W407+W459-W461)&gt;$AO$502,$AO$505," ")</f>
        <v> </v>
      </c>
      <c r="X462" s="28"/>
      <c r="Y462" s="43" t="str">
        <f>IF(ABS(Y407+Y459-Y461)&gt;$AO$502,$AO$505," ")</f>
        <v> </v>
      </c>
      <c r="Z462" s="9"/>
      <c r="AA462" s="21"/>
      <c r="AB462" s="9"/>
      <c r="AC462" s="43" t="str">
        <f>IF(ABS(AC407+AC459-AC461)&gt;$AO$502,$AO$505," ")</f>
        <v> </v>
      </c>
      <c r="AD462" s="28"/>
      <c r="AE462" s="43" t="str">
        <f>IF(ABS(AE407+AE459-AE461)&gt;$AO$502,$AO$505," ")</f>
        <v> </v>
      </c>
      <c r="AF462" s="42"/>
      <c r="AG462" s="43" t="str">
        <f>IF(ABS(AG407+AG459-AG461)&gt;$AO$502,$AO$505," ")</f>
        <v> </v>
      </c>
      <c r="AH462" s="9"/>
      <c r="AI462" s="2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</row>
    <row r="463" spans="3:53" s="16" customFormat="1" ht="12.75">
      <c r="C463" s="17" t="s">
        <v>54</v>
      </c>
      <c r="D463" s="18"/>
      <c r="E463" s="9"/>
      <c r="F463" s="9"/>
      <c r="G463" s="9"/>
      <c r="H463" s="9"/>
      <c r="I463" s="9"/>
      <c r="J463" s="9"/>
      <c r="K463" s="21"/>
      <c r="L463" s="11"/>
      <c r="M463" s="9"/>
      <c r="N463" s="9"/>
      <c r="O463" s="9"/>
      <c r="P463" s="9"/>
      <c r="Q463" s="9"/>
      <c r="R463" s="9"/>
      <c r="S463" s="21"/>
      <c r="T463" s="9"/>
      <c r="U463" s="9"/>
      <c r="V463" s="9"/>
      <c r="W463" s="9"/>
      <c r="X463" s="9"/>
      <c r="Y463" s="9"/>
      <c r="Z463" s="9"/>
      <c r="AA463" s="21"/>
      <c r="AB463" s="9"/>
      <c r="AC463" s="9"/>
      <c r="AD463" s="9"/>
      <c r="AE463" s="9"/>
      <c r="AF463" s="9"/>
      <c r="AG463" s="9"/>
      <c r="AH463" s="9"/>
      <c r="AI463" s="2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</row>
    <row r="464" spans="1:35" ht="12.75" outlineLevel="1">
      <c r="A464" s="1" t="s">
        <v>1052</v>
      </c>
      <c r="B464" s="16" t="s">
        <v>1053</v>
      </c>
      <c r="C464" s="1" t="s">
        <v>1360</v>
      </c>
      <c r="E464" s="5">
        <v>1320443.55</v>
      </c>
      <c r="G464" s="5">
        <v>1982567.87</v>
      </c>
      <c r="I464" s="9">
        <f>(+E464-G464)</f>
        <v>-662124.3200000001</v>
      </c>
      <c r="K464" s="21">
        <f>IF(G464&lt;0,IF(I464=0,0,IF(OR(G464=0,E464=0),"N.M.",IF(ABS(I464/G464)&gt;=10,"N.M.",I464/(-G464)))),IF(I464=0,0,IF(OR(G464=0,E464=0),"N.M.",IF(ABS(I464/G464)&gt;=10,"N.M.",I464/G464))))</f>
        <v>-0.33397309117089646</v>
      </c>
      <c r="M464" s="9">
        <v>4588059.43</v>
      </c>
      <c r="O464" s="9">
        <v>5895211.22</v>
      </c>
      <c r="Q464" s="9">
        <f>(+M464-O464)</f>
        <v>-1307151.79</v>
      </c>
      <c r="S464" s="21">
        <f>IF(O464&lt;0,IF(Q464=0,0,IF(OR(O464=0,M464=0),"N.M.",IF(ABS(Q464/O464)&gt;=10,"N.M.",Q464/(-O464)))),IF(Q464=0,0,IF(OR(O464=0,M464=0),"N.M.",IF(ABS(Q464/O464)&gt;=10,"N.M.",Q464/O464))))</f>
        <v>-0.22173112060266437</v>
      </c>
      <c r="U464" s="9">
        <v>14411160.51</v>
      </c>
      <c r="W464" s="9">
        <v>15571144.69</v>
      </c>
      <c r="Y464" s="9">
        <f>(+U464-W464)</f>
        <v>-1159984.1799999997</v>
      </c>
      <c r="AA464" s="21">
        <f>IF(W464&lt;0,IF(Y464=0,0,IF(OR(W464=0,U464=0),"N.M.",IF(ABS(Y464/W464)&gt;=10,"N.M.",Y464/(-W464)))),IF(Y464=0,0,IF(OR(W464=0,U464=0),"N.M.",IF(ABS(Y464/W464)&gt;=10,"N.M.",Y464/W464))))</f>
        <v>-0.07449575500669244</v>
      </c>
      <c r="AC464" s="9">
        <v>22320891.66</v>
      </c>
      <c r="AE464" s="9">
        <v>23139960.56</v>
      </c>
      <c r="AG464" s="9">
        <f>(+AC464-AE464)</f>
        <v>-819068.8999999985</v>
      </c>
      <c r="AI464" s="21">
        <f>IF(AE464&lt;0,IF(AG464=0,0,IF(OR(AE464=0,AC464=0),"N.M.",IF(ABS(AG464/AE464)&gt;=10,"N.M.",AG464/(-AE464)))),IF(AG464=0,0,IF(OR(AE464=0,AC464=0),"N.M.",IF(ABS(AG464/AE464)&gt;=10,"N.M.",AG464/AE464))))</f>
        <v>-0.03539629628478496</v>
      </c>
    </row>
    <row r="465" spans="1:35" ht="12.75" outlineLevel="1">
      <c r="A465" s="1" t="s">
        <v>1054</v>
      </c>
      <c r="B465" s="16" t="s">
        <v>1055</v>
      </c>
      <c r="C465" s="1" t="s">
        <v>1361</v>
      </c>
      <c r="E465" s="5">
        <v>0</v>
      </c>
      <c r="G465" s="5">
        <v>0</v>
      </c>
      <c r="I465" s="9">
        <f>(+E465-G465)</f>
        <v>0</v>
      </c>
      <c r="K465" s="21">
        <f>IF(G465&lt;0,IF(I465=0,0,IF(OR(G465=0,E465=0),"N.M.",IF(ABS(I465/G465)&gt;=10,"N.M.",I465/(-G465)))),IF(I465=0,0,IF(OR(G465=0,E465=0),"N.M.",IF(ABS(I465/G465)&gt;=10,"N.M.",I465/G465))))</f>
        <v>0</v>
      </c>
      <c r="M465" s="9">
        <v>0</v>
      </c>
      <c r="O465" s="9">
        <v>0</v>
      </c>
      <c r="Q465" s="9">
        <f>(+M465-O465)</f>
        <v>0</v>
      </c>
      <c r="S465" s="21">
        <f>IF(O465&lt;0,IF(Q465=0,0,IF(OR(O465=0,M465=0),"N.M.",IF(ABS(Q465/O465)&gt;=10,"N.M.",Q465/(-O465)))),IF(Q465=0,0,IF(OR(O465=0,M465=0),"N.M.",IF(ABS(Q465/O465)&gt;=10,"N.M.",Q465/O465))))</f>
        <v>0</v>
      </c>
      <c r="U465" s="9">
        <v>0</v>
      </c>
      <c r="W465" s="9">
        <v>0</v>
      </c>
      <c r="Y465" s="9">
        <f>(+U465-W465)</f>
        <v>0</v>
      </c>
      <c r="AA465" s="21">
        <f>IF(W465&lt;0,IF(Y465=0,0,IF(OR(W465=0,U465=0),"N.M.",IF(ABS(Y465/W465)&gt;=10,"N.M.",Y465/(-W465)))),IF(Y465=0,0,IF(OR(W465=0,U465=0),"N.M.",IF(ABS(Y465/W465)&gt;=10,"N.M.",Y465/W465))))</f>
        <v>0</v>
      </c>
      <c r="AC465" s="9">
        <v>0</v>
      </c>
      <c r="AE465" s="9">
        <v>1216800</v>
      </c>
      <c r="AG465" s="9">
        <f>(+AC465-AE465)</f>
        <v>-1216800</v>
      </c>
      <c r="AI465" s="21" t="str">
        <f>IF(AE465&lt;0,IF(AG465=0,0,IF(OR(AE465=0,AC465=0),"N.M.",IF(ABS(AG465/AE465)&gt;=10,"N.M.",AG465/(-AE465)))),IF(AG465=0,0,IF(OR(AE465=0,AC465=0),"N.M.",IF(ABS(AG465/AE465)&gt;=10,"N.M.",AG465/AE465))))</f>
        <v>N.M.</v>
      </c>
    </row>
    <row r="466" spans="1:35" ht="12.75" outlineLevel="1">
      <c r="A466" s="1" t="s">
        <v>1056</v>
      </c>
      <c r="B466" s="16" t="s">
        <v>1057</v>
      </c>
      <c r="C466" s="1" t="s">
        <v>1362</v>
      </c>
      <c r="E466" s="5">
        <v>87500</v>
      </c>
      <c r="G466" s="5">
        <v>87500</v>
      </c>
      <c r="I466" s="9">
        <f>(+E466-G466)</f>
        <v>0</v>
      </c>
      <c r="K466" s="21">
        <f>IF(G466&lt;0,IF(I466=0,0,IF(OR(G466=0,E466=0),"N.M.",IF(ABS(I466/G466)&gt;=10,"N.M.",I466/(-G466)))),IF(I466=0,0,IF(OR(G466=0,E466=0),"N.M.",IF(ABS(I466/G466)&gt;=10,"N.M.",I466/G466))))</f>
        <v>0</v>
      </c>
      <c r="M466" s="9">
        <v>262500</v>
      </c>
      <c r="O466" s="9">
        <v>262500</v>
      </c>
      <c r="Q466" s="9">
        <f>(+M466-O466)</f>
        <v>0</v>
      </c>
      <c r="S466" s="21">
        <f>IF(O466&lt;0,IF(Q466=0,0,IF(OR(O466=0,M466=0),"N.M.",IF(ABS(Q466/O466)&gt;=10,"N.M.",Q466/(-O466)))),IF(Q466=0,0,IF(OR(O466=0,M466=0),"N.M.",IF(ABS(Q466/O466)&gt;=10,"N.M.",Q466/O466))))</f>
        <v>0</v>
      </c>
      <c r="U466" s="9">
        <v>700000</v>
      </c>
      <c r="W466" s="9">
        <v>1675150.02</v>
      </c>
      <c r="Y466" s="9">
        <f>(+U466-W466)</f>
        <v>-975150.02</v>
      </c>
      <c r="AA466" s="21">
        <f>IF(W466&lt;0,IF(Y466=0,0,IF(OR(W466=0,U466=0),"N.M.",IF(ABS(Y466/W466)&gt;=10,"N.M.",Y466/(-W466)))),IF(Y466=0,0,IF(OR(W466=0,U466=0),"N.M.",IF(ABS(Y466/W466)&gt;=10,"N.M.",Y466/W466))))</f>
        <v>-0.5821269786929293</v>
      </c>
      <c r="AC466" s="9">
        <v>1050000</v>
      </c>
      <c r="AE466" s="9">
        <v>1675150.02</v>
      </c>
      <c r="AG466" s="9">
        <f>(+AC466-AE466)</f>
        <v>-625150.02</v>
      </c>
      <c r="AI466" s="21">
        <f>IF(AE466&lt;0,IF(AG466=0,0,IF(OR(AE466=0,AC466=0),"N.M.",IF(ABS(AG466/AE466)&gt;=10,"N.M.",AG466/(-AE466)))),IF(AG466=0,0,IF(OR(AE466=0,AC466=0),"N.M.",IF(ABS(AG466/AE466)&gt;=10,"N.M.",AG466/AE466))))</f>
        <v>-0.3731904680393939</v>
      </c>
    </row>
    <row r="467" spans="1:53" s="16" customFormat="1" ht="12.75">
      <c r="A467" s="16" t="s">
        <v>55</v>
      </c>
      <c r="C467" s="16" t="s">
        <v>1363</v>
      </c>
      <c r="D467" s="9"/>
      <c r="E467" s="9">
        <v>1407943.55</v>
      </c>
      <c r="F467" s="9"/>
      <c r="G467" s="9">
        <v>2070067.87</v>
      </c>
      <c r="H467" s="9"/>
      <c r="I467" s="9">
        <f aca="true" t="shared" si="152" ref="I467:I484">(+E467-G467)</f>
        <v>-662124.3200000001</v>
      </c>
      <c r="J467" s="37" t="str">
        <f aca="true" t="shared" si="153" ref="J467:J484">IF((+E467-G467)=(I467),"  ",$AO$506)</f>
        <v>  </v>
      </c>
      <c r="K467" s="38">
        <f aca="true" t="shared" si="154" ref="K467:K484">IF(G467&lt;0,IF(I467=0,0,IF(OR(G467=0,E467=0),"N.M.",IF(ABS(I467/G467)&gt;=10,"N.M.",I467/(-G467)))),IF(I467=0,0,IF(OR(G467=0,E467=0),"N.M.",IF(ABS(I467/G467)&gt;=10,"N.M.",I467/G467))))</f>
        <v>-0.3198563339858031</v>
      </c>
      <c r="L467" s="39"/>
      <c r="M467" s="9">
        <v>4850559.43</v>
      </c>
      <c r="N467" s="9"/>
      <c r="O467" s="9">
        <v>6157711.22</v>
      </c>
      <c r="P467" s="9"/>
      <c r="Q467" s="9">
        <f aca="true" t="shared" si="155" ref="Q467:Q484">(+M467-O467)</f>
        <v>-1307151.79</v>
      </c>
      <c r="R467" s="37" t="str">
        <f aca="true" t="shared" si="156" ref="R467:R484">IF((+M467-O467)=(Q467),"  ",$AO$506)</f>
        <v>  </v>
      </c>
      <c r="S467" s="38">
        <f aca="true" t="shared" si="157" ref="S467:S484">IF(O467&lt;0,IF(Q467=0,0,IF(OR(O467=0,M467=0),"N.M.",IF(ABS(Q467/O467)&gt;=10,"N.M.",Q467/(-O467)))),IF(Q467=0,0,IF(OR(O467=0,M467=0),"N.M.",IF(ABS(Q467/O467)&gt;=10,"N.M.",Q467/O467))))</f>
        <v>-0.2122788392145483</v>
      </c>
      <c r="T467" s="39"/>
      <c r="U467" s="9">
        <v>15111160.51</v>
      </c>
      <c r="V467" s="9"/>
      <c r="W467" s="9">
        <v>17246294.71</v>
      </c>
      <c r="X467" s="9"/>
      <c r="Y467" s="9">
        <f aca="true" t="shared" si="158" ref="Y467:Y484">(+U467-W467)</f>
        <v>-2135134.200000001</v>
      </c>
      <c r="Z467" s="37" t="str">
        <f aca="true" t="shared" si="159" ref="Z467:Z484">IF((+U467-W467)=(Y467),"  ",$AO$506)</f>
        <v>  </v>
      </c>
      <c r="AA467" s="38">
        <f aca="true" t="shared" si="160" ref="AA467:AA484">IF(W467&lt;0,IF(Y467=0,0,IF(OR(W467=0,U467=0),"N.M.",IF(ABS(Y467/W467)&gt;=10,"N.M.",Y467/(-W467)))),IF(Y467=0,0,IF(OR(W467=0,U467=0),"N.M.",IF(ABS(Y467/W467)&gt;=10,"N.M.",Y467/W467))))</f>
        <v>-0.12380248835490304</v>
      </c>
      <c r="AB467" s="39"/>
      <c r="AC467" s="9">
        <v>23370891.66</v>
      </c>
      <c r="AD467" s="9"/>
      <c r="AE467" s="9">
        <v>26031910.580000002</v>
      </c>
      <c r="AF467" s="9"/>
      <c r="AG467" s="9">
        <f aca="true" t="shared" si="161" ref="AG467:AG484">(+AC467-AE467)</f>
        <v>-2661018.920000002</v>
      </c>
      <c r="AH467" s="37" t="str">
        <f aca="true" t="shared" si="162" ref="AH467:AH484">IF((+AC467-AE467)=(AG467),"  ",$AO$506)</f>
        <v>  </v>
      </c>
      <c r="AI467" s="38">
        <f aca="true" t="shared" si="163" ref="AI467:AI484">IF(AE467&lt;0,IF(AG467=0,0,IF(OR(AE467=0,AC467=0),"N.M.",IF(ABS(AG467/AE467)&gt;=10,"N.M.",AG467/(-AE467)))),IF(AG467=0,0,IF(OR(AE467=0,AC467=0),"N.M.",IF(ABS(AG467/AE467)&gt;=10,"N.M.",AG467/AE467))))</f>
        <v>-0.1022214221204505</v>
      </c>
      <c r="AJ467" s="39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</row>
    <row r="468" spans="1:35" ht="12.75" outlineLevel="1">
      <c r="A468" s="1" t="s">
        <v>1058</v>
      </c>
      <c r="B468" s="16" t="s">
        <v>1059</v>
      </c>
      <c r="C468" s="1" t="s">
        <v>1364</v>
      </c>
      <c r="E468" s="5">
        <v>686601.34</v>
      </c>
      <c r="G468" s="5">
        <v>107783.48</v>
      </c>
      <c r="I468" s="9">
        <f>(+E468-G468)</f>
        <v>578817.86</v>
      </c>
      <c r="K468" s="21">
        <f>IF(G468&lt;0,IF(I468=0,0,IF(OR(G468=0,E468=0),"N.M.",IF(ABS(I468/G468)&gt;=10,"N.M.",I468/(-G468)))),IF(I468=0,0,IF(OR(G468=0,E468=0),"N.M.",IF(ABS(I468/G468)&gt;=10,"N.M.",I468/G468))))</f>
        <v>5.370190867839859</v>
      </c>
      <c r="M468" s="9">
        <v>1532277.52</v>
      </c>
      <c r="O468" s="9">
        <v>455349.8</v>
      </c>
      <c r="Q468" s="9">
        <f>(+M468-O468)</f>
        <v>1076927.72</v>
      </c>
      <c r="S468" s="21">
        <f>IF(O468&lt;0,IF(Q468=0,0,IF(OR(O468=0,M468=0),"N.M.",IF(ABS(Q468/O468)&gt;=10,"N.M.",Q468/(-O468)))),IF(Q468=0,0,IF(OR(O468=0,M468=0),"N.M.",IF(ABS(Q468/O468)&gt;=10,"N.M.",Q468/O468))))</f>
        <v>2.365055875724553</v>
      </c>
      <c r="U468" s="9">
        <v>2198692.65</v>
      </c>
      <c r="W468" s="9">
        <v>643546.41</v>
      </c>
      <c r="Y468" s="9">
        <f>(+U468-W468)</f>
        <v>1555146.2399999998</v>
      </c>
      <c r="AA468" s="21">
        <f>IF(W468&lt;0,IF(Y468=0,0,IF(OR(W468=0,U468=0),"N.M.",IF(ABS(Y468/W468)&gt;=10,"N.M.",Y468/(-W468)))),IF(Y468=0,0,IF(OR(W468=0,U468=0),"N.M.",IF(ABS(Y468/W468)&gt;=10,"N.M.",Y468/W468))))</f>
        <v>2.4165253909193583</v>
      </c>
      <c r="AC468" s="9">
        <v>2628494.26</v>
      </c>
      <c r="AE468" s="9">
        <v>932933.92</v>
      </c>
      <c r="AG468" s="9">
        <f>(+AC468-AE468)</f>
        <v>1695560.3399999999</v>
      </c>
      <c r="AI468" s="21">
        <f>IF(AE468&lt;0,IF(AG468=0,0,IF(OR(AE468=0,AC468=0),"N.M.",IF(ABS(AG468/AE468)&gt;=10,"N.M.",AG468/(-AE468)))),IF(AG468=0,0,IF(OR(AE468=0,AC468=0),"N.M.",IF(ABS(AG468/AE468)&gt;=10,"N.M.",AG468/AE468))))</f>
        <v>1.817449557413455</v>
      </c>
    </row>
    <row r="469" spans="1:53" s="16" customFormat="1" ht="12.75" customHeight="1">
      <c r="A469" s="16" t="s">
        <v>85</v>
      </c>
      <c r="C469" s="16" t="s">
        <v>1365</v>
      </c>
      <c r="D469" s="9"/>
      <c r="E469" s="9">
        <v>686601.34</v>
      </c>
      <c r="F469" s="9"/>
      <c r="G469" s="9">
        <v>107783.48</v>
      </c>
      <c r="H469" s="9"/>
      <c r="I469" s="9">
        <f>(+E469-G469)</f>
        <v>578817.86</v>
      </c>
      <c r="J469" s="37" t="str">
        <f>IF((+E469-G469)=(I469),"  ",$AO$506)</f>
        <v>  </v>
      </c>
      <c r="K469" s="38">
        <f>IF(G469&lt;0,IF(I469=0,0,IF(OR(G469=0,E469=0),"N.M.",IF(ABS(I469/G469)&gt;=10,"N.M.",I469/(-G469)))),IF(I469=0,0,IF(OR(G469=0,E469=0),"N.M.",IF(ABS(I469/G469)&gt;=10,"N.M.",I469/G469))))</f>
        <v>5.370190867839859</v>
      </c>
      <c r="L469" s="39"/>
      <c r="M469" s="9">
        <v>1532277.52</v>
      </c>
      <c r="N469" s="9"/>
      <c r="O469" s="9">
        <v>455349.8</v>
      </c>
      <c r="P469" s="9"/>
      <c r="Q469" s="9">
        <f>(+M469-O469)</f>
        <v>1076927.72</v>
      </c>
      <c r="R469" s="37" t="str">
        <f>IF((+M469-O469)=(Q469),"  ",$AO$506)</f>
        <v>  </v>
      </c>
      <c r="S469" s="38">
        <f>IF(O469&lt;0,IF(Q469=0,0,IF(OR(O469=0,M469=0),"N.M.",IF(ABS(Q469/O469)&gt;=10,"N.M.",Q469/(-O469)))),IF(Q469=0,0,IF(OR(O469=0,M469=0),"N.M.",IF(ABS(Q469/O469)&gt;=10,"N.M.",Q469/O469))))</f>
        <v>2.365055875724553</v>
      </c>
      <c r="T469" s="39"/>
      <c r="U469" s="9">
        <v>2198692.65</v>
      </c>
      <c r="V469" s="9"/>
      <c r="W469" s="9">
        <v>643546.41</v>
      </c>
      <c r="X469" s="9"/>
      <c r="Y469" s="9">
        <f>(+U469-W469)</f>
        <v>1555146.2399999998</v>
      </c>
      <c r="Z469" s="37" t="str">
        <f>IF((+U469-W469)=(Y469),"  ",$AO$506)</f>
        <v>  </v>
      </c>
      <c r="AA469" s="38">
        <f>IF(W469&lt;0,IF(Y469=0,0,IF(OR(W469=0,U469=0),"N.M.",IF(ABS(Y469/W469)&gt;=10,"N.M.",Y469/(-W469)))),IF(Y469=0,0,IF(OR(W469=0,U469=0),"N.M.",IF(ABS(Y469/W469)&gt;=10,"N.M.",Y469/W469))))</f>
        <v>2.4165253909193583</v>
      </c>
      <c r="AB469" s="39"/>
      <c r="AC469" s="9">
        <v>2628494.26</v>
      </c>
      <c r="AD469" s="9"/>
      <c r="AE469" s="9">
        <v>932933.92</v>
      </c>
      <c r="AF469" s="9"/>
      <c r="AG469" s="9">
        <f>(+AC469-AE469)</f>
        <v>1695560.3399999999</v>
      </c>
      <c r="AH469" s="37" t="str">
        <f>IF((+AC469-AE469)=(AG469),"  ",$AO$506)</f>
        <v>  </v>
      </c>
      <c r="AI469" s="38">
        <f>IF(AE469&lt;0,IF(AG469=0,0,IF(OR(AE469=0,AC469=0),"N.M.",IF(ABS(AG469/AE469)&gt;=10,"N.M.",AG469/(-AE469)))),IF(AG469=0,0,IF(OR(AE469=0,AC469=0),"N.M.",IF(ABS(AG469/AE469)&gt;=10,"N.M.",AG469/AE469))))</f>
        <v>1.817449557413455</v>
      </c>
      <c r="AJ469" s="39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</row>
    <row r="470" spans="1:35" ht="12.75" outlineLevel="1">
      <c r="A470" s="1" t="s">
        <v>1060</v>
      </c>
      <c r="B470" s="16" t="s">
        <v>1061</v>
      </c>
      <c r="C470" s="1" t="s">
        <v>1366</v>
      </c>
      <c r="E470" s="5">
        <v>4158.84</v>
      </c>
      <c r="G470" s="5">
        <v>6050.43</v>
      </c>
      <c r="I470" s="9">
        <f>(+E470-G470)</f>
        <v>-1891.5900000000001</v>
      </c>
      <c r="K470" s="21">
        <f>IF(G470&lt;0,IF(I470=0,0,IF(OR(G470=0,E470=0),"N.M.",IF(ABS(I470/G470)&gt;=10,"N.M.",I470/(-G470)))),IF(I470=0,0,IF(OR(G470=0,E470=0),"N.M.",IF(ABS(I470/G470)&gt;=10,"N.M.",I470/G470))))</f>
        <v>-0.3126372836310808</v>
      </c>
      <c r="M470" s="9">
        <v>44373.06</v>
      </c>
      <c r="O470" s="9">
        <v>63131.25</v>
      </c>
      <c r="Q470" s="9">
        <f>(+M470-O470)</f>
        <v>-18758.190000000002</v>
      </c>
      <c r="S470" s="21">
        <f>IF(O470&lt;0,IF(Q470=0,0,IF(OR(O470=0,M470=0),"N.M.",IF(ABS(Q470/O470)&gt;=10,"N.M.",Q470/(-O470)))),IF(Q470=0,0,IF(OR(O470=0,M470=0),"N.M.",IF(ABS(Q470/O470)&gt;=10,"N.M.",Q470/O470))))</f>
        <v>-0.29713002673002675</v>
      </c>
      <c r="U470" s="9">
        <v>111161.49</v>
      </c>
      <c r="W470" s="9">
        <v>192291</v>
      </c>
      <c r="Y470" s="9">
        <f>(+U470-W470)</f>
        <v>-81129.51</v>
      </c>
      <c r="AA470" s="21">
        <f>IF(W470&lt;0,IF(Y470=0,0,IF(OR(W470=0,U470=0),"N.M.",IF(ABS(Y470/W470)&gt;=10,"N.M.",Y470/(-W470)))),IF(Y470=0,0,IF(OR(W470=0,U470=0),"N.M.",IF(ABS(Y470/W470)&gt;=10,"N.M.",Y470/W470))))</f>
        <v>-0.4219100737944053</v>
      </c>
      <c r="AC470" s="9">
        <v>222244.37</v>
      </c>
      <c r="AE470" s="9">
        <v>284519.95</v>
      </c>
      <c r="AG470" s="9">
        <f>(+AC470-AE470)</f>
        <v>-62275.580000000016</v>
      </c>
      <c r="AI470" s="21">
        <f>IF(AE470&lt;0,IF(AG470=0,0,IF(OR(AE470=0,AC470=0),"N.M.",IF(ABS(AG470/AE470)&gt;=10,"N.M.",AG470/(-AE470)))),IF(AG470=0,0,IF(OR(AE470=0,AC470=0),"N.M.",IF(ABS(AG470/AE470)&gt;=10,"N.M.",AG470/AE470))))</f>
        <v>-0.21887948454932601</v>
      </c>
    </row>
    <row r="471" spans="1:53" s="16" customFormat="1" ht="12.75" customHeight="1">
      <c r="A471" s="16" t="s">
        <v>86</v>
      </c>
      <c r="C471" s="16" t="s">
        <v>1367</v>
      </c>
      <c r="D471" s="9"/>
      <c r="E471" s="9">
        <v>4158.84</v>
      </c>
      <c r="F471" s="9"/>
      <c r="G471" s="9">
        <v>6050.43</v>
      </c>
      <c r="H471" s="9"/>
      <c r="I471" s="9">
        <f t="shared" si="152"/>
        <v>-1891.5900000000001</v>
      </c>
      <c r="J471" s="85" t="str">
        <f t="shared" si="153"/>
        <v>  </v>
      </c>
      <c r="K471" s="38">
        <f t="shared" si="154"/>
        <v>-0.3126372836310808</v>
      </c>
      <c r="L471" s="39"/>
      <c r="M471" s="9">
        <v>44373.06</v>
      </c>
      <c r="N471" s="9"/>
      <c r="O471" s="9">
        <v>63131.25</v>
      </c>
      <c r="P471" s="9"/>
      <c r="Q471" s="9">
        <f t="shared" si="155"/>
        <v>-18758.190000000002</v>
      </c>
      <c r="R471" s="85" t="str">
        <f t="shared" si="156"/>
        <v>  </v>
      </c>
      <c r="S471" s="38">
        <f t="shared" si="157"/>
        <v>-0.29713002673002675</v>
      </c>
      <c r="T471" s="39"/>
      <c r="U471" s="9">
        <v>111161.49</v>
      </c>
      <c r="V471" s="9"/>
      <c r="W471" s="9">
        <v>192291</v>
      </c>
      <c r="X471" s="9"/>
      <c r="Y471" s="9">
        <f t="shared" si="158"/>
        <v>-81129.51</v>
      </c>
      <c r="Z471" s="85" t="str">
        <f t="shared" si="159"/>
        <v>  </v>
      </c>
      <c r="AA471" s="38">
        <f t="shared" si="160"/>
        <v>-0.4219100737944053</v>
      </c>
      <c r="AB471" s="39"/>
      <c r="AC471" s="9">
        <v>222244.37</v>
      </c>
      <c r="AD471" s="9"/>
      <c r="AE471" s="9">
        <v>284519.95</v>
      </c>
      <c r="AF471" s="9"/>
      <c r="AG471" s="9">
        <f t="shared" si="161"/>
        <v>-62275.580000000016</v>
      </c>
      <c r="AH471" s="85" t="str">
        <f t="shared" si="162"/>
        <v>  </v>
      </c>
      <c r="AI471" s="38">
        <f t="shared" si="163"/>
        <v>-0.21887948454932601</v>
      </c>
      <c r="AJ471" s="39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</row>
    <row r="472" spans="1:35" ht="12.75" outlineLevel="1">
      <c r="A472" s="1" t="s">
        <v>1062</v>
      </c>
      <c r="B472" s="16" t="s">
        <v>1063</v>
      </c>
      <c r="C472" s="1" t="s">
        <v>1368</v>
      </c>
      <c r="E472" s="5">
        <v>74301.85</v>
      </c>
      <c r="G472" s="5">
        <v>92396.03</v>
      </c>
      <c r="I472" s="9">
        <f>(+E472-G472)</f>
        <v>-18094.179999999993</v>
      </c>
      <c r="K472" s="21">
        <f>IF(G472&lt;0,IF(I472=0,0,IF(OR(G472=0,E472=0),"N.M.",IF(ABS(I472/G472)&gt;=10,"N.M.",I472/(-G472)))),IF(I472=0,0,IF(OR(G472=0,E472=0),"N.M.",IF(ABS(I472/G472)&gt;=10,"N.M.",I472/G472))))</f>
        <v>-0.19583287290590293</v>
      </c>
      <c r="M472" s="9">
        <v>240999.72</v>
      </c>
      <c r="O472" s="9">
        <v>277188.09</v>
      </c>
      <c r="Q472" s="9">
        <f>(+M472-O472)</f>
        <v>-36188.370000000024</v>
      </c>
      <c r="S472" s="21">
        <f>IF(O472&lt;0,IF(Q472=0,0,IF(OR(O472=0,M472=0),"N.M.",IF(ABS(Q472/O472)&gt;=10,"N.M.",Q472/(-O472)))),IF(Q472=0,0,IF(OR(O472=0,M472=0),"N.M.",IF(ABS(Q472/O472)&gt;=10,"N.M.",Q472/O472))))</f>
        <v>-0.13055528468052152</v>
      </c>
      <c r="U472" s="9">
        <v>702979.87</v>
      </c>
      <c r="W472" s="9">
        <v>739168.24</v>
      </c>
      <c r="Y472" s="9">
        <f>(+U472-W472)</f>
        <v>-36188.369999999995</v>
      </c>
      <c r="AA472" s="21">
        <f>IF(W472&lt;0,IF(Y472=0,0,IF(OR(W472=0,U472=0),"N.M.",IF(ABS(Y472/W472)&gt;=10,"N.M.",Y472/(-W472)))),IF(Y472=0,0,IF(OR(W472=0,U472=0),"N.M.",IF(ABS(Y472/W472)&gt;=10,"N.M.",Y472/W472))))</f>
        <v>-0.048958231755195536</v>
      </c>
      <c r="AC472" s="9">
        <v>1072563.99</v>
      </c>
      <c r="AE472" s="9">
        <v>1108752.36</v>
      </c>
      <c r="AG472" s="9">
        <f>(+AC472-AE472)</f>
        <v>-36188.37000000011</v>
      </c>
      <c r="AI472" s="21">
        <f>IF(AE472&lt;0,IF(AG472=0,0,IF(OR(AE472=0,AC472=0),"N.M.",IF(ABS(AG472/AE472)&gt;=10,"N.M.",AG472/(-AE472)))),IF(AG472=0,0,IF(OR(AE472=0,AC472=0),"N.M.",IF(ABS(AG472/AE472)&gt;=10,"N.M.",AG472/AE472))))</f>
        <v>-0.03263882117013046</v>
      </c>
    </row>
    <row r="473" spans="1:53" s="16" customFormat="1" ht="12.75">
      <c r="A473" s="16" t="s">
        <v>56</v>
      </c>
      <c r="C473" s="16" t="s">
        <v>1369</v>
      </c>
      <c r="D473" s="9"/>
      <c r="E473" s="9">
        <v>74301.85</v>
      </c>
      <c r="F473" s="9"/>
      <c r="G473" s="9">
        <v>92396.03</v>
      </c>
      <c r="H473" s="9"/>
      <c r="I473" s="9">
        <f t="shared" si="152"/>
        <v>-18094.179999999993</v>
      </c>
      <c r="J473" s="37" t="str">
        <f t="shared" si="153"/>
        <v>  </v>
      </c>
      <c r="K473" s="38">
        <f t="shared" si="154"/>
        <v>-0.19583287290590293</v>
      </c>
      <c r="L473" s="39"/>
      <c r="M473" s="9">
        <v>240999.72</v>
      </c>
      <c r="N473" s="9"/>
      <c r="O473" s="9">
        <v>277188.09</v>
      </c>
      <c r="P473" s="9"/>
      <c r="Q473" s="9">
        <f t="shared" si="155"/>
        <v>-36188.370000000024</v>
      </c>
      <c r="R473" s="37" t="str">
        <f t="shared" si="156"/>
        <v>  </v>
      </c>
      <c r="S473" s="38">
        <f t="shared" si="157"/>
        <v>-0.13055528468052152</v>
      </c>
      <c r="T473" s="39"/>
      <c r="U473" s="9">
        <v>702979.87</v>
      </c>
      <c r="V473" s="9"/>
      <c r="W473" s="9">
        <v>739168.24</v>
      </c>
      <c r="X473" s="9"/>
      <c r="Y473" s="9">
        <f t="shared" si="158"/>
        <v>-36188.369999999995</v>
      </c>
      <c r="Z473" s="37" t="str">
        <f t="shared" si="159"/>
        <v>  </v>
      </c>
      <c r="AA473" s="38">
        <f t="shared" si="160"/>
        <v>-0.048958231755195536</v>
      </c>
      <c r="AB473" s="39"/>
      <c r="AC473" s="9">
        <v>1072563.99</v>
      </c>
      <c r="AD473" s="9"/>
      <c r="AE473" s="9">
        <v>1108752.36</v>
      </c>
      <c r="AF473" s="9"/>
      <c r="AG473" s="9">
        <f t="shared" si="161"/>
        <v>-36188.37000000011</v>
      </c>
      <c r="AH473" s="37" t="str">
        <f t="shared" si="162"/>
        <v>  </v>
      </c>
      <c r="AI473" s="38">
        <f t="shared" si="163"/>
        <v>-0.03263882117013046</v>
      </c>
      <c r="AJ473" s="39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</row>
    <row r="474" spans="1:35" ht="12.75" outlineLevel="1">
      <c r="A474" s="1" t="s">
        <v>1064</v>
      </c>
      <c r="B474" s="16" t="s">
        <v>1065</v>
      </c>
      <c r="C474" s="1" t="s">
        <v>1370</v>
      </c>
      <c r="E474" s="5">
        <v>0</v>
      </c>
      <c r="G474" s="5">
        <v>2811.7</v>
      </c>
      <c r="I474" s="9">
        <f>(+E474-G474)</f>
        <v>-2811.7</v>
      </c>
      <c r="K474" s="21" t="str">
        <f>IF(G474&lt;0,IF(I474=0,0,IF(OR(G474=0,E474=0),"N.M.",IF(ABS(I474/G474)&gt;=10,"N.M.",I474/(-G474)))),IF(I474=0,0,IF(OR(G474=0,E474=0),"N.M.",IF(ABS(I474/G474)&gt;=10,"N.M.",I474/G474))))</f>
        <v>N.M.</v>
      </c>
      <c r="M474" s="9">
        <v>2811.7</v>
      </c>
      <c r="O474" s="9">
        <v>8435.18</v>
      </c>
      <c r="Q474" s="9">
        <f>(+M474-O474)</f>
        <v>-5623.4800000000005</v>
      </c>
      <c r="S474" s="21">
        <f>IF(O474&lt;0,IF(Q474=0,0,IF(OR(O474=0,M474=0),"N.M.",IF(ABS(Q474/O474)&gt;=10,"N.M.",Q474/(-O474)))),IF(Q474=0,0,IF(OR(O474=0,M474=0),"N.M.",IF(ABS(Q474/O474)&gt;=10,"N.M.",Q474/O474))))</f>
        <v>-0.6666698280297516</v>
      </c>
      <c r="U474" s="9">
        <v>16870.6</v>
      </c>
      <c r="W474" s="9">
        <v>22493.87</v>
      </c>
      <c r="Y474" s="9">
        <f>(+U474-W474)</f>
        <v>-5623.27</v>
      </c>
      <c r="AA474" s="21">
        <f>IF(W474&lt;0,IF(Y474=0,0,IF(OR(W474=0,U474=0),"N.M.",IF(ABS(Y474/W474)&gt;=10,"N.M.",Y474/(-W474)))),IF(Y474=0,0,IF(OR(W474=0,U474=0),"N.M.",IF(ABS(Y474/W474)&gt;=10,"N.M.",Y474/W474))))</f>
        <v>-0.24999121983011374</v>
      </c>
      <c r="AC474" s="9">
        <v>28117.62</v>
      </c>
      <c r="AE474" s="9">
        <v>33740.78</v>
      </c>
      <c r="AG474" s="9">
        <f>(+AC474-AE474)</f>
        <v>-5623.16</v>
      </c>
      <c r="AI474" s="21">
        <f>IF(AE474&lt;0,IF(AG474=0,0,IF(OR(AE474=0,AC474=0),"N.M.",IF(ABS(AG474/AE474)&gt;=10,"N.M.",AG474/(-AE474)))),IF(AG474=0,0,IF(OR(AE474=0,AC474=0),"N.M.",IF(ABS(AG474/AE474)&gt;=10,"N.M.",AG474/AE474))))</f>
        <v>-0.16665767655638072</v>
      </c>
    </row>
    <row r="475" spans="1:35" ht="12.75" outlineLevel="1">
      <c r="A475" s="1" t="s">
        <v>1066</v>
      </c>
      <c r="B475" s="16" t="s">
        <v>1067</v>
      </c>
      <c r="C475" s="1" t="s">
        <v>1371</v>
      </c>
      <c r="E475" s="5">
        <v>2804.06</v>
      </c>
      <c r="G475" s="5">
        <v>2804.06</v>
      </c>
      <c r="I475" s="9">
        <f>(+E475-G475)</f>
        <v>0</v>
      </c>
      <c r="K475" s="21">
        <f>IF(G475&lt;0,IF(I475=0,0,IF(OR(G475=0,E475=0),"N.M.",IF(ABS(I475/G475)&gt;=10,"N.M.",I475/(-G475)))),IF(I475=0,0,IF(OR(G475=0,E475=0),"N.M.",IF(ABS(I475/G475)&gt;=10,"N.M.",I475/G475))))</f>
        <v>0</v>
      </c>
      <c r="M475" s="9">
        <v>8412.17</v>
      </c>
      <c r="O475" s="9">
        <v>8412.18</v>
      </c>
      <c r="Q475" s="9">
        <f>(+M475-O475)</f>
        <v>-0.010000000000218279</v>
      </c>
      <c r="S475" s="21">
        <f>IF(O475&lt;0,IF(Q475=0,0,IF(OR(O475=0,M475=0),"N.M.",IF(ABS(Q475/O475)&gt;=10,"N.M.",Q475/(-O475)))),IF(Q475=0,0,IF(OR(O475=0,M475=0),"N.M.",IF(ABS(Q475/O475)&gt;=10,"N.M.",Q475/O475))))</f>
        <v>-1.1887524993780777E-06</v>
      </c>
      <c r="U475" s="9">
        <v>22432.45</v>
      </c>
      <c r="W475" s="9">
        <v>22432.48</v>
      </c>
      <c r="Y475" s="9">
        <f>(+U475-W475)</f>
        <v>-0.029999999998835847</v>
      </c>
      <c r="AA475" s="21">
        <f>IF(W475&lt;0,IF(Y475=0,0,IF(OR(W475=0,U475=0),"N.M.",IF(ABS(Y475/W475)&gt;=10,"N.M.",Y475/(-W475)))),IF(Y475=0,0,IF(OR(W475=0,U475=0),"N.M.",IF(ABS(Y475/W475)&gt;=10,"N.M.",Y475/W475))))</f>
        <v>-1.3373465617192503E-06</v>
      </c>
      <c r="AC475" s="9">
        <v>33648.69</v>
      </c>
      <c r="AE475" s="9">
        <v>33648.72</v>
      </c>
      <c r="AG475" s="9">
        <f>(+AC475-AE475)</f>
        <v>-0.029999999998835847</v>
      </c>
      <c r="AI475" s="21">
        <f>IF(AE475&lt;0,IF(AG475=0,0,IF(OR(AE475=0,AC475=0),"N.M.",IF(ABS(AG475/AE475)&gt;=10,"N.M.",AG475/(-AE475)))),IF(AG475=0,0,IF(OR(AE475=0,AC475=0),"N.M.",IF(ABS(AG475/AE475)&gt;=10,"N.M.",AG475/AE475))))</f>
        <v>-8.915643744795002E-07</v>
      </c>
    </row>
    <row r="476" spans="1:36" s="16" customFormat="1" ht="12.75">
      <c r="A476" s="16" t="s">
        <v>57</v>
      </c>
      <c r="C476" s="16" t="s">
        <v>1372</v>
      </c>
      <c r="D476" s="9"/>
      <c r="E476" s="9">
        <v>2804.06</v>
      </c>
      <c r="F476" s="9"/>
      <c r="G476" s="9">
        <v>5615.76</v>
      </c>
      <c r="H476" s="9"/>
      <c r="I476" s="9">
        <f t="shared" si="152"/>
        <v>-2811.7000000000003</v>
      </c>
      <c r="J476" s="37" t="str">
        <f t="shared" si="153"/>
        <v>  </v>
      </c>
      <c r="K476" s="38">
        <f t="shared" si="154"/>
        <v>-0.5006802284997934</v>
      </c>
      <c r="L476" s="39"/>
      <c r="M476" s="9">
        <v>11223.87</v>
      </c>
      <c r="N476" s="9"/>
      <c r="O476" s="9">
        <v>16847.36</v>
      </c>
      <c r="P476" s="9"/>
      <c r="Q476" s="9">
        <f t="shared" si="155"/>
        <v>-5623.49</v>
      </c>
      <c r="R476" s="37" t="str">
        <f t="shared" si="156"/>
        <v>  </v>
      </c>
      <c r="S476" s="38">
        <f t="shared" si="157"/>
        <v>-0.3337905760902598</v>
      </c>
      <c r="T476" s="39"/>
      <c r="U476" s="9">
        <v>39303.05</v>
      </c>
      <c r="V476" s="9"/>
      <c r="W476" s="9">
        <v>44926.35</v>
      </c>
      <c r="X476" s="9"/>
      <c r="Y476" s="9">
        <f t="shared" si="158"/>
        <v>-5623.299999999996</v>
      </c>
      <c r="Z476" s="37" t="str">
        <f t="shared" si="159"/>
        <v>  </v>
      </c>
      <c r="AA476" s="38">
        <f t="shared" si="160"/>
        <v>-0.12516707900819887</v>
      </c>
      <c r="AB476" s="39"/>
      <c r="AC476" s="9">
        <v>61766.31</v>
      </c>
      <c r="AD476" s="9"/>
      <c r="AE476" s="9">
        <v>67389.5</v>
      </c>
      <c r="AF476" s="9"/>
      <c r="AG476" s="9">
        <f t="shared" si="161"/>
        <v>-5623.190000000002</v>
      </c>
      <c r="AH476" s="37" t="str">
        <f t="shared" si="162"/>
        <v>  </v>
      </c>
      <c r="AI476" s="38">
        <f t="shared" si="163"/>
        <v>-0.0834431179931592</v>
      </c>
      <c r="AJ476" s="39"/>
    </row>
    <row r="477" spans="1:36" s="16" customFormat="1" ht="12.75">
      <c r="A477" s="16" t="s">
        <v>58</v>
      </c>
      <c r="C477" s="16" t="s">
        <v>1373</v>
      </c>
      <c r="D477" s="9"/>
      <c r="E477" s="9">
        <v>0</v>
      </c>
      <c r="F477" s="9"/>
      <c r="G477" s="9">
        <v>0</v>
      </c>
      <c r="H477" s="9"/>
      <c r="I477" s="9">
        <f t="shared" si="152"/>
        <v>0</v>
      </c>
      <c r="J477" s="37" t="str">
        <f t="shared" si="153"/>
        <v>  </v>
      </c>
      <c r="K477" s="38">
        <f t="shared" si="154"/>
        <v>0</v>
      </c>
      <c r="L477" s="39"/>
      <c r="M477" s="9">
        <v>0</v>
      </c>
      <c r="N477" s="9"/>
      <c r="O477" s="9">
        <v>0</v>
      </c>
      <c r="P477" s="9"/>
      <c r="Q477" s="9">
        <f t="shared" si="155"/>
        <v>0</v>
      </c>
      <c r="R477" s="37" t="str">
        <f t="shared" si="156"/>
        <v>  </v>
      </c>
      <c r="S477" s="38">
        <f t="shared" si="157"/>
        <v>0</v>
      </c>
      <c r="T477" s="39"/>
      <c r="U477" s="9">
        <v>0</v>
      </c>
      <c r="V477" s="9"/>
      <c r="W477" s="9">
        <v>0</v>
      </c>
      <c r="X477" s="9"/>
      <c r="Y477" s="9">
        <f t="shared" si="158"/>
        <v>0</v>
      </c>
      <c r="Z477" s="37" t="str">
        <f t="shared" si="159"/>
        <v>  </v>
      </c>
      <c r="AA477" s="38">
        <f t="shared" si="160"/>
        <v>0</v>
      </c>
      <c r="AB477" s="39"/>
      <c r="AC477" s="9">
        <v>0</v>
      </c>
      <c r="AD477" s="9"/>
      <c r="AE477" s="9">
        <v>0</v>
      </c>
      <c r="AF477" s="9"/>
      <c r="AG477" s="9">
        <f t="shared" si="161"/>
        <v>0</v>
      </c>
      <c r="AH477" s="37" t="str">
        <f t="shared" si="162"/>
        <v>  </v>
      </c>
      <c r="AI477" s="38">
        <f t="shared" si="163"/>
        <v>0</v>
      </c>
      <c r="AJ477" s="39"/>
    </row>
    <row r="478" spans="1:35" ht="12.75" outlineLevel="1">
      <c r="A478" s="1" t="s">
        <v>1068</v>
      </c>
      <c r="B478" s="16" t="s">
        <v>1069</v>
      </c>
      <c r="C478" s="1" t="s">
        <v>1374</v>
      </c>
      <c r="E478" s="5">
        <v>76258.05</v>
      </c>
      <c r="G478" s="5">
        <v>27377.39</v>
      </c>
      <c r="I478" s="9">
        <f>(+E478-G478)</f>
        <v>48880.66</v>
      </c>
      <c r="K478" s="21">
        <f>IF(G478&lt;0,IF(I478=0,0,IF(OR(G478=0,E478=0),"N.M.",IF(ABS(I478/G478)&gt;=10,"N.M.",I478/(-G478)))),IF(I478=0,0,IF(OR(G478=0,E478=0),"N.M.",IF(ABS(I478/G478)&gt;=10,"N.M.",I478/G478))))</f>
        <v>1.7854390064209922</v>
      </c>
      <c r="M478" s="9">
        <v>124024.81</v>
      </c>
      <c r="O478" s="9">
        <v>77724.371</v>
      </c>
      <c r="Q478" s="9">
        <f>(+M478-O478)</f>
        <v>46300.439</v>
      </c>
      <c r="S478" s="21">
        <f>IF(O478&lt;0,IF(Q478=0,0,IF(OR(O478=0,M478=0),"N.M.",IF(ABS(Q478/O478)&gt;=10,"N.M.",Q478/(-O478)))),IF(Q478=0,0,IF(OR(O478=0,M478=0),"N.M.",IF(ABS(Q478/O478)&gt;=10,"N.M.",Q478/O478))))</f>
        <v>0.5957004013580245</v>
      </c>
      <c r="U478" s="9">
        <v>339055.34</v>
      </c>
      <c r="W478" s="9">
        <v>277565.135</v>
      </c>
      <c r="Y478" s="9">
        <f>(+U478-W478)</f>
        <v>61490.205000000016</v>
      </c>
      <c r="AA478" s="21">
        <f>IF(W478&lt;0,IF(Y478=0,0,IF(OR(W478=0,U478=0),"N.M.",IF(ABS(Y478/W478)&gt;=10,"N.M.",Y478/(-W478)))),IF(Y478=0,0,IF(OR(W478=0,U478=0),"N.M.",IF(ABS(Y478/W478)&gt;=10,"N.M.",Y478/W478))))</f>
        <v>0.22153432562774866</v>
      </c>
      <c r="AC478" s="9">
        <v>909952.97</v>
      </c>
      <c r="AE478" s="9">
        <v>436054.007</v>
      </c>
      <c r="AG478" s="9">
        <f>(+AC478-AE478)</f>
        <v>473898.963</v>
      </c>
      <c r="AI478" s="21">
        <f>IF(AE478&lt;0,IF(AG478=0,0,IF(OR(AE478=0,AC478=0),"N.M.",IF(ABS(AG478/AE478)&gt;=10,"N.M.",AG478/(-AE478)))),IF(AG478=0,0,IF(OR(AE478=0,AC478=0),"N.M.",IF(ABS(AG478/AE478)&gt;=10,"N.M.",AG478/AE478))))</f>
        <v>1.086789607233216</v>
      </c>
    </row>
    <row r="479" spans="1:35" ht="12.75" outlineLevel="1">
      <c r="A479" s="1" t="s">
        <v>1070</v>
      </c>
      <c r="B479" s="16" t="s">
        <v>1071</v>
      </c>
      <c r="C479" s="1" t="s">
        <v>1375</v>
      </c>
      <c r="E479" s="5">
        <v>68389.55</v>
      </c>
      <c r="G479" s="5">
        <v>60474.37</v>
      </c>
      <c r="I479" s="9">
        <f>(+E479-G479)</f>
        <v>7915.18</v>
      </c>
      <c r="K479" s="21">
        <f>IF(G479&lt;0,IF(I479=0,0,IF(OR(G479=0,E479=0),"N.M.",IF(ABS(I479/G479)&gt;=10,"N.M.",I479/(-G479)))),IF(I479=0,0,IF(OR(G479=0,E479=0),"N.M.",IF(ABS(I479/G479)&gt;=10,"N.M.",I479/G479))))</f>
        <v>0.13088486907759436</v>
      </c>
      <c r="M479" s="9">
        <v>200907.54</v>
      </c>
      <c r="O479" s="9">
        <v>177971.27</v>
      </c>
      <c r="Q479" s="9">
        <f>(+M479-O479)</f>
        <v>22936.27000000002</v>
      </c>
      <c r="S479" s="21">
        <f>IF(O479&lt;0,IF(Q479=0,0,IF(OR(O479=0,M479=0),"N.M.",IF(ABS(Q479/O479)&gt;=10,"N.M.",Q479/(-O479)))),IF(Q479=0,0,IF(OR(O479=0,M479=0),"N.M.",IF(ABS(Q479/O479)&gt;=10,"N.M.",Q479/O479))))</f>
        <v>0.12887625064427544</v>
      </c>
      <c r="U479" s="9">
        <v>517106.26</v>
      </c>
      <c r="W479" s="9">
        <v>459569.35</v>
      </c>
      <c r="Y479" s="9">
        <f>(+U479-W479)</f>
        <v>57536.91000000003</v>
      </c>
      <c r="AA479" s="21">
        <f>IF(W479&lt;0,IF(Y479=0,0,IF(OR(W479=0,U479=0),"N.M.",IF(ABS(Y479/W479)&gt;=10,"N.M.",Y479/(-W479)))),IF(Y479=0,0,IF(OR(W479=0,U479=0),"N.M.",IF(ABS(Y479/W479)&gt;=10,"N.M.",Y479/W479))))</f>
        <v>0.12519744843732517</v>
      </c>
      <c r="AC479" s="9">
        <v>759996.94</v>
      </c>
      <c r="AE479" s="9">
        <v>676577.93</v>
      </c>
      <c r="AG479" s="9">
        <f>(+AC479-AE479)</f>
        <v>83419.0099999999</v>
      </c>
      <c r="AI479" s="21">
        <f>IF(AE479&lt;0,IF(AG479=0,0,IF(OR(AE479=0,AC479=0),"N.M.",IF(ABS(AG479/AE479)&gt;=10,"N.M.",AG479/(-AE479)))),IF(AG479=0,0,IF(OR(AE479=0,AC479=0),"N.M.",IF(ABS(AG479/AE479)&gt;=10,"N.M.",AG479/AE479))))</f>
        <v>0.12329549383912047</v>
      </c>
    </row>
    <row r="480" spans="1:36" s="16" customFormat="1" ht="12.75">
      <c r="A480" s="16" t="s">
        <v>59</v>
      </c>
      <c r="C480" s="16" t="s">
        <v>1376</v>
      </c>
      <c r="D480" s="9"/>
      <c r="E480" s="9">
        <v>144647.6</v>
      </c>
      <c r="F480" s="9"/>
      <c r="G480" s="9">
        <v>87851.76</v>
      </c>
      <c r="H480" s="9"/>
      <c r="I480" s="9">
        <f t="shared" si="152"/>
        <v>56795.84000000001</v>
      </c>
      <c r="J480" s="37" t="str">
        <f t="shared" si="153"/>
        <v>  </v>
      </c>
      <c r="K480" s="38">
        <f t="shared" si="154"/>
        <v>0.6464963251732238</v>
      </c>
      <c r="L480" s="39"/>
      <c r="M480" s="9">
        <v>324932.35</v>
      </c>
      <c r="N480" s="9"/>
      <c r="O480" s="9">
        <v>255695.641</v>
      </c>
      <c r="P480" s="9"/>
      <c r="Q480" s="9">
        <f t="shared" si="155"/>
        <v>69236.70899999997</v>
      </c>
      <c r="R480" s="37" t="str">
        <f t="shared" si="156"/>
        <v>  </v>
      </c>
      <c r="S480" s="38">
        <f t="shared" si="157"/>
        <v>0.2707778229195545</v>
      </c>
      <c r="T480" s="39"/>
      <c r="U480" s="9">
        <v>856161.6</v>
      </c>
      <c r="V480" s="9"/>
      <c r="W480" s="9">
        <v>737134.4850000001</v>
      </c>
      <c r="X480" s="9"/>
      <c r="Y480" s="9">
        <f t="shared" si="158"/>
        <v>119027.11499999987</v>
      </c>
      <c r="Z480" s="37" t="str">
        <f t="shared" si="159"/>
        <v>  </v>
      </c>
      <c r="AA480" s="38">
        <f t="shared" si="160"/>
        <v>0.16147272637773805</v>
      </c>
      <c r="AB480" s="39"/>
      <c r="AC480" s="9">
        <v>1669949.91</v>
      </c>
      <c r="AD480" s="9"/>
      <c r="AE480" s="9">
        <v>1112631.9370000002</v>
      </c>
      <c r="AF480" s="9"/>
      <c r="AG480" s="9">
        <f t="shared" si="161"/>
        <v>557317.9729999998</v>
      </c>
      <c r="AH480" s="37" t="str">
        <f t="shared" si="162"/>
        <v>  </v>
      </c>
      <c r="AI480" s="38">
        <f t="shared" si="163"/>
        <v>0.5009005713989313</v>
      </c>
      <c r="AJ480" s="39"/>
    </row>
    <row r="481" spans="1:36" s="16" customFormat="1" ht="12.75">
      <c r="A481" s="77" t="s">
        <v>60</v>
      </c>
      <c r="C481" s="17" t="s">
        <v>61</v>
      </c>
      <c r="D481" s="18"/>
      <c r="E481" s="18">
        <v>2320457.24</v>
      </c>
      <c r="F481" s="18"/>
      <c r="G481" s="18">
        <v>2369765.33</v>
      </c>
      <c r="H481" s="18"/>
      <c r="I481" s="18">
        <f t="shared" si="152"/>
        <v>-49308.08999999985</v>
      </c>
      <c r="J481" s="37" t="str">
        <f t="shared" si="153"/>
        <v>  </v>
      </c>
      <c r="K481" s="40">
        <f t="shared" si="154"/>
        <v>-0.020807161525989517</v>
      </c>
      <c r="L481" s="39"/>
      <c r="M481" s="18">
        <v>7004365.949999999</v>
      </c>
      <c r="N481" s="18"/>
      <c r="O481" s="18">
        <v>7225923.361</v>
      </c>
      <c r="P481" s="18"/>
      <c r="Q481" s="18">
        <f t="shared" si="155"/>
        <v>-221557.4110000003</v>
      </c>
      <c r="R481" s="37" t="str">
        <f t="shared" si="156"/>
        <v>  </v>
      </c>
      <c r="S481" s="40">
        <f t="shared" si="157"/>
        <v>-0.03066146704458527</v>
      </c>
      <c r="T481" s="39"/>
      <c r="U481" s="18">
        <v>19019459.17</v>
      </c>
      <c r="V481" s="18"/>
      <c r="W481" s="18">
        <v>19603361.195</v>
      </c>
      <c r="X481" s="18"/>
      <c r="Y481" s="18">
        <f t="shared" si="158"/>
        <v>-583902.0249999985</v>
      </c>
      <c r="Z481" s="37" t="str">
        <f t="shared" si="159"/>
        <v>  </v>
      </c>
      <c r="AA481" s="40">
        <f t="shared" si="160"/>
        <v>-0.029785811687687902</v>
      </c>
      <c r="AB481" s="39"/>
      <c r="AC481" s="18">
        <v>29025910.5</v>
      </c>
      <c r="AD481" s="18"/>
      <c r="AE481" s="18">
        <v>29538138.246999998</v>
      </c>
      <c r="AF481" s="18"/>
      <c r="AG481" s="18">
        <f t="shared" si="161"/>
        <v>-512227.74699999765</v>
      </c>
      <c r="AH481" s="37" t="str">
        <f t="shared" si="162"/>
        <v>  </v>
      </c>
      <c r="AI481" s="40">
        <f t="shared" si="163"/>
        <v>-0.017341233313918198</v>
      </c>
      <c r="AJ481" s="39"/>
    </row>
    <row r="482" spans="1:35" ht="12.75" outlineLevel="1">
      <c r="A482" s="1" t="s">
        <v>1072</v>
      </c>
      <c r="B482" s="16" t="s">
        <v>1073</v>
      </c>
      <c r="C482" s="1" t="s">
        <v>1377</v>
      </c>
      <c r="E482" s="5">
        <v>-72590.85</v>
      </c>
      <c r="G482" s="5">
        <v>-74911.29</v>
      </c>
      <c r="I482" s="9">
        <f>(+E482-G482)</f>
        <v>2320.439999999988</v>
      </c>
      <c r="K482" s="21">
        <f>IF(G482&lt;0,IF(I482=0,0,IF(OR(G482=0,E482=0),"N.M.",IF(ABS(I482/G482)&gt;=10,"N.M.",I482/(-G482)))),IF(I482=0,0,IF(OR(G482=0,E482=0),"N.M.",IF(ABS(I482/G482)&gt;=10,"N.M.",I482/G482))))</f>
        <v>0.030975838221448167</v>
      </c>
      <c r="M482" s="9">
        <v>-125279.34</v>
      </c>
      <c r="O482" s="9">
        <v>-193435.56</v>
      </c>
      <c r="Q482" s="9">
        <f>(+M482-O482)</f>
        <v>68156.22</v>
      </c>
      <c r="S482" s="21">
        <f>IF(O482&lt;0,IF(Q482=0,0,IF(OR(O482=0,M482=0),"N.M.",IF(ABS(Q482/O482)&gt;=10,"N.M.",Q482/(-O482)))),IF(Q482=0,0,IF(OR(O482=0,M482=0),"N.M.",IF(ABS(Q482/O482)&gt;=10,"N.M.",Q482/O482))))</f>
        <v>0.3523458664994172</v>
      </c>
      <c r="U482" s="9">
        <v>-367579.41</v>
      </c>
      <c r="W482" s="9">
        <v>-213250.2</v>
      </c>
      <c r="Y482" s="9">
        <f>(+U482-W482)</f>
        <v>-154329.20999999996</v>
      </c>
      <c r="AA482" s="21">
        <f>IF(W482&lt;0,IF(Y482=0,0,IF(OR(W482=0,U482=0),"N.M.",IF(ABS(Y482/W482)&gt;=10,"N.M.",Y482/(-W482)))),IF(Y482=0,0,IF(OR(W482=0,U482=0),"N.M.",IF(ABS(Y482/W482)&gt;=10,"N.M.",Y482/W482))))</f>
        <v>-0.7237001887923198</v>
      </c>
      <c r="AC482" s="9">
        <v>-809921.5</v>
      </c>
      <c r="AE482" s="9">
        <v>-245631.5</v>
      </c>
      <c r="AG482" s="9">
        <f>(+AC482-AE482)</f>
        <v>-564290</v>
      </c>
      <c r="AI482" s="21">
        <f>IF(AE482&lt;0,IF(AG482=0,0,IF(OR(AE482=0,AC482=0),"N.M.",IF(ABS(AG482/AE482)&gt;=10,"N.M.",AG482/(-AE482)))),IF(AG482=0,0,IF(OR(AE482=0,AC482=0),"N.M.",IF(ABS(AG482/AE482)&gt;=10,"N.M.",AG482/AE482))))</f>
        <v>-2.297303073913566</v>
      </c>
    </row>
    <row r="483" spans="1:36" s="16" customFormat="1" ht="12.75">
      <c r="A483" s="16" t="s">
        <v>62</v>
      </c>
      <c r="C483" s="16" t="s">
        <v>1378</v>
      </c>
      <c r="D483" s="9"/>
      <c r="E483" s="9">
        <v>-72590.85</v>
      </c>
      <c r="F483" s="9"/>
      <c r="G483" s="9">
        <v>-74911.29</v>
      </c>
      <c r="H483" s="9"/>
      <c r="I483" s="9">
        <f t="shared" si="152"/>
        <v>2320.439999999988</v>
      </c>
      <c r="J483" s="37" t="str">
        <f t="shared" si="153"/>
        <v>  </v>
      </c>
      <c r="K483" s="38">
        <f t="shared" si="154"/>
        <v>0.030975838221448167</v>
      </c>
      <c r="L483" s="39"/>
      <c r="M483" s="9">
        <v>-125279.34</v>
      </c>
      <c r="N483" s="9"/>
      <c r="O483" s="9">
        <v>-193435.56</v>
      </c>
      <c r="P483" s="9"/>
      <c r="Q483" s="9">
        <f t="shared" si="155"/>
        <v>68156.22</v>
      </c>
      <c r="R483" s="37" t="str">
        <f t="shared" si="156"/>
        <v>  </v>
      </c>
      <c r="S483" s="38">
        <f t="shared" si="157"/>
        <v>0.3523458664994172</v>
      </c>
      <c r="T483" s="39"/>
      <c r="U483" s="9">
        <v>-367579.41</v>
      </c>
      <c r="V483" s="9"/>
      <c r="W483" s="9">
        <v>-213250.2</v>
      </c>
      <c r="X483" s="9"/>
      <c r="Y483" s="9">
        <f t="shared" si="158"/>
        <v>-154329.20999999996</v>
      </c>
      <c r="Z483" s="37" t="str">
        <f t="shared" si="159"/>
        <v>  </v>
      </c>
      <c r="AA483" s="38">
        <f t="shared" si="160"/>
        <v>-0.7237001887923198</v>
      </c>
      <c r="AB483" s="39"/>
      <c r="AC483" s="9">
        <v>-809921.5</v>
      </c>
      <c r="AD483" s="9"/>
      <c r="AE483" s="9">
        <v>-245631.5</v>
      </c>
      <c r="AF483" s="9"/>
      <c r="AG483" s="9">
        <f t="shared" si="161"/>
        <v>-564290</v>
      </c>
      <c r="AH483" s="37" t="str">
        <f t="shared" si="162"/>
        <v>  </v>
      </c>
      <c r="AI483" s="38">
        <f t="shared" si="163"/>
        <v>-2.297303073913566</v>
      </c>
      <c r="AJ483" s="39"/>
    </row>
    <row r="484" spans="1:44" s="16" customFormat="1" ht="12.75">
      <c r="A484" s="77" t="s">
        <v>63</v>
      </c>
      <c r="C484" s="17" t="s">
        <v>64</v>
      </c>
      <c r="D484" s="18"/>
      <c r="E484" s="18">
        <v>2247866.39</v>
      </c>
      <c r="F484" s="18"/>
      <c r="G484" s="18">
        <v>2294854.04</v>
      </c>
      <c r="H484" s="18"/>
      <c r="I484" s="18">
        <f t="shared" si="152"/>
        <v>-46987.64999999991</v>
      </c>
      <c r="J484" s="37" t="str">
        <f t="shared" si="153"/>
        <v>  </v>
      </c>
      <c r="K484" s="40">
        <f t="shared" si="154"/>
        <v>-0.02047522377501617</v>
      </c>
      <c r="L484" s="39"/>
      <c r="M484" s="18">
        <v>6879086.609999999</v>
      </c>
      <c r="N484" s="18"/>
      <c r="O484" s="18">
        <v>7032487.801</v>
      </c>
      <c r="P484" s="18"/>
      <c r="Q484" s="18">
        <f t="shared" si="155"/>
        <v>-153401.19100000057</v>
      </c>
      <c r="R484" s="37" t="str">
        <f t="shared" si="156"/>
        <v>  </v>
      </c>
      <c r="S484" s="40">
        <f t="shared" si="157"/>
        <v>-0.0218132182153501</v>
      </c>
      <c r="T484" s="39"/>
      <c r="U484" s="18">
        <v>18651879.76</v>
      </c>
      <c r="V484" s="18"/>
      <c r="W484" s="18">
        <v>19390110.994999997</v>
      </c>
      <c r="X484" s="18"/>
      <c r="Y484" s="18">
        <f t="shared" si="158"/>
        <v>-738231.2349999957</v>
      </c>
      <c r="Z484" s="37" t="str">
        <f t="shared" si="159"/>
        <v>  </v>
      </c>
      <c r="AA484" s="40">
        <f t="shared" si="160"/>
        <v>-0.03807256364805537</v>
      </c>
      <c r="AB484" s="39"/>
      <c r="AC484" s="18">
        <v>28215989</v>
      </c>
      <c r="AD484" s="18"/>
      <c r="AE484" s="18">
        <v>29292506.746999998</v>
      </c>
      <c r="AF484" s="18"/>
      <c r="AG484" s="18">
        <f t="shared" si="161"/>
        <v>-1076517.7469999976</v>
      </c>
      <c r="AH484" s="37" t="str">
        <f t="shared" si="162"/>
        <v>  </v>
      </c>
      <c r="AI484" s="40">
        <f t="shared" si="163"/>
        <v>-0.03675061872641711</v>
      </c>
      <c r="AJ484" s="39"/>
      <c r="AL484" s="1"/>
      <c r="AM484" s="1"/>
      <c r="AN484" s="1"/>
      <c r="AO484" s="1"/>
      <c r="AP484" s="1"/>
      <c r="AQ484" s="1"/>
      <c r="AR484" s="1"/>
    </row>
    <row r="485" spans="4:44" s="16" customFormat="1" ht="12.75">
      <c r="D485" s="9"/>
      <c r="E485" s="43" t="str">
        <f>IF(ABS(E467+E469+E471+E473+E476+E477+E480+E481+E483-E481-E484)&gt;$AO$502,$AO$505," ")</f>
        <v> </v>
      </c>
      <c r="F485" s="28"/>
      <c r="G485" s="43" t="str">
        <f>IF(ABS(G467+G469+G471+G473+G476+G477+G480+G481+G483-G481-G484)&gt;$AO$502,$AO$505," ")</f>
        <v> </v>
      </c>
      <c r="H485" s="42"/>
      <c r="I485" s="43" t="str">
        <f>IF(ABS(I467+I469+I471+I473+I476+I477+I480+I481+I483-I481-I484)&gt;$AO$502,$AO$505," ")</f>
        <v> </v>
      </c>
      <c r="J485" s="9"/>
      <c r="K485" s="21"/>
      <c r="L485" s="11"/>
      <c r="M485" s="43" t="str">
        <f>IF(ABS(M467+M469+M471+M473+M476+M477+M480+M481+M483-M481-M484)&gt;$AO$502,$AO$505," ")</f>
        <v> </v>
      </c>
      <c r="N485" s="42"/>
      <c r="O485" s="43" t="str">
        <f>IF(ABS(O467+O469+O471+O473+O476+O477+O480+O481+O483-O481-O484)&gt;$AO$502,$AO$505," ")</f>
        <v> </v>
      </c>
      <c r="P485" s="28"/>
      <c r="Q485" s="43" t="str">
        <f>IF(ABS(Q467+Q469+Q471+Q473+Q476+Q477+Q480+Q481+Q483-Q481-Q484)&gt;$AO$502,$AO$505," ")</f>
        <v> </v>
      </c>
      <c r="R485" s="9"/>
      <c r="S485" s="21"/>
      <c r="T485" s="9"/>
      <c r="U485" s="43" t="str">
        <f>IF(ABS(U467+U469+U471+U473+U476+U477+U480+U481+U483-U481-U484)&gt;$AO$502,$AO$505," ")</f>
        <v> </v>
      </c>
      <c r="V485" s="28"/>
      <c r="W485" s="43" t="str">
        <f>IF(ABS(W467+W469+W471+W473+W476+W477+W480+W481+W483-W481-W484)&gt;$AO$502,$AO$505," ")</f>
        <v> </v>
      </c>
      <c r="X485" s="28"/>
      <c r="Y485" s="43" t="str">
        <f>IF(ABS(Y467+Y469+Y471+Y473+Y476+Y477+Y480+Y481+Y483-Y481-Y484)&gt;$AO$502,$AO$505," ")</f>
        <v> </v>
      </c>
      <c r="Z485" s="9"/>
      <c r="AA485" s="21"/>
      <c r="AB485" s="9"/>
      <c r="AC485" s="43" t="str">
        <f>IF(ABS(AC467+AC469+AC471+AC473+AC476+AC477+AC480+AC481+AC483-AC481-AC484)&gt;$AO$502,$AO$505," ")</f>
        <v> </v>
      </c>
      <c r="AD485" s="28"/>
      <c r="AE485" s="43" t="str">
        <f>IF(ABS(AE467+AE469+AE471+AE473+AE476+AE477+AE480+AE481+AE483-AE481-AE484)&gt;$AO$502,$AO$505," ")</f>
        <v> </v>
      </c>
      <c r="AF485" s="42"/>
      <c r="AG485" s="43" t="str">
        <f>IF(ABS(AG467+AG469+AG471+AG473+AG476+AG477+AG480+AG481+AG483-AG481-AG484)&gt;$AO$502,$AO$505," ")</f>
        <v> </v>
      </c>
      <c r="AH485" s="9"/>
      <c r="AI485" s="21"/>
      <c r="AL485" s="1"/>
      <c r="AM485" s="1"/>
      <c r="AN485" s="1"/>
      <c r="AO485" s="1"/>
      <c r="AP485" s="1"/>
      <c r="AQ485" s="1"/>
      <c r="AR485" s="1"/>
    </row>
    <row r="486" spans="1:35" ht="12.75" outlineLevel="1">
      <c r="A486" s="1" t="s">
        <v>1074</v>
      </c>
      <c r="B486" s="16" t="s">
        <v>1075</v>
      </c>
      <c r="C486" s="1" t="s">
        <v>1379</v>
      </c>
      <c r="E486" s="5">
        <v>0</v>
      </c>
      <c r="G486" s="5">
        <v>0</v>
      </c>
      <c r="I486" s="9">
        <f>(+E486-G486)</f>
        <v>0</v>
      </c>
      <c r="K486" s="21">
        <f>IF(G486&lt;0,IF(I486=0,0,IF(OR(G486=0,E486=0),"N.M.",IF(ABS(I486/G486)&gt;=10,"N.M.",I486/(-G486)))),IF(I486=0,0,IF(OR(G486=0,E486=0),"N.M.",IF(ABS(I486/G486)&gt;=10,"N.M.",I486/G486))))</f>
        <v>0</v>
      </c>
      <c r="M486" s="9">
        <v>0</v>
      </c>
      <c r="O486" s="9">
        <v>0</v>
      </c>
      <c r="Q486" s="9">
        <f>(+M486-O486)</f>
        <v>0</v>
      </c>
      <c r="S486" s="21">
        <f>IF(O486&lt;0,IF(Q486=0,0,IF(OR(O486=0,M486=0),"N.M.",IF(ABS(Q486/O486)&gt;=10,"N.M.",Q486/(-O486)))),IF(Q486=0,0,IF(OR(O486=0,M486=0),"N.M.",IF(ABS(Q486/O486)&gt;=10,"N.M.",Q486/O486))))</f>
        <v>0</v>
      </c>
      <c r="U486" s="9">
        <v>0</v>
      </c>
      <c r="W486" s="9">
        <v>-17744.96</v>
      </c>
      <c r="Y486" s="9">
        <f>(+U486-W486)</f>
        <v>17744.96</v>
      </c>
      <c r="AA486" s="21" t="str">
        <f>IF(W486&lt;0,IF(Y486=0,0,IF(OR(W486=0,U486=0),"N.M.",IF(ABS(Y486/W486)&gt;=10,"N.M.",Y486/(-W486)))),IF(Y486=0,0,IF(OR(W486=0,U486=0),"N.M.",IF(ABS(Y486/W486)&gt;=10,"N.M.",Y486/W486))))</f>
        <v>N.M.</v>
      </c>
      <c r="AC486" s="9">
        <v>0</v>
      </c>
      <c r="AE486" s="9">
        <v>-17744.96</v>
      </c>
      <c r="AG486" s="9">
        <f>(+AC486-AE486)</f>
        <v>17744.96</v>
      </c>
      <c r="AI486" s="21" t="str">
        <f>IF(AE486&lt;0,IF(AG486=0,0,IF(OR(AE486=0,AC486=0),"N.M.",IF(ABS(AG486/AE486)&gt;=10,"N.M.",AG486/(-AE486)))),IF(AG486=0,0,IF(OR(AE486=0,AC486=0),"N.M.",IF(ABS(AG486/AE486)&gt;=10,"N.M.",AG486/AE486))))</f>
        <v>N.M.</v>
      </c>
    </row>
    <row r="487" spans="1:35" ht="12.75" outlineLevel="1">
      <c r="A487" s="1" t="s">
        <v>1076</v>
      </c>
      <c r="B487" s="16" t="s">
        <v>1077</v>
      </c>
      <c r="C487" s="1" t="s">
        <v>1380</v>
      </c>
      <c r="E487" s="5">
        <v>0</v>
      </c>
      <c r="G487" s="5">
        <v>0</v>
      </c>
      <c r="I487" s="9">
        <f>(+E487-G487)</f>
        <v>0</v>
      </c>
      <c r="K487" s="21">
        <f>IF(G487&lt;0,IF(I487=0,0,IF(OR(G487=0,E487=0),"N.M.",IF(ABS(I487/G487)&gt;=10,"N.M.",I487/(-G487)))),IF(I487=0,0,IF(OR(G487=0,E487=0),"N.M.",IF(ABS(I487/G487)&gt;=10,"N.M.",I487/G487))))</f>
        <v>0</v>
      </c>
      <c r="M487" s="9">
        <v>0</v>
      </c>
      <c r="O487" s="9">
        <v>0</v>
      </c>
      <c r="Q487" s="9">
        <f>(+M487-O487)</f>
        <v>0</v>
      </c>
      <c r="S487" s="21">
        <f>IF(O487&lt;0,IF(Q487=0,0,IF(OR(O487=0,M487=0),"N.M.",IF(ABS(Q487/O487)&gt;=10,"N.M.",Q487/(-O487)))),IF(Q487=0,0,IF(OR(O487=0,M487=0),"N.M.",IF(ABS(Q487/O487)&gt;=10,"N.M.",Q487/O487))))</f>
        <v>0</v>
      </c>
      <c r="U487" s="9">
        <v>0</v>
      </c>
      <c r="W487" s="9">
        <v>50699.88</v>
      </c>
      <c r="Y487" s="9">
        <f>(+U487-W487)</f>
        <v>-50699.88</v>
      </c>
      <c r="AA487" s="21" t="str">
        <f>IF(W487&lt;0,IF(Y487=0,0,IF(OR(W487=0,U487=0),"N.M.",IF(ABS(Y487/W487)&gt;=10,"N.M.",Y487/(-W487)))),IF(Y487=0,0,IF(OR(W487=0,U487=0),"N.M.",IF(ABS(Y487/W487)&gt;=10,"N.M.",Y487/W487))))</f>
        <v>N.M.</v>
      </c>
      <c r="AC487" s="9">
        <v>0</v>
      </c>
      <c r="AE487" s="9">
        <v>50699.88</v>
      </c>
      <c r="AG487" s="9">
        <f>(+AC487-AE487)</f>
        <v>-50699.88</v>
      </c>
      <c r="AI487" s="21" t="str">
        <f>IF(AE487&lt;0,IF(AG487=0,0,IF(OR(AE487=0,AC487=0),"N.M.",IF(ABS(AG487/AE487)&gt;=10,"N.M.",AG487/(-AE487)))),IF(AG487=0,0,IF(OR(AE487=0,AC487=0),"N.M.",IF(ABS(AG487/AE487)&gt;=10,"N.M.",AG487/AE487))))</f>
        <v>N.M.</v>
      </c>
    </row>
    <row r="488" spans="1:44" s="16" customFormat="1" ht="12.75">
      <c r="A488" s="77" t="s">
        <v>84</v>
      </c>
      <c r="C488" s="17" t="s">
        <v>83</v>
      </c>
      <c r="D488" s="9"/>
      <c r="E488" s="18">
        <v>0</v>
      </c>
      <c r="F488" s="18"/>
      <c r="G488" s="18">
        <v>0</v>
      </c>
      <c r="H488" s="18"/>
      <c r="I488" s="18">
        <f>(+E488-G488)</f>
        <v>0</v>
      </c>
      <c r="J488" s="37" t="str">
        <f>IF((+E488-G488)=(I488),"  ",$AO$506)</f>
        <v>  </v>
      </c>
      <c r="K488" s="40">
        <f>IF(G488&lt;0,IF(I488=0,0,IF(OR(G488=0,E488=0),"N.M.",IF(ABS(I488/G488)&gt;=10,"N.M.",I488/(-G488)))),IF(I488=0,0,IF(OR(G488=0,E488=0),"N.M.",IF(ABS(I488/G488)&gt;=10,"N.M.",I488/G488))))</f>
        <v>0</v>
      </c>
      <c r="L488" s="39"/>
      <c r="M488" s="18">
        <v>0</v>
      </c>
      <c r="N488" s="18"/>
      <c r="O488" s="18">
        <v>0</v>
      </c>
      <c r="P488" s="18"/>
      <c r="Q488" s="18">
        <f>(+M488-O488)</f>
        <v>0</v>
      </c>
      <c r="R488" s="37" t="str">
        <f>IF((+M488-O488)=(Q488),"  ",$AO$506)</f>
        <v>  </v>
      </c>
      <c r="S488" s="40">
        <f>IF(O488&lt;0,IF(Q488=0,0,IF(OR(O488=0,M488=0),"N.M.",IF(ABS(Q488/O488)&gt;=10,"N.M.",Q488/(-O488)))),IF(Q488=0,0,IF(OR(O488=0,M488=0),"N.M.",IF(ABS(Q488/O488)&gt;=10,"N.M.",Q488/O488))))</f>
        <v>0</v>
      </c>
      <c r="T488" s="39"/>
      <c r="U488" s="18">
        <v>0</v>
      </c>
      <c r="V488" s="18"/>
      <c r="W488" s="18">
        <v>32954.92</v>
      </c>
      <c r="X488" s="18"/>
      <c r="Y488" s="18">
        <f>(+U488-W488)</f>
        <v>-32954.92</v>
      </c>
      <c r="Z488" s="37" t="str">
        <f>IF((+U488-W488)=(Y488),"  ",$AO$506)</f>
        <v>  </v>
      </c>
      <c r="AA488" s="40" t="str">
        <f>IF(W488&lt;0,IF(Y488=0,0,IF(OR(W488=0,U488=0),"N.M.",IF(ABS(Y488/W488)&gt;=10,"N.M.",Y488/(-W488)))),IF(Y488=0,0,IF(OR(W488=0,U488=0),"N.M.",IF(ABS(Y488/W488)&gt;=10,"N.M.",Y488/W488))))</f>
        <v>N.M.</v>
      </c>
      <c r="AB488" s="39"/>
      <c r="AC488" s="18">
        <v>0</v>
      </c>
      <c r="AD488" s="18"/>
      <c r="AE488" s="18">
        <v>32954.92</v>
      </c>
      <c r="AF488" s="18"/>
      <c r="AG488" s="18">
        <f>(+AC488-AE488)</f>
        <v>-32954.92</v>
      </c>
      <c r="AH488" s="37" t="str">
        <f>IF((+AC488-AE488)=(AG488),"  ",$AO$506)</f>
        <v>  </v>
      </c>
      <c r="AI488" s="40" t="str">
        <f>IF(AE488&lt;0,IF(AG488=0,0,IF(OR(AE488=0,AC488=0),"N.M.",IF(ABS(AG488/AE488)&gt;=10,"N.M.",AG488/(-AE488)))),IF(AG488=0,0,IF(OR(AE488=0,AC488=0),"N.M.",IF(ABS(AG488/AE488)&gt;=10,"N.M.",AG488/AE488))))</f>
        <v>N.M.</v>
      </c>
      <c r="AL488" s="1"/>
      <c r="AM488" s="1"/>
      <c r="AN488" s="1"/>
      <c r="AO488" s="1"/>
      <c r="AP488" s="1"/>
      <c r="AQ488" s="1"/>
      <c r="AR488" s="1"/>
    </row>
    <row r="489" spans="4:44" s="16" customFormat="1" ht="12.75">
      <c r="D489" s="9"/>
      <c r="E489" s="43"/>
      <c r="F489" s="28"/>
      <c r="G489" s="43"/>
      <c r="H489" s="42"/>
      <c r="I489" s="43"/>
      <c r="J489" s="9"/>
      <c r="K489" s="21"/>
      <c r="L489" s="11"/>
      <c r="M489" s="43"/>
      <c r="N489" s="42"/>
      <c r="O489" s="43"/>
      <c r="P489" s="28"/>
      <c r="Q489" s="43"/>
      <c r="R489" s="9"/>
      <c r="S489" s="21"/>
      <c r="T489" s="9"/>
      <c r="U489" s="43"/>
      <c r="V489" s="28"/>
      <c r="W489" s="43"/>
      <c r="X489" s="28"/>
      <c r="Y489" s="43"/>
      <c r="Z489" s="9"/>
      <c r="AA489" s="21"/>
      <c r="AB489" s="9"/>
      <c r="AC489" s="43"/>
      <c r="AD489" s="28"/>
      <c r="AE489" s="43"/>
      <c r="AF489" s="42"/>
      <c r="AG489" s="43"/>
      <c r="AH489" s="9"/>
      <c r="AI489" s="21"/>
      <c r="AL489" s="1"/>
      <c r="AM489" s="1"/>
      <c r="AN489" s="1"/>
      <c r="AO489" s="1"/>
      <c r="AP489" s="1"/>
      <c r="AQ489" s="1"/>
      <c r="AR489" s="1"/>
    </row>
    <row r="490" spans="1:37" ht="12.75">
      <c r="A490" s="77" t="s">
        <v>65</v>
      </c>
      <c r="B490" s="16"/>
      <c r="C490" s="17" t="s">
        <v>66</v>
      </c>
      <c r="D490" s="18"/>
      <c r="E490" s="18">
        <v>2955709.2610000013</v>
      </c>
      <c r="F490" s="18"/>
      <c r="G490" s="18">
        <v>4451898.118000003</v>
      </c>
      <c r="H490" s="18"/>
      <c r="I490" s="18">
        <f>+E490-G490</f>
        <v>-1496188.8570000012</v>
      </c>
      <c r="J490" s="37" t="str">
        <f>IF((+E490-G490)=(I490),"  ",$AO$506)</f>
        <v>  </v>
      </c>
      <c r="K490" s="40">
        <f>IF(G490&lt;0,IF(I490=0,0,IF(OR(G490=0,E490=0),"N.M.",IF(ABS(I490/G490)&gt;=10,"N.M.",I490/(-G490)))),IF(I490=0,0,IF(OR(G490=0,E490=0),"N.M.",IF(ABS(I490/G490)&gt;=10,"N.M.",I490/G490))))</f>
        <v>-0.3360788628451718</v>
      </c>
      <c r="L490" s="39"/>
      <c r="M490" s="18">
        <v>7532884.2130000265</v>
      </c>
      <c r="N490" s="18"/>
      <c r="O490" s="18">
        <v>11727683.853000008</v>
      </c>
      <c r="P490" s="18"/>
      <c r="Q490" s="18">
        <f>+M490-O490</f>
        <v>-4194799.639999981</v>
      </c>
      <c r="R490" s="37" t="str">
        <f>IF((+M490-O490)=(Q490),"  ",$AO$506)</f>
        <v>  </v>
      </c>
      <c r="S490" s="40">
        <f>IF(O490&lt;0,IF(Q490=0,0,IF(OR(O490=0,M490=0),"N.M.",IF(ABS(Q490/O490)&gt;=10,"N.M.",Q490/(-O490)))),IF(Q490=0,0,IF(OR(O490=0,M490=0),"N.M.",IF(ABS(Q490/O490)&gt;=10,"N.M.",Q490/O490))))</f>
        <v>-0.3576835539377989</v>
      </c>
      <c r="T490" s="39"/>
      <c r="U490" s="18">
        <v>24851276.88499985</v>
      </c>
      <c r="V490" s="18"/>
      <c r="W490" s="18">
        <v>24946580.224999964</v>
      </c>
      <c r="X490" s="18"/>
      <c r="Y490" s="18">
        <f>+U490-W490</f>
        <v>-95303.34000011533</v>
      </c>
      <c r="Z490" s="37" t="str">
        <f>IF((+U490-W490)=(Y490),"  ",$AO$506)</f>
        <v>  </v>
      </c>
      <c r="AA490" s="40">
        <f>IF(W490&lt;0,IF(Y490=0,0,IF(OR(W490=0,U490=0),"N.M.",IF(ABS(Y490/W490)&gt;=10,"N.M.",Y490/(-W490)))),IF(Y490=0,0,IF(OR(W490=0,U490=0),"N.M.",IF(ABS(Y490/W490)&gt;=10,"N.M.",Y490/W490))))</f>
        <v>-0.0038202967757724185</v>
      </c>
      <c r="AB490" s="39"/>
      <c r="AC490" s="18">
        <v>34939725.99899991</v>
      </c>
      <c r="AD490" s="18"/>
      <c r="AE490" s="18">
        <v>27956352.184999943</v>
      </c>
      <c r="AF490" s="18"/>
      <c r="AG490" s="18">
        <f>+AC490-AE490</f>
        <v>6983373.813999966</v>
      </c>
      <c r="AH490" s="37" t="str">
        <f>IF((+AC490-AE490)=(AG490),"  ",$AO$506)</f>
        <v>  </v>
      </c>
      <c r="AI490" s="40">
        <f>IF(AE490&lt;0,IF(AG490=0,0,IF(OR(AE490=0,AC490=0),"N.M.",IF(ABS(AG490/AE490)&gt;=10,"N.M.",AG490/(-AE490)))),IF(AG490=0,0,IF(OR(AE490=0,AC490=0),"N.M.",IF(ABS(AG490/AE490)&gt;=10,"N.M.",AG490/AE490))))</f>
        <v>0.2497956016503081</v>
      </c>
      <c r="AJ490" s="39"/>
      <c r="AK490" s="39"/>
    </row>
    <row r="491" spans="1:36" ht="12.75">
      <c r="A491" s="1" t="s">
        <v>67</v>
      </c>
      <c r="C491" s="1" t="s">
        <v>1381</v>
      </c>
      <c r="E491" s="5">
        <v>0</v>
      </c>
      <c r="G491" s="5">
        <v>0</v>
      </c>
      <c r="I491" s="9">
        <f>+E491-G491</f>
        <v>0</v>
      </c>
      <c r="J491" s="44" t="str">
        <f>IF((+E491-G491)=(I491),"  ",$AO$506)</f>
        <v>  </v>
      </c>
      <c r="K491" s="38">
        <f>IF(G491&lt;0,IF(I491=0,0,IF(OR(G491=0,E491=0),"N.M.",IF(ABS(I491/G491)&gt;=10,"N.M.",I491/(-G491)))),IF(I491=0,0,IF(OR(G491=0,E491=0),"N.M.",IF(ABS(I491/G491)&gt;=10,"N.M.",I491/G491))))</f>
        <v>0</v>
      </c>
      <c r="L491" s="45"/>
      <c r="M491" s="5">
        <v>0</v>
      </c>
      <c r="N491" s="9"/>
      <c r="O491" s="5">
        <v>0</v>
      </c>
      <c r="P491" s="9"/>
      <c r="Q491" s="9">
        <f>+M491-O491</f>
        <v>0</v>
      </c>
      <c r="R491" s="44" t="str">
        <f>IF((+M491-O491)=(Q491),"  ",$AO$506)</f>
        <v>  </v>
      </c>
      <c r="S491" s="38">
        <f>IF(O491&lt;0,IF(Q491=0,0,IF(OR(O491=0,M491=0),"N.M.",IF(ABS(Q491/O491)&gt;=10,"N.M.",Q491/(-O491)))),IF(Q491=0,0,IF(OR(O491=0,M491=0),"N.M.",IF(ABS(Q491/O491)&gt;=10,"N.M.",Q491/O491))))</f>
        <v>0</v>
      </c>
      <c r="T491" s="45"/>
      <c r="U491" s="9">
        <v>0</v>
      </c>
      <c r="W491" s="9">
        <v>0</v>
      </c>
      <c r="Y491" s="9">
        <f>+U491-W491</f>
        <v>0</v>
      </c>
      <c r="Z491" s="44" t="str">
        <f>IF((+U491-W491)=(Y491),"  ",$AO$506)</f>
        <v>  </v>
      </c>
      <c r="AA491" s="38">
        <f>IF(W491&lt;0,IF(Y491=0,0,IF(OR(W491=0,U491=0),"N.M.",IF(ABS(Y491/W491)&gt;=10,"N.M.",Y491/(-W491)))),IF(Y491=0,0,IF(OR(W491=0,U491=0),"N.M.",IF(ABS(Y491/W491)&gt;=10,"N.M.",Y491/W491))))</f>
        <v>0</v>
      </c>
      <c r="AB491" s="45"/>
      <c r="AC491" s="9">
        <v>0</v>
      </c>
      <c r="AE491" s="9">
        <v>0</v>
      </c>
      <c r="AG491" s="9">
        <f>+AC491-AE491</f>
        <v>0</v>
      </c>
      <c r="AH491" s="44" t="str">
        <f>IF((+AC491-AE491)=(AG491),"  ",$AO$506)</f>
        <v>  </v>
      </c>
      <c r="AI491" s="38">
        <f>IF(AE491&lt;0,IF(AG491=0,0,IF(OR(AE491=0,AC491=0),"N.M.",IF(ABS(AG491/AE491)&gt;=10,"N.M.",AG491/(-AE491)))),IF(AG491=0,0,IF(OR(AE491=0,AC491=0),"N.M.",IF(ABS(AG491/AE491)&gt;=10,"N.M.",AG491/AE491))))</f>
        <v>0</v>
      </c>
      <c r="AJ491" s="45"/>
    </row>
    <row r="492" spans="3:36" ht="12.75">
      <c r="C492" s="2" t="s">
        <v>68</v>
      </c>
      <c r="D492" s="8"/>
      <c r="E492" s="8">
        <f>+E490-E491</f>
        <v>2955709.2610000013</v>
      </c>
      <c r="F492" s="8"/>
      <c r="G492" s="8">
        <f>+G490-G491</f>
        <v>4451898.118000003</v>
      </c>
      <c r="H492" s="18"/>
      <c r="I492" s="18">
        <f>+E492-G492</f>
        <v>-1496188.8570000012</v>
      </c>
      <c r="J492" s="37" t="str">
        <f>IF((+E492-G492)=(I492),"  ",$AO$506)</f>
        <v>  </v>
      </c>
      <c r="K492" s="40">
        <f>IF(G492&lt;0,IF(I492=0,0,IF(OR(G492=0,E492=0),"N.M.",IF(ABS(I492/G492)&gt;=10,"N.M.",I492/(-G492)))),IF(I492=0,0,IF(OR(G492=0,E492=0),"N.M.",IF(ABS(I492/G492)&gt;=10,"N.M.",I492/G492))))</f>
        <v>-0.3360788628451718</v>
      </c>
      <c r="L492" s="39"/>
      <c r="M492" s="8">
        <f>+M490-M491</f>
        <v>7532884.2130000265</v>
      </c>
      <c r="N492" s="18"/>
      <c r="O492" s="8">
        <f>+O490-O491</f>
        <v>11727683.853000008</v>
      </c>
      <c r="P492" s="18"/>
      <c r="Q492" s="18">
        <f>+M492-O492</f>
        <v>-4194799.639999981</v>
      </c>
      <c r="R492" s="37" t="str">
        <f>IF((+M492-O492)=(Q492),"  ",$AO$506)</f>
        <v>  </v>
      </c>
      <c r="S492" s="40">
        <f>IF(O492&lt;0,IF(Q492=0,0,IF(OR(O492=0,M492=0),"N.M.",IF(ABS(Q492/O492)&gt;=10,"N.M.",Q492/(-O492)))),IF(Q492=0,0,IF(OR(O492=0,M492=0),"N.M.",IF(ABS(Q492/O492)&gt;=10,"N.M.",Q492/O492))))</f>
        <v>-0.3576835539377989</v>
      </c>
      <c r="T492" s="39"/>
      <c r="U492" s="8">
        <f>+U490-U491</f>
        <v>24851276.88499985</v>
      </c>
      <c r="V492" s="18"/>
      <c r="W492" s="8">
        <f>+W490-W491</f>
        <v>24946580.224999964</v>
      </c>
      <c r="X492" s="18"/>
      <c r="Y492" s="18">
        <f>+U492-W492</f>
        <v>-95303.34000011533</v>
      </c>
      <c r="Z492" s="37" t="str">
        <f>IF((+U492-W492)=(Y492),"  ",$AO$506)</f>
        <v>  </v>
      </c>
      <c r="AA492" s="40">
        <f>IF(W492&lt;0,IF(Y492=0,0,IF(OR(W492=0,U492=0),"N.M.",IF(ABS(Y492/W492)&gt;=10,"N.M.",Y492/(-W492)))),IF(Y492=0,0,IF(OR(W492=0,U492=0),"N.M.",IF(ABS(Y492/W492)&gt;=10,"N.M.",Y492/W492))))</f>
        <v>-0.0038202967757724185</v>
      </c>
      <c r="AB492" s="39"/>
      <c r="AC492" s="8">
        <f>+AC490-AC491</f>
        <v>34939725.99899991</v>
      </c>
      <c r="AD492" s="18"/>
      <c r="AE492" s="8">
        <f>+AE490-AE491</f>
        <v>27956352.184999943</v>
      </c>
      <c r="AF492" s="18"/>
      <c r="AG492" s="18">
        <f>+AC492-AE492</f>
        <v>6983373.813999966</v>
      </c>
      <c r="AH492" s="37" t="str">
        <f>IF((+AC492-AE492)=(AG492),"  ",$AO$506)</f>
        <v>  </v>
      </c>
      <c r="AI492" s="40">
        <f>IF(AE492&lt;0,IF(AG492=0,0,IF(OR(AE492=0,AC492=0),"N.M.",IF(ABS(AG492/AE492)&gt;=10,"N.M.",AG492/(-AE492)))),IF(AG492=0,0,IF(OR(AE492=0,AC492=0),"N.M.",IF(ABS(AG492/AE492)&gt;=10,"N.M.",AG492/AE492))))</f>
        <v>0.2497956016503081</v>
      </c>
      <c r="AJ492" s="39"/>
    </row>
    <row r="493" spans="5:37" ht="12.75">
      <c r="E493" s="41" t="str">
        <f>IF(ABS(E461-E484+E488-E490)&gt;$AO$502,$AO$505," ")</f>
        <v> </v>
      </c>
      <c r="F493" s="27"/>
      <c r="G493" s="41" t="str">
        <f>IF(ABS(G461-G484+G488-G490)&gt;$AO$502,$AO$505," ")</f>
        <v> </v>
      </c>
      <c r="H493" s="42"/>
      <c r="I493" s="41" t="str">
        <f>IF(ABS(I461-I484+I488-I490)&gt;$AO$502,$AO$505," ")</f>
        <v> </v>
      </c>
      <c r="M493" s="41" t="str">
        <f>IF(ABS(M461-M484+M488-M490)&gt;$AO$502,$AO$505," ")</f>
        <v> </v>
      </c>
      <c r="N493" s="46"/>
      <c r="O493" s="41" t="str">
        <f>IF(ABS(O461-O484+O488-O490)&gt;$AO$502,$AO$505," ")</f>
        <v> </v>
      </c>
      <c r="P493" s="29"/>
      <c r="Q493" s="41" t="str">
        <f>IF(ABS(Q461-Q484+Q488-Q490)&gt;$AO$502,$AO$505," ")</f>
        <v> </v>
      </c>
      <c r="U493" s="41" t="str">
        <f>IF(ABS(U461-U484+U488-U490)&gt;$AO$502,$AO$505," ")</f>
        <v> </v>
      </c>
      <c r="V493" s="28"/>
      <c r="W493" s="41" t="str">
        <f>IF(ABS(W461-W484+W488-W490)&gt;$AO$502,$AO$505," ")</f>
        <v> </v>
      </c>
      <c r="X493" s="28"/>
      <c r="Y493" s="41" t="str">
        <f>IF(ABS(Y461-Y484+Y488-Y490)&gt;$AO$502,$AO$505," ")</f>
        <v> </v>
      </c>
      <c r="AC493" s="41" t="str">
        <f>IF(ABS(AC461-AC484+AC488-AC490)&gt;$AO$502,$AO$505," ")</f>
        <v> </v>
      </c>
      <c r="AD493" s="28"/>
      <c r="AE493" s="41" t="str">
        <f>IF(ABS(AE461-AE484+AE488-AE490)&gt;$AO$502,$AO$505," ")</f>
        <v> </v>
      </c>
      <c r="AF493" s="42"/>
      <c r="AG493" s="41" t="str">
        <f>IF(ABS(AG461-AG484+AG488-AG490)&gt;$AO$502,$AO$505," ")</f>
        <v> </v>
      </c>
      <c r="AK493" s="31"/>
    </row>
    <row r="494" spans="3:15" ht="12.75">
      <c r="C494" s="2" t="s">
        <v>69</v>
      </c>
      <c r="M494" s="5"/>
      <c r="O494" s="5"/>
    </row>
    <row r="495" spans="5:40" ht="12.75">
      <c r="E495" s="5" t="s">
        <v>13</v>
      </c>
      <c r="O495" s="5"/>
      <c r="AK495" s="31"/>
      <c r="AL495" s="31"/>
      <c r="AM495" s="31"/>
      <c r="AN495" s="31"/>
    </row>
    <row r="496" spans="3:40" ht="12.75">
      <c r="C496" s="1" t="s">
        <v>13</v>
      </c>
      <c r="E496" s="5" t="s">
        <v>13</v>
      </c>
      <c r="O496" s="5"/>
      <c r="AK496" s="31"/>
      <c r="AL496" s="31"/>
      <c r="AM496" s="31"/>
      <c r="AN496" s="31"/>
    </row>
    <row r="497" spans="3:45" ht="12.75">
      <c r="C497" s="1" t="s">
        <v>13</v>
      </c>
      <c r="E497" s="5" t="s">
        <v>13</v>
      </c>
      <c r="AK497" s="47" t="s">
        <v>70</v>
      </c>
      <c r="AL497" s="48"/>
      <c r="AM497" s="48"/>
      <c r="AN497" s="26"/>
      <c r="AO497" s="48"/>
      <c r="AP497" s="48"/>
      <c r="AQ497" s="31"/>
      <c r="AR497" s="31"/>
      <c r="AS497" s="31"/>
    </row>
    <row r="498" spans="5:45" ht="12.75">
      <c r="E498" s="5" t="s">
        <v>13</v>
      </c>
      <c r="AK498" s="49"/>
      <c r="AL498" s="49"/>
      <c r="AM498" s="49"/>
      <c r="AN498" s="25"/>
      <c r="AO498" s="49"/>
      <c r="AP498" s="49"/>
      <c r="AQ498" s="31"/>
      <c r="AR498" s="31"/>
      <c r="AS498" s="31"/>
    </row>
    <row r="499" spans="5:53" ht="12.75">
      <c r="E499" s="5" t="s">
        <v>13</v>
      </c>
      <c r="AK499" s="50" t="s">
        <v>71</v>
      </c>
      <c r="AL499" s="49"/>
      <c r="AM499" s="49"/>
      <c r="AN499" s="49"/>
      <c r="AO499" s="119" t="s">
        <v>1383</v>
      </c>
      <c r="AP499" s="49"/>
      <c r="AQ499" s="31"/>
      <c r="AR499" s="31"/>
      <c r="AS499" s="31"/>
      <c r="AT499" s="2"/>
      <c r="AU499" s="2"/>
      <c r="AV499" s="2"/>
      <c r="AW499" s="2"/>
      <c r="AX499" s="2"/>
      <c r="AY499" s="2"/>
      <c r="AZ499" s="2"/>
      <c r="BA499" s="2"/>
    </row>
    <row r="500" spans="1:42" ht="12.75">
      <c r="A500" s="31"/>
      <c r="B500" s="31"/>
      <c r="C500" s="31"/>
      <c r="AK500" s="25"/>
      <c r="AL500" s="25"/>
      <c r="AM500" s="25"/>
      <c r="AN500" s="25"/>
      <c r="AO500" s="25"/>
      <c r="AP500" s="49"/>
    </row>
    <row r="501" spans="1:42" ht="12.75">
      <c r="A501" s="31"/>
      <c r="B501" s="31"/>
      <c r="C501" s="31"/>
      <c r="AK501" s="25"/>
      <c r="AL501" s="25"/>
      <c r="AM501" s="25"/>
      <c r="AN501" s="25"/>
      <c r="AO501" s="25"/>
      <c r="AP501" s="49"/>
    </row>
    <row r="502" spans="1:42" ht="12.75">
      <c r="A502" s="31"/>
      <c r="B502" s="31"/>
      <c r="C502" s="31"/>
      <c r="AK502" s="51" t="s">
        <v>72</v>
      </c>
      <c r="AL502" s="25"/>
      <c r="AM502" s="49"/>
      <c r="AN502" s="49"/>
      <c r="AO502" s="25">
        <v>0.001</v>
      </c>
      <c r="AP502" s="49"/>
    </row>
    <row r="503" spans="1:42" ht="12.75">
      <c r="A503" s="31"/>
      <c r="B503" s="31"/>
      <c r="C503" s="31"/>
      <c r="AK503" s="51"/>
      <c r="AL503" s="25"/>
      <c r="AM503" s="25"/>
      <c r="AN503" s="25"/>
      <c r="AO503" s="25"/>
      <c r="AP503" s="49"/>
    </row>
    <row r="504" spans="1:42" ht="12.75">
      <c r="A504" s="31"/>
      <c r="B504" s="31"/>
      <c r="C504" s="31"/>
      <c r="AK504" s="25"/>
      <c r="AL504" s="25"/>
      <c r="AM504" s="25"/>
      <c r="AN504" s="25"/>
      <c r="AO504" s="25"/>
      <c r="AP504" s="49"/>
    </row>
    <row r="505" spans="1:42" ht="12.75">
      <c r="A505" s="31"/>
      <c r="B505" s="31"/>
      <c r="C505" s="31"/>
      <c r="AK505" s="51" t="s">
        <v>73</v>
      </c>
      <c r="AL505" s="51"/>
      <c r="AM505" s="49"/>
      <c r="AN505" s="49"/>
      <c r="AO505" s="52" t="s">
        <v>74</v>
      </c>
      <c r="AP505" s="49"/>
    </row>
    <row r="506" spans="1:42" ht="12.75">
      <c r="A506" s="31"/>
      <c r="B506" s="31"/>
      <c r="C506" s="31"/>
      <c r="AK506" s="51" t="s">
        <v>73</v>
      </c>
      <c r="AL506" s="25"/>
      <c r="AM506" s="25"/>
      <c r="AN506" s="49"/>
      <c r="AO506" s="52" t="s">
        <v>75</v>
      </c>
      <c r="AP506" s="49"/>
    </row>
    <row r="507" spans="1:42" ht="12.75">
      <c r="A507" s="31"/>
      <c r="B507" s="31"/>
      <c r="C507" s="31"/>
      <c r="AK507" s="51"/>
      <c r="AL507" s="25"/>
      <c r="AM507" s="25"/>
      <c r="AN507" s="52"/>
      <c r="AO507" s="25"/>
      <c r="AP507" s="49"/>
    </row>
    <row r="508" spans="1:42" ht="12.75">
      <c r="A508" s="31"/>
      <c r="B508" s="31"/>
      <c r="C508" s="31"/>
      <c r="AK508" s="25"/>
      <c r="AL508" s="25"/>
      <c r="AM508" s="25"/>
      <c r="AN508" s="25"/>
      <c r="AO508" s="25"/>
      <c r="AP508" s="49"/>
    </row>
    <row r="509" spans="1:42" ht="12.75">
      <c r="A509" s="31"/>
      <c r="B509" s="31"/>
      <c r="C509" s="31"/>
      <c r="AK509" s="51" t="s">
        <v>76</v>
      </c>
      <c r="AL509" s="25"/>
      <c r="AM509" s="25"/>
      <c r="AN509" s="49"/>
      <c r="AO509" s="53">
        <f>COUNTIF($E$406:$AJ$493,+AO505)</f>
        <v>0</v>
      </c>
      <c r="AP509" s="49"/>
    </row>
    <row r="510" spans="1:42" ht="12.75">
      <c r="A510" s="31"/>
      <c r="B510" s="31"/>
      <c r="C510" s="31"/>
      <c r="AK510" s="51" t="s">
        <v>76</v>
      </c>
      <c r="AL510" s="25"/>
      <c r="AM510" s="25"/>
      <c r="AN510" s="49"/>
      <c r="AO510" s="53">
        <f>COUNTIF($E$406:$AJ$493,+AO506)</f>
        <v>0</v>
      </c>
      <c r="AP510" s="49"/>
    </row>
    <row r="511" spans="1:42" ht="12.75">
      <c r="A511" s="31"/>
      <c r="B511" s="31"/>
      <c r="C511" s="31"/>
      <c r="AK511" s="49"/>
      <c r="AL511" s="49"/>
      <c r="AM511" s="49"/>
      <c r="AN511" s="49"/>
      <c r="AO511" s="54" t="s">
        <v>77</v>
      </c>
      <c r="AP511" s="49"/>
    </row>
    <row r="512" spans="1:42" ht="12.75">
      <c r="A512" s="31"/>
      <c r="B512" s="31"/>
      <c r="C512" s="31"/>
      <c r="AK512" s="51" t="s">
        <v>78</v>
      </c>
      <c r="AL512" s="25"/>
      <c r="AM512" s="25"/>
      <c r="AN512" s="49"/>
      <c r="AO512" s="53">
        <f>SUM(AO509:AO510)</f>
        <v>0</v>
      </c>
      <c r="AP512" s="49"/>
    </row>
    <row r="513" spans="1:42" ht="12.75">
      <c r="A513" s="31"/>
      <c r="B513" s="31"/>
      <c r="C513" s="31"/>
      <c r="AK513" s="49"/>
      <c r="AL513" s="25"/>
      <c r="AM513" s="25"/>
      <c r="AN513" s="25"/>
      <c r="AO513" s="55" t="s">
        <v>79</v>
      </c>
      <c r="AP513" s="49"/>
    </row>
    <row r="514" spans="1:42" ht="12.75">
      <c r="A514" s="31"/>
      <c r="B514" s="31"/>
      <c r="C514" s="31"/>
      <c r="AK514" s="80" t="s">
        <v>80</v>
      </c>
      <c r="AL514" s="81"/>
      <c r="AM514" s="81"/>
      <c r="AN514" s="82"/>
      <c r="AO514" s="81"/>
      <c r="AP514" s="83"/>
    </row>
    <row r="515" spans="1:42" ht="12.75">
      <c r="A515" s="31"/>
      <c r="B515" s="31"/>
      <c r="C515" s="31"/>
      <c r="AK515" s="84"/>
      <c r="AL515" s="84" t="s">
        <v>81</v>
      </c>
      <c r="AM515" s="84"/>
      <c r="AN515" s="120" t="s">
        <v>1384</v>
      </c>
      <c r="AO515" s="81"/>
      <c r="AP515" s="83"/>
    </row>
    <row r="516" spans="1:42" ht="12.75">
      <c r="A516" s="31"/>
      <c r="B516" s="31"/>
      <c r="C516" s="31"/>
      <c r="AK516" s="84"/>
      <c r="AL516" s="84" t="s">
        <v>82</v>
      </c>
      <c r="AM516" s="84"/>
      <c r="AN516" s="120" t="s">
        <v>1385</v>
      </c>
      <c r="AO516" s="81"/>
      <c r="AP516" s="83"/>
    </row>
    <row r="517" spans="1:42" ht="12.75">
      <c r="A517" s="31"/>
      <c r="B517" s="31"/>
      <c r="C517" s="31"/>
      <c r="AK517" s="87" t="s">
        <v>87</v>
      </c>
      <c r="AL517" s="88"/>
      <c r="AM517" s="88"/>
      <c r="AN517" s="88"/>
      <c r="AO517" s="89" t="str">
        <f>UPPER(TEXT(NvsElapsedTime,"hh:mm:ss"))</f>
        <v>00:00:19</v>
      </c>
      <c r="AP517" s="88"/>
    </row>
    <row r="518" spans="1:38" ht="12.75">
      <c r="A518" s="31"/>
      <c r="B518" s="31"/>
      <c r="C518" s="31"/>
      <c r="AL518" s="16"/>
    </row>
    <row r="519" spans="1:38" ht="12.75">
      <c r="A519" s="31"/>
      <c r="B519" s="31"/>
      <c r="C519" s="31"/>
      <c r="AL519" s="16"/>
    </row>
    <row r="520" spans="1:38" ht="12.75">
      <c r="A520" s="31"/>
      <c r="B520" s="31"/>
      <c r="C520" s="31"/>
      <c r="AL520" s="16"/>
    </row>
    <row r="521" spans="1:38" ht="12.75">
      <c r="A521" s="31"/>
      <c r="B521" s="31"/>
      <c r="C521" s="31"/>
      <c r="AL521" s="16"/>
    </row>
    <row r="522" spans="1:3" ht="12.75">
      <c r="A522" s="31"/>
      <c r="B522" s="31"/>
      <c r="C522" s="31"/>
    </row>
    <row r="523" spans="1:3" ht="12.75">
      <c r="A523" s="31"/>
      <c r="B523" s="31"/>
      <c r="C523" s="31"/>
    </row>
    <row r="524" spans="1:53" ht="12.75">
      <c r="A524" s="31"/>
      <c r="B524" s="31"/>
      <c r="C524" s="31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</row>
    <row r="525" spans="1:53" ht="12.75">
      <c r="A525" s="31"/>
      <c r="B525" s="31"/>
      <c r="C525" s="31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</row>
    <row r="526" spans="1:53" ht="12.75">
      <c r="A526" s="31"/>
      <c r="B526" s="31"/>
      <c r="C526" s="31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</row>
    <row r="527" spans="1:53" ht="12.75">
      <c r="A527" s="31"/>
      <c r="B527" s="31"/>
      <c r="C527" s="31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</row>
    <row r="528" spans="1:53" ht="12.75">
      <c r="A528" s="31"/>
      <c r="B528" s="31"/>
      <c r="C528" s="31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</row>
    <row r="529" spans="1:53" ht="12.75">
      <c r="A529" s="31"/>
      <c r="B529" s="31"/>
      <c r="C529" s="31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ht="12.75">
      <c r="A530" s="31"/>
      <c r="B530" s="31"/>
      <c r="C530" s="31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ht="12.75">
      <c r="A531" s="31"/>
      <c r="B531" s="31"/>
      <c r="C531" s="31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3" ht="12.75">
      <c r="A540" s="31"/>
      <c r="B540" s="31"/>
      <c r="C540" s="31"/>
    </row>
    <row r="541" spans="1:3" ht="12.75">
      <c r="A541" s="31"/>
      <c r="B541" s="31"/>
      <c r="C541" s="31"/>
    </row>
    <row r="542" spans="1:3" ht="12.75">
      <c r="A542" s="31"/>
      <c r="B542" s="31"/>
      <c r="C542" s="31"/>
    </row>
    <row r="543" spans="1:3" ht="12.75">
      <c r="A543" s="31"/>
      <c r="B543" s="31"/>
      <c r="C543" s="31"/>
    </row>
    <row r="544" spans="1:3" ht="12.75">
      <c r="A544" s="31"/>
      <c r="B544" s="31"/>
      <c r="C544" s="31"/>
    </row>
    <row r="545" spans="1:3" ht="12.75">
      <c r="A545" s="31"/>
      <c r="B545" s="31"/>
      <c r="C545" s="31"/>
    </row>
  </sheetData>
  <printOptions horizontalCentered="1"/>
  <pageMargins left="0.25" right="0.25" top="0.76" bottom="0.83" header="0.68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2012-01-25T22:37:50Z</cp:lastPrinted>
  <dcterms:created xsi:type="dcterms:W3CDTF">1997-11-19T15:48:19Z</dcterms:created>
  <dcterms:modified xsi:type="dcterms:W3CDTF">2012-01-25T22:37:53Z</dcterms:modified>
  <cp:category/>
  <cp:version/>
  <cp:contentType/>
  <cp:contentStatus/>
</cp:coreProperties>
</file>