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230" windowWidth="12120" windowHeight="8265" tabRatio="254" activeTab="0"/>
  </bookViews>
  <sheets>
    <sheet name="Sheet1" sheetId="1" r:id="rId1"/>
    <sheet name="Modification History" sheetId="2" state="hidden" r:id="rId2"/>
  </sheets>
  <definedNames>
    <definedName name="Account_tree">'Modification History'!$C$5</definedName>
    <definedName name="Begin_Print1">'Sheet1'!$F$8</definedName>
    <definedName name="Begin_Print2">'Sheet1'!$P$8</definedName>
    <definedName name="BU_Name">'Modification History'!$C$2</definedName>
    <definedName name="Business_Unit">'Modification History'!$C$6</definedName>
    <definedName name="Category">'Modification History'!$C$14</definedName>
    <definedName name="Comments">'Modification History'!$C$12</definedName>
    <definedName name="Contact_Person">'Modification History'!$C$3</definedName>
    <definedName name="Department_Owner">'Modification History'!$C$4</definedName>
    <definedName name="End_of_Report">'Sheet1'!#REF!</definedName>
    <definedName name="End_Print1">'Sheet1'!$N$568</definedName>
    <definedName name="End_Print2">'Sheet1'!$X$568</definedName>
    <definedName name="Keywords">'Modification History'!$C$15</definedName>
    <definedName name="NvsASD">"V2011-04-30"</definedName>
    <definedName name="NvsAutoDrillOk">"VN"</definedName>
    <definedName name="NvsDrillHyperLink" localSheetId="0">"http://psfinweb.aepsc.com/psp/fcm90prd_newwin/EMPLOYEE/ERP/c/REPORT_BOOKS.IC_RUN_DRILLDOWN.GBL?Action=A&amp;NVS_INSTANCE=2830794_2901074"</definedName>
    <definedName name="NvsElapsedTime">0.000474537031550426</definedName>
    <definedName name="NvsEndTime">40672.6891666667</definedName>
    <definedName name="NvsInstanceHook" localSheetId="0">"NvsMacro2"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"V102"</definedName>
    <definedName name="NvsReqBUOnly">"VN"</definedName>
    <definedName name="NvsSheetType" localSheetId="0">"M"</definedName>
    <definedName name="NvsTransLed">"VN"</definedName>
    <definedName name="NvsTree.GL_PRPT_CONS" localSheetId="0">"YSNYN"</definedName>
    <definedName name="NvsTree.PRPT_ACCOUNT" localSheetId="0">"YSNYN"</definedName>
    <definedName name="NvsTree.REGIONAL_A_CONS" localSheetId="0">"YSNYN"</definedName>
    <definedName name="NvsTreeASD">"V2099-01-01"</definedName>
    <definedName name="NvsValTbl.ACCOUNT">"GL_ACCOUNT_TBL"</definedName>
    <definedName name="NvsValTbl.CURRENCY_CD">"CURRENCY_CD_TBL"</definedName>
    <definedName name="_xlnm.Print_Area" localSheetId="0">'Sheet1'!$F$8:$N$568</definedName>
    <definedName name="_xlnm.Print_Titles" localSheetId="0">'Sheet1'!$B:$D,'Sheet1'!$2:$7</definedName>
    <definedName name="Report_Author">'Modification History'!$C$11</definedName>
    <definedName name="Report_Comments">'Modification History'!$C$13</definedName>
    <definedName name="Report_Description">'Modification History'!$C$9</definedName>
    <definedName name="Report_Stmt_Type">'Modification History'!$C$8</definedName>
    <definedName name="Report_Title">'Modification History'!$C$10</definedName>
    <definedName name="Reserved_Section">'Sheet1'!$B$744</definedName>
    <definedName name="search_directory_name">"R:\fcm90prd\nvision\rpts\Fin_Reports\"</definedName>
    <definedName name="Sunset_Date">'Modification History'!$C$7</definedName>
  </definedNames>
  <calcPr fullCalcOnLoad="1"/>
</workbook>
</file>

<file path=xl/sharedStrings.xml><?xml version="1.0" encoding="utf-8"?>
<sst xmlns="http://schemas.openxmlformats.org/spreadsheetml/2006/main" count="1665" uniqueCount="1547">
  <si>
    <t>Training Administration Exp</t>
  </si>
  <si>
    <t>Employee Activities</t>
  </si>
  <si>
    <t>Educational Assistance Pmts</t>
  </si>
  <si>
    <t>Postretirement Benefits - OPEB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</si>
  <si>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</si>
  <si>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</si>
  <si>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</si>
  <si>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</si>
  <si>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</si>
  <si>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</si>
  <si>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</si>
  <si>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</si>
  <si>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</si>
  <si>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</si>
  <si>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</si>
  <si>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</t>
  </si>
  <si>
    <t>Regulatory Commission Exp-Adm</t>
  </si>
  <si>
    <t>Regulatory Commission Exp-Case</t>
  </si>
  <si>
    <t>Newspaper Advertising Space</t>
  </si>
  <si>
    <t>Radio Station Advertising Time</t>
  </si>
  <si>
    <t>Spec Corporate Comm Info Proj</t>
  </si>
  <si>
    <t>Direct Mail and Handouts</t>
  </si>
  <si>
    <t>Fairs, Shows, and Exhibits</t>
  </si>
  <si>
    <t>Publicity</t>
  </si>
  <si>
    <t>Dedications, Tours, &amp; Openings</t>
  </si>
  <si>
    <t>Public Opinion Surveys</t>
  </si>
  <si>
    <t>Movies Slide Films &amp; Speeches</t>
  </si>
  <si>
    <t>Video Communications</t>
  </si>
  <si>
    <t>Other Corporate Comm Exp</t>
  </si>
  <si>
    <t>Misc General Expenses</t>
  </si>
  <si>
    <t>Corporate &amp; Fiscal Expenses</t>
  </si>
  <si>
    <t>Research, Develop&amp;Demonstr Exp</t>
  </si>
  <si>
    <t>Assoc Business Development Exp</t>
  </si>
  <si>
    <t>Rents</t>
  </si>
  <si>
    <t>Rents - Real Property</t>
  </si>
  <si>
    <t>Rents - Personal Property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</si>
  <si>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</si>
  <si>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</si>
  <si>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</si>
  <si>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</si>
  <si>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</si>
  <si>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</si>
  <si>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</si>
  <si>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</si>
  <si>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</si>
  <si>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</si>
  <si>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</si>
  <si>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</si>
  <si>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</si>
  <si>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Storm Expense Amortization</t>
  </si>
  <si>
    <t>EMI Device Expense - Affiliate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</si>
  <si>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</si>
  <si>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</si>
  <si>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</si>
  <si>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</si>
  <si>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</si>
  <si>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</si>
  <si>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</si>
  <si>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Carrier Equipment</t>
  </si>
  <si>
    <t>Maint of Radio Equip - Owned</t>
  </si>
  <si>
    <t>Maint of Data Equipment</t>
  </si>
  <si>
    <t>Maint of Cmmncation Eq-Unall</t>
  </si>
  <si>
    <t>Maint of Office Furniture &amp; Eq</t>
  </si>
  <si>
    <t>Maintenance of Video Equipment</t>
  </si>
  <si>
    <t>Depreciation Exp</t>
  </si>
  <si>
    <t>Amort. of Plant</t>
  </si>
  <si>
    <t>Amort of Plt Acq Adj</t>
  </si>
  <si>
    <t>Regulatory Debits</t>
  </si>
  <si>
    <t>FICA</t>
  </si>
  <si>
    <t>Federal Unemployment Tax</t>
  </si>
  <si>
    <t>Real &amp; Personal Property Taxes</t>
  </si>
  <si>
    <t>Real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</si>
  <si>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</si>
  <si>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</si>
  <si>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</si>
  <si>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</si>
  <si>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</si>
  <si>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Lic-Rgstrtion Tax-Fees</t>
  </si>
  <si>
    <t>St Publ Serv Comm Tax/Fees</t>
  </si>
  <si>
    <t>St Publ Serv Comm Tax-Fees</t>
  </si>
  <si>
    <t>State Sales and Use Taxes</t>
  </si>
  <si>
    <t>Municipal License Fees</t>
  </si>
  <si>
    <t>Real/Pers Prop Tax-Cap Leases</t>
  </si>
  <si>
    <t>Real-Pers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</si>
  <si>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</si>
  <si>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</si>
  <si>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</si>
  <si>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</si>
  <si>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</si>
  <si>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 UOI - State</t>
  </si>
  <si>
    <t>Income Taxes, UOI - Federal</t>
  </si>
  <si>
    <t>Prov Def I/T Util Op Inc-Fed</t>
  </si>
  <si>
    <t>Prv Def I/T-Cr Util Op Inc-Fed</t>
  </si>
  <si>
    <t>ITC Adj, Utility Oper - Fed</t>
  </si>
  <si>
    <t>Allw Oth Fnds Usd Drng Cnstr</t>
  </si>
  <si>
    <t>Int &amp; Dividend Inc - Nonassoc</t>
  </si>
  <si>
    <t>Interest Income - Assoc CBP</t>
  </si>
  <si>
    <t>Carrying Charges</t>
  </si>
  <si>
    <t>Non-Operatng Rental Income</t>
  </si>
  <si>
    <t>Non-Opratng Rntal Inc-Depr</t>
  </si>
  <si>
    <t>Misc Non-Operating Income</t>
  </si>
  <si>
    <t>Misc Non-Op Inc-NonAsc-Rents</t>
  </si>
  <si>
    <t>Misc Non-Op Inc-NonAsc-Timber</t>
  </si>
  <si>
    <t>Misc Non-Op Inc - NonAsc - Oth</t>
  </si>
  <si>
    <t>Misc Non-Op Exp - NonAssoc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</si>
  <si>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</si>
  <si>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</si>
  <si>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</si>
  <si>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</si>
  <si>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</si>
  <si>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</si>
  <si>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</si>
  <si>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</si>
  <si>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Realiz Sharing West Coast Pwr</t>
  </si>
  <si>
    <t>UnReal Aff Fin Assign SNWA</t>
  </si>
  <si>
    <t>Real Aff Fin Assign SNWA</t>
  </si>
  <si>
    <t>Interest Rate Swaps-BTL Power</t>
  </si>
  <si>
    <t>Specul. Allow. Gains-SO2</t>
  </si>
  <si>
    <t>Specul. Allow. Gains-Seas NOx</t>
  </si>
  <si>
    <t>St Lic-Registration Tax-Fees</t>
  </si>
  <si>
    <t>Donations</t>
  </si>
  <si>
    <t>Penalties</t>
  </si>
  <si>
    <t>Civic &amp; Political Activities</t>
  </si>
  <si>
    <t>Other Deductions - Nonassoc</t>
  </si>
  <si>
    <t>Social &amp; Service Club Dues</t>
  </si>
  <si>
    <t>Regulatory Expenses</t>
  </si>
  <si>
    <t>Specul. Allow Loss-SO2</t>
  </si>
  <si>
    <t>Specul. Allow Loss-Seas NOx</t>
  </si>
  <si>
    <t>Specul. Allow Loss-CO2</t>
  </si>
  <si>
    <t>Inc Tax, Oth Inc &amp; Ded - State</t>
  </si>
  <si>
    <t>Inc Tax Oth Inc  Ded - State</t>
  </si>
  <si>
    <t>Inc Tax, Oth Inc&amp;Ded-Federal</t>
  </si>
  <si>
    <t>Prov Def I/T Oth I&amp;D - Federal</t>
  </si>
  <si>
    <t>Prv Def I/T-Cr Oth I&amp;D-Fed</t>
  </si>
  <si>
    <t>Int on LTD - Sen Unsec Notes</t>
  </si>
  <si>
    <t>Interest Exp - Assoc Non-CBP</t>
  </si>
  <si>
    <t>Int to Assoc Co - CBP</t>
  </si>
  <si>
    <t>Lines Of Credit</t>
  </si>
  <si>
    <t>Amrtz Dscnt&amp;Exp-Sn Unsec Note</t>
  </si>
  <si>
    <t>Amrtz Loss Rcquired Debt-Dbnt</t>
  </si>
  <si>
    <t>Other Interest Expense</t>
  </si>
  <si>
    <t>Interest on Customer Deposits</t>
  </si>
  <si>
    <t>Interest Expense - Federal Tax</t>
  </si>
  <si>
    <t>Interest Expense - State Tax</t>
  </si>
  <si>
    <t>Allw Brrwed Fnds Used Cnstr-Cr</t>
  </si>
  <si>
    <t>2011-04-30</t>
  </si>
  <si>
    <t>S144234</t>
  </si>
  <si>
    <t>GLR2100V</t>
  </si>
  <si>
    <t>Error</t>
  </si>
  <si>
    <t>AEP Enterprises</t>
  </si>
  <si>
    <t>102</t>
  </si>
  <si>
    <t>X_OPR_COS</t>
  </si>
  <si>
    <t>Legal Tree: Operating Co.s</t>
  </si>
  <si>
    <t>Kentucky Power Corp Consol</t>
  </si>
  <si>
    <t>KYP_CORP_CONSOL</t>
  </si>
  <si>
    <t>GL_PRPT_CONS</t>
  </si>
  <si>
    <t>%,ATF,FACCOUNT</t>
  </si>
  <si>
    <t>%,ATT,FDESCR,UDESCR</t>
  </si>
  <si>
    <t>BU_Name</t>
  </si>
  <si>
    <t>Contact Person</t>
  </si>
  <si>
    <t>Department Owner</t>
  </si>
  <si>
    <t>Account Tree</t>
  </si>
  <si>
    <t>Business Unit Tree</t>
  </si>
  <si>
    <t>Sunset Date</t>
  </si>
  <si>
    <t>Report Statement Type</t>
  </si>
  <si>
    <t>Report Description</t>
  </si>
  <si>
    <t>Title (Builtin)</t>
  </si>
  <si>
    <t>Author (Builtin)</t>
  </si>
  <si>
    <t>Comments (Builtin)</t>
  </si>
  <si>
    <t>Subject (Builtin)</t>
  </si>
  <si>
    <t>Category (Builtin)</t>
  </si>
  <si>
    <t>Keywords (Builtin)</t>
  </si>
  <si>
    <t>Neal Hartley</t>
  </si>
  <si>
    <t>Financial Reporting</t>
  </si>
  <si>
    <t>Financial Reporting / Neal Hartley</t>
  </si>
  <si>
    <t xml:space="preserve"> </t>
  </si>
  <si>
    <t>Reserved Section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</si>
  <si>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</si>
  <si>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</si>
  <si>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</si>
  <si>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</si>
  <si>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</si>
  <si>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</si>
  <si>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</si>
  <si>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</si>
  <si>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</si>
  <si>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</si>
  <si>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</si>
  <si>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</si>
  <si>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</si>
  <si>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</si>
  <si>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</si>
  <si>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</si>
  <si>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</si>
  <si>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</si>
  <si>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</si>
  <si>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</si>
  <si>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</si>
  <si>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</si>
  <si>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Apr 07, 2009</t>
  </si>
  <si>
    <t>Simple changes to cross reference in Column B for Revenue.</t>
  </si>
  <si>
    <t>May 12, 2009</t>
  </si>
  <si>
    <t>Min Interest moved below Net Income. This version referred to as "09B" . Changes due to new year FAS160</t>
  </si>
  <si>
    <t>%,LACTUALS,SPER</t>
  </si>
  <si>
    <t>%,LACTUALS,SPER-1YR</t>
  </si>
  <si>
    <t>%,C</t>
  </si>
  <si>
    <t>Comparative Income Statement</t>
  </si>
  <si>
    <t>ONE MONTH ENDED</t>
  </si>
  <si>
    <t>THREE MONTHS ENDED</t>
  </si>
  <si>
    <t>YEAR TO DATE</t>
  </si>
  <si>
    <t>TWELVE MONTHS ENDED</t>
  </si>
  <si>
    <t>$</t>
  </si>
  <si>
    <t>%</t>
  </si>
  <si>
    <t>%,R,FACCOUNT,TPRPT_ACCOUNT,NNET_OPRATNG_REVENUE</t>
  </si>
  <si>
    <t>%,FACCOUNT,TPRPT_ACCOUNT,XDYYNYN00,NPURCH_PWR_NON_AFFIL</t>
  </si>
  <si>
    <t>%,FACCOUNT,TPRPT_ACCOUNT,XDYYNYN00,NPURCHASED_PWR_AFFIL</t>
  </si>
  <si>
    <t>%,FACCOUNT,TPRPT_ACCOUNT,X,NOTHER_OPERATION</t>
  </si>
  <si>
    <t>%,FACCOUNT,TPRPT_ACCOUNT,X,NMAINTENANCE</t>
  </si>
  <si>
    <t>%,FACCOUNT,TPRPT_ACCOUNT,NFUEL_&amp;_PURCH_POWER,NMAINTENANCE,NOTHER_OPERATION</t>
  </si>
  <si>
    <t>%,FACCOUNT,TPRPT_ACCOUNT,X,NTAXES_OTH_THAN_INC</t>
  </si>
  <si>
    <t>%,FACCOUNT,TPRPT_ACCOUNT,X,NFEDERAL_INCOME_TAXES</t>
  </si>
  <si>
    <t>%,FACCOUNT,TPRPT_ACCOUNT,NOPERATING_EXPENSES</t>
  </si>
  <si>
    <t>%,R,FACCOUNT,TPRPT_ACCOUNT,NNET_ELEC_OPER_INC</t>
  </si>
  <si>
    <t>NET OPERATING INCOME</t>
  </si>
  <si>
    <t>%,R,FACCOUNT,TPRPT_ACCOUNT,NOTH_INC_&amp;_(DEDUCT)</t>
  </si>
  <si>
    <t>%,R,FACCOUNT,TPRPT_ACCOUNT,NINC_BFR_INTRST_CHRGS</t>
  </si>
  <si>
    <t>INCOME BEFORE INTEREST CHARGES</t>
  </si>
  <si>
    <t>%,FACCOUNT,TPRPT_ACCOUNT,X,NINT_LONG-TERM_DEBT</t>
  </si>
  <si>
    <t>%,FACCOUNT,TPRPT_ACCOUNT,X,NINT_STD_AFFIL</t>
  </si>
  <si>
    <t>%,FACCOUNT,TPRPT_ACCOUNT,X,NINT_STD_NONAFFIL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</si>
  <si>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</si>
  <si>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</si>
  <si>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</si>
  <si>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</si>
  <si>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</si>
  <si>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%,FACCOUNT,TPRPT_ACCOUNT,X,NAFUDC-BRWD_FUNDS-CR</t>
  </si>
  <si>
    <t>%,FACCOUNT,TPRPT_ACCOUNT,NNET_INTEREST_CHRGS</t>
  </si>
  <si>
    <t>%,R,FACCOUNT,TPRPT_ACCOUNT,X,NEXTRAORDINARY_DEDUCT,NEXTRAORDINARY_INCOME,NINC_TAX_EXTRORDINARY</t>
  </si>
  <si>
    <t>%,R,FACCOUNT,TPRPT_ACCOUNT,NNET_INCOME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</si>
  <si>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</si>
  <si>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</si>
  <si>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</si>
  <si>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</si>
  <si>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</si>
  <si>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</si>
  <si>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Total Error Message Count</t>
  </si>
  <si>
    <t>RID   Report ID</t>
  </si>
  <si>
    <t>LYN   Report Layout</t>
  </si>
  <si>
    <t>RBN   Report Request</t>
  </si>
  <si>
    <t>RBU   Request Bus Unit</t>
  </si>
  <si>
    <t>SCN   Scope Decrip</t>
  </si>
  <si>
    <t>SCD   Scope Description</t>
  </si>
  <si>
    <t>SFD   Scope Field Descr</t>
  </si>
  <si>
    <t>SFV   Scope Field Value</t>
  </si>
  <si>
    <t>STN   Scope Tree Name</t>
  </si>
  <si>
    <t>Elapsed Run Time</t>
  </si>
  <si>
    <t>BUN   Business Unit</t>
  </si>
  <si>
    <t>Fuel</t>
  </si>
  <si>
    <t>Purchased Power Affiliated</t>
  </si>
  <si>
    <t>Maintenance</t>
  </si>
  <si>
    <t>Depreciation and Amortization</t>
  </si>
  <si>
    <t>Taxes Other Than Income Taxes</t>
  </si>
  <si>
    <t>Federal Income Taxes</t>
  </si>
  <si>
    <t>State, Local and Foreign Income Taxes</t>
  </si>
  <si>
    <t>Other Income</t>
  </si>
  <si>
    <t>Other Income Deductions</t>
  </si>
  <si>
    <t>Income Taxes Applicable to Other Inc/Ded</t>
  </si>
  <si>
    <t>Interest on Long Term Debt</t>
  </si>
  <si>
    <t>Interest on Short Term Debt - Affiliated</t>
  </si>
  <si>
    <t>Interest on Short Term Debt - NonAffiliated</t>
  </si>
  <si>
    <t>Amortization of Loss on Reacquired Debt</t>
  </si>
  <si>
    <t>Amortization of Gain on Reacquired Debt</t>
  </si>
  <si>
    <t>Other Interest Charges</t>
  </si>
  <si>
    <t>Preferred Stock Dividend Requirements</t>
  </si>
  <si>
    <t>NET INCOME BEFORE PREFERRED STOCK</t>
  </si>
  <si>
    <t>NET INCOME - EARNINGS FOR COMMON STOCK</t>
  </si>
  <si>
    <t>Total Operations and Maintenance</t>
  </si>
  <si>
    <t>Variance</t>
  </si>
  <si>
    <t>Total Operating Expenses</t>
  </si>
  <si>
    <t>Interest Charges</t>
  </si>
  <si>
    <t>AFUDC Borrrowed Funds</t>
  </si>
  <si>
    <t>Net Interest Charges</t>
  </si>
  <si>
    <t>Net Extraordinary Items</t>
  </si>
  <si>
    <t>Amortization of Debt Disc, Prem &amp; Exp</t>
  </si>
  <si>
    <t>Operations</t>
  </si>
  <si>
    <t>Residential Sales</t>
  </si>
  <si>
    <t>Other Retail Sales</t>
  </si>
  <si>
    <t xml:space="preserve">  </t>
  </si>
  <si>
    <t/>
  </si>
  <si>
    <t>Aff</t>
  </si>
  <si>
    <t>NonAff</t>
  </si>
  <si>
    <t>Affiliated Sales</t>
  </si>
  <si>
    <t>Provision for Refund - NonAffiliated</t>
  </si>
  <si>
    <t>Provision for Refund - Affiliated</t>
  </si>
  <si>
    <t>Other Electric Revenues</t>
  </si>
  <si>
    <t>Other Electric Revenues - NonAffiliated</t>
  </si>
  <si>
    <t>Other Electric Revenues - Affiliated</t>
  </si>
  <si>
    <t>Rent from Electric Property</t>
  </si>
  <si>
    <t>Miscellaneous Revenues - NonAffiliated</t>
  </si>
  <si>
    <t>Miscellaneous Revenues - Affiliated</t>
  </si>
  <si>
    <t>Miscellaneous Revenues</t>
  </si>
  <si>
    <t>Retail Sales</t>
  </si>
  <si>
    <t>Sales for Resale</t>
  </si>
  <si>
    <t>Sales of Electricity</t>
  </si>
  <si>
    <t>Provision for Refund</t>
  </si>
  <si>
    <t>%,R,FACCOUNT,TPRPT_ACCOUNT,XDYYNYN00,NRESIDENTIAL_SALES</t>
  </si>
  <si>
    <t>%,R,FACCOUNT,TPRPT_ACCOUNT,X,NCOMMER_&amp;_INDUS_SALES</t>
  </si>
  <si>
    <t>%,R,FACCOUNT,TPRPT_ACCOUNT,X,NAFFILIATED_SALES</t>
  </si>
  <si>
    <t>%,R,FACCOUNT,TPRPT_ACCOUNT,X,NOTHER_RETAIL</t>
  </si>
  <si>
    <t>%,R,FACCOUNT,TPRPT_ACCOUNT,NAFFILIATED_SALES,NRETAIL_SALES</t>
  </si>
  <si>
    <t>%,R,FACCOUNT,TPRPT_ACCOUNT,X,NNONAFFILIATED</t>
  </si>
  <si>
    <t>%,R,FACCOUNT,TPRPT_ACCOUNT,X,NAFFILIATED_CO</t>
  </si>
  <si>
    <t>%,R,FACCOUNT,TPRPT_ACCOUNT,NTOT_SALES_FOR_RESALE,NAFFILIATED_CO</t>
  </si>
  <si>
    <t>%,R,FACCOUNT,TPRPT_ACCOUNT,NRETAIL_SALES,NTOT_SALES_FOR_RESALE,NAFFILIATED_SALES,NAFFILIATED_CO</t>
  </si>
  <si>
    <t>%,R,FACCOUNT,TPRPT_ACCOUNT,X,NPROV_REFUND_NONAFIL</t>
  </si>
  <si>
    <t>%,R,FACCOUNT,TPRPT_ACCOUNT,X,NPROV_REFUND_AFFIL</t>
  </si>
  <si>
    <t>%,R,FACCOUNT,TPRPT_ACCOUNT,NRETAIL_SALES,NTOT_SALES_FOR_RESALE,NPROV_FOR_RATE_REFUND,NAFFILIATED_SALES,NAFFILIATED_CO</t>
  </si>
  <si>
    <t>%,R,FACCOUNT,TPRPT_ACCOUNT,XDYYNYN00,NOTHER_ELECTRIC_REV</t>
  </si>
  <si>
    <t>%,R,FACCOUNT,TPRPT_ACCOUNT,XDYYNYN00,NOTHER_ELEC_REV_AFFIL</t>
  </si>
  <si>
    <t>%,R,FACCOUNT,TPRPT_ACCOUNT,X,NRENT_ELEC_PROPERTY</t>
  </si>
  <si>
    <t>%,R,FACCOUNT,TPRPT_ACCOUNT,X,NRENT_ELEC_PROP_AFFIL</t>
  </si>
  <si>
    <t>%,R,FACCOUNT,TPRPT_ACCOUNT,XDYYNYN00,NMISC_REVENUES</t>
  </si>
  <si>
    <t>%,R,FACCOUNT,TPRPT_ACCOUNT,XDYYNYN00,NMISC_SERV_REV_AFFIL</t>
  </si>
  <si>
    <t>%,R,FACCOUNT,TPRPT_ACCOUNT,X,N(GAIN)_LOSS_ALLOW</t>
  </si>
  <si>
    <t>Sales of Electricity after Refund</t>
  </si>
  <si>
    <t>TOTAL NET OPERATING REVENUE</t>
  </si>
  <si>
    <t>%,R,FACCOUNT,TPRPT_ACCOUNT,NPROV_FOR_RATE_REFUND</t>
  </si>
  <si>
    <t>%,R,FACCOUNT,TPRPT_ACCOUNT,NOTHER_ELECTRIC_REV,NOTHER_ELEC_REV_AFFIL</t>
  </si>
  <si>
    <t>%,R,FACCOUNT,TPRPT_ACCOUNT,NRENT_ELEC_PROPERTY,NRENT_ELEC_PROP_AFFIL</t>
  </si>
  <si>
    <t>%,R,FACCOUNT,TPRPT_ACCOUNT,NMISC_REVENUES,NMISC_SERV_REV_AFFIL</t>
  </si>
  <si>
    <t>%,R,FACCOUNT,TPRPT_ACCOUNT,N(GAIN)_LOSS_ALLOW</t>
  </si>
  <si>
    <t>Fuel - Steam Power</t>
  </si>
  <si>
    <t>Fuel - Nuclear Power</t>
  </si>
  <si>
    <t>Fuel - Other Power</t>
  </si>
  <si>
    <t>Depreciation</t>
  </si>
  <si>
    <t>Amortization</t>
  </si>
  <si>
    <t>AFUDC</t>
  </si>
  <si>
    <t>Equity Earnings of Subsidiary</t>
  </si>
  <si>
    <t>Interest Dividend Income</t>
  </si>
  <si>
    <t>Other Net NonOperating Income</t>
  </si>
  <si>
    <t>%,R,FACCOUNT,TPRPT_ACCOUNT,XDYYNYN00,NAOFUDC</t>
  </si>
  <si>
    <t>%,R,FACCOUNT,TPRPT_ACCOUNT,XDYYNYN00,NEQTY_ERNGS_SUBS</t>
  </si>
  <si>
    <t>%,R,FACCOUNT,TPRPT_ACCOUNT,XDYYNYN00,NINTRST_DIV_INCOME</t>
  </si>
  <si>
    <t>%,R,FACCOUNT,TPRPT_ACCOUNT,XDYYNYN00,NGAIN_DISPOS_PROP</t>
  </si>
  <si>
    <t>%,FACCOUNT,TPRPT_ACCOUNT,NDEPRECIATION_&amp;_AMORT</t>
  </si>
  <si>
    <t>%,FACCOUNT,TPRPT_ACCOUNT,X,NPS_DIVID_REQUIREMENT,FCURRENCY_CD,V</t>
  </si>
  <si>
    <t>%,FACCOUNT,TPRPT_ACCOUNT,X,N4040_AMORTIZATION</t>
  </si>
  <si>
    <t>%,FACCOUNT,TPRPT_ACCOUNT,X,N4050_AMORTIZATION</t>
  </si>
  <si>
    <t>%,FACCOUNT,TPRPT_ACCOUNT,X,N4060_AMORTIZATION</t>
  </si>
  <si>
    <t>%,FACCOUNT,TPRPT_ACCOUNT,X,N4070_AMORTIZATION</t>
  </si>
  <si>
    <t>%,FACCOUNT,TPRPT_ACCOUNT,X,N4073_REGULATORY_DR,N4074_REGULATORY_CR</t>
  </si>
  <si>
    <t>Amortization of Other Electric Plant - 404</t>
  </si>
  <si>
    <t>Amortization of Electrical Plant - 403</t>
  </si>
  <si>
    <t>Amortization of Electric Plant Acq Adj - 406</t>
  </si>
  <si>
    <t>Amortization of Property Losses - 407</t>
  </si>
  <si>
    <t>Amortization of Reg Debits and Credits</t>
  </si>
  <si>
    <t>%,R,FACCOUNT,TPRPT_ACCOUNT,X,NMDSE_JOBB_CONT_WRK</t>
  </si>
  <si>
    <t>%,R,FACCOUNT,TPRPT_ACCOUNT,X,NNON_UTILITY_OPER</t>
  </si>
  <si>
    <t>%,R,FACCOUNT,TPRPT_ACCOUNT,X,NNONOP_RNTL_INC</t>
  </si>
  <si>
    <t>%,R,FACCOUNT,TPRPT_ACCOUNT,X,NMISC_NONOP_INC</t>
  </si>
  <si>
    <t>Merchandise Jobbing</t>
  </si>
  <si>
    <t>Net Revenue - Non Utility</t>
  </si>
  <si>
    <t>%,R,FACCOUNT,TPRPT_ACCOUNT,NTOTAL_OTHER_INCOME</t>
  </si>
  <si>
    <t>%,R,FACCOUNT,TPRPT_ACCOUNT,NOTHR_NONOP_INC</t>
  </si>
  <si>
    <t>Miscellaneous Amortization</t>
  </si>
  <si>
    <t>Miscellaneous Income Deductions</t>
  </si>
  <si>
    <t>State Income Tax - Other Inc/Ded</t>
  </si>
  <si>
    <t>Local Income Tax - Other Inc/Ded</t>
  </si>
  <si>
    <t>Foreign Income Tax - Other Inc/Ded</t>
  </si>
  <si>
    <t>Taxes Other than Income - Other Inc/Ded</t>
  </si>
  <si>
    <t>%,R,FACCOUNT,TPRPT_ACCOUNT,NTOTAL_OI_DEDUCTIONS</t>
  </si>
  <si>
    <t>%,R,FACCOUNT,TPRPT_ACCOUNT,NTOTAL_TAXES_OI&amp;D</t>
  </si>
  <si>
    <t>%,LACTUALS,SYTD</t>
  </si>
  <si>
    <t>%,LACTUALS,SYTD-1YR</t>
  </si>
  <si>
    <t>%,LACTUALS,SQTR</t>
  </si>
  <si>
    <t>%,LACTUALS,SQTR-1YR</t>
  </si>
  <si>
    <t>%,LACTUALS,SROLNG12-1Y</t>
  </si>
  <si>
    <t>%,LACTUALS,SROLLING12</t>
  </si>
  <si>
    <t>Commercial and Industrial Sales</t>
  </si>
  <si>
    <t>Sales for Resale - NonAffiliated</t>
  </si>
  <si>
    <t>Sales for Resale - Affiliated</t>
  </si>
  <si>
    <t>Rent from Electric Property - NonAffiliated</t>
  </si>
  <si>
    <t>Rent from Electric Property - Affiliated</t>
  </si>
  <si>
    <t>Gain on Disposition of Property</t>
  </si>
  <si>
    <t>Loss On Disposition of Property</t>
  </si>
  <si>
    <t>Gain (Loss) Disposition of Allowances</t>
  </si>
  <si>
    <t>Purchased Power NonAffiliated</t>
  </si>
  <si>
    <t>NonOperating Rental Income</t>
  </si>
  <si>
    <t>Miscellaneous NonOperating Income</t>
  </si>
  <si>
    <t>Net Other Income and Deductions</t>
  </si>
  <si>
    <t>Federal Income Tax - Other Inc/Ded</t>
  </si>
  <si>
    <t>%,FACCOUNT,TPRPT_ACCOUNT,XDYYNYN00,NDEPRECIATION</t>
  </si>
  <si>
    <t>%,FACCOUNT,TPRPT_ACCOUNT,NAMORTIZATION</t>
  </si>
  <si>
    <t>%,FACCOUNT,TPRPT_ACCOUNT,XDYYNYN00,NSTEAM_POWER_FUEL</t>
  </si>
  <si>
    <t>%,FACCOUNT,TPRPT_ACCOUNT,XDYYNYN00,NNUCL_FUEL</t>
  </si>
  <si>
    <t>%,FACCOUNT,TPRPT_ACCOUNT,XDYYNYN00,NOTHER_POWER_FUEL</t>
  </si>
  <si>
    <t>%,FACCOUNT,TPRPT_ACCOUNT,NFUEL_FOR_ELEC_GEN</t>
  </si>
  <si>
    <t>Operator</t>
  </si>
  <si>
    <t>%,FACCOUNT,TPRPT_ACCOUNT,X,NSTATE_INCOME_TAXES,NLOCAL_INCOME_TAXES,NFOREIGN_INCOME_TAXES</t>
  </si>
  <si>
    <t>%,R,FACCOUNT,TPRPT_ACCOUNT,X,NFEDERAL_INC_TAX_OI&amp;D</t>
  </si>
  <si>
    <t>%,R,FACCOUNT,TPRPT_ACCOUNT,X,NFOREIGN_INC_TAX_OI&amp;D</t>
  </si>
  <si>
    <t>%,R,FACCOUNT,TPRPT_ACCOUNT,X,NLOCAL_INC_TAX_OI&amp;D</t>
  </si>
  <si>
    <t>%,R,FACCOUNT,TPRPT_ACCOUNT,X,NSTATE_INC_TAX_OI&amp;D</t>
  </si>
  <si>
    <t>%,R,FACCOUNT,TPRPT_ACCOUNT,X,NTAXES_OTIT_OI&amp;D</t>
  </si>
  <si>
    <t>%,R,FACCOUNT,TPRPT_ACCOUNT,X,NLOSS_DISPOS_PROP</t>
  </si>
  <si>
    <t>%,R,FACCOUNT,TPRPT_ACCOUNT,X,NMISC_AMORTIZATION</t>
  </si>
  <si>
    <t>%,R,FACCOUNT,TPRPT_ACCOUNT,X,NMISC_INCOME_DEDUCTS</t>
  </si>
  <si>
    <t>PRPT_ACCOUNT</t>
  </si>
  <si>
    <t>Scope-based</t>
  </si>
  <si>
    <t>Regulated style Comparative Income Statement</t>
  </si>
  <si>
    <t>Income Statement</t>
  </si>
  <si>
    <t>Regulatory (FERC) style Comparative Income Statement</t>
  </si>
  <si>
    <t>Acct:   PRPT_ACCOUNT
BU:     Scope-based
Sunset: 12/4/2011 1:00:00 AM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</si>
  <si>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</si>
  <si>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</si>
  <si>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</si>
  <si>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</si>
  <si>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</si>
  <si>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</si>
  <si>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</si>
  <si>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</si>
  <si>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</si>
  <si>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</si>
  <si>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</si>
  <si>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</si>
  <si>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</si>
  <si>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</si>
  <si>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</si>
  <si>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</si>
  <si>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</si>
  <si>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</si>
  <si>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</si>
  <si>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</si>
  <si>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</si>
  <si>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</si>
  <si>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</si>
  <si>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</si>
  <si>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</si>
  <si>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</si>
  <si>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</si>
  <si>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</si>
  <si>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</si>
  <si>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</si>
  <si>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</si>
  <si>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</si>
  <si>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</si>
  <si>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</si>
  <si>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</si>
  <si>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</si>
  <si>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</si>
  <si>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</si>
  <si>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</si>
  <si>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</si>
  <si>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</si>
  <si>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</si>
  <si>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</si>
  <si>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</si>
  <si>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</si>
  <si>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</si>
  <si>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</si>
  <si>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</si>
  <si>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%,V4470010</t>
  </si>
  <si>
    <t>4470010</t>
  </si>
  <si>
    <t>Sales for Resale-Bookout Purch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</si>
  <si>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</si>
  <si>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</si>
  <si>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</si>
  <si>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</si>
  <si>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</si>
  <si>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</si>
  <si>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</si>
  <si>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</si>
  <si>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</si>
  <si>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%,V4470066</t>
  </si>
  <si>
    <t>4470066</t>
  </si>
  <si>
    <t>PWR Trding Trans Exp-NonAssoc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</si>
  <si>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</si>
  <si>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</si>
  <si>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</si>
  <si>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</si>
  <si>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</si>
  <si>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</si>
  <si>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</si>
  <si>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</si>
  <si>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</si>
  <si>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%,V4470091</t>
  </si>
  <si>
    <t>4470091</t>
  </si>
  <si>
    <t>PJM Explicit Congestion OSS</t>
  </si>
  <si>
    <t>%,V4470093</t>
  </si>
  <si>
    <t>4470093</t>
  </si>
  <si>
    <t>PJM Implicit Congestion-LSE</t>
  </si>
  <si>
    <t>%,V4470098</t>
  </si>
  <si>
    <t>4470098</t>
  </si>
  <si>
    <t>PJM Oper.Reserve Rev-OSS</t>
  </si>
  <si>
    <t>%,V4470099</t>
  </si>
  <si>
    <t>4470099</t>
  </si>
  <si>
    <t>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</si>
  <si>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</si>
  <si>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</si>
  <si>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</si>
  <si>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</si>
  <si>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</si>
  <si>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</si>
  <si>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</si>
  <si>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</si>
  <si>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</si>
  <si>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</si>
  <si>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</si>
  <si>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</si>
  <si>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</si>
  <si>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</si>
  <si>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</si>
  <si>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</si>
  <si>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</si>
  <si>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</si>
  <si>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</si>
  <si>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</si>
  <si>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</si>
  <si>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</si>
  <si>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</si>
  <si>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Non-Trading Bookout Sales-OSS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</si>
  <si>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</si>
  <si>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</si>
  <si>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</si>
  <si>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</si>
  <si>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</si>
  <si>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</si>
  <si>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</si>
  <si>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</si>
  <si>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</si>
  <si>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</si>
  <si>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</si>
  <si>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</si>
  <si>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</si>
  <si>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</si>
  <si>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</si>
  <si>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</si>
  <si>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</si>
  <si>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Non-Trading Bookout Purch-OSS</t>
  </si>
  <si>
    <t>%,V4470141</t>
  </si>
  <si>
    <t>4470141</t>
  </si>
  <si>
    <t>PJM Contract Net Charge Credit</t>
  </si>
  <si>
    <t>%,V4470143</t>
  </si>
  <si>
    <t>4470143</t>
  </si>
  <si>
    <t>Financial Hedge Realized</t>
  </si>
  <si>
    <t>%,V4470144</t>
  </si>
  <si>
    <t>4470144</t>
  </si>
  <si>
    <t>Realiz.Sharing - 06 SIA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</si>
  <si>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</si>
  <si>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</si>
  <si>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</si>
  <si>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</si>
  <si>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</si>
  <si>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</si>
  <si>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</si>
  <si>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</si>
  <si>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</si>
  <si>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%,V4470166</t>
  </si>
  <si>
    <t>4470166</t>
  </si>
  <si>
    <t>Marginal Explicit Losses</t>
  </si>
  <si>
    <t>%,V4470167</t>
  </si>
  <si>
    <t>4470167</t>
  </si>
  <si>
    <t>MISO FTR Revenues OSS</t>
  </si>
  <si>
    <t>%,V4470168</t>
  </si>
  <si>
    <t>4470168</t>
  </si>
  <si>
    <t>Interest Rate Swaps-Power</t>
  </si>
  <si>
    <t>%,V4470169</t>
  </si>
  <si>
    <t>4470169</t>
  </si>
  <si>
    <t>Capacity Sales Trading</t>
  </si>
  <si>
    <t>%,V4470170</t>
  </si>
  <si>
    <t>4470170</t>
  </si>
  <si>
    <t>Non-ECR Auction Sales-OSS</t>
  </si>
  <si>
    <t>%,V4470174</t>
  </si>
  <si>
    <t>4470174</t>
  </si>
  <si>
    <t>PJM Whlse FTR Rev - OSS</t>
  </si>
  <si>
    <t>%,V4470175</t>
  </si>
  <si>
    <t>4470175</t>
  </si>
  <si>
    <t>OSS Sharing Reclass - Retail</t>
  </si>
  <si>
    <t>%,V4470176</t>
  </si>
  <si>
    <t>4470176</t>
  </si>
  <si>
    <t>OSS Sharing Reclass-Reduction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</si>
  <si>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</si>
  <si>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</si>
  <si>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</si>
  <si>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</si>
  <si>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</si>
  <si>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</si>
  <si>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</si>
  <si>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</si>
  <si>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</si>
  <si>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</si>
  <si>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</si>
  <si>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</si>
  <si>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%,V4470206</t>
  </si>
  <si>
    <t>4470206</t>
  </si>
  <si>
    <t>PJM Trans loss credits-OSS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</si>
  <si>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</si>
  <si>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</si>
  <si>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</si>
  <si>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</si>
  <si>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</si>
  <si>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</si>
  <si>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%,V4470209</t>
  </si>
  <si>
    <t>4470209</t>
  </si>
  <si>
    <t>PJM transm loss charges-OSS</t>
  </si>
  <si>
    <t>%,V4470214</t>
  </si>
  <si>
    <t>4470214</t>
  </si>
  <si>
    <t>PJM 30m Suppl Reserve CR OSS</t>
  </si>
  <si>
    <t>%,V4470215</t>
  </si>
  <si>
    <t>4470215</t>
  </si>
  <si>
    <t>PJM 30m Suppl Reserve CH OSS</t>
  </si>
  <si>
    <t>%,V4470216</t>
  </si>
  <si>
    <t>4470216</t>
  </si>
  <si>
    <t>PJM Explicit Loss not in ECR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</si>
  <si>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</si>
  <si>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</si>
  <si>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</si>
  <si>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</si>
  <si>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</si>
  <si>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</si>
  <si>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%,V4470128</t>
  </si>
  <si>
    <t>4470128</t>
  </si>
  <si>
    <t>Sales for Res-Aff. Pool Energy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</si>
  <si>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</si>
  <si>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</si>
  <si>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</si>
  <si>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</si>
  <si>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</si>
  <si>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</si>
  <si>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%,V4560015</t>
  </si>
  <si>
    <t>4560015</t>
  </si>
  <si>
    <t>Other Electric Revenues - ABD</t>
  </si>
  <si>
    <t>%,V4560016</t>
  </si>
  <si>
    <t>4560016</t>
  </si>
  <si>
    <t>Financial Trading Rev-Unreal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</si>
  <si>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</si>
  <si>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</si>
  <si>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</si>
  <si>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</si>
  <si>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</si>
  <si>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</si>
  <si>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</si>
  <si>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</si>
  <si>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</si>
  <si>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%,V4560109</t>
  </si>
  <si>
    <t>4560109</t>
  </si>
  <si>
    <t>Interest Rate Swaps-Coal</t>
  </si>
  <si>
    <t>%,V4560111</t>
  </si>
  <si>
    <t>4560111</t>
  </si>
  <si>
    <t>MTM Aff GL Coal Trading</t>
  </si>
  <si>
    <t>%,V4560112</t>
  </si>
  <si>
    <t>4560112</t>
  </si>
  <si>
    <t>Realized GL Coal Trading-Affil</t>
  </si>
  <si>
    <t>%,V4561002</t>
  </si>
  <si>
    <t>4561002</t>
  </si>
  <si>
    <t>RTO Formation Cost Recovery</t>
  </si>
  <si>
    <t>%,V4561003</t>
  </si>
  <si>
    <t>4561003</t>
  </si>
  <si>
    <t>PJM Expansion Cost Recov</t>
  </si>
  <si>
    <t>%,V4561004</t>
  </si>
  <si>
    <t>4561004</t>
  </si>
  <si>
    <t>SECA Transmission Rev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</si>
  <si>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</si>
  <si>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</si>
  <si>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</si>
  <si>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</si>
  <si>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</si>
  <si>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</si>
  <si>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</si>
  <si>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</si>
  <si>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</si>
  <si>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%,V4561019</t>
  </si>
  <si>
    <t>4561019</t>
  </si>
  <si>
    <t>Oth Elec Rev Trans Non Affil</t>
  </si>
  <si>
    <t>%,V4561028</t>
  </si>
  <si>
    <t>4561028</t>
  </si>
  <si>
    <t>PJM Pow Fac Cre Rev Whsl Cu-NA</t>
  </si>
  <si>
    <t>%,V4561029</t>
  </si>
  <si>
    <t>4561029</t>
  </si>
  <si>
    <t>PJM NITS Revenue Whsl Cus-NAff</t>
  </si>
  <si>
    <t>%,V4561030</t>
  </si>
  <si>
    <t>4561030</t>
  </si>
  <si>
    <t>PJM TO Serv Rev Whls Cus-NAff</t>
  </si>
  <si>
    <t>%,V4561058</t>
  </si>
  <si>
    <t>4561058</t>
  </si>
  <si>
    <t>NonAffil PJM Trans Enhncmt Rev</t>
  </si>
  <si>
    <t>%,V4561061</t>
  </si>
  <si>
    <t>4561061</t>
  </si>
  <si>
    <t>NAff PJM RTEP Rev for Whsl-FR</t>
  </si>
  <si>
    <t>%,V4561031</t>
  </si>
  <si>
    <t>4561031</t>
  </si>
  <si>
    <t>GFA Trans Base Rev Unb - Aff</t>
  </si>
  <si>
    <t>%,V4561032</t>
  </si>
  <si>
    <t>4561032</t>
  </si>
  <si>
    <t>GFA Trans Ancillary Rev - Aff</t>
  </si>
  <si>
    <t>%,V4561033</t>
  </si>
  <si>
    <t>4561033</t>
  </si>
  <si>
    <t>PJM NITS Revenue - Affiliated</t>
  </si>
  <si>
    <t>%,V4561035</t>
  </si>
  <si>
    <t>4561035</t>
  </si>
  <si>
    <t>PJM Affiliated Trans NITS Cost</t>
  </si>
  <si>
    <t>%,V4561036</t>
  </si>
  <si>
    <t>4561036</t>
  </si>
  <si>
    <t>PJM Affiliated Trans TO Cost</t>
  </si>
  <si>
    <t>%,V4561059</t>
  </si>
  <si>
    <t>4561059</t>
  </si>
  <si>
    <t>Affil PJM Trans Enhancmnt Rev</t>
  </si>
  <si>
    <t>%,V4561060</t>
  </si>
  <si>
    <t>4561060</t>
  </si>
  <si>
    <t>Affil PJM Trans Enhancmnt Cost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</si>
  <si>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</si>
  <si>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</si>
  <si>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</si>
  <si>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</si>
  <si>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</si>
  <si>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</si>
  <si>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%,V4540001</t>
  </si>
  <si>
    <t>4540001</t>
  </si>
  <si>
    <t>Rent From Elect Property - Af</t>
  </si>
  <si>
    <t>%,V4500000</t>
  </si>
  <si>
    <t>4500000</t>
  </si>
  <si>
    <t>Forfeited Discounts</t>
  </si>
  <si>
    <t>%,V4510001</t>
  </si>
  <si>
    <t>4510001</t>
  </si>
  <si>
    <t>Misc Service Rev - Nonaffil</t>
  </si>
  <si>
    <t>%,V4118002</t>
  </si>
  <si>
    <t>4118002</t>
  </si>
  <si>
    <t>Comp. Allow. Gains SO2</t>
  </si>
  <si>
    <t>%,V5010000</t>
  </si>
  <si>
    <t>5010000</t>
  </si>
  <si>
    <t>%,V5010001</t>
  </si>
  <si>
    <t>5010001</t>
  </si>
  <si>
    <t>Fuel Consumed</t>
  </si>
  <si>
    <t>%,V5010003</t>
  </si>
  <si>
    <t>5010003</t>
  </si>
  <si>
    <t>Fuel - Procure Unload &amp; Handle</t>
  </si>
  <si>
    <t>%,V5010005</t>
  </si>
  <si>
    <t>5010005</t>
  </si>
  <si>
    <t>Fuel - Deferred</t>
  </si>
  <si>
    <t>%,V5010013</t>
  </si>
  <si>
    <t>5010013</t>
  </si>
  <si>
    <t>Fuel Survey Activity</t>
  </si>
  <si>
    <t>%,V5010019</t>
  </si>
  <si>
    <t>5010019</t>
  </si>
  <si>
    <t>Fuel Oil Consumed</t>
  </si>
  <si>
    <t>%,V5550001</t>
  </si>
  <si>
    <t>5550001</t>
  </si>
  <si>
    <t>%,V5550023</t>
  </si>
  <si>
    <t>5550023</t>
  </si>
  <si>
    <t>%,V5550032</t>
  </si>
  <si>
    <t>5550032</t>
  </si>
  <si>
    <t>%,V5550035</t>
  </si>
  <si>
    <t>5550035</t>
  </si>
  <si>
    <t>%,V5550036</t>
  </si>
  <si>
    <t>5550036</t>
  </si>
  <si>
    <t>%,V5550039</t>
  </si>
  <si>
    <t>5550039</t>
  </si>
  <si>
    <t>%,V5550040</t>
  </si>
  <si>
    <t>5550040</t>
  </si>
  <si>
    <t>%,V5550041</t>
  </si>
  <si>
    <t>5550041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</si>
  <si>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</si>
  <si>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</si>
  <si>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</si>
  <si>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</si>
  <si>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</si>
  <si>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</si>
  <si>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</si>
  <si>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</si>
  <si>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</si>
  <si>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</si>
  <si>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</si>
  <si>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</si>
  <si>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</si>
  <si>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</si>
  <si>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</si>
  <si>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</si>
  <si>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</si>
  <si>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</si>
  <si>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</si>
  <si>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</si>
  <si>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%,V5550090</t>
  </si>
  <si>
    <t>5550090</t>
  </si>
  <si>
    <t>%,V5550093</t>
  </si>
  <si>
    <t>5550093</t>
  </si>
  <si>
    <t>%,V5550094</t>
  </si>
  <si>
    <t>5550094</t>
  </si>
  <si>
    <t>%,V5550096</t>
  </si>
  <si>
    <t>5550096</t>
  </si>
  <si>
    <t>%,V5550099</t>
  </si>
  <si>
    <t>5550099</t>
  </si>
  <si>
    <t>%,V5550100</t>
  </si>
  <si>
    <t>5550100</t>
  </si>
  <si>
    <t>%,V5550101</t>
  </si>
  <si>
    <t>5550101</t>
  </si>
  <si>
    <t>%,V5550102</t>
  </si>
  <si>
    <t>5550102</t>
  </si>
  <si>
    <t>%,V5550107</t>
  </si>
  <si>
    <t>5550107</t>
  </si>
  <si>
    <t>%,V5550002</t>
  </si>
  <si>
    <t>5550002</t>
  </si>
  <si>
    <t>%,V5550004</t>
  </si>
  <si>
    <t>5550004</t>
  </si>
  <si>
    <t>%,V5550005</t>
  </si>
  <si>
    <t>5550005</t>
  </si>
  <si>
    <t>%,V5550027</t>
  </si>
  <si>
    <t>5550027</t>
  </si>
  <si>
    <t>%,V5550046</t>
  </si>
  <si>
    <t>5550046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</si>
  <si>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</si>
  <si>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</si>
  <si>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</si>
  <si>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</si>
  <si>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</si>
  <si>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</si>
  <si>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</si>
  <si>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</si>
  <si>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</si>
  <si>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</si>
  <si>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</si>
  <si>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</si>
  <si>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%,V5020001</t>
  </si>
  <si>
    <t>5020001</t>
  </si>
  <si>
    <t>%,V5020002</t>
  </si>
  <si>
    <t>5020002</t>
  </si>
  <si>
    <t>%,V5020004</t>
  </si>
  <si>
    <t>5020004</t>
  </si>
  <si>
    <t>%,V5020008</t>
  </si>
  <si>
    <t>5020008</t>
  </si>
  <si>
    <t>%,V5020025</t>
  </si>
  <si>
    <t>5020025</t>
  </si>
  <si>
    <t>%,V5050000</t>
  </si>
  <si>
    <t>5050000</t>
  </si>
  <si>
    <t>%,V5060000</t>
  </si>
  <si>
    <t>5060000</t>
  </si>
  <si>
    <t>%,V5060002</t>
  </si>
  <si>
    <t>5060002</t>
  </si>
  <si>
    <t>%,V5060004</t>
  </si>
  <si>
    <t>5060004</t>
  </si>
  <si>
    <t>%,V5060006</t>
  </si>
  <si>
    <t>5060006</t>
  </si>
  <si>
    <t>%,V5060025</t>
  </si>
  <si>
    <t>5060025</t>
  </si>
  <si>
    <t>%,V5090000</t>
  </si>
  <si>
    <t>5090000</t>
  </si>
  <si>
    <t>%,V5090002</t>
  </si>
  <si>
    <t>5090002</t>
  </si>
  <si>
    <t>%,V5090005</t>
  </si>
  <si>
    <t>5090005</t>
  </si>
  <si>
    <t>%,V5560000</t>
  </si>
  <si>
    <t>5560000</t>
  </si>
  <si>
    <t>%,V5570000</t>
  </si>
  <si>
    <t>5570000</t>
  </si>
  <si>
    <t>%,V5570007</t>
  </si>
  <si>
    <t>5570007</t>
  </si>
  <si>
    <t>%,V5570008</t>
  </si>
  <si>
    <t>5570008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</si>
  <si>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</si>
  <si>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</si>
  <si>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</si>
  <si>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</si>
  <si>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</si>
  <si>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</si>
  <si>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</si>
  <si>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</si>
  <si>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</si>
  <si>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</si>
  <si>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</si>
  <si>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</si>
  <si>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</si>
  <si>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</si>
  <si>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</si>
  <si>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</si>
  <si>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</si>
  <si>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</si>
  <si>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</si>
  <si>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</si>
  <si>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</si>
  <si>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</si>
  <si>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</si>
  <si>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</si>
  <si>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</si>
  <si>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</si>
  <si>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</si>
  <si>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</si>
  <si>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%,V5650002</t>
  </si>
  <si>
    <t>5650002</t>
  </si>
  <si>
    <t>%,V5650003</t>
  </si>
  <si>
    <t>5650003</t>
  </si>
  <si>
    <t>%,V5650012</t>
  </si>
  <si>
    <t>5650012</t>
  </si>
  <si>
    <t>%,V5650015</t>
  </si>
  <si>
    <t>5650015</t>
  </si>
  <si>
    <t>%,V5650016</t>
  </si>
  <si>
    <t>5650016</t>
  </si>
  <si>
    <t>%,V5650017</t>
  </si>
  <si>
    <t>5650017</t>
  </si>
  <si>
    <t>%,V5650018</t>
  </si>
  <si>
    <t>5650018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</si>
  <si>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</si>
  <si>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</si>
  <si>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</si>
  <si>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</si>
  <si>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</si>
  <si>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</si>
  <si>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</si>
  <si>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</si>
  <si>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</si>
  <si>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</si>
  <si>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</si>
  <si>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</si>
  <si>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</si>
  <si>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</si>
  <si>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</si>
  <si>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</si>
  <si>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</si>
  <si>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</si>
  <si>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</si>
  <si>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</si>
  <si>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</si>
  <si>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</si>
  <si>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</si>
  <si>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</si>
  <si>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</si>
  <si>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</si>
  <si>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</si>
  <si>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</si>
  <si>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</si>
  <si>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</si>
  <si>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</si>
  <si>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</si>
  <si>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</si>
  <si>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</si>
  <si>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</si>
  <si>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</si>
  <si>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</si>
  <si>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</si>
  <si>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</si>
  <si>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</si>
  <si>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</si>
  <si>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</si>
  <si>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</si>
  <si>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</si>
  <si>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</si>
  <si>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</si>
  <si>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</si>
  <si>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</si>
  <si>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</si>
  <si>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</si>
  <si>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</si>
  <si>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</si>
  <si>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</si>
  <si>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</si>
  <si>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</si>
  <si>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</si>
  <si>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</si>
  <si>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</si>
  <si>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</si>
  <si>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</si>
  <si>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</si>
  <si>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</si>
  <si>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</si>
  <si>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</si>
  <si>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</si>
  <si>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</si>
  <si>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</si>
  <si>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</si>
  <si>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</si>
  <si>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</si>
  <si>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%,V9080004</t>
  </si>
  <si>
    <t>9080004</t>
  </si>
  <si>
    <t>%,V9080009</t>
  </si>
  <si>
    <t>9080009</t>
  </si>
  <si>
    <t>%,V9090000</t>
  </si>
  <si>
    <t>9090000</t>
  </si>
  <si>
    <t>%,V9100000</t>
  </si>
  <si>
    <t>9100000</t>
  </si>
  <si>
    <t>%,V9110001</t>
  </si>
  <si>
    <t>9110001</t>
  </si>
  <si>
    <t>%,V9110002</t>
  </si>
  <si>
    <t>9110002</t>
  </si>
  <si>
    <t>%,V9200000</t>
  </si>
  <si>
    <t>9200000</t>
  </si>
  <si>
    <t>%,V9200003</t>
  </si>
  <si>
    <t>9200003</t>
  </si>
  <si>
    <t>%,V9210001</t>
  </si>
  <si>
    <t>9210001</t>
  </si>
  <si>
    <t>%,V9210003</t>
  </si>
  <si>
    <t>9210003</t>
  </si>
  <si>
    <t>%,V9210004</t>
  </si>
  <si>
    <t>9210004</t>
  </si>
  <si>
    <t>%,V9210005</t>
  </si>
  <si>
    <t>9210005</t>
  </si>
  <si>
    <t>%,V9220000</t>
  </si>
  <si>
    <t>9220000</t>
  </si>
  <si>
    <t>%,V9220001</t>
  </si>
  <si>
    <t>9220001</t>
  </si>
  <si>
    <t>%,V9220004</t>
  </si>
  <si>
    <t>9220004</t>
  </si>
  <si>
    <t>%,V9220125</t>
  </si>
  <si>
    <t>9220125</t>
  </si>
  <si>
    <t>%,V9230001</t>
  </si>
  <si>
    <t>9230001</t>
  </si>
  <si>
    <t>%,V9230003</t>
  </si>
  <si>
    <t>9230003</t>
  </si>
  <si>
    <t>%,V9230127</t>
  </si>
  <si>
    <t>9230127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</si>
  <si>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</si>
  <si>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</si>
  <si>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</si>
  <si>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</si>
  <si>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</si>
  <si>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</si>
  <si>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</si>
  <si>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</si>
  <si>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</si>
  <si>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</si>
  <si>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</si>
  <si>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</si>
  <si>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</si>
  <si>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</si>
  <si>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</si>
  <si>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</si>
  <si>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</si>
  <si>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</si>
  <si>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</si>
  <si>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</si>
  <si>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</si>
  <si>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</si>
  <si>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</si>
  <si>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</si>
  <si>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</si>
  <si>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</si>
  <si>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</si>
  <si>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</si>
  <si>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</si>
  <si>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</si>
  <si>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</si>
  <si>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</si>
  <si>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</si>
  <si>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</si>
  <si>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</si>
  <si>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</si>
  <si>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</si>
  <si>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</si>
  <si>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%,V9260021</t>
  </si>
  <si>
    <t>9260021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</si>
  <si>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</si>
  <si>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</si>
  <si>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</si>
  <si>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</si>
  <si>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</si>
  <si>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</si>
  <si>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</si>
  <si>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</si>
  <si>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</si>
  <si>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</si>
  <si>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</si>
  <si>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</si>
  <si>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</si>
  <si>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</si>
  <si>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</si>
  <si>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</si>
  <si>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</si>
  <si>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</si>
  <si>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</si>
  <si>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</si>
  <si>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</si>
  <si>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</si>
  <si>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%,V9280000</t>
  </si>
  <si>
    <t>9280000</t>
  </si>
  <si>
    <t>%,V9280001</t>
  </si>
  <si>
    <t>9280001</t>
  </si>
  <si>
    <t>%,V9280002</t>
  </si>
  <si>
    <t>9280002</t>
  </si>
  <si>
    <t>%,V9301001</t>
  </si>
  <si>
    <t>9301001</t>
  </si>
  <si>
    <t>%,V9301002</t>
  </si>
  <si>
    <t>9301002</t>
  </si>
  <si>
    <t>%,V9301006</t>
  </si>
  <si>
    <t>9301006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</si>
  <si>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</si>
  <si>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</si>
  <si>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</si>
  <si>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</si>
  <si>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</si>
  <si>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</si>
  <si>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</si>
  <si>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</si>
  <si>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</si>
  <si>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</si>
  <si>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%,V9301013</t>
  </si>
  <si>
    <t>9301013</t>
  </si>
  <si>
    <t>%,V9301014</t>
  </si>
  <si>
    <t>9301014</t>
  </si>
  <si>
    <t>%,V9301015</t>
  </si>
  <si>
    <t>9301015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</si>
  <si>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</si>
  <si>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</si>
  <si>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</si>
  <si>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</si>
  <si>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</si>
  <si>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</si>
  <si>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</si>
  <si>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</si>
  <si>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%,V9310000</t>
  </si>
  <si>
    <t>9310000</t>
  </si>
  <si>
    <t>%,V9310001</t>
  </si>
  <si>
    <t>9310001</t>
  </si>
  <si>
    <t>%,V9310002</t>
  </si>
  <si>
    <t>9310002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</si>
  <si>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</si>
  <si>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</si>
  <si>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</si>
  <si>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</si>
  <si>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</si>
  <si>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</si>
  <si>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</si>
  <si>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</si>
  <si>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</si>
  <si>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</si>
  <si>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</si>
  <si>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</si>
  <si>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</si>
  <si>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</si>
  <si>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</si>
  <si>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</si>
  <si>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</si>
  <si>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</si>
  <si>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</si>
  <si>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</si>
  <si>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</si>
  <si>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</si>
  <si>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</si>
  <si>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</si>
  <si>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</si>
  <si>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</si>
  <si>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</si>
  <si>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</si>
  <si>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</si>
  <si>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</si>
  <si>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</si>
  <si>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</si>
  <si>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</si>
  <si>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</si>
  <si>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</si>
  <si>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</si>
  <si>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</si>
  <si>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</si>
  <si>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%,V5930010</t>
  </si>
  <si>
    <t>5930010</t>
  </si>
  <si>
    <t>%,V5930011</t>
  </si>
  <si>
    <t>5930011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</si>
  <si>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</si>
  <si>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</si>
  <si>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</si>
  <si>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</si>
  <si>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</si>
  <si>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</si>
  <si>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</si>
  <si>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</si>
  <si>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</si>
  <si>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</si>
  <si>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</si>
  <si>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</si>
  <si>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</si>
  <si>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</si>
  <si>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</si>
  <si>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</si>
  <si>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%,V9350006</t>
  </si>
  <si>
    <t>9350006</t>
  </si>
  <si>
    <t>%,V9350007</t>
  </si>
  <si>
    <t>9350007</t>
  </si>
  <si>
    <t>%,V9350012</t>
  </si>
  <si>
    <t>9350012</t>
  </si>
  <si>
    <t>%,V9350013</t>
  </si>
  <si>
    <t>9350013</t>
  </si>
  <si>
    <t>%,V9350015</t>
  </si>
  <si>
    <t>9350015</t>
  </si>
  <si>
    <t>%,V9350016</t>
  </si>
  <si>
    <t>9350016</t>
  </si>
  <si>
    <t>%,V4030001</t>
  </si>
  <si>
    <t>4030001</t>
  </si>
  <si>
    <t>%,V4040001</t>
  </si>
  <si>
    <t>4040001</t>
  </si>
  <si>
    <t>%,V4060001</t>
  </si>
  <si>
    <t>4060001</t>
  </si>
  <si>
    <t>%,V4073000</t>
  </si>
  <si>
    <t>4073000</t>
  </si>
  <si>
    <t>%,V4081002</t>
  </si>
  <si>
    <t>4081002</t>
  </si>
  <si>
    <t>%,V4081003</t>
  </si>
  <si>
    <t>4081003</t>
  </si>
  <si>
    <t>%,V408100506</t>
  </si>
  <si>
    <t>408100506</t>
  </si>
  <si>
    <t>%,V408100507</t>
  </si>
  <si>
    <t>408100507</t>
  </si>
  <si>
    <t>%,V408100508</t>
  </si>
  <si>
    <t>408100508</t>
  </si>
  <si>
    <t>%,V408100509</t>
  </si>
  <si>
    <t>408100509</t>
  </si>
  <si>
    <t>%,V408100510</t>
  </si>
  <si>
    <t>408100510</t>
  </si>
  <si>
    <t>%,V408100609</t>
  </si>
  <si>
    <t>408100609</t>
  </si>
  <si>
    <t>%,V408100610</t>
  </si>
  <si>
    <t>408100610</t>
  </si>
  <si>
    <t>%,V408100611</t>
  </si>
  <si>
    <t>408100611</t>
  </si>
  <si>
    <t>%,V4081007</t>
  </si>
  <si>
    <t>4081007</t>
  </si>
  <si>
    <t>%,V408100800</t>
  </si>
  <si>
    <t>408100800</t>
  </si>
  <si>
    <t>%,V408100808</t>
  </si>
  <si>
    <t>408100808</t>
  </si>
  <si>
    <t>%,V408100809</t>
  </si>
  <si>
    <t>408100809</t>
  </si>
  <si>
    <t>%,V408100810</t>
  </si>
  <si>
    <t>408100810</t>
  </si>
  <si>
    <t>%,V408100811</t>
  </si>
  <si>
    <t>408100811</t>
  </si>
  <si>
    <t>%,V408101409</t>
  </si>
  <si>
    <t>408101409</t>
  </si>
  <si>
    <t>%,V408101410</t>
  </si>
  <si>
    <t>408101410</t>
  </si>
  <si>
    <t>%,V408101411</t>
  </si>
  <si>
    <t>408101411</t>
  </si>
  <si>
    <t>%,V408101709</t>
  </si>
  <si>
    <t>408101709</t>
  </si>
  <si>
    <t>%,V408101710</t>
  </si>
  <si>
    <t>408101710</t>
  </si>
  <si>
    <t>%,V408101808</t>
  </si>
  <si>
    <t>408101808</t>
  </si>
  <si>
    <t>%,V408101809</t>
  </si>
  <si>
    <t>408101809</t>
  </si>
  <si>
    <t>%,V408101810</t>
  </si>
  <si>
    <t>408101810</t>
  </si>
  <si>
    <t>%,V408101900</t>
  </si>
  <si>
    <t>408101900</t>
  </si>
  <si>
    <t>%,V408101908</t>
  </si>
  <si>
    <t>408101908</t>
  </si>
  <si>
    <t>%,V408101909</t>
  </si>
  <si>
    <t>408101909</t>
  </si>
  <si>
    <t>%,V408101910</t>
  </si>
  <si>
    <t>408101910</t>
  </si>
  <si>
    <t>%,V408101911</t>
  </si>
  <si>
    <t>408101911</t>
  </si>
  <si>
    <t>%,V408102210</t>
  </si>
  <si>
    <t>408102210</t>
  </si>
  <si>
    <t>%,V408102211</t>
  </si>
  <si>
    <t>408102211</t>
  </si>
  <si>
    <t>%,V408102907</t>
  </si>
  <si>
    <t>408102907</t>
  </si>
  <si>
    <t>%,V408102908</t>
  </si>
  <si>
    <t>408102908</t>
  </si>
  <si>
    <t>%,V408102909</t>
  </si>
  <si>
    <t>408102909</t>
  </si>
  <si>
    <t>%,V408102910</t>
  </si>
  <si>
    <t>408102910</t>
  </si>
  <si>
    <t>%,V408102911</t>
  </si>
  <si>
    <t>408102911</t>
  </si>
  <si>
    <t>%,V4081033</t>
  </si>
  <si>
    <t>4081033</t>
  </si>
  <si>
    <t>%,V4081034</t>
  </si>
  <si>
    <t>4081034</t>
  </si>
  <si>
    <t>%,V4081035</t>
  </si>
  <si>
    <t>4081035</t>
  </si>
  <si>
    <t>%,V408103609</t>
  </si>
  <si>
    <t>408103609</t>
  </si>
  <si>
    <t>%,V408103610</t>
  </si>
  <si>
    <t>408103610</t>
  </si>
  <si>
    <t>%,V408103611</t>
  </si>
  <si>
    <t>408103611</t>
  </si>
  <si>
    <t>%,V409100206</t>
  </si>
  <si>
    <t>409100206</t>
  </si>
  <si>
    <t>%,V409100207</t>
  </si>
  <si>
    <t>409100207</t>
  </si>
  <si>
    <t>%,V409100208</t>
  </si>
  <si>
    <t>409100208</t>
  </si>
  <si>
    <t>%,V409100209</t>
  </si>
  <si>
    <t>409100209</t>
  </si>
  <si>
    <t>%,V409100210</t>
  </si>
  <si>
    <t>409100210</t>
  </si>
  <si>
    <t>%,V409100211</t>
  </si>
  <si>
    <t>409100211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</si>
  <si>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</si>
  <si>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</si>
  <si>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</si>
  <si>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</si>
  <si>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</si>
  <si>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</si>
  <si>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</si>
  <si>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</si>
  <si>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%,V4191000</t>
  </si>
  <si>
    <t>4191000</t>
  </si>
  <si>
    <t>%,V4190002</t>
  </si>
  <si>
    <t>4190002</t>
  </si>
  <si>
    <t>%,V4190005</t>
  </si>
  <si>
    <t>4190005</t>
  </si>
  <si>
    <t>%,V4210039</t>
  </si>
  <si>
    <t>4210039</t>
  </si>
  <si>
    <t>%,V4180001</t>
  </si>
  <si>
    <t>4180001</t>
  </si>
  <si>
    <t>%,V4180005</t>
  </si>
  <si>
    <t>4180005</t>
  </si>
  <si>
    <t>%,V4210000</t>
  </si>
  <si>
    <t>4210000</t>
  </si>
  <si>
    <t>%,V4210002</t>
  </si>
  <si>
    <t>4210002</t>
  </si>
  <si>
    <t>%,V4210005</t>
  </si>
  <si>
    <t>4210005</t>
  </si>
  <si>
    <t>%,V4210007</t>
  </si>
  <si>
    <t>4210007</t>
  </si>
  <si>
    <t>%,V4210009</t>
  </si>
  <si>
    <t>4210009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</si>
  <si>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</si>
  <si>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</si>
  <si>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</si>
  <si>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</si>
  <si>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</si>
  <si>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</si>
  <si>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</si>
  <si>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</si>
  <si>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</si>
  <si>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</si>
  <si>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</si>
  <si>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</si>
  <si>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</si>
  <si>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</si>
  <si>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</si>
  <si>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</si>
  <si>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%,V4210043</t>
  </si>
  <si>
    <t>4210043</t>
  </si>
  <si>
    <t>%,V4210045</t>
  </si>
  <si>
    <t>4210045</t>
  </si>
  <si>
    <t>%,V4210046</t>
  </si>
  <si>
    <t>4210046</t>
  </si>
  <si>
    <t>%,V4210049</t>
  </si>
  <si>
    <t>4210049</t>
  </si>
  <si>
    <t>%,V4210053</t>
  </si>
  <si>
    <t>4210053</t>
  </si>
  <si>
    <t>%,V4210054</t>
  </si>
  <si>
    <t>4210054</t>
  </si>
  <si>
    <t>%,V408200508</t>
  </si>
  <si>
    <t>408200508</t>
  </si>
  <si>
    <t>%,V408200509</t>
  </si>
  <si>
    <t>408200509</t>
  </si>
  <si>
    <t>%,V408200510</t>
  </si>
  <si>
    <t>408200510</t>
  </si>
  <si>
    <t>%,V408201410</t>
  </si>
  <si>
    <t>408201410</t>
  </si>
  <si>
    <t>%,V4261000</t>
  </si>
  <si>
    <t>4261000</t>
  </si>
  <si>
    <t>%,V4263001</t>
  </si>
  <si>
    <t>4263001</t>
  </si>
  <si>
    <t>%,V4264000</t>
  </si>
  <si>
    <t>4264000</t>
  </si>
  <si>
    <t>%,V4265002</t>
  </si>
  <si>
    <t>4265002</t>
  </si>
  <si>
    <t>%,V4265004</t>
  </si>
  <si>
    <t>4265004</t>
  </si>
  <si>
    <t>%,V4265007</t>
  </si>
  <si>
    <t>4265007</t>
  </si>
  <si>
    <t>%,V4265053</t>
  </si>
  <si>
    <t>4265053</t>
  </si>
  <si>
    <t>%,V4265054</t>
  </si>
  <si>
    <t>4265054</t>
  </si>
  <si>
    <t>%,V4265056</t>
  </si>
  <si>
    <t>4265056</t>
  </si>
  <si>
    <t>%,V409200208</t>
  </si>
  <si>
    <t>409200208</t>
  </si>
  <si>
    <t>%,V409200209</t>
  </si>
  <si>
    <t>409200209</t>
  </si>
  <si>
    <t>%,V409200210</t>
  </si>
  <si>
    <t>409200210</t>
  </si>
  <si>
    <t>%,V409200211</t>
  </si>
  <si>
    <t>409200211</t>
  </si>
  <si>
    <t>%,V4092001</t>
  </si>
  <si>
    <t>4092001</t>
  </si>
  <si>
    <t>%,V4102001</t>
  </si>
  <si>
    <t>4102001</t>
  </si>
  <si>
    <t>%,V4112001</t>
  </si>
  <si>
    <t>4112001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</si>
  <si>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</si>
  <si>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</si>
  <si>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</si>
  <si>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</si>
  <si>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</si>
  <si>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</si>
  <si>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</si>
  <si>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</si>
  <si>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</si>
  <si>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</si>
  <si>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%,V4281004</t>
  </si>
  <si>
    <t>4281004</t>
  </si>
  <si>
    <t>%,V4310001</t>
  </si>
  <si>
    <t>4310001</t>
  </si>
  <si>
    <t>%,V4310002</t>
  </si>
  <si>
    <t>4310002</t>
  </si>
  <si>
    <t>%,V4310022</t>
  </si>
  <si>
    <t>4310022</t>
  </si>
  <si>
    <t>%,V4310023</t>
  </si>
  <si>
    <t>4310023</t>
  </si>
  <si>
    <t>%,V4320000</t>
  </si>
  <si>
    <t>4320000</t>
  </si>
  <si>
    <t>Purch Pwr-NonTrading-Nonassoc</t>
  </si>
  <si>
    <t>Purch Power Capacity -NA</t>
  </si>
  <si>
    <t>Gas-Conversion-Mone Plant</t>
  </si>
  <si>
    <t>Normal Purchases (non-ECR)</t>
  </si>
  <si>
    <t>PJM Emer.Energy Purch.</t>
  </si>
  <si>
    <t>PJM Inadvertent Mtr Res-OSS</t>
  </si>
  <si>
    <t>PJM Inadvertent Mtr Res-LSE</t>
  </si>
  <si>
    <t>PJM Ancillary Serv.-Sync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</si>
  <si>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</si>
  <si>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</si>
  <si>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</si>
  <si>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</si>
  <si>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</si>
  <si>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</si>
  <si>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</si>
  <si>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</si>
  <si>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</si>
  <si>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Normal Capacity Purchases</t>
  </si>
  <si>
    <t>PJM 30m Suppl Rserv Charge LSE</t>
  </si>
  <si>
    <t>Peak Hour Avail charge - LSE</t>
  </si>
  <si>
    <t>Purchased Power - Fuel</t>
  </si>
  <si>
    <t>Purch Power-Non Trad-Non-Fuel</t>
  </si>
  <si>
    <t>PJM Purchases-non-ECR-Auction</t>
  </si>
  <si>
    <t>Capacity Purchases-Auction</t>
  </si>
  <si>
    <t>Purch Power-Pool Non-Fuel -Aff</t>
  </si>
  <si>
    <t>Pur Power-Pool NonFuel-OSS-Aff</t>
  </si>
  <si>
    <t>Capacity purchases - Trading</t>
  </si>
  <si>
    <t>Purchased Power - Associated</t>
  </si>
  <si>
    <t>Purchased Power-Pool Capacity</t>
  </si>
  <si>
    <t>Purchased Power - Pool Energy</t>
  </si>
  <si>
    <t>Purch Pwr-Non-Fuel Portion-Aff</t>
  </si>
  <si>
    <t>Purch Power-Fuel Portion-Affil</t>
  </si>
  <si>
    <t>Gain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</si>
  <si>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</si>
  <si>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</si>
  <si>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</si>
  <si>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</si>
  <si>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</si>
  <si>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Lime Expense</t>
  </si>
  <si>
    <t>Urea Expense</t>
  </si>
  <si>
    <t>Limestone Expense</t>
  </si>
  <si>
    <t>Activated Carbon</t>
  </si>
  <si>
    <t>Steam Exp Environmental</t>
  </si>
  <si>
    <t>Electric Expenses</t>
  </si>
  <si>
    <t>Misc Steam Power Expenses</t>
  </si>
  <si>
    <t>Misc Steam Power Exp-Assoc</t>
  </si>
  <si>
    <t>NSR Settlement Expense</t>
  </si>
  <si>
    <t>Voluntary CO2 Compliance Exp</t>
  </si>
  <si>
    <t>Misc Stm Pwr Exp Environmental</t>
  </si>
  <si>
    <t>Allowance Consumption SO2</t>
  </si>
  <si>
    <t>Allowance Expenses</t>
  </si>
  <si>
    <t>An. NOx Cons. Exp</t>
  </si>
  <si>
    <t>Sys Control &amp; Load Dispatching</t>
  </si>
  <si>
    <t>Other Expenses</t>
  </si>
  <si>
    <t>Other Pwr Exp - Wholesale RECs</t>
  </si>
  <si>
    <t>Other Pwr Exp - Voluntary RECs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</si>
  <si>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</si>
  <si>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</si>
  <si>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</si>
  <si>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</si>
  <si>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</si>
  <si>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</si>
  <si>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</si>
  <si>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</si>
  <si>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</si>
  <si>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</si>
  <si>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</si>
  <si>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</si>
  <si>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</si>
  <si>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Transmssn Elec by Others-NAC</t>
  </si>
  <si>
    <t>AEP Trans Equalization Agmt</t>
  </si>
  <si>
    <t>PJM Trans Enhancement Charge</t>
  </si>
  <si>
    <t>PJM TO Serv Exp - Aff</t>
  </si>
  <si>
    <t>PJM NITS Expense - Affiliated</t>
  </si>
  <si>
    <t>GFA Trans Exp Unb - Affiliate</t>
  </si>
  <si>
    <t>PJM Trans Enhancement Credits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</si>
  <si>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</si>
  <si>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</si>
  <si>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</si>
  <si>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</si>
  <si>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</si>
  <si>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Underground Line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</si>
  <si>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</si>
  <si>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</si>
  <si>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</si>
  <si>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</si>
  <si>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</si>
  <si>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</si>
  <si>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</si>
  <si>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</si>
  <si>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</si>
  <si>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</si>
  <si>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</si>
  <si>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</si>
  <si>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</si>
  <si>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</si>
  <si>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</si>
  <si>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</si>
  <si>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</si>
  <si>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</si>
  <si>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</si>
  <si>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</si>
  <si>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</si>
  <si>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</si>
  <si>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</si>
  <si>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</si>
  <si>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</si>
  <si>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Assistnce Exp - DSM - Ind</t>
  </si>
  <si>
    <t>Cust Assistance Expense - DSM</t>
  </si>
  <si>
    <t>Information &amp; Instruct Advrtis</t>
  </si>
  <si>
    <t>Misc Cust Svc&amp;Informational Ex</t>
  </si>
  <si>
    <t>Supervision - Residential</t>
  </si>
  <si>
    <t>Supervision - Comm &amp; Ind</t>
  </si>
  <si>
    <t>Administrative &amp; Gen Salaries</t>
  </si>
  <si>
    <t>Admin &amp; Gen Salaries Trnsfr</t>
  </si>
  <si>
    <t>Off Supl &amp; Exp - Nonassociated</t>
  </si>
  <si>
    <t>Office Supplies &amp; Exp - Trnsf</t>
  </si>
  <si>
    <t>Office Utilites</t>
  </si>
  <si>
    <t>Cellular Phones and Pagers</t>
  </si>
  <si>
    <t>Administrative Exp Trnsf - Cr</t>
  </si>
  <si>
    <t>Admin Exp Trnsf to Cnstrction</t>
  </si>
  <si>
    <t>Admin Exp Trnsf to ABD</t>
  </si>
  <si>
    <t>SSA Expense Transfers BL</t>
  </si>
  <si>
    <t>Outside Svcs Empl - Nonassoc</t>
  </si>
  <si>
    <t>AEPSC Billed to Client Co</t>
  </si>
  <si>
    <t>SSA Expense Transfers IT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</si>
  <si>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</si>
  <si>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</si>
  <si>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</si>
  <si>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</si>
  <si>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</si>
  <si>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</si>
  <si>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</si>
  <si>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</si>
  <si>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</si>
  <si>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</si>
  <si>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</si>
  <si>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</si>
  <si>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</si>
  <si>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</si>
  <si>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Group L-T Disability Ins Prem</t>
  </si>
  <si>
    <t>Group Dental Insurance Prem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</si>
</sst>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-&quot;"/>
    <numFmt numFmtId="186" formatCode="&quot;Tolerance: &quot;#,##0_);[Red]\(#,##0\)"/>
    <numFmt numFmtId="187" formatCode="&quot;ID: &quot;\ #,##0"/>
    <numFmt numFmtId="188" formatCode="0.0%"/>
    <numFmt numFmtId="189" formatCode="0.0%;\(0.0\)%"/>
    <numFmt numFmtId="190" formatCode="0.0%;[Red]\(0.0\)%"/>
    <numFmt numFmtId="191" formatCode="0;[Red]0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u val="single"/>
      <sz val="6.8"/>
      <color indexed="12"/>
      <name val="Arial"/>
      <family val="0"/>
    </font>
    <font>
      <u val="single"/>
      <sz val="6.8"/>
      <color indexed="36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color indexed="14"/>
      <name val="Arial"/>
      <family val="2"/>
    </font>
    <font>
      <sz val="10"/>
      <color indexed="14"/>
      <name val="Arial"/>
      <family val="0"/>
    </font>
    <font>
      <sz val="10"/>
      <color indexed="33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2" borderId="1" applyNumberFormat="0" applyAlignment="0" applyProtection="0"/>
    <xf numFmtId="0" fontId="20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6" borderId="1" applyNumberFormat="0" applyAlignment="0" applyProtection="0"/>
    <xf numFmtId="0" fontId="27" fillId="0" borderId="6" applyNumberFormat="0" applyFill="0" applyAlignment="0" applyProtection="0"/>
    <xf numFmtId="0" fontId="28" fillId="9" borderId="0" applyNumberFormat="0" applyBorder="0" applyAlignment="0" applyProtection="0"/>
    <xf numFmtId="0" fontId="0" fillId="4" borderId="1" applyNumberFormat="0" applyFont="0" applyAlignment="0" applyProtection="0"/>
    <xf numFmtId="0" fontId="29" fillId="2" borderId="7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8">
      <alignment horizontal="center"/>
      <protection/>
    </xf>
    <xf numFmtId="3" fontId="9" fillId="0" borderId="0" applyFont="0" applyFill="0" applyBorder="0" applyAlignment="0" applyProtection="0"/>
    <xf numFmtId="0" fontId="9" fillId="18" borderId="0" applyNumberFormat="0" applyFont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0" fillId="6" borderId="10" xfId="0" applyFill="1" applyBorder="1" applyAlignment="1">
      <alignment horizontal="left" vertical="top" wrapText="1"/>
    </xf>
    <xf numFmtId="14" fontId="0" fillId="6" borderId="10" xfId="0" applyNumberFormat="1" applyFill="1" applyBorder="1" applyAlignment="1">
      <alignment horizontal="left" vertical="top" wrapText="1"/>
    </xf>
    <xf numFmtId="40" fontId="1" fillId="0" borderId="11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3" fontId="8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19" borderId="0" xfId="0" applyNumberFormat="1" applyFont="1" applyFill="1" applyAlignment="1">
      <alignment/>
    </xf>
    <xf numFmtId="40" fontId="0" fillId="19" borderId="0" xfId="0" applyNumberFormat="1" applyFont="1" applyFill="1" applyAlignment="1">
      <alignment/>
    </xf>
    <xf numFmtId="38" fontId="1" fillId="0" borderId="0" xfId="0" applyNumberFormat="1" applyFont="1" applyAlignment="1">
      <alignment horizontal="centerContinuous"/>
    </xf>
    <xf numFmtId="40" fontId="0" fillId="0" borderId="0" xfId="0" applyNumberFormat="1" applyFont="1" applyAlignment="1">
      <alignment/>
    </xf>
    <xf numFmtId="40" fontId="0" fillId="0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Continuous"/>
    </xf>
    <xf numFmtId="40" fontId="5" fillId="0" borderId="0" xfId="0" applyNumberFormat="1" applyFont="1" applyBorder="1" applyAlignment="1" quotePrefix="1">
      <alignment horizontal="center"/>
    </xf>
    <xf numFmtId="3" fontId="8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8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/>
    </xf>
    <xf numFmtId="187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"/>
    </xf>
    <xf numFmtId="40" fontId="4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1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9" borderId="0" xfId="0" applyNumberFormat="1" applyFont="1" applyFill="1" applyAlignment="1">
      <alignment/>
    </xf>
    <xf numFmtId="3" fontId="14" fillId="9" borderId="0" xfId="0" applyNumberFormat="1" applyFont="1" applyFill="1" applyBorder="1" applyAlignment="1">
      <alignment horizontal="left"/>
    </xf>
    <xf numFmtId="0" fontId="0" fillId="9" borderId="0" xfId="0" applyFont="1" applyFill="1" applyAlignment="1">
      <alignment/>
    </xf>
    <xf numFmtId="40" fontId="0" fillId="9" borderId="0" xfId="0" applyNumberFormat="1" applyFont="1" applyFill="1" applyAlignment="1">
      <alignment/>
    </xf>
    <xf numFmtId="38" fontId="14" fillId="9" borderId="0" xfId="0" applyNumberFormat="1" applyFont="1" applyFill="1" applyBorder="1" applyAlignment="1">
      <alignment horizontal="left"/>
    </xf>
    <xf numFmtId="38" fontId="0" fillId="9" borderId="0" xfId="0" applyNumberFormat="1" applyFill="1" applyAlignment="1">
      <alignment/>
    </xf>
    <xf numFmtId="38" fontId="0" fillId="9" borderId="0" xfId="0" applyNumberFormat="1" applyFont="1" applyFill="1" applyAlignment="1">
      <alignment/>
    </xf>
    <xf numFmtId="0" fontId="14" fillId="9" borderId="0" xfId="0" applyFont="1" applyFill="1" applyAlignment="1">
      <alignment horizontal="left"/>
    </xf>
    <xf numFmtId="0" fontId="0" fillId="9" borderId="0" xfId="0" applyFont="1" applyFill="1" applyAlignment="1">
      <alignment horizontal="centerContinuous"/>
    </xf>
    <xf numFmtId="3" fontId="8" fillId="0" borderId="0" xfId="0" applyNumberFormat="1" applyFont="1" applyFill="1" applyAlignment="1">
      <alignment horizontal="center"/>
    </xf>
    <xf numFmtId="3" fontId="14" fillId="9" borderId="0" xfId="0" applyNumberFormat="1" applyFont="1" applyFill="1" applyAlignment="1">
      <alignment horizontal="right"/>
    </xf>
    <xf numFmtId="40" fontId="14" fillId="9" borderId="0" xfId="0" applyNumberFormat="1" applyFont="1" applyFill="1" applyBorder="1" applyAlignment="1">
      <alignment horizontal="right"/>
    </xf>
    <xf numFmtId="0" fontId="14" fillId="9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left" indent="1"/>
    </xf>
    <xf numFmtId="3" fontId="1" fillId="0" borderId="0" xfId="0" applyNumberFormat="1" applyFont="1" applyFill="1" applyAlignment="1">
      <alignment horizontal="left" indent="2"/>
    </xf>
    <xf numFmtId="3" fontId="0" fillId="0" borderId="0" xfId="0" applyNumberFormat="1" applyFont="1" applyAlignment="1">
      <alignment horizontal="left" indent="1"/>
    </xf>
    <xf numFmtId="3" fontId="0" fillId="19" borderId="0" xfId="0" applyNumberFormat="1" applyFont="1" applyFill="1" applyAlignment="1">
      <alignment horizontal="left" indent="6"/>
    </xf>
    <xf numFmtId="3" fontId="8" fillId="0" borderId="8" xfId="0" applyNumberFormat="1" applyFont="1" applyBorder="1" applyAlignment="1">
      <alignment horizontal="left"/>
    </xf>
    <xf numFmtId="3" fontId="1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1"/>
    </xf>
    <xf numFmtId="3" fontId="0" fillId="0" borderId="0" xfId="0" applyNumberFormat="1" applyFont="1" applyFill="1" applyAlignment="1">
      <alignment horizontal="left" indent="2"/>
    </xf>
    <xf numFmtId="40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left" indent="2"/>
    </xf>
    <xf numFmtId="3" fontId="0" fillId="0" borderId="0" xfId="0" applyNumberFormat="1" applyFont="1" applyAlignment="1">
      <alignment horizontal="left" indent="3"/>
    </xf>
    <xf numFmtId="3" fontId="0" fillId="0" borderId="12" xfId="0" applyNumberFormat="1" applyFont="1" applyBorder="1" applyAlignment="1">
      <alignment horizontal="left" indent="3"/>
    </xf>
    <xf numFmtId="3" fontId="1" fillId="0" borderId="0" xfId="0" applyNumberFormat="1" applyFont="1" applyAlignment="1">
      <alignment/>
    </xf>
    <xf numFmtId="40" fontId="1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left" indent="4"/>
    </xf>
    <xf numFmtId="3" fontId="0" fillId="0" borderId="12" xfId="0" applyNumberFormat="1" applyFont="1" applyBorder="1" applyAlignment="1">
      <alignment horizontal="left" indent="4"/>
    </xf>
    <xf numFmtId="3" fontId="0" fillId="0" borderId="0" xfId="0" applyNumberFormat="1" applyFont="1" applyBorder="1" applyAlignment="1">
      <alignment horizontal="left" indent="2"/>
    </xf>
    <xf numFmtId="40" fontId="4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 indent="1"/>
    </xf>
    <xf numFmtId="3" fontId="0" fillId="0" borderId="0" xfId="0" applyNumberFormat="1" applyFont="1" applyBorder="1" applyAlignment="1">
      <alignment horizontal="left" indent="3"/>
    </xf>
    <xf numFmtId="3" fontId="0" fillId="0" borderId="12" xfId="0" applyNumberFormat="1" applyFont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3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left" indent="5"/>
    </xf>
    <xf numFmtId="3" fontId="0" fillId="0" borderId="0" xfId="0" applyNumberFormat="1" applyFont="1" applyAlignment="1">
      <alignment horizontal="left" indent="5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3"/>
    </xf>
    <xf numFmtId="3" fontId="1" fillId="0" borderId="0" xfId="0" applyNumberFormat="1" applyFont="1" applyAlignment="1">
      <alignment horizontal="left" indent="1"/>
    </xf>
    <xf numFmtId="3" fontId="1" fillId="0" borderId="12" xfId="0" applyNumberFormat="1" applyFont="1" applyFill="1" applyBorder="1" applyAlignment="1">
      <alignment horizontal="left" indent="1"/>
    </xf>
    <xf numFmtId="39" fontId="1" fillId="0" borderId="0" xfId="0" applyNumberFormat="1" applyFont="1" applyAlignment="1">
      <alignment horizontal="left" indent="10"/>
    </xf>
    <xf numFmtId="39" fontId="1" fillId="0" borderId="11" xfId="0" applyNumberFormat="1" applyFont="1" applyFill="1" applyBorder="1" applyAlignment="1">
      <alignment horizontal="center"/>
    </xf>
    <xf numFmtId="39" fontId="1" fillId="0" borderId="0" xfId="0" applyNumberFormat="1" applyFont="1" applyAlignment="1">
      <alignment horizontal="centerContinuous"/>
    </xf>
    <xf numFmtId="39" fontId="1" fillId="0" borderId="11" xfId="0" applyNumberFormat="1" applyFont="1" applyBorder="1" applyAlignment="1">
      <alignment horizontal="center"/>
    </xf>
    <xf numFmtId="39" fontId="0" fillId="0" borderId="0" xfId="0" applyNumberFormat="1" applyFont="1" applyAlignment="1">
      <alignment/>
    </xf>
    <xf numFmtId="39" fontId="0" fillId="9" borderId="0" xfId="0" applyNumberFormat="1" applyFont="1" applyFill="1" applyAlignment="1">
      <alignment/>
    </xf>
    <xf numFmtId="39" fontId="0" fillId="9" borderId="0" xfId="0" applyNumberFormat="1" applyFont="1" applyFill="1" applyAlignment="1" applyProtection="1">
      <alignment horizontal="centerContinuous"/>
      <protection hidden="1"/>
    </xf>
    <xf numFmtId="39" fontId="0" fillId="9" borderId="0" xfId="0" applyNumberFormat="1" applyFont="1" applyFill="1" applyAlignment="1">
      <alignment horizontal="centerContinuous"/>
    </xf>
    <xf numFmtId="39" fontId="0" fillId="19" borderId="0" xfId="0" applyNumberFormat="1" applyFont="1" applyFill="1" applyAlignment="1">
      <alignment/>
    </xf>
    <xf numFmtId="39" fontId="0" fillId="0" borderId="0" xfId="0" applyNumberFormat="1" applyFont="1" applyAlignment="1">
      <alignment horizontal="centerContinuous"/>
    </xf>
    <xf numFmtId="191" fontId="1" fillId="0" borderId="11" xfId="0" applyNumberFormat="1" applyFont="1" applyBorder="1" applyAlignment="1">
      <alignment horizontal="center"/>
    </xf>
    <xf numFmtId="190" fontId="1" fillId="0" borderId="13" xfId="0" applyNumberFormat="1" applyFont="1" applyFill="1" applyBorder="1" applyAlignment="1">
      <alignment horizontal="right"/>
    </xf>
    <xf numFmtId="190" fontId="0" fillId="0" borderId="14" xfId="0" applyNumberFormat="1" applyFont="1" applyFill="1" applyBorder="1" applyAlignment="1">
      <alignment horizontal="right"/>
    </xf>
    <xf numFmtId="190" fontId="0" fillId="0" borderId="14" xfId="59" applyNumberFormat="1" applyFont="1" applyFill="1" applyBorder="1" applyAlignment="1">
      <alignment horizontal="right"/>
    </xf>
    <xf numFmtId="190" fontId="0" fillId="0" borderId="15" xfId="59" applyNumberFormat="1" applyFont="1" applyFill="1" applyBorder="1" applyAlignment="1">
      <alignment horizontal="right"/>
    </xf>
    <xf numFmtId="190" fontId="0" fillId="0" borderId="16" xfId="59" applyNumberFormat="1" applyFont="1" applyFill="1" applyBorder="1" applyAlignment="1">
      <alignment horizontal="right"/>
    </xf>
    <xf numFmtId="190" fontId="1" fillId="0" borderId="14" xfId="59" applyNumberFormat="1" applyFont="1" applyFill="1" applyBorder="1" applyAlignment="1">
      <alignment horizontal="right"/>
    </xf>
    <xf numFmtId="190" fontId="1" fillId="0" borderId="15" xfId="59" applyNumberFormat="1" applyFont="1" applyFill="1" applyBorder="1" applyAlignment="1">
      <alignment horizontal="right"/>
    </xf>
    <xf numFmtId="190" fontId="11" fillId="0" borderId="14" xfId="59" applyNumberFormat="1" applyFont="1" applyBorder="1" applyAlignment="1">
      <alignment horizontal="right"/>
    </xf>
    <xf numFmtId="190" fontId="11" fillId="0" borderId="14" xfId="59" applyNumberFormat="1" applyFont="1" applyFill="1" applyBorder="1" applyAlignment="1">
      <alignment horizontal="right"/>
    </xf>
    <xf numFmtId="190" fontId="1" fillId="0" borderId="17" xfId="59" applyNumberFormat="1" applyFont="1" applyFill="1" applyBorder="1" applyAlignment="1">
      <alignment horizontal="right"/>
    </xf>
    <xf numFmtId="190" fontId="0" fillId="19" borderId="14" xfId="0" applyNumberFormat="1" applyFont="1" applyFill="1" applyBorder="1" applyAlignment="1">
      <alignment horizontal="right"/>
    </xf>
    <xf numFmtId="8" fontId="0" fillId="19" borderId="18" xfId="0" applyNumberFormat="1" applyFont="1" applyFill="1" applyBorder="1" applyAlignment="1">
      <alignment/>
    </xf>
    <xf numFmtId="190" fontId="0" fillId="0" borderId="14" xfId="0" applyNumberFormat="1" applyFont="1" applyFill="1" applyBorder="1" applyAlignment="1">
      <alignment horizontal="centerContinuous"/>
    </xf>
    <xf numFmtId="8" fontId="0" fillId="0" borderId="18" xfId="0" applyNumberFormat="1" applyFont="1" applyFill="1" applyBorder="1" applyAlignment="1">
      <alignment/>
    </xf>
    <xf numFmtId="190" fontId="1" fillId="0" borderId="19" xfId="0" applyNumberFormat="1" applyFont="1" applyFill="1" applyBorder="1" applyAlignment="1">
      <alignment horizontal="right"/>
    </xf>
    <xf numFmtId="8" fontId="1" fillId="0" borderId="20" xfId="0" applyNumberFormat="1" applyFont="1" applyFill="1" applyBorder="1" applyAlignment="1">
      <alignment/>
    </xf>
    <xf numFmtId="8" fontId="0" fillId="0" borderId="18" xfId="0" applyNumberFormat="1" applyFont="1" applyFill="1" applyBorder="1" applyAlignment="1">
      <alignment horizontal="centerContinuous"/>
    </xf>
    <xf numFmtId="190" fontId="1" fillId="0" borderId="19" xfId="0" applyNumberFormat="1" applyFont="1" applyFill="1" applyBorder="1" applyAlignment="1">
      <alignment horizontal="center"/>
    </xf>
    <xf numFmtId="40" fontId="1" fillId="0" borderId="20" xfId="0" applyNumberFormat="1" applyFont="1" applyFill="1" applyBorder="1" applyAlignment="1">
      <alignment horizontal="center"/>
    </xf>
    <xf numFmtId="8" fontId="1" fillId="0" borderId="18" xfId="0" applyNumberFormat="1" applyFont="1" applyFill="1" applyBorder="1" applyAlignment="1">
      <alignment/>
    </xf>
    <xf numFmtId="171" fontId="0" fillId="0" borderId="18" xfId="0" applyNumberFormat="1" applyFont="1" applyFill="1" applyBorder="1" applyAlignment="1">
      <alignment horizontal="right"/>
    </xf>
    <xf numFmtId="0" fontId="13" fillId="0" borderId="18" xfId="0" applyNumberFormat="1" applyFont="1" applyFill="1" applyBorder="1" applyAlignment="1" quotePrefix="1">
      <alignment horizontal="left"/>
    </xf>
    <xf numFmtId="0" fontId="5" fillId="0" borderId="18" xfId="0" applyNumberFormat="1" applyFont="1" applyFill="1" applyBorder="1" applyAlignment="1" quotePrefix="1">
      <alignment horizontal="left"/>
    </xf>
    <xf numFmtId="40" fontId="12" fillId="0" borderId="18" xfId="0" applyNumberFormat="1" applyFont="1" applyFill="1" applyBorder="1" applyAlignment="1">
      <alignment horizontal="center"/>
    </xf>
    <xf numFmtId="190" fontId="11" fillId="0" borderId="14" xfId="0" applyNumberFormat="1" applyFont="1" applyBorder="1" applyAlignment="1">
      <alignment horizontal="center"/>
    </xf>
    <xf numFmtId="190" fontId="0" fillId="0" borderId="14" xfId="0" applyNumberFormat="1" applyFont="1" applyFill="1" applyBorder="1" applyAlignment="1">
      <alignment/>
    </xf>
    <xf numFmtId="190" fontId="0" fillId="9" borderId="14" xfId="0" applyNumberFormat="1" applyFont="1" applyFill="1" applyBorder="1" applyAlignment="1">
      <alignment/>
    </xf>
    <xf numFmtId="8" fontId="0" fillId="9" borderId="18" xfId="0" applyNumberFormat="1" applyFont="1" applyFill="1" applyBorder="1" applyAlignment="1">
      <alignment/>
    </xf>
    <xf numFmtId="39" fontId="1" fillId="0" borderId="0" xfId="0" applyNumberFormat="1" applyFont="1" applyAlignment="1">
      <alignment horizontal="left" indent="14"/>
    </xf>
    <xf numFmtId="39" fontId="1" fillId="0" borderId="0" xfId="0" applyNumberFormat="1" applyFont="1" applyAlignment="1">
      <alignment horizontal="left" indent="11"/>
    </xf>
    <xf numFmtId="39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40" fontId="0" fillId="0" borderId="12" xfId="0" applyNumberFormat="1" applyFont="1" applyBorder="1" applyAlignment="1">
      <alignment/>
    </xf>
    <xf numFmtId="40" fontId="0" fillId="0" borderId="21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40" fontId="0" fillId="0" borderId="12" xfId="0" applyNumberFormat="1" applyFont="1" applyFill="1" applyBorder="1" applyAlignment="1">
      <alignment/>
    </xf>
    <xf numFmtId="40" fontId="1" fillId="0" borderId="12" xfId="0" applyNumberFormat="1" applyFont="1" applyFill="1" applyBorder="1" applyAlignment="1">
      <alignment/>
    </xf>
    <xf numFmtId="40" fontId="11" fillId="0" borderId="0" xfId="0" applyNumberFormat="1" applyFont="1" applyFill="1" applyAlignment="1">
      <alignment horizontal="center"/>
    </xf>
    <xf numFmtId="40" fontId="1" fillId="0" borderId="22" xfId="0" applyNumberFormat="1" applyFont="1" applyBorder="1" applyAlignment="1">
      <alignment/>
    </xf>
    <xf numFmtId="40" fontId="0" fillId="0" borderId="0" xfId="0" applyNumberFormat="1" applyFont="1" applyFill="1" applyAlignment="1">
      <alignment horizontal="right"/>
    </xf>
    <xf numFmtId="40" fontId="0" fillId="0" borderId="21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40" fontId="1" fillId="0" borderId="22" xfId="0" applyNumberFormat="1" applyFont="1" applyFill="1" applyBorder="1" applyAlignment="1">
      <alignment/>
    </xf>
    <xf numFmtId="3" fontId="14" fillId="9" borderId="0" xfId="0" applyNumberFormat="1" applyFont="1" applyFill="1" applyAlignment="1" applyProtection="1" quotePrefix="1">
      <alignment horizontal="right"/>
      <protection hidden="1"/>
    </xf>
    <xf numFmtId="38" fontId="14" fillId="9" borderId="0" xfId="0" applyNumberFormat="1" applyFont="1" applyFill="1" applyAlignment="1" quotePrefix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104775</xdr:rowOff>
    </xdr:from>
    <xdr:to>
      <xdr:col>2</xdr:col>
      <xdr:colOff>771525</xdr:colOff>
      <xdr:row>3</xdr:row>
      <xdr:rowOff>142875</xdr:rowOff>
    </xdr:to>
    <xdr:sp macro="[0]!Print1">
      <xdr:nvSpPr>
        <xdr:cNvPr id="1" name="AutoShape 2"/>
        <xdr:cNvSpPr>
          <a:spLocks/>
        </xdr:cNvSpPr>
      </xdr:nvSpPr>
      <xdr:spPr>
        <a:xfrm>
          <a:off x="133350" y="266700"/>
          <a:ext cx="1390650" cy="200025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MTD and YTD</a:t>
          </a:r>
        </a:p>
      </xdr:txBody>
    </xdr:sp>
    <xdr:clientData fPrintsWithSheet="0"/>
  </xdr:twoCellAnchor>
  <xdr:twoCellAnchor>
    <xdr:from>
      <xdr:col>2</xdr:col>
      <xdr:colOff>1028700</xdr:colOff>
      <xdr:row>2</xdr:row>
      <xdr:rowOff>133350</xdr:rowOff>
    </xdr:from>
    <xdr:to>
      <xdr:col>2</xdr:col>
      <xdr:colOff>2771775</xdr:colOff>
      <xdr:row>4</xdr:row>
      <xdr:rowOff>0</xdr:rowOff>
    </xdr:to>
    <xdr:sp macro="[0]!Print2">
      <xdr:nvSpPr>
        <xdr:cNvPr id="2" name="AutoShape 3"/>
        <xdr:cNvSpPr>
          <a:spLocks/>
        </xdr:cNvSpPr>
      </xdr:nvSpPr>
      <xdr:spPr>
        <a:xfrm>
          <a:off x="1781175" y="295275"/>
          <a:ext cx="1743075" cy="190500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QTD and 12mo Roll</a:t>
          </a:r>
        </a:p>
      </xdr:txBody>
    </xdr:sp>
    <xdr:clientData fPrintsWithSheet="0"/>
  </xdr:twoCellAnchor>
  <xdr:twoCellAnchor>
    <xdr:from>
      <xdr:col>2</xdr:col>
      <xdr:colOff>180975</xdr:colOff>
      <xdr:row>1</xdr:row>
      <xdr:rowOff>19050</xdr:rowOff>
    </xdr:from>
    <xdr:to>
      <xdr:col>2</xdr:col>
      <xdr:colOff>1924050</xdr:colOff>
      <xdr:row>2</xdr:row>
      <xdr:rowOff>47625</xdr:rowOff>
    </xdr:to>
    <xdr:sp macro="[0]!Print2">
      <xdr:nvSpPr>
        <xdr:cNvPr id="3" name="AutoShape 4"/>
        <xdr:cNvSpPr>
          <a:spLocks/>
        </xdr:cNvSpPr>
      </xdr:nvSpPr>
      <xdr:spPr>
        <a:xfrm>
          <a:off x="933450" y="19050"/>
          <a:ext cx="1743075" cy="190500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 Print Settings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</sheetPr>
  <dimension ref="A1:X591"/>
  <sheetViews>
    <sheetView tabSelected="1" zoomScaleSheetLayoutView="100" zoomScalePageLayoutView="0" workbookViewId="0" topLeftCell="A1">
      <pane xSplit="4" ySplit="7" topLeftCell="E8" activePane="bottomRight" state="frozen"/>
      <selection pane="topLeft" activeCell="A2" sqref="A2"/>
      <selection pane="topRight" activeCell="E2" sqref="E2"/>
      <selection pane="bottomLeft" activeCell="A8" sqref="A8"/>
      <selection pane="bottomRight" activeCell="E8" sqref="E8"/>
    </sheetView>
  </sheetViews>
  <sheetFormatPr defaultColWidth="9.140625" defaultRowHeight="12.75" outlineLevelRow="2" outlineLevelCol="1"/>
  <cols>
    <col min="1" max="1" width="48.140625" style="9" hidden="1" customWidth="1"/>
    <col min="2" max="2" width="11.28125" style="9" customWidth="1"/>
    <col min="3" max="3" width="46.28125" style="9" customWidth="1"/>
    <col min="4" max="5" width="2.7109375" style="17" customWidth="1"/>
    <col min="6" max="7" width="21.00390625" style="86" customWidth="1"/>
    <col min="8" max="8" width="19.28125" style="35" customWidth="1" collapsed="1"/>
    <col min="9" max="9" width="12.7109375" style="94" hidden="1" customWidth="1" outlineLevel="1"/>
    <col min="10" max="10" width="2.7109375" style="106" customWidth="1"/>
    <col min="11" max="12" width="21.00390625" style="86" customWidth="1"/>
    <col min="13" max="13" width="19.28125" style="35" customWidth="1" collapsed="1"/>
    <col min="14" max="14" width="12.7109375" style="94" hidden="1" customWidth="1" outlineLevel="1"/>
    <col min="15" max="15" width="2.7109375" style="106" customWidth="1"/>
    <col min="16" max="17" width="21.00390625" style="86" customWidth="1"/>
    <col min="18" max="18" width="19.28125" style="35" customWidth="1" collapsed="1"/>
    <col min="19" max="19" width="12.7109375" style="94" hidden="1" customWidth="1" outlineLevel="1"/>
    <col min="20" max="20" width="2.7109375" style="106" customWidth="1"/>
    <col min="21" max="22" width="21.00390625" style="86" customWidth="1"/>
    <col min="23" max="23" width="19.28125" style="35" customWidth="1" collapsed="1"/>
    <col min="24" max="24" width="12.7109375" style="94" hidden="1" customWidth="1" outlineLevel="1"/>
    <col min="25" max="16384" width="9.140625" style="9" customWidth="1"/>
  </cols>
  <sheetData>
    <row r="1" spans="1:24" s="14" customFormat="1" ht="13.5" customHeight="1" hidden="1">
      <c r="A1" s="14" t="s">
        <v>203</v>
      </c>
      <c r="B1" s="14" t="s">
        <v>156</v>
      </c>
      <c r="C1" s="54" t="s">
        <v>157</v>
      </c>
      <c r="D1" s="15"/>
      <c r="E1" s="15"/>
      <c r="F1" s="15" t="s">
        <v>203</v>
      </c>
      <c r="G1" s="15" t="s">
        <v>204</v>
      </c>
      <c r="H1" s="90" t="s">
        <v>205</v>
      </c>
      <c r="I1" s="103" t="s">
        <v>205</v>
      </c>
      <c r="J1" s="104"/>
      <c r="K1" s="15" t="s">
        <v>372</v>
      </c>
      <c r="L1" s="15" t="s">
        <v>373</v>
      </c>
      <c r="M1" s="90" t="s">
        <v>205</v>
      </c>
      <c r="N1" s="103" t="s">
        <v>205</v>
      </c>
      <c r="O1" s="104"/>
      <c r="P1" s="15" t="s">
        <v>374</v>
      </c>
      <c r="Q1" s="15" t="s">
        <v>375</v>
      </c>
      <c r="R1" s="90" t="s">
        <v>205</v>
      </c>
      <c r="S1" s="103" t="s">
        <v>205</v>
      </c>
      <c r="T1" s="104"/>
      <c r="U1" s="15" t="s">
        <v>377</v>
      </c>
      <c r="V1" s="15" t="s">
        <v>376</v>
      </c>
      <c r="W1" s="90" t="s">
        <v>205</v>
      </c>
      <c r="X1" s="103" t="s">
        <v>205</v>
      </c>
    </row>
    <row r="2" spans="3:24" ht="12.75">
      <c r="C2" s="16"/>
      <c r="F2" s="122"/>
      <c r="G2" s="123" t="str">
        <f>IF($C$580="Error",$C$585,IF($C$586="Error",$C$582&amp;" - "&amp;$C$581,IF($C$586=$C$585,$C$586&amp;" - "&amp;$C$580,$C$586&amp;" - "&amp;$C$585)))</f>
        <v>Kentucky Power Corp Consol</v>
      </c>
      <c r="H2" s="18"/>
      <c r="I2" s="105"/>
      <c r="K2" s="122"/>
      <c r="L2" s="123" t="str">
        <f>IF($C$580="Error",$C$585,IF($C$586="Error",$C$582&amp;" - "&amp;$C$581,IF($C$586=$C$585,$C$586&amp;" -"&amp;$C$580,$C$586&amp;" - "&amp;$C$585)))</f>
        <v>Kentucky Power Corp Consol</v>
      </c>
      <c r="M2" s="18"/>
      <c r="N2" s="105"/>
      <c r="P2" s="122"/>
      <c r="Q2" s="123" t="str">
        <f>IF($C$580="Error",$C$585,IF($C$586="Error",$C$582&amp;" - "&amp;$C$581,IF($C$586=$C$585,$C$586&amp;" -"&amp;$C$580,$C$586&amp;" - "&amp;$C$585)))</f>
        <v>Kentucky Power Corp Consol</v>
      </c>
      <c r="R2" s="18"/>
      <c r="S2" s="105"/>
      <c r="U2" s="122"/>
      <c r="V2" s="123" t="str">
        <f>IF($C$580="Error",$C$585,IF($C$586="Error",$C$582&amp;" - "&amp;$C$581,IF($C$586=$C$585,$C$586&amp;" -"&amp;$C$580,$C$586&amp;" - "&amp;$C$585)))</f>
        <v>Kentucky Power Corp Consol</v>
      </c>
      <c r="W2" s="18"/>
      <c r="X2" s="105"/>
    </row>
    <row r="3" spans="3:24" ht="12.75">
      <c r="C3" s="20">
        <f>IF(C576&gt;0,"REPORT HAS "&amp;C576&amp;" DATA ERROR(S)","")</f>
      </c>
      <c r="F3" s="82"/>
      <c r="G3" s="124" t="s">
        <v>206</v>
      </c>
      <c r="H3" s="18"/>
      <c r="I3" s="105"/>
      <c r="K3" s="82"/>
      <c r="L3" s="124" t="s">
        <v>206</v>
      </c>
      <c r="M3" s="18"/>
      <c r="N3" s="105"/>
      <c r="P3" s="82"/>
      <c r="Q3" s="124" t="s">
        <v>206</v>
      </c>
      <c r="R3" s="18"/>
      <c r="S3" s="105"/>
      <c r="U3" s="82"/>
      <c r="V3" s="124" t="s">
        <v>206</v>
      </c>
      <c r="W3" s="18"/>
      <c r="X3" s="105"/>
    </row>
    <row r="4" spans="3:24" ht="12.75">
      <c r="C4" s="27"/>
      <c r="F4" s="121"/>
      <c r="G4" s="124" t="str">
        <f>TEXT(+$C$570,"MMMM YYYY")</f>
        <v>April 2011</v>
      </c>
      <c r="H4" s="18"/>
      <c r="I4" s="105"/>
      <c r="K4" s="121"/>
      <c r="L4" s="124" t="str">
        <f>TEXT(+$C$570,"MMMM YYYY")</f>
        <v>April 2011</v>
      </c>
      <c r="M4" s="18"/>
      <c r="N4" s="105"/>
      <c r="P4" s="121"/>
      <c r="Q4" s="124" t="str">
        <f>TEXT(+$C$570,"MMMM YYYY")</f>
        <v>April 2011</v>
      </c>
      <c r="R4" s="18"/>
      <c r="S4" s="105"/>
      <c r="U4" s="121"/>
      <c r="V4" s="124" t="str">
        <f>TEXT(+$C$570,"MMMM YYYY")</f>
        <v>April 2011</v>
      </c>
      <c r="W4" s="18"/>
      <c r="X4" s="105"/>
    </row>
    <row r="5" spans="2:24" ht="13.5" thickBot="1">
      <c r="B5" s="55" t="str">
        <f>"Run Date: "&amp;TEXT(NvsEndTime,"MM/DD/YYYY  hh:mm")</f>
        <v>Run Date: 05/09/2011  16:32</v>
      </c>
      <c r="C5" s="22"/>
      <c r="D5" s="23"/>
      <c r="E5" s="23"/>
      <c r="F5" s="83"/>
      <c r="G5" s="83"/>
      <c r="H5" s="25"/>
      <c r="I5" s="107"/>
      <c r="J5" s="108"/>
      <c r="K5" s="83"/>
      <c r="L5" s="83"/>
      <c r="M5" s="25"/>
      <c r="N5" s="107"/>
      <c r="O5" s="108"/>
      <c r="P5" s="83"/>
      <c r="Q5" s="83"/>
      <c r="R5" s="25"/>
      <c r="S5" s="107"/>
      <c r="T5" s="108"/>
      <c r="U5" s="83"/>
      <c r="V5" s="83"/>
      <c r="W5" s="25"/>
      <c r="X5" s="107"/>
    </row>
    <row r="6" spans="2:24" ht="12.75">
      <c r="B6" s="26" t="str">
        <f>IF(C583&lt;&gt;"Error",C583,"")</f>
        <v>X_OPR_COS</v>
      </c>
      <c r="C6" s="47" t="str">
        <f>"Rpt ID: "&amp;C578&amp;"      Layout: "&amp;C579</f>
        <v>Rpt ID: GLR2100V      Layout: GLR2100V</v>
      </c>
      <c r="D6" s="19"/>
      <c r="E6" s="19"/>
      <c r="F6" s="84" t="s">
        <v>207</v>
      </c>
      <c r="G6" s="91"/>
      <c r="H6" s="59" t="s">
        <v>277</v>
      </c>
      <c r="I6" s="105"/>
      <c r="J6" s="109"/>
      <c r="K6" s="84" t="s">
        <v>209</v>
      </c>
      <c r="L6" s="91"/>
      <c r="M6" s="59" t="s">
        <v>277</v>
      </c>
      <c r="N6" s="105"/>
      <c r="O6" s="109"/>
      <c r="P6" s="84" t="s">
        <v>208</v>
      </c>
      <c r="Q6" s="91"/>
      <c r="R6" s="59" t="s">
        <v>277</v>
      </c>
      <c r="S6" s="105"/>
      <c r="T6" s="109"/>
      <c r="U6" s="84" t="s">
        <v>210</v>
      </c>
      <c r="V6" s="91"/>
      <c r="W6" s="59" t="s">
        <v>277</v>
      </c>
      <c r="X6" s="105"/>
    </row>
    <row r="7" spans="1:24" s="12" customFormat="1" ht="13.5" thickBot="1">
      <c r="A7" s="9"/>
      <c r="B7" s="21" t="str">
        <f>IF(C580="Error",""&amp;C586,IF(C586="Error",""&amp;C582,""&amp;C586))</f>
        <v>KYP_CORP_CONSOL</v>
      </c>
      <c r="C7" s="8" t="str">
        <f>IF($C$580="Error",NvsTreeASD&amp;" Acct: PRPT_ACCOUNT      BU: "&amp;+$C$587,IF(C586="Error",NvsTreeASD&amp;" Acct: PRPT_ACCOUNT     BU: "&amp;+$C$582,NvsTreeASD&amp;"  Acct: PRPT_ACCOUNT    BU: "&amp;+$C$586))</f>
        <v>V2099-01-01 Acct: PRPT_ACCOUNT      BU: GL_PRPT_CONS</v>
      </c>
      <c r="D7" s="5"/>
      <c r="E7" s="5"/>
      <c r="F7" s="85" t="str">
        <f>TEXT($C$570,"YYYY")</f>
        <v>2011</v>
      </c>
      <c r="G7" s="92">
        <f>+F7-1</f>
        <v>2010</v>
      </c>
      <c r="H7" s="24" t="s">
        <v>211</v>
      </c>
      <c r="I7" s="110" t="s">
        <v>212</v>
      </c>
      <c r="J7" s="111"/>
      <c r="K7" s="85" t="str">
        <f>TEXT($C$570,"YYYY")</f>
        <v>2011</v>
      </c>
      <c r="L7" s="92">
        <f>+K7-1</f>
        <v>2010</v>
      </c>
      <c r="M7" s="24" t="s">
        <v>211</v>
      </c>
      <c r="N7" s="110" t="s">
        <v>212</v>
      </c>
      <c r="O7" s="111"/>
      <c r="P7" s="85" t="str">
        <f>TEXT($C$570,"YYYY")</f>
        <v>2011</v>
      </c>
      <c r="Q7" s="92">
        <f>+P7-1</f>
        <v>2010</v>
      </c>
      <c r="R7" s="24" t="s">
        <v>211</v>
      </c>
      <c r="S7" s="110" t="s">
        <v>212</v>
      </c>
      <c r="T7" s="111"/>
      <c r="U7" s="85" t="str">
        <f>TEXT($C$570,"YYYY")</f>
        <v>2011</v>
      </c>
      <c r="V7" s="92">
        <f>+U7-1</f>
        <v>2010</v>
      </c>
      <c r="W7" s="24" t="s">
        <v>211</v>
      </c>
      <c r="X7" s="110" t="s">
        <v>212</v>
      </c>
    </row>
    <row r="8" spans="3:24" ht="13.5" thickTop="1">
      <c r="C8" s="10"/>
      <c r="D8" s="28"/>
      <c r="E8" s="28"/>
      <c r="F8" s="17"/>
      <c r="G8" s="17"/>
      <c r="H8" s="29"/>
      <c r="I8" s="93"/>
      <c r="J8" s="112"/>
      <c r="K8" s="17"/>
      <c r="L8" s="17"/>
      <c r="M8" s="29"/>
      <c r="N8" s="93"/>
      <c r="O8" s="112"/>
      <c r="P8" s="17"/>
      <c r="Q8" s="17"/>
      <c r="R8" s="29"/>
      <c r="S8" s="93"/>
      <c r="T8" s="112"/>
      <c r="U8" s="17"/>
      <c r="V8" s="17"/>
      <c r="W8" s="29"/>
      <c r="X8" s="93"/>
    </row>
    <row r="9" spans="3:24" ht="0.75" customHeight="1" hidden="1" outlineLevel="1">
      <c r="C9" s="10"/>
      <c r="D9" s="28"/>
      <c r="E9" s="28"/>
      <c r="F9" s="17"/>
      <c r="G9" s="17"/>
      <c r="H9" s="132">
        <f>IF(D9&lt;0,IF(F9=0,0,IF(OR(D9=0,B9=0),"N.M.",IF(ABS(F9/D9)&gt;=10,"N.M.",F9/(-D9)))),IF(F9=0,0,IF(OR(D9=0,B9=0),"N.M.",IF(ABS(F9/D9)&gt;=10,"N.M.",F9/D9))))</f>
        <v>0</v>
      </c>
      <c r="I9" s="94">
        <f>IF(E9&lt;0,IF(G9=0,0,IF(OR(E9=0,C9=0),"N.M.",IF(ABS(G9/E9)&gt;=10,"N.M.",G9/(-E9)))),IF(G9=0,0,IF(OR(E9=0,C9=0),"N.M.",IF(ABS(G9/E9)&gt;=10,"N.M.",G9/E9))))</f>
        <v>0</v>
      </c>
      <c r="J9" s="113">
        <f>IF(E9&lt;0,IF(G9=0,0,IF(OR(E9=0,C9=0),"N.M.",IF(ABS(G9/E9)&gt;=10,"N.M.",G9/(-E9)))),IF(G9=0,0,IF(OR(E9=0,C9=0),"N.M.",IF(ABS(G9/E9)&gt;=10,"N.M.",G9/E9))))</f>
        <v>0</v>
      </c>
      <c r="K9" s="17"/>
      <c r="L9" s="17"/>
      <c r="M9" s="132">
        <f>IF(I9&lt;0,IF(K9=0,0,IF(OR(I9=0,G9=0),"N.M.",IF(ABS(K9/I9)&gt;=10,"N.M.",K9/(-I9)))),IF(K9=0,0,IF(OR(I9=0,G9=0),"N.M.",IF(ABS(K9/I9)&gt;=10,"N.M.",K9/I9))))</f>
        <v>0</v>
      </c>
      <c r="N9" s="94">
        <f>IF(J9&lt;0,IF(L9=0,0,IF(OR(J9=0,H9=0),"N.M.",IF(ABS(L9/J9)&gt;=10,"N.M.",L9/(-J9)))),IF(L9=0,0,IF(OR(J9=0,H9=0),"N.M.",IF(ABS(L9/J9)&gt;=10,"N.M.",L9/J9))))</f>
        <v>0</v>
      </c>
      <c r="O9" s="113"/>
      <c r="P9" s="17"/>
      <c r="Q9" s="17"/>
      <c r="R9" s="132">
        <f>IF(N9&lt;0,IF(P9=0,0,IF(OR(N9=0,L9=0),"N.M.",IF(ABS(P9/N9)&gt;=10,"N.M.",P9/(-N9)))),IF(P9=0,0,IF(OR(N9=0,L9=0),"N.M.",IF(ABS(P9/N9)&gt;=10,"N.M.",P9/N9))))</f>
        <v>0</v>
      </c>
      <c r="S9" s="94">
        <f>IF(O9&lt;0,IF(Q9=0,0,IF(OR(O9=0,M9=0),"N.M.",IF(ABS(Q9/O9)&gt;=10,"N.M.",Q9/(-O9)))),IF(Q9=0,0,IF(OR(O9=0,M9=0),"N.M.",IF(ABS(Q9/O9)&gt;=10,"N.M.",Q9/O9))))</f>
        <v>0</v>
      </c>
      <c r="T9" s="113"/>
      <c r="U9" s="17"/>
      <c r="V9" s="17"/>
      <c r="W9" s="132">
        <f>IF(S9&lt;0,IF(U9=0,0,IF(OR(S9=0,Q9=0),"N.M.",IF(ABS(U9/S9)&gt;=10,"N.M.",U9/(-S9)))),IF(U9=0,0,IF(OR(S9=0,Q9=0),"N.M.",IF(ABS(U9/S9)&gt;=10,"N.M.",U9/S9))))</f>
        <v>0</v>
      </c>
      <c r="X9" s="94">
        <f>IF(T9&lt;0,IF(V9=0,0,IF(OR(T9=0,R9=0),"N.M.",IF(ABS(V9/T9)&gt;=10,"N.M.",V9/(-T9)))),IF(V9=0,0,IF(OR(T9=0,R9=0),"N.M.",IF(ABS(V9/T9)&gt;=10,"N.M.",V9/T9))))</f>
        <v>0</v>
      </c>
    </row>
    <row r="10" spans="1:24" s="14" customFormat="1" ht="12.75" hidden="1" outlineLevel="2">
      <c r="A10" s="14" t="s">
        <v>413</v>
      </c>
      <c r="B10" s="14" t="s">
        <v>414</v>
      </c>
      <c r="C10" s="54" t="s">
        <v>415</v>
      </c>
      <c r="D10" s="15"/>
      <c r="E10" s="15"/>
      <c r="F10" s="15">
        <v>7126655.25</v>
      </c>
      <c r="G10" s="15">
        <v>4383512.42</v>
      </c>
      <c r="H10" s="90">
        <f>+F10-G10</f>
        <v>2743142.83</v>
      </c>
      <c r="I10" s="103">
        <f>IF(G10&lt;0,IF(H10=0,0,IF(OR(G10=0,F10=0),"N.M.",IF(ABS(H10/G10)&gt;=10,"N.M.",H10/(-G10)))),IF(H10=0,0,IF(OR(G10=0,F10=0),"N.M.",IF(ABS(H10/G10)&gt;=10,"N.M.",H10/G10))))</f>
        <v>0.6257864851675269</v>
      </c>
      <c r="J10" s="104"/>
      <c r="K10" s="15">
        <v>44334514.72</v>
      </c>
      <c r="L10" s="15">
        <v>36451813.85</v>
      </c>
      <c r="M10" s="90">
        <f>+K10-L10</f>
        <v>7882700.869999997</v>
      </c>
      <c r="N10" s="103">
        <f>IF(L10&lt;0,IF(M10=0,0,IF(OR(L10=0,K10=0),"N.M.",IF(ABS(M10/L10)&gt;=10,"N.M.",M10/(-L10)))),IF(M10=0,0,IF(OR(L10=0,K10=0),"N.M.",IF(ABS(M10/L10)&gt;=10,"N.M.",M10/L10))))</f>
        <v>0.21624989369356162</v>
      </c>
      <c r="O10" s="104"/>
      <c r="P10" s="15">
        <v>27572198.58</v>
      </c>
      <c r="Q10" s="15">
        <v>23398770.98</v>
      </c>
      <c r="R10" s="90">
        <f>+P10-Q10</f>
        <v>4173427.5999999978</v>
      </c>
      <c r="S10" s="103">
        <f>IF(Q10&lt;0,IF(R10=0,0,IF(OR(Q10=0,P10=0),"N.M.",IF(ABS(R10/Q10)&gt;=10,"N.M.",R10/(-Q10)))),IF(R10=0,0,IF(OR(Q10=0,P10=0),"N.M.",IF(ABS(R10/Q10)&gt;=10,"N.M.",R10/Q10))))</f>
        <v>0.17836097475235846</v>
      </c>
      <c r="T10" s="104"/>
      <c r="U10" s="15">
        <v>112364790.45</v>
      </c>
      <c r="V10" s="15">
        <v>84732860.13</v>
      </c>
      <c r="W10" s="90">
        <f>+U10-V10</f>
        <v>27631930.320000008</v>
      </c>
      <c r="X10" s="103">
        <f>IF(V10&lt;0,IF(W10=0,0,IF(OR(V10=0,U10=0),"N.M.",IF(ABS(W10/V10)&gt;=10,"N.M.",W10/(-V10)))),IF(W10=0,0,IF(OR(V10=0,U10=0),"N.M.",IF(ABS(W10/V10)&gt;=10,"N.M.",W10/V10))))</f>
        <v>0.3261064276315726</v>
      </c>
    </row>
    <row r="11" spans="1:24" s="14" customFormat="1" ht="12.75" hidden="1" outlineLevel="2">
      <c r="A11" s="14" t="s">
        <v>416</v>
      </c>
      <c r="B11" s="14" t="s">
        <v>417</v>
      </c>
      <c r="C11" s="54" t="s">
        <v>418</v>
      </c>
      <c r="D11" s="15"/>
      <c r="E11" s="15"/>
      <c r="F11" s="15">
        <v>3366455.19</v>
      </c>
      <c r="G11" s="15">
        <v>2337778.57</v>
      </c>
      <c r="H11" s="90">
        <f>+F11-G11</f>
        <v>1028676.6200000001</v>
      </c>
      <c r="I11" s="103">
        <f>IF(G11&lt;0,IF(H11=0,0,IF(OR(G11=0,F11=0),"N.M.",IF(ABS(H11/G11)&gt;=10,"N.M.",H11/(-G11)))),IF(H11=0,0,IF(OR(G11=0,F11=0),"N.M.",IF(ABS(H11/G11)&gt;=10,"N.M.",H11/G11))))</f>
        <v>0.44002311989710824</v>
      </c>
      <c r="J11" s="104"/>
      <c r="K11" s="15">
        <v>17996527.24</v>
      </c>
      <c r="L11" s="15">
        <v>14833136.39</v>
      </c>
      <c r="M11" s="90">
        <f>+K11-L11</f>
        <v>3163390.8499999978</v>
      </c>
      <c r="N11" s="103">
        <f>IF(L11&lt;0,IF(M11=0,0,IF(OR(L11=0,K11=0),"N.M.",IF(ABS(M11/L11)&gt;=10,"N.M.",M11/(-L11)))),IF(M11=0,0,IF(OR(L11=0,K11=0),"N.M.",IF(ABS(M11/L11)&gt;=10,"N.M.",M11/L11))))</f>
        <v>0.21326513603236663</v>
      </c>
      <c r="O11" s="104"/>
      <c r="P11" s="15">
        <v>11885027.92</v>
      </c>
      <c r="Q11" s="15">
        <v>9900003.44</v>
      </c>
      <c r="R11" s="90">
        <f>+P11-Q11</f>
        <v>1985024.4800000004</v>
      </c>
      <c r="S11" s="103">
        <f>IF(Q11&lt;0,IF(R11=0,0,IF(OR(Q11=0,P11=0),"N.M.",IF(ABS(R11/Q11)&gt;=10,"N.M.",R11/(-Q11)))),IF(R11=0,0,IF(OR(Q11=0,P11=0),"N.M.",IF(ABS(R11/Q11)&gt;=10,"N.M.",R11/Q11))))</f>
        <v>0.2005074535610465</v>
      </c>
      <c r="T11" s="104"/>
      <c r="U11" s="15">
        <v>54086932.769999996</v>
      </c>
      <c r="V11" s="15">
        <v>41022549.82</v>
      </c>
      <c r="W11" s="90">
        <f>+U11-V11</f>
        <v>13064382.949999996</v>
      </c>
      <c r="X11" s="103">
        <f>IF(V11&lt;0,IF(W11=0,0,IF(OR(V11=0,U11=0),"N.M.",IF(ABS(W11/V11)&gt;=10,"N.M.",W11/(-V11)))),IF(W11=0,0,IF(OR(V11=0,U11=0),"N.M.",IF(ABS(W11/V11)&gt;=10,"N.M.",W11/V11))))</f>
        <v>0.3184683304017984</v>
      </c>
    </row>
    <row r="12" spans="1:24" s="14" customFormat="1" ht="12.75" hidden="1" outlineLevel="2">
      <c r="A12" s="14" t="s">
        <v>419</v>
      </c>
      <c r="B12" s="14" t="s">
        <v>420</v>
      </c>
      <c r="C12" s="54" t="s">
        <v>421</v>
      </c>
      <c r="D12" s="15"/>
      <c r="E12" s="15"/>
      <c r="F12" s="15">
        <v>3886228.33</v>
      </c>
      <c r="G12" s="15">
        <v>3340608.1</v>
      </c>
      <c r="H12" s="90">
        <f>+F12-G12</f>
        <v>545620.23</v>
      </c>
      <c r="I12" s="103">
        <f>IF(G12&lt;0,IF(H12=0,0,IF(OR(G12=0,F12=0),"N.M.",IF(ABS(H12/G12)&gt;=10,"N.M.",H12/(-G12)))),IF(H12=0,0,IF(OR(G12=0,F12=0),"N.M.",IF(ABS(H12/G12)&gt;=10,"N.M.",H12/G12))))</f>
        <v>0.1633296135514968</v>
      </c>
      <c r="J12" s="104"/>
      <c r="K12" s="15">
        <v>26218181.44</v>
      </c>
      <c r="L12" s="15">
        <v>27563253.24</v>
      </c>
      <c r="M12" s="90">
        <f>+K12-L12</f>
        <v>-1345071.799999997</v>
      </c>
      <c r="N12" s="103">
        <f>IF(L12&lt;0,IF(M12=0,0,IF(OR(L12=0,K12=0),"N.M.",IF(ABS(M12/L12)&gt;=10,"N.M.",M12/(-L12)))),IF(M12=0,0,IF(OR(L12=0,K12=0),"N.M.",IF(ABS(M12/L12)&gt;=10,"N.M.",M12/L12))))</f>
        <v>-0.04879945731688953</v>
      </c>
      <c r="O12" s="104"/>
      <c r="P12" s="15">
        <v>15784032.52</v>
      </c>
      <c r="Q12" s="15">
        <v>17685080.24</v>
      </c>
      <c r="R12" s="90">
        <f>+P12-Q12</f>
        <v>-1901047.7199999988</v>
      </c>
      <c r="S12" s="103">
        <f>IF(Q12&lt;0,IF(R12=0,0,IF(OR(Q12=0,P12=0),"N.M.",IF(ABS(R12/Q12)&gt;=10,"N.M.",R12/(-Q12)))),IF(R12=0,0,IF(OR(Q12=0,P12=0),"N.M.",IF(ABS(R12/Q12)&gt;=10,"N.M.",R12/Q12))))</f>
        <v>-0.10749443565996504</v>
      </c>
      <c r="T12" s="104"/>
      <c r="U12" s="15">
        <v>69186910.5</v>
      </c>
      <c r="V12" s="15">
        <v>68627180.31</v>
      </c>
      <c r="W12" s="90">
        <f>+U12-V12</f>
        <v>559730.1899999976</v>
      </c>
      <c r="X12" s="103">
        <f>IF(V12&lt;0,IF(W12=0,0,IF(OR(V12=0,U12=0),"N.M.",IF(ABS(W12/V12)&gt;=10,"N.M.",W12/(-V12)))),IF(W12=0,0,IF(OR(V12=0,U12=0),"N.M.",IF(ABS(W12/V12)&gt;=10,"N.M.",W12/V12))))</f>
        <v>0.008156100650960835</v>
      </c>
    </row>
    <row r="13" spans="1:24" ht="12.75" hidden="1" outlineLevel="1">
      <c r="A13" s="1" t="s">
        <v>305</v>
      </c>
      <c r="B13" s="9" t="s">
        <v>290</v>
      </c>
      <c r="C13" s="66" t="s">
        <v>285</v>
      </c>
      <c r="D13" s="28"/>
      <c r="E13" s="28"/>
      <c r="F13" s="17">
        <v>14379338.77</v>
      </c>
      <c r="G13" s="17">
        <v>10061899.09</v>
      </c>
      <c r="H13" s="35">
        <f>+F13-G13</f>
        <v>4317439.68</v>
      </c>
      <c r="I13" s="95">
        <f>IF(G13&lt;0,IF(H13=0,0,IF(OR(G13=0,F13=0),"N.M.",IF(ABS(H13/G13)&gt;=10,"N.M.",H13/(-G13)))),IF(H13=0,0,IF(OR(G13=0,F13=0),"N.M.",IF(ABS(H13/G13)&gt;=10,"N.M.",H13/G13))))</f>
        <v>0.4290879526202841</v>
      </c>
      <c r="K13" s="17">
        <v>88549223.39999999</v>
      </c>
      <c r="L13" s="17">
        <v>78848203.48</v>
      </c>
      <c r="M13" s="35">
        <f>+K13-L13</f>
        <v>9701019.919999987</v>
      </c>
      <c r="N13" s="95">
        <f>IF(L13&lt;0,IF(M13=0,0,IF(OR(L13=0,K13=0),"N.M.",IF(ABS(M13/L13)&gt;=10,"N.M.",M13/(-L13)))),IF(M13=0,0,IF(OR(L13=0,K13=0),"N.M.",IF(ABS(M13/L13)&gt;=10,"N.M.",M13/L13))))</f>
        <v>0.1230341274986775</v>
      </c>
      <c r="P13" s="17">
        <v>55241259.019999996</v>
      </c>
      <c r="Q13" s="17">
        <v>50983854.66</v>
      </c>
      <c r="R13" s="35">
        <f>+P13-Q13</f>
        <v>4257404.359999999</v>
      </c>
      <c r="S13" s="95">
        <f>IF(Q13&lt;0,IF(R13=0,0,IF(OR(Q13=0,P13=0),"N.M.",IF(ABS(R13/Q13)&gt;=10,"N.M.",R13/(-Q13)))),IF(R13=0,0,IF(OR(Q13=0,P13=0),"N.M.",IF(ABS(R13/Q13)&gt;=10,"N.M.",R13/Q13))))</f>
        <v>0.08350495246763281</v>
      </c>
      <c r="U13" s="17">
        <v>235638633.72</v>
      </c>
      <c r="V13" s="17">
        <v>194382590.26</v>
      </c>
      <c r="W13" s="35">
        <f>+U13-V13</f>
        <v>41256043.46000001</v>
      </c>
      <c r="X13" s="95">
        <f>IF(V13&lt;0,IF(W13=0,0,IF(OR(V13=0,U13=0),"N.M.",IF(ABS(W13/V13)&gt;=10,"N.M.",W13/(-V13)))),IF(W13=0,0,IF(OR(V13=0,U13=0),"N.M.",IF(ABS(W13/V13)&gt;=10,"N.M.",W13/V13))))</f>
        <v>0.21224145333600727</v>
      </c>
    </row>
    <row r="14" spans="1:24" s="14" customFormat="1" ht="12.75" hidden="1" outlineLevel="2">
      <c r="A14" s="14" t="s">
        <v>422</v>
      </c>
      <c r="B14" s="14" t="s">
        <v>423</v>
      </c>
      <c r="C14" s="54" t="s">
        <v>424</v>
      </c>
      <c r="D14" s="15"/>
      <c r="E14" s="15"/>
      <c r="F14" s="15">
        <v>5103974.04</v>
      </c>
      <c r="G14" s="15">
        <v>3868686.52</v>
      </c>
      <c r="H14" s="90">
        <f aca="true" t="shared" si="0" ref="H14:H20">+F14-G14</f>
        <v>1235287.52</v>
      </c>
      <c r="I14" s="103">
        <f aca="true" t="shared" si="1" ref="I14:I20">IF(G14&lt;0,IF(H14=0,0,IF(OR(G14=0,F14=0),"N.M.",IF(ABS(H14/G14)&gt;=10,"N.M.",H14/(-G14)))),IF(H14=0,0,IF(OR(G14=0,F14=0),"N.M.",IF(ABS(H14/G14)&gt;=10,"N.M.",H14/G14))))</f>
        <v>0.3193041135832324</v>
      </c>
      <c r="J14" s="104"/>
      <c r="K14" s="15">
        <v>22769006.44</v>
      </c>
      <c r="L14" s="15">
        <v>18393738.92</v>
      </c>
      <c r="M14" s="90">
        <f aca="true" t="shared" si="2" ref="M14:M20">+K14-L14</f>
        <v>4375267.52</v>
      </c>
      <c r="N14" s="103">
        <f aca="true" t="shared" si="3" ref="N14:N20">IF(L14&lt;0,IF(M14=0,0,IF(OR(L14=0,K14=0),"N.M.",IF(ABS(M14/L14)&gt;=10,"N.M.",M14/(-L14)))),IF(M14=0,0,IF(OR(L14=0,K14=0),"N.M.",IF(ABS(M14/L14)&gt;=10,"N.M.",M14/L14))))</f>
        <v>0.2378672187872937</v>
      </c>
      <c r="O14" s="104"/>
      <c r="P14" s="15">
        <v>16515474.76</v>
      </c>
      <c r="Q14" s="15">
        <v>13146207.56</v>
      </c>
      <c r="R14" s="90">
        <f aca="true" t="shared" si="4" ref="R14:R20">+P14-Q14</f>
        <v>3369267.1999999993</v>
      </c>
      <c r="S14" s="103">
        <f aca="true" t="shared" si="5" ref="S14:S20">IF(Q14&lt;0,IF(R14=0,0,IF(OR(Q14=0,P14=0),"N.M.",IF(ABS(R14/Q14)&gt;=10,"N.M.",R14/(-Q14)))),IF(R14=0,0,IF(OR(Q14=0,P14=0),"N.M.",IF(ABS(R14/Q14)&gt;=10,"N.M.",R14/Q14))))</f>
        <v>0.2562919522320397</v>
      </c>
      <c r="T14" s="104"/>
      <c r="U14" s="15">
        <v>71077830.75</v>
      </c>
      <c r="V14" s="15">
        <v>55450582.58</v>
      </c>
      <c r="W14" s="90">
        <f aca="true" t="shared" si="6" ref="W14:W20">+U14-V14</f>
        <v>15627248.170000002</v>
      </c>
      <c r="X14" s="103">
        <f aca="true" t="shared" si="7" ref="X14:X20">IF(V14&lt;0,IF(W14=0,0,IF(OR(V14=0,U14=0),"N.M.",IF(ABS(W14/V14)&gt;=10,"N.M.",W14/(-V14)))),IF(W14=0,0,IF(OR(V14=0,U14=0),"N.M.",IF(ABS(W14/V14)&gt;=10,"N.M.",W14/V14))))</f>
        <v>0.28182297539352563</v>
      </c>
    </row>
    <row r="15" spans="1:24" s="14" customFormat="1" ht="12.75" hidden="1" outlineLevel="2">
      <c r="A15" s="14" t="s">
        <v>425</v>
      </c>
      <c r="B15" s="14" t="s">
        <v>426</v>
      </c>
      <c r="C15" s="54" t="s">
        <v>427</v>
      </c>
      <c r="D15" s="15"/>
      <c r="E15" s="15"/>
      <c r="F15" s="15">
        <v>4299400.65</v>
      </c>
      <c r="G15" s="15">
        <v>4125670.27</v>
      </c>
      <c r="H15" s="90">
        <f t="shared" si="0"/>
        <v>173730.38000000035</v>
      </c>
      <c r="I15" s="103">
        <f t="shared" si="1"/>
        <v>0.04210961337925834</v>
      </c>
      <c r="J15" s="104"/>
      <c r="K15" s="15">
        <v>19008285.22</v>
      </c>
      <c r="L15" s="15">
        <v>16829219.23</v>
      </c>
      <c r="M15" s="90">
        <f t="shared" si="2"/>
        <v>2179065.9899999984</v>
      </c>
      <c r="N15" s="103">
        <f t="shared" si="3"/>
        <v>0.12948111021785044</v>
      </c>
      <c r="O15" s="104"/>
      <c r="P15" s="15">
        <v>14680322.93</v>
      </c>
      <c r="Q15" s="15">
        <v>12862814.26</v>
      </c>
      <c r="R15" s="90">
        <f t="shared" si="4"/>
        <v>1817508.67</v>
      </c>
      <c r="S15" s="103">
        <f t="shared" si="5"/>
        <v>0.14129945696658142</v>
      </c>
      <c r="T15" s="104"/>
      <c r="U15" s="15">
        <v>59929117.43</v>
      </c>
      <c r="V15" s="15">
        <v>50685878.58</v>
      </c>
      <c r="W15" s="90">
        <f t="shared" si="6"/>
        <v>9243238.850000001</v>
      </c>
      <c r="X15" s="103">
        <f t="shared" si="7"/>
        <v>0.1823631967908171</v>
      </c>
    </row>
    <row r="16" spans="1:24" s="14" customFormat="1" ht="12.75" hidden="1" outlineLevel="2">
      <c r="A16" s="14" t="s">
        <v>428</v>
      </c>
      <c r="B16" s="14" t="s">
        <v>429</v>
      </c>
      <c r="C16" s="54" t="s">
        <v>430</v>
      </c>
      <c r="D16" s="15"/>
      <c r="E16" s="15"/>
      <c r="F16" s="15">
        <v>3328738.46</v>
      </c>
      <c r="G16" s="15">
        <v>2780758.59</v>
      </c>
      <c r="H16" s="90">
        <f t="shared" si="0"/>
        <v>547979.8700000001</v>
      </c>
      <c r="I16" s="103">
        <f t="shared" si="1"/>
        <v>0.19706128822926702</v>
      </c>
      <c r="J16" s="104"/>
      <c r="K16" s="15">
        <v>13772693.97</v>
      </c>
      <c r="L16" s="15">
        <v>11657362.75</v>
      </c>
      <c r="M16" s="90">
        <f t="shared" si="2"/>
        <v>2115331.2200000007</v>
      </c>
      <c r="N16" s="103">
        <f t="shared" si="3"/>
        <v>0.18145881408726006</v>
      </c>
      <c r="O16" s="104"/>
      <c r="P16" s="15">
        <v>10433672.69</v>
      </c>
      <c r="Q16" s="15">
        <v>8879837.7</v>
      </c>
      <c r="R16" s="90">
        <f t="shared" si="4"/>
        <v>1553834.9900000002</v>
      </c>
      <c r="S16" s="103">
        <f t="shared" si="5"/>
        <v>0.17498461599134862</v>
      </c>
      <c r="T16" s="104"/>
      <c r="U16" s="15">
        <v>41105006.8</v>
      </c>
      <c r="V16" s="15">
        <v>35111436.59</v>
      </c>
      <c r="W16" s="90">
        <f t="shared" si="6"/>
        <v>5993570.209999993</v>
      </c>
      <c r="X16" s="103">
        <f t="shared" si="7"/>
        <v>0.17070136662272048</v>
      </c>
    </row>
    <row r="17" spans="1:24" s="14" customFormat="1" ht="12.75" hidden="1" outlineLevel="2">
      <c r="A17" s="14" t="s">
        <v>431</v>
      </c>
      <c r="B17" s="14" t="s">
        <v>432</v>
      </c>
      <c r="C17" s="54" t="s">
        <v>433</v>
      </c>
      <c r="D17" s="15"/>
      <c r="E17" s="15"/>
      <c r="F17" s="15">
        <v>964221.55</v>
      </c>
      <c r="G17" s="15">
        <v>708169.08</v>
      </c>
      <c r="H17" s="90">
        <f t="shared" si="0"/>
        <v>256052.4700000001</v>
      </c>
      <c r="I17" s="103">
        <f t="shared" si="1"/>
        <v>0.3615696833304274</v>
      </c>
      <c r="J17" s="104"/>
      <c r="K17" s="15">
        <v>4407585.93</v>
      </c>
      <c r="L17" s="15">
        <v>3380032.5</v>
      </c>
      <c r="M17" s="90">
        <f t="shared" si="2"/>
        <v>1027553.4299999997</v>
      </c>
      <c r="N17" s="103">
        <f t="shared" si="3"/>
        <v>0.3040069673886271</v>
      </c>
      <c r="O17" s="104"/>
      <c r="P17" s="15">
        <v>3227281.36</v>
      </c>
      <c r="Q17" s="15">
        <v>2456228.18</v>
      </c>
      <c r="R17" s="90">
        <f t="shared" si="4"/>
        <v>771053.1799999997</v>
      </c>
      <c r="S17" s="103">
        <f t="shared" si="5"/>
        <v>0.3139175693359237</v>
      </c>
      <c r="T17" s="104"/>
      <c r="U17" s="15">
        <v>13180046.18</v>
      </c>
      <c r="V17" s="15">
        <v>9907516.55</v>
      </c>
      <c r="W17" s="90">
        <f t="shared" si="6"/>
        <v>3272529.629999999</v>
      </c>
      <c r="X17" s="103">
        <f t="shared" si="7"/>
        <v>0.3303077631497874</v>
      </c>
    </row>
    <row r="18" spans="1:24" s="14" customFormat="1" ht="12.75" hidden="1" outlineLevel="2">
      <c r="A18" s="14" t="s">
        <v>434</v>
      </c>
      <c r="B18" s="14" t="s">
        <v>435</v>
      </c>
      <c r="C18" s="54" t="s">
        <v>436</v>
      </c>
      <c r="D18" s="15"/>
      <c r="E18" s="15"/>
      <c r="F18" s="15">
        <v>967170.72</v>
      </c>
      <c r="G18" s="15">
        <v>659783.49</v>
      </c>
      <c r="H18" s="90">
        <f t="shared" si="0"/>
        <v>307387.23</v>
      </c>
      <c r="I18" s="103">
        <f t="shared" si="1"/>
        <v>0.46589106071750896</v>
      </c>
      <c r="J18" s="104"/>
      <c r="K18" s="15">
        <v>4084024.87</v>
      </c>
      <c r="L18" s="15">
        <v>3136823.76</v>
      </c>
      <c r="M18" s="90">
        <f t="shared" si="2"/>
        <v>947201.1100000003</v>
      </c>
      <c r="N18" s="103">
        <f t="shared" si="3"/>
        <v>0.3019618513728678</v>
      </c>
      <c r="O18" s="104"/>
      <c r="P18" s="15">
        <v>3044729.98</v>
      </c>
      <c r="Q18" s="15">
        <v>2255634.85</v>
      </c>
      <c r="R18" s="90">
        <f t="shared" si="4"/>
        <v>789095.1299999999</v>
      </c>
      <c r="S18" s="103">
        <f t="shared" si="5"/>
        <v>0.34983283309353014</v>
      </c>
      <c r="T18" s="104"/>
      <c r="U18" s="15">
        <v>12592002.850000001</v>
      </c>
      <c r="V18" s="15">
        <v>9770005.53</v>
      </c>
      <c r="W18" s="90">
        <f t="shared" si="6"/>
        <v>2821997.320000002</v>
      </c>
      <c r="X18" s="103">
        <f t="shared" si="7"/>
        <v>0.288842960358079</v>
      </c>
    </row>
    <row r="19" spans="1:24" s="14" customFormat="1" ht="12.75" hidden="1" outlineLevel="2">
      <c r="A19" s="14" t="s">
        <v>437</v>
      </c>
      <c r="B19" s="14" t="s">
        <v>438</v>
      </c>
      <c r="C19" s="54" t="s">
        <v>439</v>
      </c>
      <c r="D19" s="15"/>
      <c r="E19" s="15"/>
      <c r="F19" s="15">
        <v>2561944.04</v>
      </c>
      <c r="G19" s="15">
        <v>2573689.7800000003</v>
      </c>
      <c r="H19" s="90">
        <f t="shared" si="0"/>
        <v>-11745.740000000224</v>
      </c>
      <c r="I19" s="103">
        <f t="shared" si="1"/>
        <v>-0.004563774582032269</v>
      </c>
      <c r="J19" s="104"/>
      <c r="K19" s="15">
        <v>12440206.01</v>
      </c>
      <c r="L19" s="15">
        <v>12692232.38</v>
      </c>
      <c r="M19" s="90">
        <f t="shared" si="2"/>
        <v>-252026.37000000104</v>
      </c>
      <c r="N19" s="103">
        <f t="shared" si="3"/>
        <v>-0.019856740914792566</v>
      </c>
      <c r="O19" s="104"/>
      <c r="P19" s="15">
        <v>8656462.89</v>
      </c>
      <c r="Q19" s="15">
        <v>8953417.93</v>
      </c>
      <c r="R19" s="90">
        <f t="shared" si="4"/>
        <v>-296955.0399999991</v>
      </c>
      <c r="S19" s="103">
        <f t="shared" si="5"/>
        <v>-0.03316666800563381</v>
      </c>
      <c r="T19" s="104"/>
      <c r="U19" s="15">
        <v>39194528.57</v>
      </c>
      <c r="V19" s="15">
        <v>40320628.800000004</v>
      </c>
      <c r="W19" s="90">
        <f t="shared" si="6"/>
        <v>-1126100.2300000042</v>
      </c>
      <c r="X19" s="103">
        <f t="shared" si="7"/>
        <v>-0.02792863761092942</v>
      </c>
    </row>
    <row r="20" spans="1:24" s="14" customFormat="1" ht="12.75" hidden="1" outlineLevel="2">
      <c r="A20" s="14" t="s">
        <v>440</v>
      </c>
      <c r="B20" s="14" t="s">
        <v>441</v>
      </c>
      <c r="C20" s="54" t="s">
        <v>442</v>
      </c>
      <c r="D20" s="15"/>
      <c r="E20" s="15"/>
      <c r="F20" s="15">
        <v>6988416.57</v>
      </c>
      <c r="G20" s="15">
        <v>6774100.36</v>
      </c>
      <c r="H20" s="90">
        <f t="shared" si="0"/>
        <v>214316.20999999996</v>
      </c>
      <c r="I20" s="103">
        <f t="shared" si="1"/>
        <v>0.03163759002826465</v>
      </c>
      <c r="J20" s="104"/>
      <c r="K20" s="15">
        <v>29396912.29</v>
      </c>
      <c r="L20" s="15">
        <v>27853523.34</v>
      </c>
      <c r="M20" s="90">
        <f t="shared" si="2"/>
        <v>1543388.9499999993</v>
      </c>
      <c r="N20" s="103">
        <f t="shared" si="3"/>
        <v>0.05541090551311198</v>
      </c>
      <c r="O20" s="104"/>
      <c r="P20" s="15">
        <v>21708561.74</v>
      </c>
      <c r="Q20" s="15">
        <v>21347915.26</v>
      </c>
      <c r="R20" s="90">
        <f t="shared" si="4"/>
        <v>360646.4799999967</v>
      </c>
      <c r="S20" s="103">
        <f t="shared" si="5"/>
        <v>0.016893756397644455</v>
      </c>
      <c r="T20" s="104"/>
      <c r="U20" s="15">
        <v>88546800.46000001</v>
      </c>
      <c r="V20" s="15">
        <v>89210919.56</v>
      </c>
      <c r="W20" s="90">
        <f t="shared" si="6"/>
        <v>-664119.099999994</v>
      </c>
      <c r="X20" s="103">
        <f t="shared" si="7"/>
        <v>-0.00744437007572074</v>
      </c>
    </row>
    <row r="21" spans="1:24" ht="12.75" hidden="1" outlineLevel="1">
      <c r="A21" s="1" t="s">
        <v>306</v>
      </c>
      <c r="B21" s="9" t="s">
        <v>290</v>
      </c>
      <c r="C21" s="66" t="s">
        <v>378</v>
      </c>
      <c r="D21" s="28"/>
      <c r="E21" s="28"/>
      <c r="F21" s="17">
        <v>24213866.030000005</v>
      </c>
      <c r="G21" s="17">
        <v>21490858.09</v>
      </c>
      <c r="H21" s="35">
        <f aca="true" t="shared" si="8" ref="H21:H26">+F21-G21</f>
        <v>2723007.940000005</v>
      </c>
      <c r="I21" s="95">
        <f aca="true" t="shared" si="9" ref="I21:I26">IF(G21&lt;0,IF(H21=0,0,IF(OR(G21=0,F21=0),"N.M.",IF(ABS(H21/G21)&gt;=10,"N.M.",H21/(-G21)))),IF(H21=0,0,IF(OR(G21=0,F21=0),"N.M.",IF(ABS(H21/G21)&gt;=10,"N.M.",H21/G21))))</f>
        <v>0.1267054078807146</v>
      </c>
      <c r="J21" s="106" t="s">
        <v>287</v>
      </c>
      <c r="K21" s="17">
        <v>105878714.72999999</v>
      </c>
      <c r="L21" s="17">
        <v>93942932.88000001</v>
      </c>
      <c r="M21" s="35">
        <f aca="true" t="shared" si="10" ref="M21:M26">+K21-L21</f>
        <v>11935781.84999998</v>
      </c>
      <c r="N21" s="95">
        <f aca="true" t="shared" si="11" ref="N21:N26">IF(L21&lt;0,IF(M21=0,0,IF(OR(L21=0,K21=0),"N.M.",IF(ABS(M21/L21)&gt;=10,"N.M.",M21/(-L21)))),IF(M21=0,0,IF(OR(L21=0,K21=0),"N.M.",IF(ABS(M21/L21)&gt;=10,"N.M.",M21/L21))))</f>
        <v>0.1270535364831158</v>
      </c>
      <c r="P21" s="17">
        <v>78266506.35</v>
      </c>
      <c r="Q21" s="17">
        <v>69902055.74</v>
      </c>
      <c r="R21" s="35">
        <f aca="true" t="shared" si="12" ref="R21:R26">+P21-Q21</f>
        <v>8364450.609999999</v>
      </c>
      <c r="S21" s="95">
        <f aca="true" t="shared" si="13" ref="S21:S26">IF(Q21&lt;0,IF(R21=0,0,IF(OR(Q21=0,P21=0),"N.M.",IF(ABS(R21/Q21)&gt;=10,"N.M.",R21/(-Q21)))),IF(R21=0,0,IF(OR(Q21=0,P21=0),"N.M.",IF(ABS(R21/Q21)&gt;=10,"N.M.",R21/Q21))))</f>
        <v>0.11965957969979439</v>
      </c>
      <c r="T21" s="106" t="s">
        <v>288</v>
      </c>
      <c r="U21" s="17">
        <v>325625333.04</v>
      </c>
      <c r="V21" s="17">
        <v>290456968.18999994</v>
      </c>
      <c r="W21" s="35">
        <f aca="true" t="shared" si="14" ref="W21:W26">+U21-V21</f>
        <v>35168364.85000008</v>
      </c>
      <c r="X21" s="95">
        <f aca="true" t="shared" si="15" ref="X21:X26">IF(V21&lt;0,IF(W21=0,0,IF(OR(V21=0,U21=0),"N.M.",IF(ABS(W21/V21)&gt;=10,"N.M.",W21/(-V21)))),IF(W21=0,0,IF(OR(V21=0,U21=0),"N.M.",IF(ABS(W21/V21)&gt;=10,"N.M.",W21/V21))))</f>
        <v>0.12107943241697337</v>
      </c>
    </row>
    <row r="22" spans="1:24" ht="12.75" hidden="1" outlineLevel="1">
      <c r="A22" s="1" t="s">
        <v>307</v>
      </c>
      <c r="B22" s="9" t="s">
        <v>289</v>
      </c>
      <c r="C22" s="66" t="s">
        <v>291</v>
      </c>
      <c r="D22" s="28"/>
      <c r="E22" s="28"/>
      <c r="F22" s="17">
        <v>0</v>
      </c>
      <c r="G22" s="17">
        <v>0</v>
      </c>
      <c r="H22" s="35">
        <f t="shared" si="8"/>
        <v>0</v>
      </c>
      <c r="I22" s="95">
        <f t="shared" si="9"/>
        <v>0</v>
      </c>
      <c r="J22" s="106" t="s">
        <v>287</v>
      </c>
      <c r="K22" s="17">
        <v>0</v>
      </c>
      <c r="L22" s="17">
        <v>0</v>
      </c>
      <c r="M22" s="35">
        <f t="shared" si="10"/>
        <v>0</v>
      </c>
      <c r="N22" s="95">
        <f t="shared" si="11"/>
        <v>0</v>
      </c>
      <c r="P22" s="17">
        <v>0</v>
      </c>
      <c r="Q22" s="17">
        <v>0</v>
      </c>
      <c r="R22" s="35">
        <f t="shared" si="12"/>
        <v>0</v>
      </c>
      <c r="S22" s="95">
        <f t="shared" si="13"/>
        <v>0</v>
      </c>
      <c r="T22" s="106" t="s">
        <v>288</v>
      </c>
      <c r="U22" s="17">
        <v>0</v>
      </c>
      <c r="V22" s="17">
        <v>0</v>
      </c>
      <c r="W22" s="35">
        <f t="shared" si="14"/>
        <v>0</v>
      </c>
      <c r="X22" s="95">
        <f t="shared" si="15"/>
        <v>0</v>
      </c>
    </row>
    <row r="23" spans="1:24" s="14" customFormat="1" ht="12.75" hidden="1" outlineLevel="2">
      <c r="A23" s="14" t="s">
        <v>443</v>
      </c>
      <c r="B23" s="14" t="s">
        <v>444</v>
      </c>
      <c r="C23" s="54" t="s">
        <v>445</v>
      </c>
      <c r="D23" s="15"/>
      <c r="E23" s="15"/>
      <c r="F23" s="15">
        <v>134499.49</v>
      </c>
      <c r="G23" s="15">
        <v>85620.63</v>
      </c>
      <c r="H23" s="90">
        <f t="shared" si="8"/>
        <v>48878.859999999986</v>
      </c>
      <c r="I23" s="103">
        <f t="shared" si="9"/>
        <v>0.5708771355688458</v>
      </c>
      <c r="J23" s="104"/>
      <c r="K23" s="15">
        <v>429933.96</v>
      </c>
      <c r="L23" s="15">
        <v>335355.34</v>
      </c>
      <c r="M23" s="90">
        <f t="shared" si="10"/>
        <v>94578.62</v>
      </c>
      <c r="N23" s="103">
        <f t="shared" si="11"/>
        <v>0.282025090162572</v>
      </c>
      <c r="O23" s="104"/>
      <c r="P23" s="15">
        <v>338705.11</v>
      </c>
      <c r="Q23" s="15">
        <v>267953.31</v>
      </c>
      <c r="R23" s="90">
        <f t="shared" si="12"/>
        <v>70751.79999999999</v>
      </c>
      <c r="S23" s="103">
        <f t="shared" si="13"/>
        <v>0.264045254749792</v>
      </c>
      <c r="T23" s="104"/>
      <c r="U23" s="15">
        <v>1271698.6</v>
      </c>
      <c r="V23" s="15">
        <v>1029014.9199999999</v>
      </c>
      <c r="W23" s="90">
        <f t="shared" si="14"/>
        <v>242683.68000000017</v>
      </c>
      <c r="X23" s="103">
        <f t="shared" si="15"/>
        <v>0.23584077867403536</v>
      </c>
    </row>
    <row r="24" spans="1:24" s="14" customFormat="1" ht="12.75" hidden="1" outlineLevel="2">
      <c r="A24" s="14" t="s">
        <v>446</v>
      </c>
      <c r="B24" s="14" t="s">
        <v>447</v>
      </c>
      <c r="C24" s="54" t="s">
        <v>448</v>
      </c>
      <c r="D24" s="15"/>
      <c r="E24" s="15"/>
      <c r="F24" s="15">
        <v>27970.41</v>
      </c>
      <c r="G24" s="15">
        <v>20105.08</v>
      </c>
      <c r="H24" s="90">
        <f t="shared" si="8"/>
        <v>7865.329999999998</v>
      </c>
      <c r="I24" s="103">
        <f t="shared" si="9"/>
        <v>0.3912110770014343</v>
      </c>
      <c r="J24" s="104"/>
      <c r="K24" s="15">
        <v>102706.45</v>
      </c>
      <c r="L24" s="15">
        <v>96015.07</v>
      </c>
      <c r="M24" s="90">
        <f t="shared" si="10"/>
        <v>6691.37999999999</v>
      </c>
      <c r="N24" s="103">
        <f t="shared" si="11"/>
        <v>0.06969093497510329</v>
      </c>
      <c r="O24" s="104"/>
      <c r="P24" s="15">
        <v>75404.13</v>
      </c>
      <c r="Q24" s="15">
        <v>73981.21</v>
      </c>
      <c r="R24" s="90">
        <f t="shared" si="12"/>
        <v>1422.9199999999983</v>
      </c>
      <c r="S24" s="103">
        <f t="shared" si="13"/>
        <v>0.019233532406404248</v>
      </c>
      <c r="T24" s="104"/>
      <c r="U24" s="15">
        <v>281872.29</v>
      </c>
      <c r="V24" s="15">
        <v>286255.29000000004</v>
      </c>
      <c r="W24" s="90">
        <f t="shared" si="14"/>
        <v>-4383.000000000058</v>
      </c>
      <c r="X24" s="103">
        <f t="shared" si="15"/>
        <v>-0.015311507431006979</v>
      </c>
    </row>
    <row r="25" spans="1:24" ht="12.75" hidden="1" outlineLevel="1">
      <c r="A25" s="1" t="s">
        <v>308</v>
      </c>
      <c r="B25" s="9" t="s">
        <v>290</v>
      </c>
      <c r="C25" s="67" t="s">
        <v>286</v>
      </c>
      <c r="D25" s="28"/>
      <c r="E25" s="28"/>
      <c r="F25" s="125">
        <v>162469.9</v>
      </c>
      <c r="G25" s="125">
        <v>105725.71</v>
      </c>
      <c r="H25" s="128">
        <f t="shared" si="8"/>
        <v>56744.18999999999</v>
      </c>
      <c r="I25" s="96">
        <f t="shared" si="9"/>
        <v>0.5367113637732959</v>
      </c>
      <c r="J25" s="106" t="s">
        <v>287</v>
      </c>
      <c r="K25" s="125">
        <v>532640.41</v>
      </c>
      <c r="L25" s="125">
        <v>431370.41000000003</v>
      </c>
      <c r="M25" s="128">
        <f t="shared" si="10"/>
        <v>101270</v>
      </c>
      <c r="N25" s="96">
        <f t="shared" si="11"/>
        <v>0.23476343683378745</v>
      </c>
      <c r="P25" s="125">
        <v>414109.24</v>
      </c>
      <c r="Q25" s="125">
        <v>341934.52</v>
      </c>
      <c r="R25" s="128">
        <f t="shared" si="12"/>
        <v>72174.71999999997</v>
      </c>
      <c r="S25" s="96">
        <f t="shared" si="13"/>
        <v>0.21107760632064868</v>
      </c>
      <c r="T25" s="106" t="s">
        <v>288</v>
      </c>
      <c r="U25" s="125">
        <v>1553570.89</v>
      </c>
      <c r="V25" s="125">
        <v>1315270.21</v>
      </c>
      <c r="W25" s="128">
        <f t="shared" si="14"/>
        <v>238300.67999999993</v>
      </c>
      <c r="X25" s="96">
        <f t="shared" si="15"/>
        <v>0.18118001775467868</v>
      </c>
    </row>
    <row r="26" spans="1:24" ht="12.75" collapsed="1">
      <c r="A26" s="1" t="s">
        <v>309</v>
      </c>
      <c r="C26" s="62" t="s">
        <v>301</v>
      </c>
      <c r="D26" s="28"/>
      <c r="E26" s="28"/>
      <c r="F26" s="17">
        <v>38755674.699999996</v>
      </c>
      <c r="G26" s="17">
        <v>31658482.89</v>
      </c>
      <c r="H26" s="35">
        <f t="shared" si="8"/>
        <v>7097191.809999995</v>
      </c>
      <c r="I26" s="95">
        <f t="shared" si="9"/>
        <v>0.22417978254547985</v>
      </c>
      <c r="J26" s="106" t="s">
        <v>287</v>
      </c>
      <c r="K26" s="17">
        <v>194960578.54</v>
      </c>
      <c r="L26" s="17">
        <v>173222506.77</v>
      </c>
      <c r="M26" s="35">
        <f t="shared" si="10"/>
        <v>21738071.76999998</v>
      </c>
      <c r="N26" s="95">
        <f t="shared" si="11"/>
        <v>0.12549219022019573</v>
      </c>
      <c r="P26" s="17">
        <v>133921874.61</v>
      </c>
      <c r="Q26" s="17">
        <v>121227844.91999999</v>
      </c>
      <c r="R26" s="35">
        <f t="shared" si="12"/>
        <v>12694029.690000013</v>
      </c>
      <c r="S26" s="95">
        <f t="shared" si="13"/>
        <v>0.1047121616191147</v>
      </c>
      <c r="T26" s="106" t="s">
        <v>288</v>
      </c>
      <c r="U26" s="17">
        <v>562817537.65</v>
      </c>
      <c r="V26" s="17">
        <v>486154828.6600001</v>
      </c>
      <c r="W26" s="35">
        <f t="shared" si="14"/>
        <v>76662708.98999989</v>
      </c>
      <c r="X26" s="95">
        <f t="shared" si="15"/>
        <v>0.15769196245835326</v>
      </c>
    </row>
    <row r="27" spans="1:24" ht="0.75" customHeight="1" hidden="1" outlineLevel="1">
      <c r="A27" s="1"/>
      <c r="C27" s="61"/>
      <c r="D27" s="28"/>
      <c r="E27" s="28"/>
      <c r="F27" s="17"/>
      <c r="G27" s="17"/>
      <c r="I27" s="95"/>
      <c r="K27" s="17"/>
      <c r="L27" s="17"/>
      <c r="N27" s="95"/>
      <c r="P27" s="17"/>
      <c r="Q27" s="17"/>
      <c r="S27" s="95"/>
      <c r="U27" s="17"/>
      <c r="V27" s="17"/>
      <c r="X27" s="95"/>
    </row>
    <row r="28" spans="1:24" s="14" customFormat="1" ht="12.75" hidden="1" outlineLevel="2">
      <c r="A28" s="14" t="s">
        <v>449</v>
      </c>
      <c r="B28" s="14" t="s">
        <v>450</v>
      </c>
      <c r="C28" s="54" t="s">
        <v>451</v>
      </c>
      <c r="D28" s="15"/>
      <c r="E28" s="15"/>
      <c r="F28" s="15">
        <v>872806.76</v>
      </c>
      <c r="G28" s="15">
        <v>869139.68</v>
      </c>
      <c r="H28" s="90">
        <f aca="true" t="shared" si="16" ref="H28:H59">+F28-G28</f>
        <v>3667.079999999958</v>
      </c>
      <c r="I28" s="103">
        <f aca="true" t="shared" si="17" ref="I28:I59">IF(G28&lt;0,IF(H28=0,0,IF(OR(G28=0,F28=0),"N.M.",IF(ABS(H28/G28)&gt;=10,"N.M.",H28/(-G28)))),IF(H28=0,0,IF(OR(G28=0,F28=0),"N.M.",IF(ABS(H28/G28)&gt;=10,"N.M.",H28/G28))))</f>
        <v>0.004219206744766224</v>
      </c>
      <c r="J28" s="104"/>
      <c r="K28" s="15">
        <v>3456569.71</v>
      </c>
      <c r="L28" s="15">
        <v>3801897.93</v>
      </c>
      <c r="M28" s="90">
        <f aca="true" t="shared" si="18" ref="M28:M59">+K28-L28</f>
        <v>-345328.2200000002</v>
      </c>
      <c r="N28" s="103">
        <f aca="true" t="shared" si="19" ref="N28:N59">IF(L28&lt;0,IF(M28=0,0,IF(OR(L28=0,K28=0),"N.M.",IF(ABS(M28/L28)&gt;=10,"N.M.",M28/(-L28)))),IF(M28=0,0,IF(OR(L28=0,K28=0),"N.M.",IF(ABS(M28/L28)&gt;=10,"N.M.",M28/L28))))</f>
        <v>-0.09083048160632766</v>
      </c>
      <c r="O28" s="104"/>
      <c r="P28" s="15">
        <v>2552357.51</v>
      </c>
      <c r="Q28" s="15">
        <v>2688697.59</v>
      </c>
      <c r="R28" s="90">
        <f aca="true" t="shared" si="20" ref="R28:R59">+P28-Q28</f>
        <v>-136340.08000000007</v>
      </c>
      <c r="S28" s="103">
        <f aca="true" t="shared" si="21" ref="S28:S59">IF(Q28&lt;0,IF(R28=0,0,IF(OR(Q28=0,P28=0),"N.M.",IF(ABS(R28/Q28)&gt;=10,"N.M.",R28/(-Q28)))),IF(R28=0,0,IF(OR(Q28=0,P28=0),"N.M.",IF(ABS(R28/Q28)&gt;=10,"N.M.",R28/Q28))))</f>
        <v>-0.050708596053005754</v>
      </c>
      <c r="T28" s="104"/>
      <c r="U28" s="15">
        <v>11022584.3</v>
      </c>
      <c r="V28" s="15">
        <v>14245111.6</v>
      </c>
      <c r="W28" s="90">
        <f aca="true" t="shared" si="22" ref="W28:W59">+U28-V28</f>
        <v>-3222527.299999999</v>
      </c>
      <c r="X28" s="103">
        <f aca="true" t="shared" si="23" ref="X28:X59">IF(V28&lt;0,IF(W28=0,0,IF(OR(V28=0,U28=0),"N.M.",IF(ABS(W28/V28)&gt;=10,"N.M.",W28/(-V28)))),IF(W28=0,0,IF(OR(V28=0,U28=0),"N.M.",IF(ABS(W28/V28)&gt;=10,"N.M.",W28/V28))))</f>
        <v>-0.22621987040101524</v>
      </c>
    </row>
    <row r="29" spans="1:24" s="14" customFormat="1" ht="12.75" hidden="1" outlineLevel="2">
      <c r="A29" s="14" t="s">
        <v>452</v>
      </c>
      <c r="B29" s="14" t="s">
        <v>453</v>
      </c>
      <c r="C29" s="54" t="s">
        <v>454</v>
      </c>
      <c r="D29" s="15"/>
      <c r="E29" s="15"/>
      <c r="F29" s="15">
        <v>0</v>
      </c>
      <c r="G29" s="15">
        <v>726.73</v>
      </c>
      <c r="H29" s="90">
        <f t="shared" si="16"/>
        <v>-726.73</v>
      </c>
      <c r="I29" s="103" t="str">
        <f t="shared" si="17"/>
        <v>N.M.</v>
      </c>
      <c r="J29" s="104"/>
      <c r="K29" s="15">
        <v>0</v>
      </c>
      <c r="L29" s="15">
        <v>2940.53</v>
      </c>
      <c r="M29" s="90">
        <f t="shared" si="18"/>
        <v>-2940.53</v>
      </c>
      <c r="N29" s="103" t="str">
        <f t="shared" si="19"/>
        <v>N.M.</v>
      </c>
      <c r="O29" s="104"/>
      <c r="P29" s="15">
        <v>0</v>
      </c>
      <c r="Q29" s="15">
        <v>2162.68</v>
      </c>
      <c r="R29" s="90">
        <f t="shared" si="20"/>
        <v>-2162.68</v>
      </c>
      <c r="S29" s="103" t="str">
        <f t="shared" si="21"/>
        <v>N.M.</v>
      </c>
      <c r="T29" s="104"/>
      <c r="U29" s="15">
        <v>7716.16</v>
      </c>
      <c r="V29" s="15">
        <v>45660.659999999996</v>
      </c>
      <c r="W29" s="90">
        <f t="shared" si="22"/>
        <v>-37944.5</v>
      </c>
      <c r="X29" s="103">
        <f t="shared" si="23"/>
        <v>-0.8310107650655948</v>
      </c>
    </row>
    <row r="30" spans="1:24" s="14" customFormat="1" ht="12.75" hidden="1" outlineLevel="2">
      <c r="A30" s="14" t="s">
        <v>455</v>
      </c>
      <c r="B30" s="14" t="s">
        <v>456</v>
      </c>
      <c r="C30" s="54" t="s">
        <v>457</v>
      </c>
      <c r="D30" s="15"/>
      <c r="E30" s="15"/>
      <c r="F30" s="15">
        <v>0</v>
      </c>
      <c r="G30" s="15">
        <v>29976.8</v>
      </c>
      <c r="H30" s="90">
        <f t="shared" si="16"/>
        <v>-29976.8</v>
      </c>
      <c r="I30" s="103" t="str">
        <f t="shared" si="17"/>
        <v>N.M.</v>
      </c>
      <c r="J30" s="104"/>
      <c r="K30" s="15">
        <v>0</v>
      </c>
      <c r="L30" s="15">
        <v>121296.75</v>
      </c>
      <c r="M30" s="90">
        <f t="shared" si="18"/>
        <v>-121296.75</v>
      </c>
      <c r="N30" s="103" t="str">
        <f t="shared" si="19"/>
        <v>N.M.</v>
      </c>
      <c r="O30" s="104"/>
      <c r="P30" s="15">
        <v>0</v>
      </c>
      <c r="Q30" s="15">
        <v>90246.41</v>
      </c>
      <c r="R30" s="90">
        <f t="shared" si="20"/>
        <v>-90246.41</v>
      </c>
      <c r="S30" s="103" t="str">
        <f t="shared" si="21"/>
        <v>N.M.</v>
      </c>
      <c r="T30" s="104"/>
      <c r="U30" s="15">
        <v>215345.96</v>
      </c>
      <c r="V30" s="15">
        <v>659852.15</v>
      </c>
      <c r="W30" s="90">
        <f t="shared" si="22"/>
        <v>-444506.19000000006</v>
      </c>
      <c r="X30" s="103">
        <f t="shared" si="23"/>
        <v>-0.6736451339894854</v>
      </c>
    </row>
    <row r="31" spans="1:24" s="14" customFormat="1" ht="12.75" hidden="1" outlineLevel="2">
      <c r="A31" s="14" t="s">
        <v>458</v>
      </c>
      <c r="B31" s="14" t="s">
        <v>459</v>
      </c>
      <c r="C31" s="54" t="s">
        <v>460</v>
      </c>
      <c r="D31" s="15"/>
      <c r="E31" s="15"/>
      <c r="F31" s="15">
        <v>4014279.69</v>
      </c>
      <c r="G31" s="15">
        <v>4809086.96</v>
      </c>
      <c r="H31" s="90">
        <f t="shared" si="16"/>
        <v>-794807.27</v>
      </c>
      <c r="I31" s="103">
        <f t="shared" si="17"/>
        <v>-0.16527196879800235</v>
      </c>
      <c r="J31" s="104"/>
      <c r="K31" s="15">
        <v>14125776.92</v>
      </c>
      <c r="L31" s="15">
        <v>19701364.92</v>
      </c>
      <c r="M31" s="90">
        <f t="shared" si="18"/>
        <v>-5575588.000000002</v>
      </c>
      <c r="N31" s="103">
        <f t="shared" si="19"/>
        <v>-0.2830051634818407</v>
      </c>
      <c r="O31" s="104"/>
      <c r="P31" s="15">
        <v>10692708.46</v>
      </c>
      <c r="Q31" s="15">
        <v>14641381.7</v>
      </c>
      <c r="R31" s="90">
        <f t="shared" si="20"/>
        <v>-3948673.2399999984</v>
      </c>
      <c r="S31" s="103">
        <f t="shared" si="21"/>
        <v>-0.269692664320062</v>
      </c>
      <c r="T31" s="104"/>
      <c r="U31" s="15">
        <v>53695544.620000005</v>
      </c>
      <c r="V31" s="15">
        <v>60896914.88</v>
      </c>
      <c r="W31" s="90">
        <f t="shared" si="22"/>
        <v>-7201370.259999998</v>
      </c>
      <c r="X31" s="103">
        <f t="shared" si="23"/>
        <v>-0.11825509180868372</v>
      </c>
    </row>
    <row r="32" spans="1:24" s="14" customFormat="1" ht="12.75" hidden="1" outlineLevel="2">
      <c r="A32" s="14" t="s">
        <v>461</v>
      </c>
      <c r="B32" s="14" t="s">
        <v>462</v>
      </c>
      <c r="C32" s="54" t="s">
        <v>463</v>
      </c>
      <c r="D32" s="15"/>
      <c r="E32" s="15"/>
      <c r="F32" s="15">
        <v>-3283960.23</v>
      </c>
      <c r="G32" s="15">
        <v>-4365317.1</v>
      </c>
      <c r="H32" s="90">
        <f t="shared" si="16"/>
        <v>1081356.8699999996</v>
      </c>
      <c r="I32" s="103">
        <f t="shared" si="17"/>
        <v>0.24771553709122293</v>
      </c>
      <c r="J32" s="104"/>
      <c r="K32" s="15">
        <v>-11521649.99</v>
      </c>
      <c r="L32" s="15">
        <v>-16965755.79</v>
      </c>
      <c r="M32" s="90">
        <f t="shared" si="18"/>
        <v>5444105.799999999</v>
      </c>
      <c r="N32" s="103">
        <f t="shared" si="19"/>
        <v>0.32088790310237036</v>
      </c>
      <c r="O32" s="104"/>
      <c r="P32" s="15">
        <v>-8611817.19</v>
      </c>
      <c r="Q32" s="15">
        <v>-12624016.26</v>
      </c>
      <c r="R32" s="90">
        <f t="shared" si="20"/>
        <v>4012199.0700000003</v>
      </c>
      <c r="S32" s="103">
        <f t="shared" si="21"/>
        <v>0.317822710884246</v>
      </c>
      <c r="T32" s="104"/>
      <c r="U32" s="15">
        <v>-44890494.97</v>
      </c>
      <c r="V32" s="15">
        <v>-53220038.73</v>
      </c>
      <c r="W32" s="90">
        <f t="shared" si="22"/>
        <v>8329543.759999998</v>
      </c>
      <c r="X32" s="103">
        <f t="shared" si="23"/>
        <v>0.15651141860790596</v>
      </c>
    </row>
    <row r="33" spans="1:24" s="14" customFormat="1" ht="12.75" hidden="1" outlineLevel="2">
      <c r="A33" s="14" t="s">
        <v>464</v>
      </c>
      <c r="B33" s="14" t="s">
        <v>465</v>
      </c>
      <c r="C33" s="54" t="s">
        <v>466</v>
      </c>
      <c r="D33" s="15"/>
      <c r="E33" s="15"/>
      <c r="F33" s="15">
        <v>197348.62</v>
      </c>
      <c r="G33" s="15">
        <v>182087.49</v>
      </c>
      <c r="H33" s="90">
        <f t="shared" si="16"/>
        <v>15261.130000000005</v>
      </c>
      <c r="I33" s="103">
        <f t="shared" si="17"/>
        <v>0.08381207297656751</v>
      </c>
      <c r="J33" s="104"/>
      <c r="K33" s="15">
        <v>982821.02</v>
      </c>
      <c r="L33" s="15">
        <v>894241.3</v>
      </c>
      <c r="M33" s="90">
        <f t="shared" si="18"/>
        <v>88579.71999999997</v>
      </c>
      <c r="N33" s="103">
        <f t="shared" si="19"/>
        <v>0.09905572466849828</v>
      </c>
      <c r="O33" s="104"/>
      <c r="P33" s="15">
        <v>673759.15</v>
      </c>
      <c r="Q33" s="15">
        <v>607660.23</v>
      </c>
      <c r="R33" s="90">
        <f t="shared" si="20"/>
        <v>66098.92000000004</v>
      </c>
      <c r="S33" s="103">
        <f t="shared" si="21"/>
        <v>0.10877611654789394</v>
      </c>
      <c r="T33" s="104"/>
      <c r="U33" s="15">
        <v>2729160.11</v>
      </c>
      <c r="V33" s="15">
        <v>2616087.34</v>
      </c>
      <c r="W33" s="90">
        <f t="shared" si="22"/>
        <v>113072.77000000002</v>
      </c>
      <c r="X33" s="103">
        <f t="shared" si="23"/>
        <v>0.043222092883183336</v>
      </c>
    </row>
    <row r="34" spans="1:24" s="14" customFormat="1" ht="12.75" hidden="1" outlineLevel="2">
      <c r="A34" s="14" t="s">
        <v>467</v>
      </c>
      <c r="B34" s="14" t="s">
        <v>468</v>
      </c>
      <c r="C34" s="54" t="s">
        <v>469</v>
      </c>
      <c r="D34" s="15"/>
      <c r="E34" s="15"/>
      <c r="F34" s="15">
        <v>1168569.93</v>
      </c>
      <c r="G34" s="15">
        <v>2129542.95</v>
      </c>
      <c r="H34" s="90">
        <f t="shared" si="16"/>
        <v>-960973.0200000003</v>
      </c>
      <c r="I34" s="103">
        <f t="shared" si="17"/>
        <v>-0.451257872023666</v>
      </c>
      <c r="J34" s="104"/>
      <c r="K34" s="15">
        <v>5147059.08</v>
      </c>
      <c r="L34" s="15">
        <v>8586576.61</v>
      </c>
      <c r="M34" s="90">
        <f t="shared" si="18"/>
        <v>-3439517.5299999993</v>
      </c>
      <c r="N34" s="103">
        <f t="shared" si="19"/>
        <v>-0.40056913089138557</v>
      </c>
      <c r="O34" s="104"/>
      <c r="P34" s="15">
        <v>3612358.84</v>
      </c>
      <c r="Q34" s="15">
        <v>6286207.28</v>
      </c>
      <c r="R34" s="90">
        <f t="shared" si="20"/>
        <v>-2673848.4400000004</v>
      </c>
      <c r="S34" s="103">
        <f t="shared" si="21"/>
        <v>-0.4253516183767966</v>
      </c>
      <c r="T34" s="104"/>
      <c r="U34" s="15">
        <v>23793195.82</v>
      </c>
      <c r="V34" s="15">
        <v>27235241.79</v>
      </c>
      <c r="W34" s="90">
        <f t="shared" si="22"/>
        <v>-3442045.969999999</v>
      </c>
      <c r="X34" s="103">
        <f t="shared" si="23"/>
        <v>-0.12638206029306556</v>
      </c>
    </row>
    <row r="35" spans="1:24" s="14" customFormat="1" ht="12.75" hidden="1" outlineLevel="2">
      <c r="A35" s="14" t="s">
        <v>470</v>
      </c>
      <c r="B35" s="14" t="s">
        <v>471</v>
      </c>
      <c r="C35" s="54" t="s">
        <v>472</v>
      </c>
      <c r="D35" s="15"/>
      <c r="E35" s="15"/>
      <c r="F35" s="15">
        <v>214491.14</v>
      </c>
      <c r="G35" s="15">
        <v>179839.53</v>
      </c>
      <c r="H35" s="90">
        <f t="shared" si="16"/>
        <v>34651.610000000015</v>
      </c>
      <c r="I35" s="103">
        <f t="shared" si="17"/>
        <v>0.19268071930570557</v>
      </c>
      <c r="J35" s="104"/>
      <c r="K35" s="15">
        <v>1005067.78</v>
      </c>
      <c r="L35" s="15">
        <v>975486.77</v>
      </c>
      <c r="M35" s="90">
        <f t="shared" si="18"/>
        <v>29581.01000000001</v>
      </c>
      <c r="N35" s="103">
        <f t="shared" si="19"/>
        <v>0.03032435796130788</v>
      </c>
      <c r="O35" s="104"/>
      <c r="P35" s="15">
        <v>720144.75</v>
      </c>
      <c r="Q35" s="15">
        <v>683938.36</v>
      </c>
      <c r="R35" s="90">
        <f t="shared" si="20"/>
        <v>36206.390000000014</v>
      </c>
      <c r="S35" s="103">
        <f t="shared" si="21"/>
        <v>0.05293808933307969</v>
      </c>
      <c r="T35" s="104"/>
      <c r="U35" s="15">
        <v>2912558.76</v>
      </c>
      <c r="V35" s="15">
        <v>3495117.11</v>
      </c>
      <c r="W35" s="90">
        <f t="shared" si="22"/>
        <v>-582558.3500000001</v>
      </c>
      <c r="X35" s="103">
        <f t="shared" si="23"/>
        <v>-0.1666777769286249</v>
      </c>
    </row>
    <row r="36" spans="1:24" s="14" customFormat="1" ht="12.75" hidden="1" outlineLevel="2">
      <c r="A36" s="14" t="s">
        <v>473</v>
      </c>
      <c r="B36" s="14" t="s">
        <v>474</v>
      </c>
      <c r="C36" s="54" t="s">
        <v>475</v>
      </c>
      <c r="D36" s="15"/>
      <c r="E36" s="15"/>
      <c r="F36" s="15">
        <v>-7411</v>
      </c>
      <c r="G36" s="15">
        <v>-1361</v>
      </c>
      <c r="H36" s="90">
        <f t="shared" si="16"/>
        <v>-6050</v>
      </c>
      <c r="I36" s="103">
        <f t="shared" si="17"/>
        <v>-4.445260837619397</v>
      </c>
      <c r="J36" s="104"/>
      <c r="K36" s="15">
        <v>-14862</v>
      </c>
      <c r="L36" s="15">
        <v>-17088</v>
      </c>
      <c r="M36" s="90">
        <f t="shared" si="18"/>
        <v>2226</v>
      </c>
      <c r="N36" s="103">
        <f t="shared" si="19"/>
        <v>0.13026685393258428</v>
      </c>
      <c r="O36" s="104"/>
      <c r="P36" s="15">
        <v>-10550</v>
      </c>
      <c r="Q36" s="15">
        <v>-7505</v>
      </c>
      <c r="R36" s="90">
        <f t="shared" si="20"/>
        <v>-3045</v>
      </c>
      <c r="S36" s="103">
        <f t="shared" si="21"/>
        <v>-0.4057295136575616</v>
      </c>
      <c r="T36" s="104"/>
      <c r="U36" s="15">
        <v>-30781</v>
      </c>
      <c r="V36" s="15">
        <v>-34432.18</v>
      </c>
      <c r="W36" s="90">
        <f t="shared" si="22"/>
        <v>3651.1800000000003</v>
      </c>
      <c r="X36" s="103">
        <f t="shared" si="23"/>
        <v>0.10603975699476478</v>
      </c>
    </row>
    <row r="37" spans="1:24" s="14" customFormat="1" ht="12.75" hidden="1" outlineLevel="2">
      <c r="A37" s="14" t="s">
        <v>476</v>
      </c>
      <c r="B37" s="14" t="s">
        <v>477</v>
      </c>
      <c r="C37" s="54" t="s">
        <v>478</v>
      </c>
      <c r="D37" s="15"/>
      <c r="E37" s="15"/>
      <c r="F37" s="15">
        <v>10333.9</v>
      </c>
      <c r="G37" s="15">
        <v>4628.3</v>
      </c>
      <c r="H37" s="90">
        <f t="shared" si="16"/>
        <v>5705.599999999999</v>
      </c>
      <c r="I37" s="103">
        <f t="shared" si="17"/>
        <v>1.2327636497201995</v>
      </c>
      <c r="J37" s="104"/>
      <c r="K37" s="15">
        <v>20034.760000000002</v>
      </c>
      <c r="L37" s="15">
        <v>33565.94</v>
      </c>
      <c r="M37" s="90">
        <f t="shared" si="18"/>
        <v>-13531.18</v>
      </c>
      <c r="N37" s="103">
        <f t="shared" si="19"/>
        <v>-0.4031223317446197</v>
      </c>
      <c r="O37" s="104"/>
      <c r="P37" s="15">
        <v>19582.47</v>
      </c>
      <c r="Q37" s="15">
        <v>41574.29</v>
      </c>
      <c r="R37" s="90">
        <f t="shared" si="20"/>
        <v>-21991.82</v>
      </c>
      <c r="S37" s="103">
        <f t="shared" si="21"/>
        <v>-0.5289764419308183</v>
      </c>
      <c r="T37" s="104"/>
      <c r="U37" s="15">
        <v>35602.14</v>
      </c>
      <c r="V37" s="15">
        <v>-286680.17</v>
      </c>
      <c r="W37" s="90">
        <f t="shared" si="22"/>
        <v>322282.31</v>
      </c>
      <c r="X37" s="103">
        <f t="shared" si="23"/>
        <v>1.1241876618114186</v>
      </c>
    </row>
    <row r="38" spans="1:24" s="14" customFormat="1" ht="12.75" hidden="1" outlineLevel="2">
      <c r="A38" s="14" t="s">
        <v>479</v>
      </c>
      <c r="B38" s="14" t="s">
        <v>480</v>
      </c>
      <c r="C38" s="54" t="s">
        <v>481</v>
      </c>
      <c r="D38" s="15"/>
      <c r="E38" s="15"/>
      <c r="F38" s="15">
        <v>-584394.05</v>
      </c>
      <c r="G38" s="15">
        <v>-1050502.99</v>
      </c>
      <c r="H38" s="90">
        <f t="shared" si="16"/>
        <v>466108.93999999994</v>
      </c>
      <c r="I38" s="103">
        <f t="shared" si="17"/>
        <v>0.443700726639531</v>
      </c>
      <c r="J38" s="104"/>
      <c r="K38" s="15">
        <v>-1265283</v>
      </c>
      <c r="L38" s="15">
        <v>-3429124.94</v>
      </c>
      <c r="M38" s="90">
        <f t="shared" si="18"/>
        <v>2163841.94</v>
      </c>
      <c r="N38" s="103">
        <f t="shared" si="19"/>
        <v>0.6310186936495816</v>
      </c>
      <c r="O38" s="104"/>
      <c r="P38" s="15">
        <v>-1482105.05</v>
      </c>
      <c r="Q38" s="15">
        <v>-2745899.48</v>
      </c>
      <c r="R38" s="90">
        <f t="shared" si="20"/>
        <v>1263794.43</v>
      </c>
      <c r="S38" s="103">
        <f t="shared" si="21"/>
        <v>0.4602478856946358</v>
      </c>
      <c r="T38" s="104"/>
      <c r="U38" s="15">
        <v>-7098843.93</v>
      </c>
      <c r="V38" s="15">
        <v>-9911063.2</v>
      </c>
      <c r="W38" s="90">
        <f t="shared" si="22"/>
        <v>2812219.2699999996</v>
      </c>
      <c r="X38" s="103">
        <f t="shared" si="23"/>
        <v>0.28374546839737635</v>
      </c>
    </row>
    <row r="39" spans="1:24" s="14" customFormat="1" ht="12.75" hidden="1" outlineLevel="2">
      <c r="A39" s="14" t="s">
        <v>482</v>
      </c>
      <c r="B39" s="14" t="s">
        <v>483</v>
      </c>
      <c r="C39" s="54" t="s">
        <v>484</v>
      </c>
      <c r="D39" s="15"/>
      <c r="E39" s="15"/>
      <c r="F39" s="15">
        <v>312207.97000000003</v>
      </c>
      <c r="G39" s="15">
        <v>-359836.47000000003</v>
      </c>
      <c r="H39" s="90">
        <f t="shared" si="16"/>
        <v>672044.4400000001</v>
      </c>
      <c r="I39" s="103">
        <f t="shared" si="17"/>
        <v>1.8676384858933281</v>
      </c>
      <c r="J39" s="104"/>
      <c r="K39" s="15">
        <v>2293191.48</v>
      </c>
      <c r="L39" s="15">
        <v>-65783.18000000001</v>
      </c>
      <c r="M39" s="90">
        <f t="shared" si="18"/>
        <v>2358974.66</v>
      </c>
      <c r="N39" s="103" t="str">
        <f t="shared" si="19"/>
        <v>N.M.</v>
      </c>
      <c r="O39" s="104"/>
      <c r="P39" s="15">
        <v>1148149.79</v>
      </c>
      <c r="Q39" s="15">
        <v>-967588.27</v>
      </c>
      <c r="R39" s="90">
        <f t="shared" si="20"/>
        <v>2115738.06</v>
      </c>
      <c r="S39" s="103">
        <f t="shared" si="21"/>
        <v>2.186609868678958</v>
      </c>
      <c r="T39" s="104"/>
      <c r="U39" s="15">
        <v>6017320.640000001</v>
      </c>
      <c r="V39" s="15">
        <v>-1958499.2899999998</v>
      </c>
      <c r="W39" s="90">
        <f t="shared" si="22"/>
        <v>7975819.930000001</v>
      </c>
      <c r="X39" s="103">
        <f t="shared" si="23"/>
        <v>4.072414001232547</v>
      </c>
    </row>
    <row r="40" spans="1:24" s="14" customFormat="1" ht="12.75" hidden="1" outlineLevel="2">
      <c r="A40" s="14" t="s">
        <v>485</v>
      </c>
      <c r="B40" s="14" t="s">
        <v>486</v>
      </c>
      <c r="C40" s="54" t="s">
        <v>487</v>
      </c>
      <c r="D40" s="15"/>
      <c r="E40" s="15"/>
      <c r="F40" s="15">
        <v>0</v>
      </c>
      <c r="G40" s="15">
        <v>0</v>
      </c>
      <c r="H40" s="90">
        <f t="shared" si="16"/>
        <v>0</v>
      </c>
      <c r="I40" s="103">
        <f t="shared" si="17"/>
        <v>0</v>
      </c>
      <c r="J40" s="104"/>
      <c r="K40" s="15">
        <v>0</v>
      </c>
      <c r="L40" s="15">
        <v>0</v>
      </c>
      <c r="M40" s="90">
        <f t="shared" si="18"/>
        <v>0</v>
      </c>
      <c r="N40" s="103">
        <f t="shared" si="19"/>
        <v>0</v>
      </c>
      <c r="O40" s="104"/>
      <c r="P40" s="15">
        <v>0</v>
      </c>
      <c r="Q40" s="15">
        <v>0</v>
      </c>
      <c r="R40" s="90">
        <f t="shared" si="20"/>
        <v>0</v>
      </c>
      <c r="S40" s="103">
        <f t="shared" si="21"/>
        <v>0</v>
      </c>
      <c r="T40" s="104"/>
      <c r="U40" s="15">
        <v>0</v>
      </c>
      <c r="V40" s="15">
        <v>-9985.92</v>
      </c>
      <c r="W40" s="90">
        <f t="shared" si="22"/>
        <v>9985.92</v>
      </c>
      <c r="X40" s="103" t="str">
        <f t="shared" si="23"/>
        <v>N.M.</v>
      </c>
    </row>
    <row r="41" spans="1:24" s="14" customFormat="1" ht="12.75" hidden="1" outlineLevel="2">
      <c r="A41" s="14" t="s">
        <v>488</v>
      </c>
      <c r="B41" s="14" t="s">
        <v>489</v>
      </c>
      <c r="C41" s="54" t="s">
        <v>490</v>
      </c>
      <c r="D41" s="15"/>
      <c r="E41" s="15"/>
      <c r="F41" s="15">
        <v>-398570.11</v>
      </c>
      <c r="G41" s="15">
        <v>-230754.07</v>
      </c>
      <c r="H41" s="90">
        <f t="shared" si="16"/>
        <v>-167816.03999999998</v>
      </c>
      <c r="I41" s="103">
        <f t="shared" si="17"/>
        <v>-0.7272506179414299</v>
      </c>
      <c r="J41" s="104"/>
      <c r="K41" s="15">
        <v>-3271128.2</v>
      </c>
      <c r="L41" s="15">
        <v>-4625757.02</v>
      </c>
      <c r="M41" s="90">
        <f t="shared" si="18"/>
        <v>1354628.8199999994</v>
      </c>
      <c r="N41" s="103">
        <f t="shared" si="19"/>
        <v>0.29284478500342837</v>
      </c>
      <c r="O41" s="104"/>
      <c r="P41" s="15">
        <v>-1198870.34</v>
      </c>
      <c r="Q41" s="15">
        <v>-1115194.85</v>
      </c>
      <c r="R41" s="90">
        <f t="shared" si="20"/>
        <v>-83675.48999999999</v>
      </c>
      <c r="S41" s="103">
        <f t="shared" si="21"/>
        <v>-0.07503217038708526</v>
      </c>
      <c r="T41" s="104"/>
      <c r="U41" s="15">
        <v>-9597095.690000001</v>
      </c>
      <c r="V41" s="15">
        <v>-7478656.76</v>
      </c>
      <c r="W41" s="90">
        <f t="shared" si="22"/>
        <v>-2118438.9300000016</v>
      </c>
      <c r="X41" s="103">
        <f t="shared" si="23"/>
        <v>-0.28326462866040153</v>
      </c>
    </row>
    <row r="42" spans="1:24" s="14" customFormat="1" ht="12.75" hidden="1" outlineLevel="2">
      <c r="A42" s="14" t="s">
        <v>491</v>
      </c>
      <c r="B42" s="14" t="s">
        <v>492</v>
      </c>
      <c r="C42" s="54" t="s">
        <v>493</v>
      </c>
      <c r="D42" s="15"/>
      <c r="E42" s="15"/>
      <c r="F42" s="15">
        <v>163288.07</v>
      </c>
      <c r="G42" s="15">
        <v>82570.84</v>
      </c>
      <c r="H42" s="90">
        <f t="shared" si="16"/>
        <v>80717.23000000001</v>
      </c>
      <c r="I42" s="103">
        <f t="shared" si="17"/>
        <v>0.9775512759710331</v>
      </c>
      <c r="J42" s="104"/>
      <c r="K42" s="15">
        <v>395660.73</v>
      </c>
      <c r="L42" s="15">
        <v>249442.9</v>
      </c>
      <c r="M42" s="90">
        <f t="shared" si="18"/>
        <v>146217.83</v>
      </c>
      <c r="N42" s="103">
        <f t="shared" si="19"/>
        <v>0.5861775580704041</v>
      </c>
      <c r="O42" s="104"/>
      <c r="P42" s="15">
        <v>359339.86</v>
      </c>
      <c r="Q42" s="15">
        <v>227689.26</v>
      </c>
      <c r="R42" s="90">
        <f t="shared" si="20"/>
        <v>131650.59999999998</v>
      </c>
      <c r="S42" s="103">
        <f t="shared" si="21"/>
        <v>0.5782029420272171</v>
      </c>
      <c r="T42" s="104"/>
      <c r="U42" s="15">
        <v>1328962.97</v>
      </c>
      <c r="V42" s="15">
        <v>725577.64</v>
      </c>
      <c r="W42" s="90">
        <f t="shared" si="22"/>
        <v>603385.33</v>
      </c>
      <c r="X42" s="103">
        <f t="shared" si="23"/>
        <v>0.8315930601169021</v>
      </c>
    </row>
    <row r="43" spans="1:24" s="14" customFormat="1" ht="12.75" hidden="1" outlineLevel="2">
      <c r="A43" s="14" t="s">
        <v>494</v>
      </c>
      <c r="B43" s="14" t="s">
        <v>495</v>
      </c>
      <c r="C43" s="54" t="s">
        <v>496</v>
      </c>
      <c r="D43" s="15"/>
      <c r="E43" s="15"/>
      <c r="F43" s="15">
        <v>478834</v>
      </c>
      <c r="G43" s="15">
        <v>209975.041</v>
      </c>
      <c r="H43" s="90">
        <f t="shared" si="16"/>
        <v>268858.95900000003</v>
      </c>
      <c r="I43" s="103">
        <f t="shared" si="17"/>
        <v>1.280432939646384</v>
      </c>
      <c r="J43" s="104"/>
      <c r="K43" s="15">
        <v>1895884.6400000001</v>
      </c>
      <c r="L43" s="15">
        <v>857996.401</v>
      </c>
      <c r="M43" s="90">
        <f t="shared" si="18"/>
        <v>1037888.2390000002</v>
      </c>
      <c r="N43" s="103">
        <f t="shared" si="19"/>
        <v>1.2096650263221795</v>
      </c>
      <c r="O43" s="104"/>
      <c r="P43" s="15">
        <v>1402911.33</v>
      </c>
      <c r="Q43" s="15">
        <v>633916.141</v>
      </c>
      <c r="R43" s="90">
        <f t="shared" si="20"/>
        <v>768995.1890000001</v>
      </c>
      <c r="S43" s="103">
        <f t="shared" si="21"/>
        <v>1.2130866202379917</v>
      </c>
      <c r="T43" s="104"/>
      <c r="U43" s="15">
        <v>5428671.79</v>
      </c>
      <c r="V43" s="15">
        <v>2284848.321</v>
      </c>
      <c r="W43" s="90">
        <f t="shared" si="22"/>
        <v>3143823.469</v>
      </c>
      <c r="X43" s="103">
        <f t="shared" si="23"/>
        <v>1.3759440572510546</v>
      </c>
    </row>
    <row r="44" spans="1:24" s="14" customFormat="1" ht="12.75" hidden="1" outlineLevel="2">
      <c r="A44" s="14" t="s">
        <v>497</v>
      </c>
      <c r="B44" s="14" t="s">
        <v>498</v>
      </c>
      <c r="C44" s="54" t="s">
        <v>499</v>
      </c>
      <c r="D44" s="15"/>
      <c r="E44" s="15"/>
      <c r="F44" s="15">
        <v>1876.1200000000001</v>
      </c>
      <c r="G44" s="15">
        <v>39317.590000000004</v>
      </c>
      <c r="H44" s="90">
        <f t="shared" si="16"/>
        <v>-37441.47</v>
      </c>
      <c r="I44" s="103">
        <f t="shared" si="17"/>
        <v>-0.9522829349408242</v>
      </c>
      <c r="J44" s="104"/>
      <c r="K44" s="15">
        <v>161671.81</v>
      </c>
      <c r="L44" s="15">
        <v>573135.84</v>
      </c>
      <c r="M44" s="90">
        <f t="shared" si="18"/>
        <v>-411464.02999999997</v>
      </c>
      <c r="N44" s="103">
        <f t="shared" si="19"/>
        <v>-0.7179171171706867</v>
      </c>
      <c r="O44" s="104"/>
      <c r="P44" s="15">
        <v>75114.8</v>
      </c>
      <c r="Q44" s="15">
        <v>206756.93</v>
      </c>
      <c r="R44" s="90">
        <f t="shared" si="20"/>
        <v>-131642.13</v>
      </c>
      <c r="S44" s="103">
        <f t="shared" si="21"/>
        <v>-0.6366999645429056</v>
      </c>
      <c r="T44" s="104"/>
      <c r="U44" s="15">
        <v>837970.73</v>
      </c>
      <c r="V44" s="15">
        <v>1535500.65</v>
      </c>
      <c r="W44" s="90">
        <f t="shared" si="22"/>
        <v>-697529.9199999999</v>
      </c>
      <c r="X44" s="103">
        <f t="shared" si="23"/>
        <v>-0.4542687233639399</v>
      </c>
    </row>
    <row r="45" spans="1:24" s="14" customFormat="1" ht="12.75" hidden="1" outlineLevel="2">
      <c r="A45" s="14" t="s">
        <v>500</v>
      </c>
      <c r="B45" s="14" t="s">
        <v>501</v>
      </c>
      <c r="C45" s="54" t="s">
        <v>502</v>
      </c>
      <c r="D45" s="15"/>
      <c r="E45" s="15"/>
      <c r="F45" s="15">
        <v>141156.30000000002</v>
      </c>
      <c r="G45" s="15">
        <v>203898.83000000002</v>
      </c>
      <c r="H45" s="90">
        <f t="shared" si="16"/>
        <v>-62742.53</v>
      </c>
      <c r="I45" s="103">
        <f t="shared" si="17"/>
        <v>-0.3077140266081958</v>
      </c>
      <c r="J45" s="104"/>
      <c r="K45" s="15">
        <v>2405020.68</v>
      </c>
      <c r="L45" s="15">
        <v>4645641.82</v>
      </c>
      <c r="M45" s="90">
        <f t="shared" si="18"/>
        <v>-2240621.14</v>
      </c>
      <c r="N45" s="103">
        <f t="shared" si="19"/>
        <v>-0.48230604657334514</v>
      </c>
      <c r="O45" s="104"/>
      <c r="P45" s="15">
        <v>1026143.43</v>
      </c>
      <c r="Q45" s="15">
        <v>1164956.66</v>
      </c>
      <c r="R45" s="90">
        <f t="shared" si="20"/>
        <v>-138813.22999999986</v>
      </c>
      <c r="S45" s="103">
        <f t="shared" si="21"/>
        <v>-0.11915741998504895</v>
      </c>
      <c r="T45" s="104"/>
      <c r="U45" s="15">
        <v>8276422.790000001</v>
      </c>
      <c r="V45" s="15">
        <v>7118922.790000001</v>
      </c>
      <c r="W45" s="90">
        <f t="shared" si="22"/>
        <v>1157500</v>
      </c>
      <c r="X45" s="103">
        <f t="shared" si="23"/>
        <v>0.1625948242655403</v>
      </c>
    </row>
    <row r="46" spans="1:24" s="14" customFormat="1" ht="12.75" hidden="1" outlineLevel="2">
      <c r="A46" s="14" t="s">
        <v>503</v>
      </c>
      <c r="B46" s="14" t="s">
        <v>504</v>
      </c>
      <c r="C46" s="54" t="s">
        <v>505</v>
      </c>
      <c r="D46" s="15"/>
      <c r="E46" s="15"/>
      <c r="F46" s="15">
        <v>4282119.72</v>
      </c>
      <c r="G46" s="15">
        <v>1975157.42</v>
      </c>
      <c r="H46" s="90">
        <f t="shared" si="16"/>
        <v>2306962.3</v>
      </c>
      <c r="I46" s="103">
        <f t="shared" si="17"/>
        <v>1.1679890810930909</v>
      </c>
      <c r="J46" s="104"/>
      <c r="K46" s="15">
        <v>12862514.35</v>
      </c>
      <c r="L46" s="15">
        <v>12561282.47</v>
      </c>
      <c r="M46" s="90">
        <f t="shared" si="18"/>
        <v>301231.87999999896</v>
      </c>
      <c r="N46" s="103">
        <f t="shared" si="19"/>
        <v>0.02398098129863956</v>
      </c>
      <c r="O46" s="104"/>
      <c r="P46" s="15">
        <v>9773530.62</v>
      </c>
      <c r="Q46" s="15">
        <v>8459363.44</v>
      </c>
      <c r="R46" s="90">
        <f t="shared" si="20"/>
        <v>1314167.1799999997</v>
      </c>
      <c r="S46" s="103">
        <f t="shared" si="21"/>
        <v>0.1553505992881185</v>
      </c>
      <c r="T46" s="104"/>
      <c r="U46" s="15">
        <v>37332835.56</v>
      </c>
      <c r="V46" s="15">
        <v>29037795.82</v>
      </c>
      <c r="W46" s="90">
        <f t="shared" si="22"/>
        <v>8295039.740000002</v>
      </c>
      <c r="X46" s="103">
        <f t="shared" si="23"/>
        <v>0.285663546621081</v>
      </c>
    </row>
    <row r="47" spans="1:24" s="14" customFormat="1" ht="12.75" hidden="1" outlineLevel="2">
      <c r="A47" s="14" t="s">
        <v>506</v>
      </c>
      <c r="B47" s="14" t="s">
        <v>507</v>
      </c>
      <c r="C47" s="54" t="s">
        <v>508</v>
      </c>
      <c r="D47" s="15"/>
      <c r="E47" s="15"/>
      <c r="F47" s="15">
        <v>-145.22</v>
      </c>
      <c r="G47" s="15">
        <v>-185.16</v>
      </c>
      <c r="H47" s="90">
        <f t="shared" si="16"/>
        <v>39.94</v>
      </c>
      <c r="I47" s="103">
        <f t="shared" si="17"/>
        <v>0.2157053359256859</v>
      </c>
      <c r="J47" s="104"/>
      <c r="K47" s="15">
        <v>-695.13</v>
      </c>
      <c r="L47" s="15">
        <v>-994.63</v>
      </c>
      <c r="M47" s="90">
        <f t="shared" si="18"/>
        <v>299.5</v>
      </c>
      <c r="N47" s="103">
        <f t="shared" si="19"/>
        <v>0.3011169982807677</v>
      </c>
      <c r="O47" s="104"/>
      <c r="P47" s="15">
        <v>-255.24</v>
      </c>
      <c r="Q47" s="15">
        <v>-992.83</v>
      </c>
      <c r="R47" s="90">
        <f t="shared" si="20"/>
        <v>737.59</v>
      </c>
      <c r="S47" s="103">
        <f t="shared" si="21"/>
        <v>0.7429167128309982</v>
      </c>
      <c r="T47" s="104"/>
      <c r="U47" s="15">
        <v>-7597.09</v>
      </c>
      <c r="V47" s="15">
        <v>-4272.72</v>
      </c>
      <c r="W47" s="90">
        <f t="shared" si="22"/>
        <v>-3324.37</v>
      </c>
      <c r="X47" s="103">
        <f t="shared" si="23"/>
        <v>-0.7780453668857308</v>
      </c>
    </row>
    <row r="48" spans="1:24" s="14" customFormat="1" ht="12.75" hidden="1" outlineLevel="2">
      <c r="A48" s="14" t="s">
        <v>509</v>
      </c>
      <c r="B48" s="14" t="s">
        <v>510</v>
      </c>
      <c r="C48" s="54" t="s">
        <v>511</v>
      </c>
      <c r="D48" s="15"/>
      <c r="E48" s="15"/>
      <c r="F48" s="15">
        <v>1166.01</v>
      </c>
      <c r="G48" s="15">
        <v>207.35</v>
      </c>
      <c r="H48" s="90">
        <f t="shared" si="16"/>
        <v>958.66</v>
      </c>
      <c r="I48" s="103">
        <f t="shared" si="17"/>
        <v>4.623390402700747</v>
      </c>
      <c r="J48" s="104"/>
      <c r="K48" s="15">
        <v>7907.820000000001</v>
      </c>
      <c r="L48" s="15">
        <v>2631</v>
      </c>
      <c r="M48" s="90">
        <f t="shared" si="18"/>
        <v>5276.820000000001</v>
      </c>
      <c r="N48" s="103">
        <f t="shared" si="19"/>
        <v>2.0056328392246296</v>
      </c>
      <c r="O48" s="104"/>
      <c r="P48" s="15">
        <v>6950.3</v>
      </c>
      <c r="Q48" s="15">
        <v>2443.58</v>
      </c>
      <c r="R48" s="90">
        <f t="shared" si="20"/>
        <v>4506.72</v>
      </c>
      <c r="S48" s="103">
        <f t="shared" si="21"/>
        <v>1.844310397040408</v>
      </c>
      <c r="T48" s="104"/>
      <c r="U48" s="15">
        <v>27900.53</v>
      </c>
      <c r="V48" s="15">
        <v>9845.48</v>
      </c>
      <c r="W48" s="90">
        <f t="shared" si="22"/>
        <v>18055.05</v>
      </c>
      <c r="X48" s="103">
        <f t="shared" si="23"/>
        <v>1.8338415191539672</v>
      </c>
    </row>
    <row r="49" spans="1:24" s="14" customFormat="1" ht="12.75" hidden="1" outlineLevel="2">
      <c r="A49" s="14" t="s">
        <v>512</v>
      </c>
      <c r="B49" s="14" t="s">
        <v>513</v>
      </c>
      <c r="C49" s="54" t="s">
        <v>514</v>
      </c>
      <c r="D49" s="15"/>
      <c r="E49" s="15"/>
      <c r="F49" s="15">
        <v>-15370.99</v>
      </c>
      <c r="G49" s="15">
        <v>-21132.47</v>
      </c>
      <c r="H49" s="90">
        <f t="shared" si="16"/>
        <v>5761.480000000001</v>
      </c>
      <c r="I49" s="103">
        <f t="shared" si="17"/>
        <v>0.272636374261977</v>
      </c>
      <c r="J49" s="104"/>
      <c r="K49" s="15">
        <v>44837.58</v>
      </c>
      <c r="L49" s="15">
        <v>-65701.53</v>
      </c>
      <c r="M49" s="90">
        <f t="shared" si="18"/>
        <v>110539.11</v>
      </c>
      <c r="N49" s="103">
        <f t="shared" si="19"/>
        <v>1.6824434682114708</v>
      </c>
      <c r="O49" s="104"/>
      <c r="P49" s="15">
        <v>33932.49</v>
      </c>
      <c r="Q49" s="15">
        <v>-167989.68</v>
      </c>
      <c r="R49" s="90">
        <f t="shared" si="20"/>
        <v>201922.16999999998</v>
      </c>
      <c r="S49" s="103">
        <f t="shared" si="21"/>
        <v>1.201991515193076</v>
      </c>
      <c r="T49" s="104"/>
      <c r="U49" s="15">
        <v>477035.7</v>
      </c>
      <c r="V49" s="15">
        <v>-374180.78</v>
      </c>
      <c r="W49" s="90">
        <f t="shared" si="22"/>
        <v>851216.48</v>
      </c>
      <c r="X49" s="103">
        <f t="shared" si="23"/>
        <v>2.27488028647543</v>
      </c>
    </row>
    <row r="50" spans="1:24" s="14" customFormat="1" ht="12.75" hidden="1" outlineLevel="2">
      <c r="A50" s="14" t="s">
        <v>515</v>
      </c>
      <c r="B50" s="14" t="s">
        <v>516</v>
      </c>
      <c r="C50" s="54" t="s">
        <v>517</v>
      </c>
      <c r="D50" s="15"/>
      <c r="E50" s="15"/>
      <c r="F50" s="15">
        <v>14.46</v>
      </c>
      <c r="G50" s="15">
        <v>-965.0600000000001</v>
      </c>
      <c r="H50" s="90">
        <f t="shared" si="16"/>
        <v>979.5200000000001</v>
      </c>
      <c r="I50" s="103">
        <f t="shared" si="17"/>
        <v>1.0149835243404555</v>
      </c>
      <c r="J50" s="104"/>
      <c r="K50" s="15">
        <v>-1344.17</v>
      </c>
      <c r="L50" s="15">
        <v>-4044</v>
      </c>
      <c r="M50" s="90">
        <f t="shared" si="18"/>
        <v>2699.83</v>
      </c>
      <c r="N50" s="103">
        <f t="shared" si="19"/>
        <v>0.6676137487636004</v>
      </c>
      <c r="O50" s="104"/>
      <c r="P50" s="15">
        <v>-365.49</v>
      </c>
      <c r="Q50" s="15">
        <v>-2991.12</v>
      </c>
      <c r="R50" s="90">
        <f t="shared" si="20"/>
        <v>2625.63</v>
      </c>
      <c r="S50" s="103">
        <f t="shared" si="21"/>
        <v>0.8778083126053118</v>
      </c>
      <c r="T50" s="104"/>
      <c r="U50" s="15">
        <v>-7652.280000000001</v>
      </c>
      <c r="V50" s="15">
        <v>6377.16</v>
      </c>
      <c r="W50" s="90">
        <f t="shared" si="22"/>
        <v>-14029.44</v>
      </c>
      <c r="X50" s="103">
        <f t="shared" si="23"/>
        <v>-2.199951075400335</v>
      </c>
    </row>
    <row r="51" spans="1:24" s="14" customFormat="1" ht="12.75" hidden="1" outlineLevel="2">
      <c r="A51" s="14" t="s">
        <v>518</v>
      </c>
      <c r="B51" s="14" t="s">
        <v>519</v>
      </c>
      <c r="C51" s="54" t="s">
        <v>520</v>
      </c>
      <c r="D51" s="15"/>
      <c r="E51" s="15"/>
      <c r="F51" s="15">
        <v>349.95</v>
      </c>
      <c r="G51" s="15">
        <v>190457.29</v>
      </c>
      <c r="H51" s="90">
        <f t="shared" si="16"/>
        <v>-190107.34</v>
      </c>
      <c r="I51" s="103">
        <f t="shared" si="17"/>
        <v>-0.9981625801774245</v>
      </c>
      <c r="J51" s="104"/>
      <c r="K51" s="15">
        <v>6303.5</v>
      </c>
      <c r="L51" s="15">
        <v>789094.5700000001</v>
      </c>
      <c r="M51" s="90">
        <f t="shared" si="18"/>
        <v>-782791.0700000001</v>
      </c>
      <c r="N51" s="103">
        <f t="shared" si="19"/>
        <v>-0.9920117306091715</v>
      </c>
      <c r="O51" s="104"/>
      <c r="P51" s="15">
        <v>2375.18</v>
      </c>
      <c r="Q51" s="15">
        <v>584029.02</v>
      </c>
      <c r="R51" s="90">
        <f t="shared" si="20"/>
        <v>-581653.84</v>
      </c>
      <c r="S51" s="103">
        <f t="shared" si="21"/>
        <v>-0.995933113049759</v>
      </c>
      <c r="T51" s="104"/>
      <c r="U51" s="15">
        <v>289310.382</v>
      </c>
      <c r="V51" s="15">
        <v>915966.28</v>
      </c>
      <c r="W51" s="90">
        <f t="shared" si="22"/>
        <v>-626655.898</v>
      </c>
      <c r="X51" s="103">
        <f t="shared" si="23"/>
        <v>-0.6841473443760397</v>
      </c>
    </row>
    <row r="52" spans="1:24" s="14" customFormat="1" ht="12.75" hidden="1" outlineLevel="2">
      <c r="A52" s="14" t="s">
        <v>521</v>
      </c>
      <c r="B52" s="14" t="s">
        <v>522</v>
      </c>
      <c r="C52" s="54" t="s">
        <v>523</v>
      </c>
      <c r="D52" s="15"/>
      <c r="E52" s="15"/>
      <c r="F52" s="15">
        <v>10501.06</v>
      </c>
      <c r="G52" s="15">
        <v>-795.5</v>
      </c>
      <c r="H52" s="90">
        <f t="shared" si="16"/>
        <v>11296.56</v>
      </c>
      <c r="I52" s="103" t="str">
        <f t="shared" si="17"/>
        <v>N.M.</v>
      </c>
      <c r="J52" s="104"/>
      <c r="K52" s="15">
        <v>-31037.4</v>
      </c>
      <c r="L52" s="15">
        <v>-8853.83</v>
      </c>
      <c r="M52" s="90">
        <f t="shared" si="18"/>
        <v>-22183.57</v>
      </c>
      <c r="N52" s="103">
        <f t="shared" si="19"/>
        <v>-2.50553376335439</v>
      </c>
      <c r="O52" s="104"/>
      <c r="P52" s="15">
        <v>14060.7</v>
      </c>
      <c r="Q52" s="15">
        <v>6743.2300000000005</v>
      </c>
      <c r="R52" s="90">
        <f t="shared" si="20"/>
        <v>7317.47</v>
      </c>
      <c r="S52" s="103">
        <f t="shared" si="21"/>
        <v>1.0851580029155168</v>
      </c>
      <c r="T52" s="104"/>
      <c r="U52" s="15">
        <v>-82152.85</v>
      </c>
      <c r="V52" s="15">
        <v>-91037.79000000001</v>
      </c>
      <c r="W52" s="90">
        <f t="shared" si="22"/>
        <v>8884.940000000002</v>
      </c>
      <c r="X52" s="103">
        <f t="shared" si="23"/>
        <v>0.09759617407232757</v>
      </c>
    </row>
    <row r="53" spans="1:24" s="14" customFormat="1" ht="12.75" hidden="1" outlineLevel="2">
      <c r="A53" s="14" t="s">
        <v>524</v>
      </c>
      <c r="B53" s="14" t="s">
        <v>525</v>
      </c>
      <c r="C53" s="54" t="s">
        <v>526</v>
      </c>
      <c r="D53" s="15"/>
      <c r="E53" s="15"/>
      <c r="F53" s="15">
        <v>146838.27</v>
      </c>
      <c r="G53" s="15">
        <v>501.45</v>
      </c>
      <c r="H53" s="90">
        <f t="shared" si="16"/>
        <v>146336.81999999998</v>
      </c>
      <c r="I53" s="103" t="str">
        <f t="shared" si="17"/>
        <v>N.M.</v>
      </c>
      <c r="J53" s="104"/>
      <c r="K53" s="15">
        <v>141543.17</v>
      </c>
      <c r="L53" s="15">
        <v>-779.48</v>
      </c>
      <c r="M53" s="90">
        <f t="shared" si="18"/>
        <v>142322.65000000002</v>
      </c>
      <c r="N53" s="103" t="str">
        <f t="shared" si="19"/>
        <v>N.M.</v>
      </c>
      <c r="O53" s="104"/>
      <c r="P53" s="15">
        <v>146740.37</v>
      </c>
      <c r="Q53" s="15">
        <v>1033.85</v>
      </c>
      <c r="R53" s="90">
        <f t="shared" si="20"/>
        <v>145706.52</v>
      </c>
      <c r="S53" s="103" t="str">
        <f t="shared" si="21"/>
        <v>N.M.</v>
      </c>
      <c r="T53" s="104"/>
      <c r="U53" s="15">
        <v>145271.40000000002</v>
      </c>
      <c r="V53" s="15">
        <v>-6098.889999999999</v>
      </c>
      <c r="W53" s="90">
        <f t="shared" si="22"/>
        <v>151370.29000000004</v>
      </c>
      <c r="X53" s="103" t="str">
        <f t="shared" si="23"/>
        <v>N.M.</v>
      </c>
    </row>
    <row r="54" spans="1:24" s="14" customFormat="1" ht="12.75" hidden="1" outlineLevel="2">
      <c r="A54" s="14" t="s">
        <v>527</v>
      </c>
      <c r="B54" s="14" t="s">
        <v>528</v>
      </c>
      <c r="C54" s="54" t="s">
        <v>529</v>
      </c>
      <c r="D54" s="15"/>
      <c r="E54" s="15"/>
      <c r="F54" s="15">
        <v>-21420.8</v>
      </c>
      <c r="G54" s="15">
        <v>255.57</v>
      </c>
      <c r="H54" s="90">
        <f t="shared" si="16"/>
        <v>-21676.37</v>
      </c>
      <c r="I54" s="103" t="str">
        <f t="shared" si="17"/>
        <v>N.M.</v>
      </c>
      <c r="J54" s="104"/>
      <c r="K54" s="15">
        <v>1615.3400000000001</v>
      </c>
      <c r="L54" s="15">
        <v>-3956.14</v>
      </c>
      <c r="M54" s="90">
        <f t="shared" si="18"/>
        <v>5571.48</v>
      </c>
      <c r="N54" s="103">
        <f t="shared" si="19"/>
        <v>1.4083121426440923</v>
      </c>
      <c r="O54" s="104"/>
      <c r="P54" s="15">
        <v>1615.0900000000001</v>
      </c>
      <c r="Q54" s="15">
        <v>233.65</v>
      </c>
      <c r="R54" s="90">
        <f t="shared" si="20"/>
        <v>1381.44</v>
      </c>
      <c r="S54" s="103">
        <f t="shared" si="21"/>
        <v>5.9124331264712175</v>
      </c>
      <c r="T54" s="104"/>
      <c r="U54" s="15">
        <v>1609.18</v>
      </c>
      <c r="V54" s="15">
        <v>-223.32999999999993</v>
      </c>
      <c r="W54" s="90">
        <f t="shared" si="22"/>
        <v>1832.51</v>
      </c>
      <c r="X54" s="103">
        <f t="shared" si="23"/>
        <v>8.205391125240677</v>
      </c>
    </row>
    <row r="55" spans="1:24" s="14" customFormat="1" ht="12.75" hidden="1" outlineLevel="2">
      <c r="A55" s="14" t="s">
        <v>530</v>
      </c>
      <c r="B55" s="14" t="s">
        <v>531</v>
      </c>
      <c r="C55" s="54" t="s">
        <v>532</v>
      </c>
      <c r="D55" s="15"/>
      <c r="E55" s="15"/>
      <c r="F55" s="15">
        <v>0</v>
      </c>
      <c r="G55" s="15">
        <v>0</v>
      </c>
      <c r="H55" s="90">
        <f t="shared" si="16"/>
        <v>0</v>
      </c>
      <c r="I55" s="103">
        <f t="shared" si="17"/>
        <v>0</v>
      </c>
      <c r="J55" s="104"/>
      <c r="K55" s="15">
        <v>0</v>
      </c>
      <c r="L55" s="15">
        <v>0</v>
      </c>
      <c r="M55" s="90">
        <f t="shared" si="18"/>
        <v>0</v>
      </c>
      <c r="N55" s="103">
        <f t="shared" si="19"/>
        <v>0</v>
      </c>
      <c r="O55" s="104"/>
      <c r="P55" s="15">
        <v>0</v>
      </c>
      <c r="Q55" s="15">
        <v>0</v>
      </c>
      <c r="R55" s="90">
        <f t="shared" si="20"/>
        <v>0</v>
      </c>
      <c r="S55" s="103">
        <f t="shared" si="21"/>
        <v>0</v>
      </c>
      <c r="T55" s="104"/>
      <c r="U55" s="15">
        <v>0</v>
      </c>
      <c r="V55" s="15">
        <v>8261.69</v>
      </c>
      <c r="W55" s="90">
        <f t="shared" si="22"/>
        <v>-8261.69</v>
      </c>
      <c r="X55" s="103" t="str">
        <f t="shared" si="23"/>
        <v>N.M.</v>
      </c>
    </row>
    <row r="56" spans="1:24" s="14" customFormat="1" ht="12.75" hidden="1" outlineLevel="2">
      <c r="A56" s="14" t="s">
        <v>533</v>
      </c>
      <c r="B56" s="14" t="s">
        <v>534</v>
      </c>
      <c r="C56" s="54" t="s">
        <v>535</v>
      </c>
      <c r="D56" s="15"/>
      <c r="E56" s="15"/>
      <c r="F56" s="15">
        <v>-124665.1</v>
      </c>
      <c r="G56" s="15">
        <v>32566.56</v>
      </c>
      <c r="H56" s="90">
        <f t="shared" si="16"/>
        <v>-157231.66</v>
      </c>
      <c r="I56" s="103">
        <f t="shared" si="17"/>
        <v>-4.828009467380037</v>
      </c>
      <c r="J56" s="104"/>
      <c r="K56" s="15">
        <v>-941519.09</v>
      </c>
      <c r="L56" s="15">
        <v>-324842.94</v>
      </c>
      <c r="M56" s="90">
        <f t="shared" si="18"/>
        <v>-616676.1499999999</v>
      </c>
      <c r="N56" s="103">
        <f t="shared" si="19"/>
        <v>-1.8983824921668295</v>
      </c>
      <c r="O56" s="104"/>
      <c r="P56" s="15">
        <v>-372484.85000000003</v>
      </c>
      <c r="Q56" s="15">
        <v>-31424.74</v>
      </c>
      <c r="R56" s="90">
        <f t="shared" si="20"/>
        <v>-341060.11000000004</v>
      </c>
      <c r="S56" s="103" t="str">
        <f t="shared" si="21"/>
        <v>N.M.</v>
      </c>
      <c r="T56" s="104"/>
      <c r="U56" s="15">
        <v>-1837343.0499999998</v>
      </c>
      <c r="V56" s="15">
        <v>-1101620.9</v>
      </c>
      <c r="W56" s="90">
        <f t="shared" si="22"/>
        <v>-735722.1499999999</v>
      </c>
      <c r="X56" s="103">
        <f t="shared" si="23"/>
        <v>-0.6678542046542508</v>
      </c>
    </row>
    <row r="57" spans="1:24" s="14" customFormat="1" ht="12.75" hidden="1" outlineLevel="2">
      <c r="A57" s="14" t="s">
        <v>536</v>
      </c>
      <c r="B57" s="14" t="s">
        <v>537</v>
      </c>
      <c r="C57" s="54" t="s">
        <v>538</v>
      </c>
      <c r="D57" s="15"/>
      <c r="E57" s="15"/>
      <c r="F57" s="15">
        <v>-407.42</v>
      </c>
      <c r="G57" s="15">
        <v>-1297.759</v>
      </c>
      <c r="H57" s="90">
        <f t="shared" si="16"/>
        <v>890.3389999999999</v>
      </c>
      <c r="I57" s="103">
        <f t="shared" si="17"/>
        <v>0.6860588136934515</v>
      </c>
      <c r="J57" s="104"/>
      <c r="K57" s="15">
        <v>-7089.09</v>
      </c>
      <c r="L57" s="15">
        <v>-45715.879</v>
      </c>
      <c r="M57" s="90">
        <f t="shared" si="18"/>
        <v>38626.789000000004</v>
      </c>
      <c r="N57" s="103">
        <f t="shared" si="19"/>
        <v>0.8449315608696927</v>
      </c>
      <c r="O57" s="104"/>
      <c r="P57" s="15">
        <v>-2677.59</v>
      </c>
      <c r="Q57" s="15">
        <v>-32987.269</v>
      </c>
      <c r="R57" s="90">
        <f t="shared" si="20"/>
        <v>30309.679</v>
      </c>
      <c r="S57" s="103">
        <f t="shared" si="21"/>
        <v>0.9188295945323633</v>
      </c>
      <c r="T57" s="104"/>
      <c r="U57" s="15">
        <v>-103891.79</v>
      </c>
      <c r="V57" s="15">
        <v>-49434.619</v>
      </c>
      <c r="W57" s="90">
        <f t="shared" si="22"/>
        <v>-54457.170999999995</v>
      </c>
      <c r="X57" s="103">
        <f t="shared" si="23"/>
        <v>-1.1015998929818798</v>
      </c>
    </row>
    <row r="58" spans="1:24" s="14" customFormat="1" ht="12.75" hidden="1" outlineLevel="2">
      <c r="A58" s="14" t="s">
        <v>539</v>
      </c>
      <c r="B58" s="14" t="s">
        <v>540</v>
      </c>
      <c r="C58" s="54" t="s">
        <v>541</v>
      </c>
      <c r="D58" s="15"/>
      <c r="E58" s="15"/>
      <c r="F58" s="15">
        <v>0</v>
      </c>
      <c r="G58" s="15">
        <v>0</v>
      </c>
      <c r="H58" s="90">
        <f t="shared" si="16"/>
        <v>0</v>
      </c>
      <c r="I58" s="103">
        <f t="shared" si="17"/>
        <v>0</v>
      </c>
      <c r="J58" s="104"/>
      <c r="K58" s="15">
        <v>0</v>
      </c>
      <c r="L58" s="15">
        <v>0</v>
      </c>
      <c r="M58" s="90">
        <f t="shared" si="18"/>
        <v>0</v>
      </c>
      <c r="N58" s="103">
        <f t="shared" si="19"/>
        <v>0</v>
      </c>
      <c r="O58" s="104"/>
      <c r="P58" s="15">
        <v>0</v>
      </c>
      <c r="Q58" s="15">
        <v>0.08</v>
      </c>
      <c r="R58" s="90">
        <f t="shared" si="20"/>
        <v>-0.08</v>
      </c>
      <c r="S58" s="103" t="str">
        <f t="shared" si="21"/>
        <v>N.M.</v>
      </c>
      <c r="T58" s="104"/>
      <c r="U58" s="15">
        <v>0</v>
      </c>
      <c r="V58" s="15">
        <v>-0.01</v>
      </c>
      <c r="W58" s="90">
        <f t="shared" si="22"/>
        <v>0.01</v>
      </c>
      <c r="X58" s="103" t="str">
        <f t="shared" si="23"/>
        <v>N.M.</v>
      </c>
    </row>
    <row r="59" spans="1:24" s="14" customFormat="1" ht="12.75" hidden="1" outlineLevel="2">
      <c r="A59" s="14" t="s">
        <v>542</v>
      </c>
      <c r="B59" s="14" t="s">
        <v>543</v>
      </c>
      <c r="C59" s="54" t="s">
        <v>544</v>
      </c>
      <c r="D59" s="15"/>
      <c r="E59" s="15"/>
      <c r="F59" s="15">
        <v>58030.66</v>
      </c>
      <c r="G59" s="15">
        <v>76388.25</v>
      </c>
      <c r="H59" s="90">
        <f t="shared" si="16"/>
        <v>-18357.589999999997</v>
      </c>
      <c r="I59" s="103">
        <f t="shared" si="17"/>
        <v>-0.2403195517635238</v>
      </c>
      <c r="J59" s="104"/>
      <c r="K59" s="15">
        <v>238023.46</v>
      </c>
      <c r="L59" s="15">
        <v>241193.609</v>
      </c>
      <c r="M59" s="90">
        <f t="shared" si="18"/>
        <v>-3170.149000000005</v>
      </c>
      <c r="N59" s="103">
        <f t="shared" si="19"/>
        <v>-0.013143586238224102</v>
      </c>
      <c r="O59" s="104"/>
      <c r="P59" s="15">
        <v>185650.34</v>
      </c>
      <c r="Q59" s="15">
        <v>203214.089</v>
      </c>
      <c r="R59" s="90">
        <f t="shared" si="20"/>
        <v>-17563.74900000001</v>
      </c>
      <c r="S59" s="103">
        <f t="shared" si="21"/>
        <v>-0.08642977997455684</v>
      </c>
      <c r="T59" s="104"/>
      <c r="U59" s="15">
        <v>519557.43999999994</v>
      </c>
      <c r="V59" s="15">
        <v>2543406.8490000004</v>
      </c>
      <c r="W59" s="90">
        <f t="shared" si="22"/>
        <v>-2023849.4090000005</v>
      </c>
      <c r="X59" s="103">
        <f t="shared" si="23"/>
        <v>-0.7957238181519106</v>
      </c>
    </row>
    <row r="60" spans="1:24" s="14" customFormat="1" ht="12.75" hidden="1" outlineLevel="2">
      <c r="A60" s="14" t="s">
        <v>545</v>
      </c>
      <c r="B60" s="14" t="s">
        <v>546</v>
      </c>
      <c r="C60" s="54" t="s">
        <v>547</v>
      </c>
      <c r="D60" s="15"/>
      <c r="E60" s="15"/>
      <c r="F60" s="15">
        <v>-241</v>
      </c>
      <c r="G60" s="15">
        <v>-231</v>
      </c>
      <c r="H60" s="90">
        <f aca="true" t="shared" si="24" ref="H60:H82">+F60-G60</f>
        <v>-10</v>
      </c>
      <c r="I60" s="103">
        <f aca="true" t="shared" si="25" ref="I60:I82">IF(G60&lt;0,IF(H60=0,0,IF(OR(G60=0,F60=0),"N.M.",IF(ABS(H60/G60)&gt;=10,"N.M.",H60/(-G60)))),IF(H60=0,0,IF(OR(G60=0,F60=0),"N.M.",IF(ABS(H60/G60)&gt;=10,"N.M.",H60/G60))))</f>
        <v>-0.04329004329004329</v>
      </c>
      <c r="J60" s="104"/>
      <c r="K60" s="15">
        <v>-970</v>
      </c>
      <c r="L60" s="15">
        <v>14264.45</v>
      </c>
      <c r="M60" s="90">
        <f aca="true" t="shared" si="26" ref="M60:M82">+K60-L60</f>
        <v>-15234.45</v>
      </c>
      <c r="N60" s="103">
        <f aca="true" t="shared" si="27" ref="N60:N82">IF(L60&lt;0,IF(M60=0,0,IF(OR(L60=0,K60=0),"N.M.",IF(ABS(M60/L60)&gt;=10,"N.M.",M60/(-L60)))),IF(M60=0,0,IF(OR(L60=0,K60=0),"N.M.",IF(ABS(M60/L60)&gt;=10,"N.M.",M60/L60))))</f>
        <v>-1.0680012198156956</v>
      </c>
      <c r="O60" s="104"/>
      <c r="P60" s="15">
        <v>-234</v>
      </c>
      <c r="Q60" s="15">
        <v>14264.45</v>
      </c>
      <c r="R60" s="90">
        <f aca="true" t="shared" si="28" ref="R60:R82">+P60-Q60</f>
        <v>-14498.45</v>
      </c>
      <c r="S60" s="103">
        <f aca="true" t="shared" si="29" ref="S60:S82">IF(Q60&lt;0,IF(R60=0,0,IF(OR(Q60=0,P60=0),"N.M.",IF(ABS(R60/Q60)&gt;=10,"N.M.",R60/(-Q60)))),IF(R60=0,0,IF(OR(Q60=0,P60=0),"N.M.",IF(ABS(R60/Q60)&gt;=10,"N.M.",R60/Q60))))</f>
        <v>-1.0164044179761575</v>
      </c>
      <c r="T60" s="104"/>
      <c r="U60" s="15">
        <v>-2508</v>
      </c>
      <c r="V60" s="15">
        <v>14882.45</v>
      </c>
      <c r="W60" s="90">
        <f aca="true" t="shared" si="30" ref="W60:W82">+U60-V60</f>
        <v>-17390.45</v>
      </c>
      <c r="X60" s="103">
        <f aca="true" t="shared" si="31" ref="X60:X82">IF(V60&lt;0,IF(W60=0,0,IF(OR(V60=0,U60=0),"N.M.",IF(ABS(W60/V60)&gt;=10,"N.M.",W60/(-V60)))),IF(W60=0,0,IF(OR(V60=0,U60=0),"N.M.",IF(ABS(W60/V60)&gt;=10,"N.M.",W60/V60))))</f>
        <v>-1.1685206400827821</v>
      </c>
    </row>
    <row r="61" spans="1:24" s="14" customFormat="1" ht="12.75" hidden="1" outlineLevel="2">
      <c r="A61" s="14" t="s">
        <v>548</v>
      </c>
      <c r="B61" s="14" t="s">
        <v>549</v>
      </c>
      <c r="C61" s="54" t="s">
        <v>550</v>
      </c>
      <c r="D61" s="15"/>
      <c r="E61" s="15"/>
      <c r="F61" s="15">
        <v>15995.76</v>
      </c>
      <c r="G61" s="15">
        <v>54716.020000000004</v>
      </c>
      <c r="H61" s="90">
        <f t="shared" si="24"/>
        <v>-38720.26</v>
      </c>
      <c r="I61" s="103">
        <f t="shared" si="25"/>
        <v>-0.7076585614231444</v>
      </c>
      <c r="J61" s="104"/>
      <c r="K61" s="15">
        <v>32723.23</v>
      </c>
      <c r="L61" s="15">
        <v>219306.6</v>
      </c>
      <c r="M61" s="90">
        <f t="shared" si="26"/>
        <v>-186583.37</v>
      </c>
      <c r="N61" s="103">
        <f t="shared" si="27"/>
        <v>-0.850787755589663</v>
      </c>
      <c r="O61" s="104"/>
      <c r="P61" s="15">
        <v>22871.62</v>
      </c>
      <c r="Q61" s="15">
        <v>162484.38</v>
      </c>
      <c r="R61" s="90">
        <f t="shared" si="28"/>
        <v>-139612.76</v>
      </c>
      <c r="S61" s="103">
        <f t="shared" si="29"/>
        <v>-0.8592380387579409</v>
      </c>
      <c r="T61" s="104"/>
      <c r="U61" s="15">
        <v>387745.18</v>
      </c>
      <c r="V61" s="15">
        <v>683788.6</v>
      </c>
      <c r="W61" s="90">
        <f t="shared" si="30"/>
        <v>-296043.42</v>
      </c>
      <c r="X61" s="103">
        <f t="shared" si="31"/>
        <v>-0.43294582565430306</v>
      </c>
    </row>
    <row r="62" spans="1:24" s="14" customFormat="1" ht="12.75" hidden="1" outlineLevel="2">
      <c r="A62" s="14" t="s">
        <v>551</v>
      </c>
      <c r="B62" s="14" t="s">
        <v>552</v>
      </c>
      <c r="C62" s="54" t="s">
        <v>553</v>
      </c>
      <c r="D62" s="15"/>
      <c r="E62" s="15"/>
      <c r="F62" s="15">
        <v>-344484.31</v>
      </c>
      <c r="G62" s="15">
        <v>-1002794.34</v>
      </c>
      <c r="H62" s="90">
        <f t="shared" si="24"/>
        <v>658310.03</v>
      </c>
      <c r="I62" s="103">
        <f t="shared" si="25"/>
        <v>0.6564756139329626</v>
      </c>
      <c r="J62" s="104"/>
      <c r="K62" s="15">
        <v>-1398928.45</v>
      </c>
      <c r="L62" s="15">
        <v>-2815745.44</v>
      </c>
      <c r="M62" s="90">
        <f t="shared" si="26"/>
        <v>1416816.99</v>
      </c>
      <c r="N62" s="103">
        <f t="shared" si="27"/>
        <v>0.5031765193944521</v>
      </c>
      <c r="O62" s="104"/>
      <c r="P62" s="15">
        <v>-1131411.19</v>
      </c>
      <c r="Q62" s="15">
        <v>-2293003.16</v>
      </c>
      <c r="R62" s="90">
        <f t="shared" si="28"/>
        <v>1161591.9700000002</v>
      </c>
      <c r="S62" s="103">
        <f t="shared" si="29"/>
        <v>0.5065810593998484</v>
      </c>
      <c r="T62" s="104"/>
      <c r="U62" s="15">
        <v>-6674958.9</v>
      </c>
      <c r="V62" s="15">
        <v>-10907222.14</v>
      </c>
      <c r="W62" s="90">
        <f t="shared" si="30"/>
        <v>4232263.24</v>
      </c>
      <c r="X62" s="103">
        <f t="shared" si="31"/>
        <v>0.3880239336539267</v>
      </c>
    </row>
    <row r="63" spans="1:24" s="14" customFormat="1" ht="12.75" hidden="1" outlineLevel="2">
      <c r="A63" s="14" t="s">
        <v>554</v>
      </c>
      <c r="B63" s="14" t="s">
        <v>555</v>
      </c>
      <c r="C63" s="54" t="s">
        <v>556</v>
      </c>
      <c r="D63" s="15"/>
      <c r="E63" s="15"/>
      <c r="F63" s="15">
        <v>344484.31</v>
      </c>
      <c r="G63" s="15">
        <v>1002794.34</v>
      </c>
      <c r="H63" s="90">
        <f t="shared" si="24"/>
        <v>-658310.03</v>
      </c>
      <c r="I63" s="103">
        <f t="shared" si="25"/>
        <v>-0.6564756139329626</v>
      </c>
      <c r="J63" s="104"/>
      <c r="K63" s="15">
        <v>1398928.45</v>
      </c>
      <c r="L63" s="15">
        <v>2815745.44</v>
      </c>
      <c r="M63" s="90">
        <f t="shared" si="26"/>
        <v>-1416816.99</v>
      </c>
      <c r="N63" s="103">
        <f t="shared" si="27"/>
        <v>-0.5031765193944521</v>
      </c>
      <c r="O63" s="104"/>
      <c r="P63" s="15">
        <v>1131411.19</v>
      </c>
      <c r="Q63" s="15">
        <v>2280852.89</v>
      </c>
      <c r="R63" s="90">
        <f t="shared" si="28"/>
        <v>-1149441.7000000002</v>
      </c>
      <c r="S63" s="103">
        <f t="shared" si="29"/>
        <v>-0.5039525806506531</v>
      </c>
      <c r="T63" s="104"/>
      <c r="U63" s="15">
        <v>6674958.9</v>
      </c>
      <c r="V63" s="15">
        <v>10907222.14</v>
      </c>
      <c r="W63" s="90">
        <f t="shared" si="30"/>
        <v>-4232263.24</v>
      </c>
      <c r="X63" s="103">
        <f t="shared" si="31"/>
        <v>-0.3880239336539267</v>
      </c>
    </row>
    <row r="64" spans="1:24" s="14" customFormat="1" ht="12.75" hidden="1" outlineLevel="2">
      <c r="A64" s="14" t="s">
        <v>557</v>
      </c>
      <c r="B64" s="14" t="s">
        <v>558</v>
      </c>
      <c r="C64" s="54" t="s">
        <v>559</v>
      </c>
      <c r="D64" s="15"/>
      <c r="E64" s="15"/>
      <c r="F64" s="15">
        <v>0</v>
      </c>
      <c r="G64" s="15">
        <v>0</v>
      </c>
      <c r="H64" s="90">
        <f t="shared" si="24"/>
        <v>0</v>
      </c>
      <c r="I64" s="103">
        <f t="shared" si="25"/>
        <v>0</v>
      </c>
      <c r="J64" s="104"/>
      <c r="K64" s="15">
        <v>0</v>
      </c>
      <c r="L64" s="15">
        <v>0</v>
      </c>
      <c r="M64" s="90">
        <f t="shared" si="26"/>
        <v>0</v>
      </c>
      <c r="N64" s="103">
        <f t="shared" si="27"/>
        <v>0</v>
      </c>
      <c r="O64" s="104"/>
      <c r="P64" s="15">
        <v>0</v>
      </c>
      <c r="Q64" s="15">
        <v>0</v>
      </c>
      <c r="R64" s="90">
        <f t="shared" si="28"/>
        <v>0</v>
      </c>
      <c r="S64" s="103">
        <f t="shared" si="29"/>
        <v>0</v>
      </c>
      <c r="T64" s="104"/>
      <c r="U64" s="15">
        <v>0</v>
      </c>
      <c r="V64" s="15">
        <v>-3229.46</v>
      </c>
      <c r="W64" s="90">
        <f t="shared" si="30"/>
        <v>3229.46</v>
      </c>
      <c r="X64" s="103" t="str">
        <f t="shared" si="31"/>
        <v>N.M.</v>
      </c>
    </row>
    <row r="65" spans="1:24" s="14" customFormat="1" ht="12.75" hidden="1" outlineLevel="2">
      <c r="A65" s="14" t="s">
        <v>560</v>
      </c>
      <c r="B65" s="14" t="s">
        <v>561</v>
      </c>
      <c r="C65" s="54" t="s">
        <v>562</v>
      </c>
      <c r="D65" s="15"/>
      <c r="E65" s="15"/>
      <c r="F65" s="15">
        <v>1666.79</v>
      </c>
      <c r="G65" s="15">
        <v>-791.94</v>
      </c>
      <c r="H65" s="90">
        <f t="shared" si="24"/>
        <v>2458.73</v>
      </c>
      <c r="I65" s="103">
        <f t="shared" si="25"/>
        <v>3.1046922746672725</v>
      </c>
      <c r="J65" s="104"/>
      <c r="K65" s="15">
        <v>6919.31</v>
      </c>
      <c r="L65" s="15">
        <v>-1497.3</v>
      </c>
      <c r="M65" s="90">
        <f t="shared" si="26"/>
        <v>8416.61</v>
      </c>
      <c r="N65" s="103">
        <f t="shared" si="27"/>
        <v>5.621191477993722</v>
      </c>
      <c r="O65" s="104"/>
      <c r="P65" s="15">
        <v>5119.35</v>
      </c>
      <c r="Q65" s="15">
        <v>-1461.91</v>
      </c>
      <c r="R65" s="90">
        <f t="shared" si="28"/>
        <v>6581.26</v>
      </c>
      <c r="S65" s="103">
        <f t="shared" si="29"/>
        <v>4.501822957637611</v>
      </c>
      <c r="T65" s="104"/>
      <c r="U65" s="15">
        <v>17796.64</v>
      </c>
      <c r="V65" s="15">
        <v>1801.6200000000001</v>
      </c>
      <c r="W65" s="90">
        <f t="shared" si="30"/>
        <v>15995.019999999999</v>
      </c>
      <c r="X65" s="103">
        <f t="shared" si="31"/>
        <v>8.878131903509063</v>
      </c>
    </row>
    <row r="66" spans="1:24" s="14" customFormat="1" ht="12.75" hidden="1" outlineLevel="2">
      <c r="A66" s="14" t="s">
        <v>563</v>
      </c>
      <c r="B66" s="14" t="s">
        <v>564</v>
      </c>
      <c r="C66" s="54" t="s">
        <v>565</v>
      </c>
      <c r="D66" s="15"/>
      <c r="E66" s="15"/>
      <c r="F66" s="15">
        <v>-16112.74</v>
      </c>
      <c r="G66" s="15">
        <v>-12047.27</v>
      </c>
      <c r="H66" s="90">
        <f t="shared" si="24"/>
        <v>-4065.4699999999993</v>
      </c>
      <c r="I66" s="103">
        <f t="shared" si="25"/>
        <v>-0.3374598560503748</v>
      </c>
      <c r="J66" s="104"/>
      <c r="K66" s="15">
        <v>-46027.57</v>
      </c>
      <c r="L66" s="15">
        <v>-18255.83</v>
      </c>
      <c r="M66" s="90">
        <f t="shared" si="26"/>
        <v>-27771.739999999998</v>
      </c>
      <c r="N66" s="103">
        <f t="shared" si="27"/>
        <v>-1.5212532106181968</v>
      </c>
      <c r="O66" s="104"/>
      <c r="P66" s="15">
        <v>-32609.08</v>
      </c>
      <c r="Q66" s="15">
        <v>-14933.73</v>
      </c>
      <c r="R66" s="90">
        <f t="shared" si="28"/>
        <v>-17675.350000000002</v>
      </c>
      <c r="S66" s="103">
        <f t="shared" si="29"/>
        <v>-1.1835857485035555</v>
      </c>
      <c r="T66" s="104"/>
      <c r="U66" s="15">
        <v>-95359.70999999999</v>
      </c>
      <c r="V66" s="15">
        <v>-47316.62</v>
      </c>
      <c r="W66" s="90">
        <f t="shared" si="30"/>
        <v>-48043.08999999999</v>
      </c>
      <c r="X66" s="103">
        <f t="shared" si="31"/>
        <v>-1.01535337900298</v>
      </c>
    </row>
    <row r="67" spans="1:24" s="14" customFormat="1" ht="12.75" hidden="1" outlineLevel="2">
      <c r="A67" s="14" t="s">
        <v>566</v>
      </c>
      <c r="B67" s="14" t="s">
        <v>567</v>
      </c>
      <c r="C67" s="54" t="s">
        <v>568</v>
      </c>
      <c r="D67" s="15"/>
      <c r="E67" s="15"/>
      <c r="F67" s="15">
        <v>0</v>
      </c>
      <c r="G67" s="15">
        <v>8830.5</v>
      </c>
      <c r="H67" s="90">
        <f t="shared" si="24"/>
        <v>-8830.5</v>
      </c>
      <c r="I67" s="103" t="str">
        <f t="shared" si="25"/>
        <v>N.M.</v>
      </c>
      <c r="J67" s="104"/>
      <c r="K67" s="15">
        <v>0</v>
      </c>
      <c r="L67" s="15">
        <v>34918.38</v>
      </c>
      <c r="M67" s="90">
        <f t="shared" si="26"/>
        <v>-34918.38</v>
      </c>
      <c r="N67" s="103" t="str">
        <f t="shared" si="27"/>
        <v>N.M.</v>
      </c>
      <c r="O67" s="104"/>
      <c r="P67" s="15">
        <v>0</v>
      </c>
      <c r="Q67" s="15">
        <v>25842.41</v>
      </c>
      <c r="R67" s="90">
        <f t="shared" si="28"/>
        <v>-25842.41</v>
      </c>
      <c r="S67" s="103" t="str">
        <f t="shared" si="29"/>
        <v>N.M.</v>
      </c>
      <c r="T67" s="104"/>
      <c r="U67" s="15">
        <v>17241.69</v>
      </c>
      <c r="V67" s="15">
        <v>71828.16</v>
      </c>
      <c r="W67" s="90">
        <f t="shared" si="30"/>
        <v>-54586.47</v>
      </c>
      <c r="X67" s="103">
        <f t="shared" si="31"/>
        <v>-0.759959185923738</v>
      </c>
    </row>
    <row r="68" spans="1:24" s="14" customFormat="1" ht="12.75" hidden="1" outlineLevel="2">
      <c r="A68" s="14" t="s">
        <v>569</v>
      </c>
      <c r="B68" s="14" t="s">
        <v>570</v>
      </c>
      <c r="C68" s="54" t="s">
        <v>571</v>
      </c>
      <c r="D68" s="15"/>
      <c r="E68" s="15"/>
      <c r="F68" s="15">
        <v>837533.84</v>
      </c>
      <c r="G68" s="15">
        <v>851860.62</v>
      </c>
      <c r="H68" s="90">
        <f t="shared" si="24"/>
        <v>-14326.780000000028</v>
      </c>
      <c r="I68" s="103">
        <f t="shared" si="25"/>
        <v>-0.016818220802365565</v>
      </c>
      <c r="J68" s="104"/>
      <c r="K68" s="15">
        <v>4263259.32</v>
      </c>
      <c r="L68" s="15">
        <v>4247920.644</v>
      </c>
      <c r="M68" s="90">
        <f t="shared" si="26"/>
        <v>15338.675999999978</v>
      </c>
      <c r="N68" s="103">
        <f t="shared" si="27"/>
        <v>0.0036108668888777803</v>
      </c>
      <c r="O68" s="104"/>
      <c r="P68" s="15">
        <v>2767089.55</v>
      </c>
      <c r="Q68" s="15">
        <v>2873928.181</v>
      </c>
      <c r="R68" s="90">
        <f t="shared" si="28"/>
        <v>-106838.63100000005</v>
      </c>
      <c r="S68" s="103">
        <f t="shared" si="29"/>
        <v>-0.037175122087715125</v>
      </c>
      <c r="T68" s="104"/>
      <c r="U68" s="15">
        <v>12649624.06</v>
      </c>
      <c r="V68" s="15">
        <v>14832141.914</v>
      </c>
      <c r="W68" s="90">
        <f t="shared" si="30"/>
        <v>-2182517.8540000003</v>
      </c>
      <c r="X68" s="103">
        <f t="shared" si="31"/>
        <v>-0.1471478540762835</v>
      </c>
    </row>
    <row r="69" spans="1:24" s="14" customFormat="1" ht="12.75" hidden="1" outlineLevel="2">
      <c r="A69" s="14" t="s">
        <v>572</v>
      </c>
      <c r="B69" s="14" t="s">
        <v>573</v>
      </c>
      <c r="C69" s="54" t="s">
        <v>574</v>
      </c>
      <c r="D69" s="15"/>
      <c r="E69" s="15"/>
      <c r="F69" s="15">
        <v>7465.2</v>
      </c>
      <c r="G69" s="15">
        <v>22844.57</v>
      </c>
      <c r="H69" s="90">
        <f t="shared" si="24"/>
        <v>-15379.369999999999</v>
      </c>
      <c r="I69" s="103">
        <f t="shared" si="25"/>
        <v>-0.6732177493382453</v>
      </c>
      <c r="J69" s="104"/>
      <c r="K69" s="15">
        <v>439722.7</v>
      </c>
      <c r="L69" s="15">
        <v>437368.83</v>
      </c>
      <c r="M69" s="90">
        <f t="shared" si="26"/>
        <v>2353.8699999999953</v>
      </c>
      <c r="N69" s="103">
        <f t="shared" si="27"/>
        <v>0.005381887867958023</v>
      </c>
      <c r="O69" s="104"/>
      <c r="P69" s="15">
        <v>121036.91</v>
      </c>
      <c r="Q69" s="15">
        <v>152680.67</v>
      </c>
      <c r="R69" s="90">
        <f t="shared" si="28"/>
        <v>-31643.76000000001</v>
      </c>
      <c r="S69" s="103">
        <f t="shared" si="29"/>
        <v>-0.20725452671906672</v>
      </c>
      <c r="T69" s="104"/>
      <c r="U69" s="15">
        <v>1399732.92</v>
      </c>
      <c r="V69" s="15">
        <v>587138.5900000001</v>
      </c>
      <c r="W69" s="90">
        <f t="shared" si="30"/>
        <v>812594.3299999998</v>
      </c>
      <c r="X69" s="103">
        <f t="shared" si="31"/>
        <v>1.383990669051407</v>
      </c>
    </row>
    <row r="70" spans="1:24" s="14" customFormat="1" ht="12.75" hidden="1" outlineLevel="2">
      <c r="A70" s="14" t="s">
        <v>575</v>
      </c>
      <c r="B70" s="14" t="s">
        <v>576</v>
      </c>
      <c r="C70" s="54" t="s">
        <v>577</v>
      </c>
      <c r="D70" s="15"/>
      <c r="E70" s="15"/>
      <c r="F70" s="15">
        <v>265003.11</v>
      </c>
      <c r="G70" s="15">
        <v>-1458633.68</v>
      </c>
      <c r="H70" s="90">
        <f t="shared" si="24"/>
        <v>1723636.79</v>
      </c>
      <c r="I70" s="103">
        <f t="shared" si="25"/>
        <v>1.1816790011320732</v>
      </c>
      <c r="J70" s="104"/>
      <c r="K70" s="15">
        <v>3011378.47</v>
      </c>
      <c r="L70" s="15">
        <v>-2458353.05</v>
      </c>
      <c r="M70" s="90">
        <f t="shared" si="26"/>
        <v>5469731.52</v>
      </c>
      <c r="N70" s="103">
        <f t="shared" si="27"/>
        <v>2.224957688644436</v>
      </c>
      <c r="O70" s="104"/>
      <c r="P70" s="15">
        <v>1613012.3</v>
      </c>
      <c r="Q70" s="15">
        <v>-2500246.39</v>
      </c>
      <c r="R70" s="90">
        <f t="shared" si="28"/>
        <v>4113258.6900000004</v>
      </c>
      <c r="S70" s="103">
        <f t="shared" si="29"/>
        <v>1.6451413374503463</v>
      </c>
      <c r="T70" s="104"/>
      <c r="U70" s="15">
        <v>3421653.31</v>
      </c>
      <c r="V70" s="15">
        <v>-2458353.05</v>
      </c>
      <c r="W70" s="90">
        <f t="shared" si="30"/>
        <v>5880006.359999999</v>
      </c>
      <c r="X70" s="103">
        <f t="shared" si="31"/>
        <v>2.3918478104680694</v>
      </c>
    </row>
    <row r="71" spans="1:24" s="14" customFormat="1" ht="12.75" hidden="1" outlineLevel="2">
      <c r="A71" s="14" t="s">
        <v>578</v>
      </c>
      <c r="B71" s="14" t="s">
        <v>579</v>
      </c>
      <c r="C71" s="54" t="s">
        <v>580</v>
      </c>
      <c r="D71" s="15"/>
      <c r="E71" s="15"/>
      <c r="F71" s="15">
        <v>-265003.11</v>
      </c>
      <c r="G71" s="15">
        <v>1458633.68</v>
      </c>
      <c r="H71" s="90">
        <f t="shared" si="24"/>
        <v>-1723636.79</v>
      </c>
      <c r="I71" s="103">
        <f t="shared" si="25"/>
        <v>-1.1816790011320732</v>
      </c>
      <c r="J71" s="104"/>
      <c r="K71" s="15">
        <v>-3011378.47</v>
      </c>
      <c r="L71" s="15">
        <v>2458353.05</v>
      </c>
      <c r="M71" s="90">
        <f t="shared" si="26"/>
        <v>-5469731.52</v>
      </c>
      <c r="N71" s="103">
        <f t="shared" si="27"/>
        <v>-2.224957688644436</v>
      </c>
      <c r="O71" s="104"/>
      <c r="P71" s="15">
        <v>-1613012.3</v>
      </c>
      <c r="Q71" s="15">
        <v>2500246.39</v>
      </c>
      <c r="R71" s="90">
        <f t="shared" si="28"/>
        <v>-4113258.6900000004</v>
      </c>
      <c r="S71" s="103">
        <f t="shared" si="29"/>
        <v>-1.6451413374503463</v>
      </c>
      <c r="T71" s="104"/>
      <c r="U71" s="15">
        <v>-3421653.31</v>
      </c>
      <c r="V71" s="15">
        <v>2458353.05</v>
      </c>
      <c r="W71" s="90">
        <f t="shared" si="30"/>
        <v>-5880006.359999999</v>
      </c>
      <c r="X71" s="103">
        <f t="shared" si="31"/>
        <v>-2.3918478104680694</v>
      </c>
    </row>
    <row r="72" spans="1:24" s="14" customFormat="1" ht="12.75" hidden="1" outlineLevel="2">
      <c r="A72" s="14" t="s">
        <v>581</v>
      </c>
      <c r="B72" s="14" t="s">
        <v>582</v>
      </c>
      <c r="C72" s="54" t="s">
        <v>583</v>
      </c>
      <c r="D72" s="15"/>
      <c r="E72" s="15"/>
      <c r="F72" s="15">
        <v>-12007.58</v>
      </c>
      <c r="G72" s="15">
        <v>103884.52</v>
      </c>
      <c r="H72" s="90">
        <f t="shared" si="24"/>
        <v>-115892.1</v>
      </c>
      <c r="I72" s="103">
        <f t="shared" si="25"/>
        <v>-1.1155858447437597</v>
      </c>
      <c r="J72" s="104"/>
      <c r="K72" s="15">
        <v>159094.65</v>
      </c>
      <c r="L72" s="15">
        <v>422823.14</v>
      </c>
      <c r="M72" s="90">
        <f t="shared" si="26"/>
        <v>-263728.49</v>
      </c>
      <c r="N72" s="103">
        <f t="shared" si="27"/>
        <v>-0.6237323955354004</v>
      </c>
      <c r="O72" s="104"/>
      <c r="P72" s="15">
        <v>140495.57</v>
      </c>
      <c r="Q72" s="15">
        <v>317355.56</v>
      </c>
      <c r="R72" s="90">
        <f t="shared" si="28"/>
        <v>-176859.99</v>
      </c>
      <c r="S72" s="103">
        <f t="shared" si="29"/>
        <v>-0.5572928673441234</v>
      </c>
      <c r="T72" s="104"/>
      <c r="U72" s="15">
        <v>784962.75</v>
      </c>
      <c r="V72" s="15">
        <v>1790434.4100000001</v>
      </c>
      <c r="W72" s="90">
        <f t="shared" si="30"/>
        <v>-1005471.6600000001</v>
      </c>
      <c r="X72" s="103">
        <f t="shared" si="31"/>
        <v>-0.5615797229902435</v>
      </c>
    </row>
    <row r="73" spans="1:24" s="14" customFormat="1" ht="12.75" hidden="1" outlineLevel="2">
      <c r="A73" s="14" t="s">
        <v>584</v>
      </c>
      <c r="B73" s="14" t="s">
        <v>585</v>
      </c>
      <c r="C73" s="54" t="s">
        <v>586</v>
      </c>
      <c r="D73" s="15"/>
      <c r="E73" s="15"/>
      <c r="F73" s="15">
        <v>-140245.86000000002</v>
      </c>
      <c r="G73" s="15">
        <v>-224312.36000000002</v>
      </c>
      <c r="H73" s="90">
        <f t="shared" si="24"/>
        <v>84066.5</v>
      </c>
      <c r="I73" s="103">
        <f t="shared" si="25"/>
        <v>0.37477426567131655</v>
      </c>
      <c r="J73" s="104"/>
      <c r="K73" s="15">
        <v>-1478979.08</v>
      </c>
      <c r="L73" s="15">
        <v>-1113486.92</v>
      </c>
      <c r="M73" s="90">
        <f t="shared" si="26"/>
        <v>-365492.16000000015</v>
      </c>
      <c r="N73" s="103">
        <f t="shared" si="27"/>
        <v>-0.3282410897112291</v>
      </c>
      <c r="O73" s="104"/>
      <c r="P73" s="15">
        <v>-943674.8300000001</v>
      </c>
      <c r="Q73" s="15">
        <v>-792105.47</v>
      </c>
      <c r="R73" s="90">
        <f t="shared" si="28"/>
        <v>-151569.3600000001</v>
      </c>
      <c r="S73" s="103">
        <f t="shared" si="29"/>
        <v>-0.19134997262422657</v>
      </c>
      <c r="T73" s="104"/>
      <c r="U73" s="15">
        <v>-3871098.38</v>
      </c>
      <c r="V73" s="15">
        <v>-3176825.142</v>
      </c>
      <c r="W73" s="90">
        <f t="shared" si="30"/>
        <v>-694273.2379999999</v>
      </c>
      <c r="X73" s="103">
        <f t="shared" si="31"/>
        <v>-0.21854310733731908</v>
      </c>
    </row>
    <row r="74" spans="1:24" s="14" customFormat="1" ht="12.75" hidden="1" outlineLevel="2">
      <c r="A74" s="14" t="s">
        <v>587</v>
      </c>
      <c r="B74" s="14" t="s">
        <v>588</v>
      </c>
      <c r="C74" s="54" t="s">
        <v>589</v>
      </c>
      <c r="D74" s="15"/>
      <c r="E74" s="15"/>
      <c r="F74" s="15">
        <v>0</v>
      </c>
      <c r="G74" s="15">
        <v>0</v>
      </c>
      <c r="H74" s="90">
        <f t="shared" si="24"/>
        <v>0</v>
      </c>
      <c r="I74" s="103">
        <f t="shared" si="25"/>
        <v>0</v>
      </c>
      <c r="J74" s="104"/>
      <c r="K74" s="15">
        <v>0</v>
      </c>
      <c r="L74" s="15">
        <v>0</v>
      </c>
      <c r="M74" s="90">
        <f t="shared" si="26"/>
        <v>0</v>
      </c>
      <c r="N74" s="103">
        <f t="shared" si="27"/>
        <v>0</v>
      </c>
      <c r="O74" s="104"/>
      <c r="P74" s="15">
        <v>0</v>
      </c>
      <c r="Q74" s="15">
        <v>0</v>
      </c>
      <c r="R74" s="90">
        <f t="shared" si="28"/>
        <v>0</v>
      </c>
      <c r="S74" s="103">
        <f t="shared" si="29"/>
        <v>0</v>
      </c>
      <c r="T74" s="104"/>
      <c r="U74" s="15">
        <v>0</v>
      </c>
      <c r="V74" s="15">
        <v>79428.90000000001</v>
      </c>
      <c r="W74" s="90">
        <f t="shared" si="30"/>
        <v>-79428.90000000001</v>
      </c>
      <c r="X74" s="103" t="str">
        <f t="shared" si="31"/>
        <v>N.M.</v>
      </c>
    </row>
    <row r="75" spans="1:24" s="14" customFormat="1" ht="12.75" hidden="1" outlineLevel="2">
      <c r="A75" s="14" t="s">
        <v>590</v>
      </c>
      <c r="B75" s="14" t="s">
        <v>591</v>
      </c>
      <c r="C75" s="54" t="s">
        <v>592</v>
      </c>
      <c r="D75" s="15"/>
      <c r="E75" s="15"/>
      <c r="F75" s="15">
        <v>0</v>
      </c>
      <c r="G75" s="15">
        <v>0</v>
      </c>
      <c r="H75" s="90">
        <f t="shared" si="24"/>
        <v>0</v>
      </c>
      <c r="I75" s="103">
        <f t="shared" si="25"/>
        <v>0</v>
      </c>
      <c r="J75" s="104"/>
      <c r="K75" s="15">
        <v>0</v>
      </c>
      <c r="L75" s="15">
        <v>0</v>
      </c>
      <c r="M75" s="90">
        <f t="shared" si="26"/>
        <v>0</v>
      </c>
      <c r="N75" s="103">
        <f t="shared" si="27"/>
        <v>0</v>
      </c>
      <c r="O75" s="104"/>
      <c r="P75" s="15">
        <v>0</v>
      </c>
      <c r="Q75" s="15">
        <v>0</v>
      </c>
      <c r="R75" s="90">
        <f t="shared" si="28"/>
        <v>0</v>
      </c>
      <c r="S75" s="103">
        <f t="shared" si="29"/>
        <v>0</v>
      </c>
      <c r="T75" s="104"/>
      <c r="U75" s="15">
        <v>0</v>
      </c>
      <c r="V75" s="15">
        <v>-13438.41</v>
      </c>
      <c r="W75" s="90">
        <f t="shared" si="30"/>
        <v>13438.41</v>
      </c>
      <c r="X75" s="103" t="str">
        <f t="shared" si="31"/>
        <v>N.M.</v>
      </c>
    </row>
    <row r="76" spans="1:24" s="14" customFormat="1" ht="12.75" hidden="1" outlineLevel="2">
      <c r="A76" s="14" t="s">
        <v>593</v>
      </c>
      <c r="B76" s="14" t="s">
        <v>594</v>
      </c>
      <c r="C76" s="54" t="s">
        <v>595</v>
      </c>
      <c r="D76" s="15"/>
      <c r="E76" s="15"/>
      <c r="F76" s="15">
        <v>88821.03</v>
      </c>
      <c r="G76" s="15">
        <v>33205.770000000004</v>
      </c>
      <c r="H76" s="90">
        <f t="shared" si="24"/>
        <v>55615.259999999995</v>
      </c>
      <c r="I76" s="103">
        <f t="shared" si="25"/>
        <v>1.6748673498611835</v>
      </c>
      <c r="J76" s="104"/>
      <c r="K76" s="15">
        <v>546730.17</v>
      </c>
      <c r="L76" s="15">
        <v>350792.52</v>
      </c>
      <c r="M76" s="90">
        <f t="shared" si="26"/>
        <v>195937.65000000002</v>
      </c>
      <c r="N76" s="103">
        <f t="shared" si="27"/>
        <v>0.5585570923804191</v>
      </c>
      <c r="O76" s="104"/>
      <c r="P76" s="15">
        <v>369147.09</v>
      </c>
      <c r="Q76" s="15">
        <v>169642.38</v>
      </c>
      <c r="R76" s="90">
        <f t="shared" si="28"/>
        <v>199504.71000000002</v>
      </c>
      <c r="S76" s="103">
        <f t="shared" si="29"/>
        <v>1.1760310719526572</v>
      </c>
      <c r="T76" s="104"/>
      <c r="U76" s="15">
        <v>1275700.83</v>
      </c>
      <c r="V76" s="15">
        <v>1042906.88</v>
      </c>
      <c r="W76" s="90">
        <f t="shared" si="30"/>
        <v>232793.95000000007</v>
      </c>
      <c r="X76" s="103">
        <f t="shared" si="31"/>
        <v>0.22321642944766082</v>
      </c>
    </row>
    <row r="77" spans="1:24" s="14" customFormat="1" ht="12.75" hidden="1" outlineLevel="2">
      <c r="A77" s="14" t="s">
        <v>596</v>
      </c>
      <c r="B77" s="14" t="s">
        <v>597</v>
      </c>
      <c r="C77" s="54" t="s">
        <v>598</v>
      </c>
      <c r="D77" s="15"/>
      <c r="E77" s="15"/>
      <c r="F77" s="15">
        <v>-1036658.46</v>
      </c>
      <c r="G77" s="15">
        <v>-869734.54</v>
      </c>
      <c r="H77" s="90">
        <f t="shared" si="24"/>
        <v>-166923.91999999993</v>
      </c>
      <c r="I77" s="103">
        <f t="shared" si="25"/>
        <v>-0.1919251361455645</v>
      </c>
      <c r="J77" s="104"/>
      <c r="K77" s="15">
        <v>-5840112.63</v>
      </c>
      <c r="L77" s="15">
        <v>-6068064.92</v>
      </c>
      <c r="M77" s="90">
        <f t="shared" si="26"/>
        <v>227952.29000000004</v>
      </c>
      <c r="N77" s="103">
        <f t="shared" si="27"/>
        <v>0.037565895059672505</v>
      </c>
      <c r="O77" s="104"/>
      <c r="P77" s="15">
        <v>-3675423.06</v>
      </c>
      <c r="Q77" s="15">
        <v>-3609882</v>
      </c>
      <c r="R77" s="90">
        <f t="shared" si="28"/>
        <v>-65541.06000000006</v>
      </c>
      <c r="S77" s="103">
        <f t="shared" si="29"/>
        <v>-0.018156011747752436</v>
      </c>
      <c r="T77" s="104"/>
      <c r="U77" s="15">
        <v>-18307229.669999998</v>
      </c>
      <c r="V77" s="15">
        <v>-13580074.84</v>
      </c>
      <c r="W77" s="90">
        <f t="shared" si="30"/>
        <v>-4727154.829999998</v>
      </c>
      <c r="X77" s="103">
        <f t="shared" si="31"/>
        <v>-0.34809490269348164</v>
      </c>
    </row>
    <row r="78" spans="1:24" s="14" customFormat="1" ht="12.75" hidden="1" outlineLevel="2">
      <c r="A78" s="14" t="s">
        <v>599</v>
      </c>
      <c r="B78" s="14" t="s">
        <v>600</v>
      </c>
      <c r="C78" s="54" t="s">
        <v>601</v>
      </c>
      <c r="D78" s="15"/>
      <c r="E78" s="15"/>
      <c r="F78" s="15">
        <v>320565.99</v>
      </c>
      <c r="G78" s="15">
        <v>437367.22000000003</v>
      </c>
      <c r="H78" s="90">
        <f t="shared" si="24"/>
        <v>-116801.23000000004</v>
      </c>
      <c r="I78" s="103">
        <f t="shared" si="25"/>
        <v>-0.2670552905176571</v>
      </c>
      <c r="J78" s="104"/>
      <c r="K78" s="15">
        <v>2586033.06</v>
      </c>
      <c r="L78" s="15">
        <v>2817864.55</v>
      </c>
      <c r="M78" s="90">
        <f t="shared" si="26"/>
        <v>-231831.48999999976</v>
      </c>
      <c r="N78" s="103">
        <f t="shared" si="27"/>
        <v>-0.08227204888183848</v>
      </c>
      <c r="O78" s="104"/>
      <c r="P78" s="15">
        <v>1538630.77</v>
      </c>
      <c r="Q78" s="15">
        <v>1704298.62</v>
      </c>
      <c r="R78" s="90">
        <f t="shared" si="28"/>
        <v>-165667.8500000001</v>
      </c>
      <c r="S78" s="103">
        <f t="shared" si="29"/>
        <v>-0.09720588167817684</v>
      </c>
      <c r="T78" s="104"/>
      <c r="U78" s="15">
        <v>8436107.38</v>
      </c>
      <c r="V78" s="15">
        <v>6309662.15</v>
      </c>
      <c r="W78" s="90">
        <f t="shared" si="30"/>
        <v>2126445.2300000004</v>
      </c>
      <c r="X78" s="103">
        <f t="shared" si="31"/>
        <v>0.3370141188938302</v>
      </c>
    </row>
    <row r="79" spans="1:24" s="14" customFormat="1" ht="12.75" hidden="1" outlineLevel="2">
      <c r="A79" s="14" t="s">
        <v>602</v>
      </c>
      <c r="B79" s="14" t="s">
        <v>603</v>
      </c>
      <c r="C79" s="54" t="s">
        <v>604</v>
      </c>
      <c r="D79" s="15"/>
      <c r="E79" s="15"/>
      <c r="F79" s="15">
        <v>-270954.71</v>
      </c>
      <c r="G79" s="15">
        <v>-66213.89</v>
      </c>
      <c r="H79" s="90">
        <f t="shared" si="24"/>
        <v>-204740.82</v>
      </c>
      <c r="I79" s="103">
        <f t="shared" si="25"/>
        <v>-3.0921128482256517</v>
      </c>
      <c r="J79" s="104"/>
      <c r="K79" s="15">
        <v>-1223823.36</v>
      </c>
      <c r="L79" s="15">
        <v>-782302.3</v>
      </c>
      <c r="M79" s="90">
        <f t="shared" si="26"/>
        <v>-441521.06000000006</v>
      </c>
      <c r="N79" s="103">
        <f t="shared" si="27"/>
        <v>-0.5643867594406919</v>
      </c>
      <c r="O79" s="104"/>
      <c r="P79" s="15">
        <v>-802580.6</v>
      </c>
      <c r="Q79" s="15">
        <v>-365729.84</v>
      </c>
      <c r="R79" s="90">
        <f t="shared" si="28"/>
        <v>-436850.75999999995</v>
      </c>
      <c r="S79" s="103">
        <f t="shared" si="29"/>
        <v>-1.1944629948707493</v>
      </c>
      <c r="T79" s="104"/>
      <c r="U79" s="15">
        <v>-2896448.6900000004</v>
      </c>
      <c r="V79" s="15">
        <v>-2293879.74</v>
      </c>
      <c r="W79" s="90">
        <f t="shared" si="30"/>
        <v>-602568.9500000002</v>
      </c>
      <c r="X79" s="103">
        <f t="shared" si="31"/>
        <v>-0.26268550155118425</v>
      </c>
    </row>
    <row r="80" spans="1:24" s="14" customFormat="1" ht="12.75" hidden="1" outlineLevel="2">
      <c r="A80" s="14" t="s">
        <v>605</v>
      </c>
      <c r="B80" s="14" t="s">
        <v>606</v>
      </c>
      <c r="C80" s="54" t="s">
        <v>607</v>
      </c>
      <c r="D80" s="15"/>
      <c r="E80" s="15"/>
      <c r="F80" s="15">
        <v>335.46</v>
      </c>
      <c r="G80" s="15">
        <v>1476.24</v>
      </c>
      <c r="H80" s="90">
        <f t="shared" si="24"/>
        <v>-1140.78</v>
      </c>
      <c r="I80" s="103">
        <f t="shared" si="25"/>
        <v>-0.772760526743619</v>
      </c>
      <c r="J80" s="104"/>
      <c r="K80" s="15">
        <v>3383.16</v>
      </c>
      <c r="L80" s="15">
        <v>11965.08</v>
      </c>
      <c r="M80" s="90">
        <f t="shared" si="26"/>
        <v>-8581.92</v>
      </c>
      <c r="N80" s="103">
        <f t="shared" si="27"/>
        <v>-0.7172471893209239</v>
      </c>
      <c r="O80" s="104"/>
      <c r="P80" s="15">
        <v>1927.16</v>
      </c>
      <c r="Q80" s="15">
        <v>7982.35</v>
      </c>
      <c r="R80" s="90">
        <f t="shared" si="28"/>
        <v>-6055.1900000000005</v>
      </c>
      <c r="S80" s="103">
        <f t="shared" si="29"/>
        <v>-0.7585723502477341</v>
      </c>
      <c r="T80" s="104"/>
      <c r="U80" s="15">
        <v>75858.84000000001</v>
      </c>
      <c r="V80" s="15">
        <v>36657.69</v>
      </c>
      <c r="W80" s="90">
        <f t="shared" si="30"/>
        <v>39201.15000000001</v>
      </c>
      <c r="X80" s="103">
        <f t="shared" si="31"/>
        <v>1.0693840773927654</v>
      </c>
    </row>
    <row r="81" spans="1:24" s="14" customFormat="1" ht="12.75" hidden="1" outlineLevel="2">
      <c r="A81" s="14" t="s">
        <v>608</v>
      </c>
      <c r="B81" s="14" t="s">
        <v>609</v>
      </c>
      <c r="C81" s="54" t="s">
        <v>610</v>
      </c>
      <c r="D81" s="15"/>
      <c r="E81" s="15"/>
      <c r="F81" s="15">
        <v>0</v>
      </c>
      <c r="G81" s="15">
        <v>0</v>
      </c>
      <c r="H81" s="90">
        <f t="shared" si="24"/>
        <v>0</v>
      </c>
      <c r="I81" s="103">
        <f t="shared" si="25"/>
        <v>0</v>
      </c>
      <c r="J81" s="104"/>
      <c r="K81" s="15">
        <v>0</v>
      </c>
      <c r="L81" s="15">
        <v>-5712.54</v>
      </c>
      <c r="M81" s="90">
        <f t="shared" si="26"/>
        <v>5712.54</v>
      </c>
      <c r="N81" s="103" t="str">
        <f t="shared" si="27"/>
        <v>N.M.</v>
      </c>
      <c r="O81" s="104"/>
      <c r="P81" s="15">
        <v>0</v>
      </c>
      <c r="Q81" s="15">
        <v>-3145.56</v>
      </c>
      <c r="R81" s="90">
        <f t="shared" si="28"/>
        <v>3145.56</v>
      </c>
      <c r="S81" s="103" t="str">
        <f t="shared" si="29"/>
        <v>N.M.</v>
      </c>
      <c r="T81" s="104"/>
      <c r="U81" s="15">
        <v>0</v>
      </c>
      <c r="V81" s="15">
        <v>-20019.91</v>
      </c>
      <c r="W81" s="90">
        <f t="shared" si="30"/>
        <v>20019.91</v>
      </c>
      <c r="X81" s="103" t="str">
        <f t="shared" si="31"/>
        <v>N.M.</v>
      </c>
    </row>
    <row r="82" spans="1:24" s="14" customFormat="1" ht="12.75" hidden="1" outlineLevel="2">
      <c r="A82" s="14" t="s">
        <v>611</v>
      </c>
      <c r="B82" s="14" t="s">
        <v>612</v>
      </c>
      <c r="C82" s="54" t="s">
        <v>613</v>
      </c>
      <c r="D82" s="15"/>
      <c r="E82" s="15"/>
      <c r="F82" s="15">
        <v>0</v>
      </c>
      <c r="G82" s="15">
        <v>0</v>
      </c>
      <c r="H82" s="90">
        <f t="shared" si="24"/>
        <v>0</v>
      </c>
      <c r="I82" s="103">
        <f t="shared" si="25"/>
        <v>0</v>
      </c>
      <c r="J82" s="104"/>
      <c r="K82" s="15">
        <v>0</v>
      </c>
      <c r="L82" s="15">
        <v>0</v>
      </c>
      <c r="M82" s="90">
        <f t="shared" si="26"/>
        <v>0</v>
      </c>
      <c r="N82" s="103">
        <f t="shared" si="27"/>
        <v>0</v>
      </c>
      <c r="O82" s="104"/>
      <c r="P82" s="15">
        <v>0</v>
      </c>
      <c r="Q82" s="15">
        <v>0</v>
      </c>
      <c r="R82" s="90">
        <f t="shared" si="28"/>
        <v>0</v>
      </c>
      <c r="S82" s="103">
        <f t="shared" si="29"/>
        <v>0</v>
      </c>
      <c r="T82" s="104"/>
      <c r="U82" s="15">
        <v>0</v>
      </c>
      <c r="V82" s="15">
        <v>-53199.68</v>
      </c>
      <c r="W82" s="90">
        <f t="shared" si="30"/>
        <v>53199.68</v>
      </c>
      <c r="X82" s="103" t="str">
        <f t="shared" si="31"/>
        <v>N.M.</v>
      </c>
    </row>
    <row r="83" spans="1:24" ht="12.75" hidden="1" outlineLevel="1">
      <c r="A83" s="1" t="s">
        <v>310</v>
      </c>
      <c r="B83" s="9" t="s">
        <v>290</v>
      </c>
      <c r="C83" s="66" t="s">
        <v>379</v>
      </c>
      <c r="D83" s="28"/>
      <c r="E83" s="28"/>
      <c r="F83" s="17">
        <v>7434031.429999999</v>
      </c>
      <c r="G83" s="17">
        <v>5325031.512</v>
      </c>
      <c r="H83" s="35">
        <f aca="true" t="shared" si="32" ref="H83:H89">+F83-G83</f>
        <v>2108999.9179999987</v>
      </c>
      <c r="I83" s="95">
        <f aca="true" t="shared" si="33" ref="I83:I89">IF(G83&lt;0,IF(H83=0,0,IF(OR(G83=0,F83=0),"N.M.",IF(ABS(H83/G83)&gt;=10,"N.M.",H83/(-G83)))),IF(H83=0,0,IF(OR(G83=0,F83=0),"N.M.",IF(ABS(H83/G83)&gt;=10,"N.M.",H83/G83))))</f>
        <v>0.3960539788820687</v>
      </c>
      <c r="J83" s="106" t="s">
        <v>287</v>
      </c>
      <c r="K83" s="17">
        <v>27584848.720000003</v>
      </c>
      <c r="L83" s="17">
        <v>29047296.385000005</v>
      </c>
      <c r="M83" s="35">
        <f aca="true" t="shared" si="34" ref="M83:M89">+K83-L83</f>
        <v>-1462447.6650000028</v>
      </c>
      <c r="N83" s="95">
        <f aca="true" t="shared" si="35" ref="N83:N89">IF(L83&lt;0,IF(M83=0,0,IF(OR(L83=0,K83=0),"N.M.",IF(ABS(M83/L83)&gt;=10,"N.M.",M83/(-L83)))),IF(M83=0,0,IF(OR(L83=0,K83=0),"N.M.",IF(ABS(M83/L83)&gt;=10,"N.M.",M83/L83))))</f>
        <v>-0.050347118217694414</v>
      </c>
      <c r="P83" s="17">
        <v>20280096.180000007</v>
      </c>
      <c r="Q83" s="17">
        <v>19464729.191999998</v>
      </c>
      <c r="R83" s="35">
        <f aca="true" t="shared" si="36" ref="R83:R89">+P83-Q83</f>
        <v>815366.9880000092</v>
      </c>
      <c r="S83" s="95">
        <f aca="true" t="shared" si="37" ref="S83:S89">IF(Q83&lt;0,IF(R83=0,0,IF(OR(Q83=0,P83=0),"N.M.",IF(ABS(R83/Q83)&gt;=10,"N.M.",R83/(-Q83)))),IF(R83=0,0,IF(OR(Q83=0,P83=0),"N.M.",IF(ABS(R83/Q83)&gt;=10,"N.M.",R83/Q83))))</f>
        <v>0.04188945964555854</v>
      </c>
      <c r="T83" s="106" t="s">
        <v>288</v>
      </c>
      <c r="U83" s="17">
        <v>91310850.17200002</v>
      </c>
      <c r="V83" s="17">
        <v>85116950.48299995</v>
      </c>
      <c r="W83" s="35">
        <f aca="true" t="shared" si="38" ref="W83:W89">+U83-V83</f>
        <v>6193899.68900007</v>
      </c>
      <c r="X83" s="95">
        <f aca="true" t="shared" si="39" ref="X83:X89">IF(V83&lt;0,IF(W83=0,0,IF(OR(V83=0,U83=0),"N.M.",IF(ABS(W83/V83)&gt;=10,"N.M.",W83/(-V83)))),IF(W83=0,0,IF(OR(V83=0,U83=0),"N.M.",IF(ABS(W83/V83)&gt;=10,"N.M.",W83/V83))))</f>
        <v>0.07276928571632922</v>
      </c>
    </row>
    <row r="84" spans="1:24" s="14" customFormat="1" ht="12.75" hidden="1" outlineLevel="2">
      <c r="A84" s="14" t="s">
        <v>614</v>
      </c>
      <c r="B84" s="14" t="s">
        <v>615</v>
      </c>
      <c r="C84" s="54" t="s">
        <v>616</v>
      </c>
      <c r="D84" s="15"/>
      <c r="E84" s="15"/>
      <c r="F84" s="15">
        <v>3429.63</v>
      </c>
      <c r="G84" s="15">
        <v>-10755.54</v>
      </c>
      <c r="H84" s="90">
        <f t="shared" si="32"/>
        <v>14185.170000000002</v>
      </c>
      <c r="I84" s="103">
        <f t="shared" si="33"/>
        <v>1.3188710190283335</v>
      </c>
      <c r="J84" s="104"/>
      <c r="K84" s="15">
        <v>13980.33</v>
      </c>
      <c r="L84" s="15">
        <v>7870.41</v>
      </c>
      <c r="M84" s="90">
        <f t="shared" si="34"/>
        <v>6109.92</v>
      </c>
      <c r="N84" s="103">
        <f t="shared" si="35"/>
        <v>0.7763153380827683</v>
      </c>
      <c r="O84" s="104"/>
      <c r="P84" s="15">
        <v>13054.57</v>
      </c>
      <c r="Q84" s="15">
        <v>-10942.19</v>
      </c>
      <c r="R84" s="90">
        <f t="shared" si="36"/>
        <v>23996.760000000002</v>
      </c>
      <c r="S84" s="103">
        <f t="shared" si="37"/>
        <v>2.1930491062575226</v>
      </c>
      <c r="T84" s="104"/>
      <c r="U84" s="15">
        <v>-5740.5700000000015</v>
      </c>
      <c r="V84" s="15">
        <v>-80445.23</v>
      </c>
      <c r="W84" s="90">
        <f t="shared" si="38"/>
        <v>74704.65999999999</v>
      </c>
      <c r="X84" s="103">
        <f t="shared" si="39"/>
        <v>0.9286400200484229</v>
      </c>
    </row>
    <row r="85" spans="1:24" s="14" customFormat="1" ht="12.75" hidden="1" outlineLevel="2">
      <c r="A85" s="14" t="s">
        <v>617</v>
      </c>
      <c r="B85" s="14" t="s">
        <v>618</v>
      </c>
      <c r="C85" s="54" t="s">
        <v>619</v>
      </c>
      <c r="D85" s="15"/>
      <c r="E85" s="15"/>
      <c r="F85" s="15">
        <v>17008.98</v>
      </c>
      <c r="G85" s="15">
        <v>107463.71</v>
      </c>
      <c r="H85" s="90">
        <f t="shared" si="32"/>
        <v>-90454.73000000001</v>
      </c>
      <c r="I85" s="103">
        <f t="shared" si="33"/>
        <v>-0.84172349903051</v>
      </c>
      <c r="J85" s="104"/>
      <c r="K85" s="15">
        <v>94323.14</v>
      </c>
      <c r="L85" s="15">
        <v>447063.13</v>
      </c>
      <c r="M85" s="90">
        <f t="shared" si="34"/>
        <v>-352739.99</v>
      </c>
      <c r="N85" s="103">
        <f t="shared" si="35"/>
        <v>-0.7890160613334407</v>
      </c>
      <c r="O85" s="104"/>
      <c r="P85" s="15">
        <v>81313.73</v>
      </c>
      <c r="Q85" s="15">
        <v>293852.86</v>
      </c>
      <c r="R85" s="90">
        <f t="shared" si="36"/>
        <v>-212539.13</v>
      </c>
      <c r="S85" s="103">
        <f t="shared" si="37"/>
        <v>-0.7232841974041022</v>
      </c>
      <c r="T85" s="104"/>
      <c r="U85" s="15">
        <v>369997.22000000003</v>
      </c>
      <c r="V85" s="15">
        <v>954487.02</v>
      </c>
      <c r="W85" s="90">
        <f t="shared" si="38"/>
        <v>-584489.8</v>
      </c>
      <c r="X85" s="103">
        <f t="shared" si="39"/>
        <v>-0.6123601345568849</v>
      </c>
    </row>
    <row r="86" spans="1:24" s="14" customFormat="1" ht="12.75" hidden="1" outlineLevel="2">
      <c r="A86" s="14" t="s">
        <v>620</v>
      </c>
      <c r="B86" s="14" t="s">
        <v>621</v>
      </c>
      <c r="C86" s="54" t="s">
        <v>622</v>
      </c>
      <c r="D86" s="15"/>
      <c r="E86" s="15"/>
      <c r="F86" s="15">
        <v>4509860</v>
      </c>
      <c r="G86" s="15">
        <v>3267934</v>
      </c>
      <c r="H86" s="90">
        <f t="shared" si="32"/>
        <v>1241926</v>
      </c>
      <c r="I86" s="103">
        <f t="shared" si="33"/>
        <v>0.380033990894553</v>
      </c>
      <c r="J86" s="104"/>
      <c r="K86" s="15">
        <v>19919102</v>
      </c>
      <c r="L86" s="15">
        <v>14919971</v>
      </c>
      <c r="M86" s="90">
        <f t="shared" si="34"/>
        <v>4999131</v>
      </c>
      <c r="N86" s="103">
        <f t="shared" si="35"/>
        <v>0.33506305072576886</v>
      </c>
      <c r="O86" s="104"/>
      <c r="P86" s="15">
        <v>14847923</v>
      </c>
      <c r="Q86" s="15">
        <v>9502785</v>
      </c>
      <c r="R86" s="90">
        <f t="shared" si="36"/>
        <v>5345138</v>
      </c>
      <c r="S86" s="103">
        <f t="shared" si="37"/>
        <v>0.5624812094559648</v>
      </c>
      <c r="T86" s="104"/>
      <c r="U86" s="15">
        <v>62776520</v>
      </c>
      <c r="V86" s="15">
        <v>53394410.94</v>
      </c>
      <c r="W86" s="90">
        <f t="shared" si="38"/>
        <v>9382109.060000002</v>
      </c>
      <c r="X86" s="103">
        <f t="shared" si="39"/>
        <v>0.175713317083745</v>
      </c>
    </row>
    <row r="87" spans="1:24" ht="12.75" hidden="1" outlineLevel="1">
      <c r="A87" s="1" t="s">
        <v>311</v>
      </c>
      <c r="B87" s="9" t="s">
        <v>289</v>
      </c>
      <c r="C87" s="67" t="s">
        <v>380</v>
      </c>
      <c r="D87" s="28"/>
      <c r="E87" s="28"/>
      <c r="F87" s="125">
        <v>4530298.61</v>
      </c>
      <c r="G87" s="125">
        <v>3364642.17</v>
      </c>
      <c r="H87" s="128">
        <f t="shared" si="32"/>
        <v>1165656.4400000004</v>
      </c>
      <c r="I87" s="96">
        <f t="shared" si="33"/>
        <v>0.3464429146116303</v>
      </c>
      <c r="J87" s="106" t="s">
        <v>287</v>
      </c>
      <c r="K87" s="125">
        <v>20027405.47</v>
      </c>
      <c r="L87" s="125">
        <v>15374904.54</v>
      </c>
      <c r="M87" s="128">
        <f t="shared" si="34"/>
        <v>4652500.93</v>
      </c>
      <c r="N87" s="96">
        <f t="shared" si="35"/>
        <v>0.30260356530317684</v>
      </c>
      <c r="P87" s="125">
        <v>14942291.3</v>
      </c>
      <c r="Q87" s="125">
        <v>9785695.67</v>
      </c>
      <c r="R87" s="128">
        <f t="shared" si="36"/>
        <v>5156595.630000001</v>
      </c>
      <c r="S87" s="96">
        <f t="shared" si="37"/>
        <v>0.5269523806885362</v>
      </c>
      <c r="T87" s="106" t="s">
        <v>288</v>
      </c>
      <c r="U87" s="125">
        <v>63140776.65</v>
      </c>
      <c r="V87" s="125">
        <v>54268452.73</v>
      </c>
      <c r="W87" s="128">
        <f t="shared" si="38"/>
        <v>8872323.920000002</v>
      </c>
      <c r="X87" s="96">
        <f t="shared" si="39"/>
        <v>0.16348953164635402</v>
      </c>
    </row>
    <row r="88" spans="1:24" ht="12.75" collapsed="1">
      <c r="A88" s="1" t="s">
        <v>312</v>
      </c>
      <c r="C88" s="62" t="s">
        <v>302</v>
      </c>
      <c r="D88" s="28"/>
      <c r="E88" s="28"/>
      <c r="F88" s="17">
        <v>11964330.04</v>
      </c>
      <c r="G88" s="17">
        <v>8689673.682</v>
      </c>
      <c r="H88" s="35">
        <f t="shared" si="32"/>
        <v>3274656.357999999</v>
      </c>
      <c r="I88" s="95">
        <f t="shared" si="33"/>
        <v>0.3768445718258905</v>
      </c>
      <c r="J88" s="106" t="s">
        <v>287</v>
      </c>
      <c r="K88" s="17">
        <v>47612254.19</v>
      </c>
      <c r="L88" s="17">
        <v>44422200.925</v>
      </c>
      <c r="M88" s="35">
        <f t="shared" si="34"/>
        <v>3190053.2650000006</v>
      </c>
      <c r="N88" s="95">
        <f t="shared" si="35"/>
        <v>0.07181213894345108</v>
      </c>
      <c r="P88" s="17">
        <v>35222387.480000004</v>
      </c>
      <c r="Q88" s="17">
        <v>29250424.862000003</v>
      </c>
      <c r="R88" s="35">
        <f t="shared" si="36"/>
        <v>5971962.618000001</v>
      </c>
      <c r="S88" s="95">
        <f t="shared" si="37"/>
        <v>0.20416669659244283</v>
      </c>
      <c r="T88" s="106" t="s">
        <v>288</v>
      </c>
      <c r="U88" s="17">
        <v>154451626.822</v>
      </c>
      <c r="V88" s="17">
        <v>139385403.21299997</v>
      </c>
      <c r="W88" s="35">
        <f t="shared" si="38"/>
        <v>15066223.609000027</v>
      </c>
      <c r="X88" s="95">
        <f t="shared" si="39"/>
        <v>0.10809039728483459</v>
      </c>
    </row>
    <row r="89" spans="1:24" ht="12.75">
      <c r="A89" s="1" t="s">
        <v>313</v>
      </c>
      <c r="C89" s="68" t="s">
        <v>303</v>
      </c>
      <c r="D89" s="69"/>
      <c r="E89" s="69"/>
      <c r="F89" s="126">
        <v>50720004.739999995</v>
      </c>
      <c r="G89" s="126">
        <v>40348156.572000004</v>
      </c>
      <c r="H89" s="133">
        <f t="shared" si="32"/>
        <v>10371848.16799999</v>
      </c>
      <c r="I89" s="97">
        <f t="shared" si="33"/>
        <v>0.25705878655179093</v>
      </c>
      <c r="J89" s="106" t="s">
        <v>287</v>
      </c>
      <c r="K89" s="126">
        <v>242572832.73000002</v>
      </c>
      <c r="L89" s="126">
        <v>217644707.695</v>
      </c>
      <c r="M89" s="133">
        <f t="shared" si="34"/>
        <v>24928125.035000026</v>
      </c>
      <c r="N89" s="97">
        <f t="shared" si="35"/>
        <v>0.11453586581086762</v>
      </c>
      <c r="P89" s="126">
        <v>169144262.09000003</v>
      </c>
      <c r="Q89" s="126">
        <v>150478269.782</v>
      </c>
      <c r="R89" s="133">
        <f t="shared" si="36"/>
        <v>18665992.308000028</v>
      </c>
      <c r="S89" s="97">
        <f t="shared" si="37"/>
        <v>0.124044437346613</v>
      </c>
      <c r="T89" s="106" t="s">
        <v>288</v>
      </c>
      <c r="U89" s="126">
        <v>717269164.472</v>
      </c>
      <c r="V89" s="126">
        <v>625540231.873</v>
      </c>
      <c r="W89" s="133">
        <f t="shared" si="38"/>
        <v>91728932.59899998</v>
      </c>
      <c r="X89" s="97">
        <f t="shared" si="39"/>
        <v>0.14663954119200953</v>
      </c>
    </row>
    <row r="90" spans="1:24" ht="0.75" customHeight="1" hidden="1" outlineLevel="1">
      <c r="A90" s="1"/>
      <c r="C90" s="70"/>
      <c r="D90" s="69"/>
      <c r="E90" s="69"/>
      <c r="F90" s="127"/>
      <c r="G90" s="127"/>
      <c r="H90" s="134"/>
      <c r="I90" s="95"/>
      <c r="K90" s="127"/>
      <c r="L90" s="127"/>
      <c r="M90" s="134"/>
      <c r="N90" s="95"/>
      <c r="P90" s="127"/>
      <c r="Q90" s="127"/>
      <c r="R90" s="134"/>
      <c r="S90" s="95"/>
      <c r="U90" s="127"/>
      <c r="V90" s="127"/>
      <c r="W90" s="134"/>
      <c r="X90" s="95"/>
    </row>
    <row r="91" spans="1:24" ht="12.75" hidden="1" outlineLevel="1">
      <c r="A91" s="1" t="s">
        <v>314</v>
      </c>
      <c r="B91" s="9" t="s">
        <v>290</v>
      </c>
      <c r="C91" s="71" t="s">
        <v>292</v>
      </c>
      <c r="D91" s="69"/>
      <c r="E91" s="69"/>
      <c r="F91" s="127">
        <v>0</v>
      </c>
      <c r="G91" s="127">
        <v>0</v>
      </c>
      <c r="H91" s="134">
        <f>+F91-G91</f>
        <v>0</v>
      </c>
      <c r="I91" s="95">
        <f>IF(G91&lt;0,IF(H91=0,0,IF(OR(G91=0,F91=0),"N.M.",IF(ABS(H91/G91)&gt;=10,"N.M.",H91/(-G91)))),IF(H91=0,0,IF(OR(G91=0,F91=0),"N.M.",IF(ABS(H91/G91)&gt;=10,"N.M.",H91/G91))))</f>
        <v>0</v>
      </c>
      <c r="K91" s="127">
        <v>0</v>
      </c>
      <c r="L91" s="127">
        <v>0</v>
      </c>
      <c r="M91" s="134">
        <f>+K91-L91</f>
        <v>0</v>
      </c>
      <c r="N91" s="95">
        <f>IF(L91&lt;0,IF(M91=0,0,IF(OR(L91=0,K91=0),"N.M.",IF(ABS(M91/L91)&gt;=10,"N.M.",M91/(-L91)))),IF(M91=0,0,IF(OR(L91=0,K91=0),"N.M.",IF(ABS(M91/L91)&gt;=10,"N.M.",M91/L91))))</f>
        <v>0</v>
      </c>
      <c r="P91" s="127">
        <v>0</v>
      </c>
      <c r="Q91" s="127">
        <v>0</v>
      </c>
      <c r="R91" s="134">
        <f>+P91-Q91</f>
        <v>0</v>
      </c>
      <c r="S91" s="95">
        <f>IF(Q91&lt;0,IF(R91=0,0,IF(OR(Q91=0,P91=0),"N.M.",IF(ABS(R91/Q91)&gt;=10,"N.M.",R91/(-Q91)))),IF(R91=0,0,IF(OR(Q91=0,P91=0),"N.M.",IF(ABS(R91/Q91)&gt;=10,"N.M.",R91/Q91))))</f>
        <v>0</v>
      </c>
      <c r="U91" s="127">
        <v>0</v>
      </c>
      <c r="V91" s="127">
        <v>0</v>
      </c>
      <c r="W91" s="134">
        <f>+U91-V91</f>
        <v>0</v>
      </c>
      <c r="X91" s="95">
        <f>IF(V91&lt;0,IF(W91=0,0,IF(OR(V91=0,U91=0),"N.M.",IF(ABS(W91/V91)&gt;=10,"N.M.",W91/(-V91)))),IF(W91=0,0,IF(OR(V91=0,U91=0),"N.M.",IF(ABS(W91/V91)&gt;=10,"N.M.",W91/V91))))</f>
        <v>0</v>
      </c>
    </row>
    <row r="92" spans="1:24" ht="12.75" hidden="1" outlineLevel="1">
      <c r="A92" s="1" t="s">
        <v>315</v>
      </c>
      <c r="B92" s="9" t="s">
        <v>289</v>
      </c>
      <c r="C92" s="63" t="s">
        <v>293</v>
      </c>
      <c r="D92" s="28"/>
      <c r="E92" s="28"/>
      <c r="F92" s="125">
        <v>0</v>
      </c>
      <c r="G92" s="125">
        <v>0</v>
      </c>
      <c r="H92" s="128">
        <f>+F92-G92</f>
        <v>0</v>
      </c>
      <c r="I92" s="96">
        <f>IF(G92&lt;0,IF(H92=0,0,IF(OR(G92=0,F92=0),"N.M.",IF(ABS(H92/G92)&gt;=10,"N.M.",H92/(-G92)))),IF(H92=0,0,IF(OR(G92=0,F92=0),"N.M.",IF(ABS(H92/G92)&gt;=10,"N.M.",H92/G92))))</f>
        <v>0</v>
      </c>
      <c r="K92" s="125">
        <v>0</v>
      </c>
      <c r="L92" s="125">
        <v>0</v>
      </c>
      <c r="M92" s="128">
        <f>+K92-L92</f>
        <v>0</v>
      </c>
      <c r="N92" s="96">
        <f>IF(L92&lt;0,IF(M92=0,0,IF(OR(L92=0,K92=0),"N.M.",IF(ABS(M92/L92)&gt;=10,"N.M.",M92/(-L92)))),IF(M92=0,0,IF(OR(L92=0,K92=0),"N.M.",IF(ABS(M92/L92)&gt;=10,"N.M.",M92/L92))))</f>
        <v>0</v>
      </c>
      <c r="P92" s="125">
        <v>0</v>
      </c>
      <c r="Q92" s="125">
        <v>0</v>
      </c>
      <c r="R92" s="128">
        <f>+P92-Q92</f>
        <v>0</v>
      </c>
      <c r="S92" s="96">
        <f>IF(Q92&lt;0,IF(R92=0,0,IF(OR(Q92=0,P92=0),"N.M.",IF(ABS(R92/Q92)&gt;=10,"N.M.",R92/(-Q92)))),IF(R92=0,0,IF(OR(Q92=0,P92=0),"N.M.",IF(ABS(R92/Q92)&gt;=10,"N.M.",R92/Q92))))</f>
        <v>0</v>
      </c>
      <c r="U92" s="125">
        <v>0</v>
      </c>
      <c r="V92" s="125">
        <v>0</v>
      </c>
      <c r="W92" s="128">
        <f>+U92-V92</f>
        <v>0</v>
      </c>
      <c r="X92" s="96">
        <f>IF(V92&lt;0,IF(W92=0,0,IF(OR(V92=0,U92=0),"N.M.",IF(ABS(W92/V92)&gt;=10,"N.M.",W92/(-V92)))),IF(W92=0,0,IF(OR(V92=0,U92=0),"N.M.",IF(ABS(W92/V92)&gt;=10,"N.M.",W92/V92))))</f>
        <v>0</v>
      </c>
    </row>
    <row r="93" spans="1:24" ht="12.75" collapsed="1">
      <c r="A93" s="1" t="s">
        <v>326</v>
      </c>
      <c r="C93" s="72" t="s">
        <v>304</v>
      </c>
      <c r="D93" s="28"/>
      <c r="E93" s="28"/>
      <c r="F93" s="125">
        <v>0</v>
      </c>
      <c r="G93" s="125">
        <v>0</v>
      </c>
      <c r="H93" s="128">
        <f>+F93-G93</f>
        <v>0</v>
      </c>
      <c r="I93" s="96">
        <f>IF(G93&lt;0,IF(H93=0,0,IF(OR(G93=0,F93=0),"N.M.",IF(ABS(H93/G93)&gt;=10,"N.M.",H93/(-G93)))),IF(H93=0,0,IF(OR(G93=0,F93=0),"N.M.",IF(ABS(H93/G93)&gt;=10,"N.M.",H93/G93))))</f>
        <v>0</v>
      </c>
      <c r="J93" s="106" t="s">
        <v>287</v>
      </c>
      <c r="K93" s="125">
        <v>0</v>
      </c>
      <c r="L93" s="125">
        <v>0</v>
      </c>
      <c r="M93" s="128">
        <f>+K93-L93</f>
        <v>0</v>
      </c>
      <c r="N93" s="96">
        <f>IF(L93&lt;0,IF(M93=0,0,IF(OR(L93=0,K93=0),"N.M.",IF(ABS(M93/L93)&gt;=10,"N.M.",M93/(-L93)))),IF(M93=0,0,IF(OR(L93=0,K93=0),"N.M.",IF(ABS(M93/L93)&gt;=10,"N.M.",M93/L93))))</f>
        <v>0</v>
      </c>
      <c r="P93" s="125">
        <v>0</v>
      </c>
      <c r="Q93" s="125">
        <v>0</v>
      </c>
      <c r="R93" s="128">
        <f>+P93-Q93</f>
        <v>0</v>
      </c>
      <c r="S93" s="96">
        <f>IF(Q93&lt;0,IF(R93=0,0,IF(OR(Q93=0,P93=0),"N.M.",IF(ABS(R93/Q93)&gt;=10,"N.M.",R93/(-Q93)))),IF(R93=0,0,IF(OR(Q93=0,P93=0),"N.M.",IF(ABS(R93/Q93)&gt;=10,"N.M.",R93/Q93))))</f>
        <v>0</v>
      </c>
      <c r="U93" s="125">
        <v>0</v>
      </c>
      <c r="V93" s="125">
        <v>0</v>
      </c>
      <c r="W93" s="128">
        <f>+U93-V93</f>
        <v>0</v>
      </c>
      <c r="X93" s="96">
        <f>IF(V93&lt;0,IF(W93=0,0,IF(OR(V93=0,U93=0),"N.M.",IF(ABS(W93/V93)&gt;=10,"N.M.",W93/(-V93)))),IF(W93=0,0,IF(OR(V93=0,U93=0),"N.M.",IF(ABS(W93/V93)&gt;=10,"N.M.",W93/V93))))</f>
        <v>0</v>
      </c>
    </row>
    <row r="94" spans="1:24" s="12" customFormat="1" ht="12.75">
      <c r="A94" s="13" t="s">
        <v>316</v>
      </c>
      <c r="C94" s="80" t="s">
        <v>324</v>
      </c>
      <c r="D94" s="65"/>
      <c r="E94" s="65"/>
      <c r="F94" s="34">
        <v>50720004.739999995</v>
      </c>
      <c r="G94" s="34">
        <v>40348156.572000004</v>
      </c>
      <c r="H94" s="29">
        <f>+F94-G94</f>
        <v>10371848.16799999</v>
      </c>
      <c r="I94" s="98">
        <f>IF(G94&lt;0,IF(H94=0,0,IF(OR(G94=0,F94=0),"N.M.",IF(ABS(H94/G94)&gt;=10,"N.M.",H94/(-G94)))),IF(H94=0,0,IF(OR(G94=0,F94=0),"N.M.",IF(ABS(H94/G94)&gt;=10,"N.M.",H94/G94))))</f>
        <v>0.25705878655179093</v>
      </c>
      <c r="J94" s="112" t="s">
        <v>287</v>
      </c>
      <c r="K94" s="34">
        <v>242572832.73000002</v>
      </c>
      <c r="L94" s="34">
        <v>217644707.695</v>
      </c>
      <c r="M94" s="29">
        <f>+K94-L94</f>
        <v>24928125.035000026</v>
      </c>
      <c r="N94" s="98">
        <f>IF(L94&lt;0,IF(M94=0,0,IF(OR(L94=0,K94=0),"N.M.",IF(ABS(M94/L94)&gt;=10,"N.M.",M94/(-L94)))),IF(M94=0,0,IF(OR(L94=0,K94=0),"N.M.",IF(ABS(M94/L94)&gt;=10,"N.M.",M94/L94))))</f>
        <v>0.11453586581086762</v>
      </c>
      <c r="O94" s="112"/>
      <c r="P94" s="34">
        <v>169144262.09000003</v>
      </c>
      <c r="Q94" s="34">
        <v>150478269.782</v>
      </c>
      <c r="R94" s="29">
        <f>+P94-Q94</f>
        <v>18665992.308000028</v>
      </c>
      <c r="S94" s="98">
        <f>IF(Q94&lt;0,IF(R94=0,0,IF(OR(Q94=0,P94=0),"N.M.",IF(ABS(R94/Q94)&gt;=10,"N.M.",R94/(-Q94)))),IF(R94=0,0,IF(OR(Q94=0,P94=0),"N.M.",IF(ABS(R94/Q94)&gt;=10,"N.M.",R94/Q94))))</f>
        <v>0.124044437346613</v>
      </c>
      <c r="T94" s="112"/>
      <c r="U94" s="34">
        <v>717269164.472</v>
      </c>
      <c r="V94" s="34">
        <v>625540231.873</v>
      </c>
      <c r="W94" s="29">
        <f>+U94-V94</f>
        <v>91728932.59899998</v>
      </c>
      <c r="X94" s="98">
        <f>IF(V94&lt;0,IF(W94=0,0,IF(OR(V94=0,U94=0),"N.M.",IF(ABS(W94/V94)&gt;=10,"N.M.",W94/(-V94)))),IF(W94=0,0,IF(OR(V94=0,U94=0),"N.M.",IF(ABS(W94/V94)&gt;=10,"N.M.",W94/V94))))</f>
        <v>0.14663954119200953</v>
      </c>
    </row>
    <row r="95" spans="1:24" s="12" customFormat="1" ht="0.75" customHeight="1" hidden="1" outlineLevel="1">
      <c r="A95" s="13"/>
      <c r="C95" s="64"/>
      <c r="D95" s="65"/>
      <c r="E95" s="65"/>
      <c r="F95" s="34"/>
      <c r="G95" s="34"/>
      <c r="H95" s="29"/>
      <c r="I95" s="98"/>
      <c r="J95" s="112"/>
      <c r="K95" s="34"/>
      <c r="L95" s="34"/>
      <c r="M95" s="29"/>
      <c r="N95" s="98"/>
      <c r="O95" s="112"/>
      <c r="P95" s="34"/>
      <c r="Q95" s="34"/>
      <c r="R95" s="29"/>
      <c r="S95" s="98"/>
      <c r="T95" s="112"/>
      <c r="U95" s="34"/>
      <c r="V95" s="34"/>
      <c r="W95" s="29"/>
      <c r="X95" s="98"/>
    </row>
    <row r="96" spans="1:24" s="14" customFormat="1" ht="12.75" hidden="1" outlineLevel="2">
      <c r="A96" s="14" t="s">
        <v>623</v>
      </c>
      <c r="B96" s="14" t="s">
        <v>624</v>
      </c>
      <c r="C96" s="54" t="s">
        <v>625</v>
      </c>
      <c r="D96" s="15"/>
      <c r="E96" s="15"/>
      <c r="F96" s="15">
        <v>304970.75</v>
      </c>
      <c r="G96" s="15">
        <v>131324.98</v>
      </c>
      <c r="H96" s="90">
        <f aca="true" t="shared" si="40" ref="H96:H117">+F96-G96</f>
        <v>173645.77</v>
      </c>
      <c r="I96" s="103">
        <f aca="true" t="shared" si="41" ref="I96:I117">IF(G96&lt;0,IF(H96=0,0,IF(OR(G96=0,F96=0),"N.M.",IF(ABS(H96/G96)&gt;=10,"N.M.",H96/(-G96)))),IF(H96=0,0,IF(OR(G96=0,F96=0),"N.M.",IF(ABS(H96/G96)&gt;=10,"N.M.",H96/G96))))</f>
        <v>1.3222600148121095</v>
      </c>
      <c r="J96" s="104"/>
      <c r="K96" s="15">
        <v>1448889.65</v>
      </c>
      <c r="L96" s="15">
        <v>661851.4500000001</v>
      </c>
      <c r="M96" s="90">
        <f aca="true" t="shared" si="42" ref="M96:M117">+K96-L96</f>
        <v>787038.1999999998</v>
      </c>
      <c r="N96" s="103">
        <f aca="true" t="shared" si="43" ref="N96:N117">IF(L96&lt;0,IF(M96=0,0,IF(OR(L96=0,K96=0),"N.M.",IF(ABS(M96/L96)&gt;=10,"N.M.",M96/(-L96)))),IF(M96=0,0,IF(OR(L96=0,K96=0),"N.M.",IF(ABS(M96/L96)&gt;=10,"N.M.",M96/L96))))</f>
        <v>1.1891462955924623</v>
      </c>
      <c r="O96" s="104"/>
      <c r="P96" s="15">
        <v>984416.25</v>
      </c>
      <c r="Q96" s="15">
        <v>495301.28</v>
      </c>
      <c r="R96" s="90">
        <f aca="true" t="shared" si="44" ref="R96:R117">+P96-Q96</f>
        <v>489114.97</v>
      </c>
      <c r="S96" s="103">
        <f aca="true" t="shared" si="45" ref="S96:S117">IF(Q96&lt;0,IF(R96=0,0,IF(OR(Q96=0,P96=0),"N.M.",IF(ABS(R96/Q96)&gt;=10,"N.M.",R96/(-Q96)))),IF(R96=0,0,IF(OR(Q96=0,P96=0),"N.M.",IF(ABS(R96/Q96)&gt;=10,"N.M.",R96/Q96))))</f>
        <v>0.9875100060310765</v>
      </c>
      <c r="T96" s="104"/>
      <c r="U96" s="15">
        <v>2882862.5</v>
      </c>
      <c r="V96" s="15">
        <v>1289235.67</v>
      </c>
      <c r="W96" s="90">
        <f aca="true" t="shared" si="46" ref="W96:W117">+U96-V96</f>
        <v>1593626.83</v>
      </c>
      <c r="X96" s="103">
        <f aca="true" t="shared" si="47" ref="X96:X117">IF(V96&lt;0,IF(W96=0,0,IF(OR(V96=0,U96=0),"N.M.",IF(ABS(W96/V96)&gt;=10,"N.M.",W96/(-V96)))),IF(W96=0,0,IF(OR(V96=0,U96=0),"N.M.",IF(ABS(W96/V96)&gt;=10,"N.M.",W96/V96))))</f>
        <v>1.2361020309033182</v>
      </c>
    </row>
    <row r="97" spans="1:24" s="14" customFormat="1" ht="12.75" hidden="1" outlineLevel="2">
      <c r="A97" s="14" t="s">
        <v>626</v>
      </c>
      <c r="B97" s="14" t="s">
        <v>627</v>
      </c>
      <c r="C97" s="54" t="s">
        <v>628</v>
      </c>
      <c r="D97" s="15"/>
      <c r="E97" s="15"/>
      <c r="F97" s="15">
        <v>0</v>
      </c>
      <c r="G97" s="15">
        <v>2783.2400000000002</v>
      </c>
      <c r="H97" s="90">
        <f t="shared" si="40"/>
        <v>-2783.2400000000002</v>
      </c>
      <c r="I97" s="103" t="str">
        <f t="shared" si="41"/>
        <v>N.M.</v>
      </c>
      <c r="J97" s="104"/>
      <c r="K97" s="15">
        <v>0</v>
      </c>
      <c r="L97" s="15">
        <v>19489.53</v>
      </c>
      <c r="M97" s="90">
        <f t="shared" si="42"/>
        <v>-19489.53</v>
      </c>
      <c r="N97" s="103" t="str">
        <f t="shared" si="43"/>
        <v>N.M.</v>
      </c>
      <c r="O97" s="104"/>
      <c r="P97" s="15">
        <v>0</v>
      </c>
      <c r="Q97" s="15">
        <v>12578.57</v>
      </c>
      <c r="R97" s="90">
        <f t="shared" si="44"/>
        <v>-12578.57</v>
      </c>
      <c r="S97" s="103" t="str">
        <f t="shared" si="45"/>
        <v>N.M.</v>
      </c>
      <c r="T97" s="104"/>
      <c r="U97" s="15">
        <v>-6787.82</v>
      </c>
      <c r="V97" s="15">
        <v>10524.05</v>
      </c>
      <c r="W97" s="90">
        <f t="shared" si="46"/>
        <v>-17311.87</v>
      </c>
      <c r="X97" s="103">
        <f t="shared" si="47"/>
        <v>-1.6449817323178815</v>
      </c>
    </row>
    <row r="98" spans="1:24" s="14" customFormat="1" ht="12.75" hidden="1" outlineLevel="2">
      <c r="A98" s="14" t="s">
        <v>629</v>
      </c>
      <c r="B98" s="14" t="s">
        <v>630</v>
      </c>
      <c r="C98" s="54" t="s">
        <v>631</v>
      </c>
      <c r="D98" s="15"/>
      <c r="E98" s="15"/>
      <c r="F98" s="15">
        <v>10361.67</v>
      </c>
      <c r="G98" s="15">
        <v>11643.92</v>
      </c>
      <c r="H98" s="90">
        <f t="shared" si="40"/>
        <v>-1282.25</v>
      </c>
      <c r="I98" s="103">
        <f t="shared" si="41"/>
        <v>-0.11012184899930608</v>
      </c>
      <c r="J98" s="104"/>
      <c r="K98" s="15">
        <v>41174.96</v>
      </c>
      <c r="L98" s="15">
        <v>34712.33</v>
      </c>
      <c r="M98" s="90">
        <f t="shared" si="42"/>
        <v>6462.629999999997</v>
      </c>
      <c r="N98" s="103">
        <f t="shared" si="43"/>
        <v>0.18617678502134535</v>
      </c>
      <c r="O98" s="104"/>
      <c r="P98" s="15">
        <v>23941.420000000002</v>
      </c>
      <c r="Q98" s="15">
        <v>23593.28</v>
      </c>
      <c r="R98" s="90">
        <f t="shared" si="44"/>
        <v>348.14000000000306</v>
      </c>
      <c r="S98" s="103">
        <f t="shared" si="45"/>
        <v>0.014755896594284605</v>
      </c>
      <c r="T98" s="104"/>
      <c r="U98" s="15">
        <v>249032.6</v>
      </c>
      <c r="V98" s="15">
        <v>349654.14</v>
      </c>
      <c r="W98" s="90">
        <f t="shared" si="46"/>
        <v>-100621.54000000001</v>
      </c>
      <c r="X98" s="103">
        <f t="shared" si="47"/>
        <v>-0.2877744848094749</v>
      </c>
    </row>
    <row r="99" spans="1:24" s="14" customFormat="1" ht="12.75" hidden="1" outlineLevel="2">
      <c r="A99" s="14" t="s">
        <v>632</v>
      </c>
      <c r="B99" s="14" t="s">
        <v>633</v>
      </c>
      <c r="C99" s="54" t="s">
        <v>634</v>
      </c>
      <c r="D99" s="15"/>
      <c r="E99" s="15"/>
      <c r="F99" s="15">
        <v>0</v>
      </c>
      <c r="G99" s="15">
        <v>-77333.18000000001</v>
      </c>
      <c r="H99" s="90">
        <f t="shared" si="40"/>
        <v>77333.18000000001</v>
      </c>
      <c r="I99" s="103" t="str">
        <f t="shared" si="41"/>
        <v>N.M.</v>
      </c>
      <c r="J99" s="104"/>
      <c r="K99" s="15">
        <v>0</v>
      </c>
      <c r="L99" s="15">
        <v>-87952.52</v>
      </c>
      <c r="M99" s="90">
        <f t="shared" si="42"/>
        <v>87952.52</v>
      </c>
      <c r="N99" s="103" t="str">
        <f t="shared" si="43"/>
        <v>N.M.</v>
      </c>
      <c r="O99" s="104"/>
      <c r="P99" s="15">
        <v>0</v>
      </c>
      <c r="Q99" s="15">
        <v>-89711.78</v>
      </c>
      <c r="R99" s="90">
        <f t="shared" si="44"/>
        <v>89711.78</v>
      </c>
      <c r="S99" s="103" t="str">
        <f t="shared" si="45"/>
        <v>N.M.</v>
      </c>
      <c r="T99" s="104"/>
      <c r="U99" s="15">
        <v>-21046.74</v>
      </c>
      <c r="V99" s="15">
        <v>-186547.11</v>
      </c>
      <c r="W99" s="90">
        <f t="shared" si="46"/>
        <v>165500.37</v>
      </c>
      <c r="X99" s="103">
        <f t="shared" si="47"/>
        <v>0.8871773462478192</v>
      </c>
    </row>
    <row r="100" spans="1:24" s="14" customFormat="1" ht="12.75" hidden="1" outlineLevel="2">
      <c r="A100" s="14" t="s">
        <v>635</v>
      </c>
      <c r="B100" s="14" t="s">
        <v>636</v>
      </c>
      <c r="C100" s="54" t="s">
        <v>637</v>
      </c>
      <c r="D100" s="15"/>
      <c r="E100" s="15"/>
      <c r="F100" s="15">
        <v>0</v>
      </c>
      <c r="G100" s="15">
        <v>0</v>
      </c>
      <c r="H100" s="90">
        <f t="shared" si="40"/>
        <v>0</v>
      </c>
      <c r="I100" s="103">
        <f t="shared" si="41"/>
        <v>0</v>
      </c>
      <c r="J100" s="104"/>
      <c r="K100" s="15">
        <v>0</v>
      </c>
      <c r="L100" s="15">
        <v>0</v>
      </c>
      <c r="M100" s="90">
        <f t="shared" si="42"/>
        <v>0</v>
      </c>
      <c r="N100" s="103">
        <f t="shared" si="43"/>
        <v>0</v>
      </c>
      <c r="O100" s="104"/>
      <c r="P100" s="15">
        <v>0</v>
      </c>
      <c r="Q100" s="15">
        <v>0</v>
      </c>
      <c r="R100" s="90">
        <f t="shared" si="44"/>
        <v>0</v>
      </c>
      <c r="S100" s="103">
        <f t="shared" si="45"/>
        <v>0</v>
      </c>
      <c r="T100" s="104"/>
      <c r="U100" s="15">
        <v>0</v>
      </c>
      <c r="V100" s="15">
        <v>-0.38</v>
      </c>
      <c r="W100" s="90">
        <f t="shared" si="46"/>
        <v>0.38</v>
      </c>
      <c r="X100" s="103" t="str">
        <f t="shared" si="47"/>
        <v>N.M.</v>
      </c>
    </row>
    <row r="101" spans="1:24" s="14" customFormat="1" ht="12.75" hidden="1" outlineLevel="2">
      <c r="A101" s="14" t="s">
        <v>638</v>
      </c>
      <c r="B101" s="14" t="s">
        <v>639</v>
      </c>
      <c r="C101" s="54" t="s">
        <v>640</v>
      </c>
      <c r="D101" s="15"/>
      <c r="E101" s="15"/>
      <c r="F101" s="15">
        <v>-0.58</v>
      </c>
      <c r="G101" s="15">
        <v>1.95</v>
      </c>
      <c r="H101" s="90">
        <f t="shared" si="40"/>
        <v>-2.53</v>
      </c>
      <c r="I101" s="103">
        <f t="shared" si="41"/>
        <v>-1.2974358974358973</v>
      </c>
      <c r="J101" s="104"/>
      <c r="K101" s="15">
        <v>0.53</v>
      </c>
      <c r="L101" s="15">
        <v>5.95</v>
      </c>
      <c r="M101" s="90">
        <f t="shared" si="42"/>
        <v>-5.42</v>
      </c>
      <c r="N101" s="103">
        <f t="shared" si="43"/>
        <v>-0.9109243697478991</v>
      </c>
      <c r="O101" s="104"/>
      <c r="P101" s="15">
        <v>0.59</v>
      </c>
      <c r="Q101" s="15">
        <v>12.120000000000001</v>
      </c>
      <c r="R101" s="90">
        <f t="shared" si="44"/>
        <v>-11.530000000000001</v>
      </c>
      <c r="S101" s="103">
        <f t="shared" si="45"/>
        <v>-0.9513201320132013</v>
      </c>
      <c r="T101" s="104"/>
      <c r="U101" s="15">
        <v>6.9</v>
      </c>
      <c r="V101" s="15">
        <v>-74.61</v>
      </c>
      <c r="W101" s="90">
        <f t="shared" si="46"/>
        <v>81.51</v>
      </c>
      <c r="X101" s="103">
        <f t="shared" si="47"/>
        <v>1.0924809006835545</v>
      </c>
    </row>
    <row r="102" spans="1:24" s="14" customFormat="1" ht="12.75" hidden="1" outlineLevel="2">
      <c r="A102" s="14" t="s">
        <v>641</v>
      </c>
      <c r="B102" s="14" t="s">
        <v>642</v>
      </c>
      <c r="C102" s="54" t="s">
        <v>643</v>
      </c>
      <c r="D102" s="15"/>
      <c r="E102" s="15"/>
      <c r="F102" s="15">
        <v>59197.46</v>
      </c>
      <c r="G102" s="15">
        <v>106787.54000000001</v>
      </c>
      <c r="H102" s="90">
        <f t="shared" si="40"/>
        <v>-47590.08000000001</v>
      </c>
      <c r="I102" s="103">
        <f t="shared" si="41"/>
        <v>-0.4456519927324855</v>
      </c>
      <c r="J102" s="104"/>
      <c r="K102" s="15">
        <v>-17643.05</v>
      </c>
      <c r="L102" s="15">
        <v>811783.71</v>
      </c>
      <c r="M102" s="90">
        <f t="shared" si="42"/>
        <v>-829426.76</v>
      </c>
      <c r="N102" s="103">
        <f t="shared" si="43"/>
        <v>-1.0217336832245625</v>
      </c>
      <c r="O102" s="104"/>
      <c r="P102" s="15">
        <v>8551.880000000001</v>
      </c>
      <c r="Q102" s="15">
        <v>568408.41</v>
      </c>
      <c r="R102" s="90">
        <f t="shared" si="44"/>
        <v>-559856.53</v>
      </c>
      <c r="S102" s="103">
        <f t="shared" si="45"/>
        <v>-0.9849546912931848</v>
      </c>
      <c r="T102" s="104"/>
      <c r="U102" s="15">
        <v>1234556.43</v>
      </c>
      <c r="V102" s="15">
        <v>1779628.3900000001</v>
      </c>
      <c r="W102" s="90">
        <f t="shared" si="46"/>
        <v>-545071.9600000002</v>
      </c>
      <c r="X102" s="103">
        <f t="shared" si="47"/>
        <v>-0.30628414508491864</v>
      </c>
    </row>
    <row r="103" spans="1:24" s="14" customFormat="1" ht="12.75" hidden="1" outlineLevel="2">
      <c r="A103" s="14" t="s">
        <v>644</v>
      </c>
      <c r="B103" s="14" t="s">
        <v>645</v>
      </c>
      <c r="C103" s="54" t="s">
        <v>646</v>
      </c>
      <c r="D103" s="15"/>
      <c r="E103" s="15"/>
      <c r="F103" s="15">
        <v>-907.0600000000001</v>
      </c>
      <c r="G103" s="15">
        <v>-726.28</v>
      </c>
      <c r="H103" s="90">
        <f t="shared" si="40"/>
        <v>-180.7800000000001</v>
      </c>
      <c r="I103" s="103">
        <f t="shared" si="41"/>
        <v>-0.24891226524205554</v>
      </c>
      <c r="J103" s="104"/>
      <c r="K103" s="15">
        <v>-2627.54</v>
      </c>
      <c r="L103" s="15">
        <v>-1091.59</v>
      </c>
      <c r="M103" s="90">
        <f t="shared" si="42"/>
        <v>-1535.95</v>
      </c>
      <c r="N103" s="103">
        <f t="shared" si="43"/>
        <v>-1.407075916781942</v>
      </c>
      <c r="O103" s="104"/>
      <c r="P103" s="15">
        <v>-1836.8700000000001</v>
      </c>
      <c r="Q103" s="15">
        <v>-898.82</v>
      </c>
      <c r="R103" s="90">
        <f t="shared" si="44"/>
        <v>-938.0500000000001</v>
      </c>
      <c r="S103" s="103">
        <f t="shared" si="45"/>
        <v>-1.0436461137936406</v>
      </c>
      <c r="T103" s="104"/>
      <c r="U103" s="15">
        <v>-4898.25</v>
      </c>
      <c r="V103" s="15">
        <v>-2538.46</v>
      </c>
      <c r="W103" s="90">
        <f t="shared" si="46"/>
        <v>-2359.79</v>
      </c>
      <c r="X103" s="103">
        <f t="shared" si="47"/>
        <v>-0.929614805827155</v>
      </c>
    </row>
    <row r="104" spans="1:24" s="14" customFormat="1" ht="12.75" hidden="1" outlineLevel="2">
      <c r="A104" s="14" t="s">
        <v>647</v>
      </c>
      <c r="B104" s="14" t="s">
        <v>648</v>
      </c>
      <c r="C104" s="54" t="s">
        <v>649</v>
      </c>
      <c r="D104" s="15"/>
      <c r="E104" s="15"/>
      <c r="F104" s="15">
        <v>0</v>
      </c>
      <c r="G104" s="15">
        <v>77333.18000000001</v>
      </c>
      <c r="H104" s="90">
        <f t="shared" si="40"/>
        <v>-77333.18000000001</v>
      </c>
      <c r="I104" s="103" t="str">
        <f t="shared" si="41"/>
        <v>N.M.</v>
      </c>
      <c r="J104" s="104"/>
      <c r="K104" s="15">
        <v>0</v>
      </c>
      <c r="L104" s="15">
        <v>87952.52</v>
      </c>
      <c r="M104" s="90">
        <f t="shared" si="42"/>
        <v>-87952.52</v>
      </c>
      <c r="N104" s="103" t="str">
        <f t="shared" si="43"/>
        <v>N.M.</v>
      </c>
      <c r="O104" s="104"/>
      <c r="P104" s="15">
        <v>0</v>
      </c>
      <c r="Q104" s="15">
        <v>89711.78</v>
      </c>
      <c r="R104" s="90">
        <f t="shared" si="44"/>
        <v>-89711.78</v>
      </c>
      <c r="S104" s="103" t="str">
        <f t="shared" si="45"/>
        <v>N.M.</v>
      </c>
      <c r="T104" s="104"/>
      <c r="U104" s="15">
        <v>21046.74</v>
      </c>
      <c r="V104" s="15">
        <v>186547.11</v>
      </c>
      <c r="W104" s="90">
        <f t="shared" si="46"/>
        <v>-165500.37</v>
      </c>
      <c r="X104" s="103">
        <f t="shared" si="47"/>
        <v>-0.8871773462478192</v>
      </c>
    </row>
    <row r="105" spans="1:24" s="14" customFormat="1" ht="12.75" hidden="1" outlineLevel="2">
      <c r="A105" s="14" t="s">
        <v>650</v>
      </c>
      <c r="B105" s="14" t="s">
        <v>651</v>
      </c>
      <c r="C105" s="54" t="s">
        <v>652</v>
      </c>
      <c r="D105" s="15"/>
      <c r="E105" s="15"/>
      <c r="F105" s="15">
        <v>0</v>
      </c>
      <c r="G105" s="15">
        <v>-84866.59</v>
      </c>
      <c r="H105" s="90">
        <f t="shared" si="40"/>
        <v>84866.59</v>
      </c>
      <c r="I105" s="103" t="str">
        <f t="shared" si="41"/>
        <v>N.M.</v>
      </c>
      <c r="J105" s="104"/>
      <c r="K105" s="15">
        <v>0</v>
      </c>
      <c r="L105" s="15">
        <v>-340152.91000000003</v>
      </c>
      <c r="M105" s="90">
        <f t="shared" si="42"/>
        <v>340152.91000000003</v>
      </c>
      <c r="N105" s="103" t="str">
        <f t="shared" si="43"/>
        <v>N.M.</v>
      </c>
      <c r="O105" s="104"/>
      <c r="P105" s="15">
        <v>0</v>
      </c>
      <c r="Q105" s="15">
        <v>-259696.84</v>
      </c>
      <c r="R105" s="90">
        <f t="shared" si="44"/>
        <v>259696.84</v>
      </c>
      <c r="S105" s="103" t="str">
        <f t="shared" si="45"/>
        <v>N.M.</v>
      </c>
      <c r="T105" s="104"/>
      <c r="U105" s="15">
        <v>-605617.77</v>
      </c>
      <c r="V105" s="15">
        <v>-606531.3500000001</v>
      </c>
      <c r="W105" s="90">
        <f t="shared" si="46"/>
        <v>913.5800000000745</v>
      </c>
      <c r="X105" s="103">
        <f t="shared" si="47"/>
        <v>0.0015062370642507999</v>
      </c>
    </row>
    <row r="106" spans="1:24" s="14" customFormat="1" ht="12.75" hidden="1" outlineLevel="2">
      <c r="A106" s="14" t="s">
        <v>653</v>
      </c>
      <c r="B106" s="14" t="s">
        <v>654</v>
      </c>
      <c r="C106" s="54" t="s">
        <v>655</v>
      </c>
      <c r="D106" s="15"/>
      <c r="E106" s="15"/>
      <c r="F106" s="15">
        <v>307.56</v>
      </c>
      <c r="G106" s="15">
        <v>1238.73</v>
      </c>
      <c r="H106" s="90">
        <f t="shared" si="40"/>
        <v>-931.1700000000001</v>
      </c>
      <c r="I106" s="103">
        <f t="shared" si="41"/>
        <v>-0.7517134484512364</v>
      </c>
      <c r="J106" s="104"/>
      <c r="K106" s="15">
        <v>1355.1100000000001</v>
      </c>
      <c r="L106" s="15">
        <v>4601.26</v>
      </c>
      <c r="M106" s="90">
        <f t="shared" si="42"/>
        <v>-3246.15</v>
      </c>
      <c r="N106" s="103">
        <f t="shared" si="43"/>
        <v>-0.705491539274025</v>
      </c>
      <c r="O106" s="104"/>
      <c r="P106" s="15">
        <v>112.4</v>
      </c>
      <c r="Q106" s="15">
        <v>3701.63</v>
      </c>
      <c r="R106" s="90">
        <f t="shared" si="44"/>
        <v>-3589.23</v>
      </c>
      <c r="S106" s="103">
        <f t="shared" si="45"/>
        <v>-0.9696349986357361</v>
      </c>
      <c r="T106" s="104"/>
      <c r="U106" s="15">
        <v>10399.050000000001</v>
      </c>
      <c r="V106" s="15">
        <v>15022.119</v>
      </c>
      <c r="W106" s="90">
        <f t="shared" si="46"/>
        <v>-4623.0689999999995</v>
      </c>
      <c r="X106" s="103">
        <f t="shared" si="47"/>
        <v>-0.30775079068405725</v>
      </c>
    </row>
    <row r="107" spans="1:24" s="14" customFormat="1" ht="12.75" hidden="1" outlineLevel="2">
      <c r="A107" s="14" t="s">
        <v>656</v>
      </c>
      <c r="B107" s="14" t="s">
        <v>657</v>
      </c>
      <c r="C107" s="54" t="s">
        <v>658</v>
      </c>
      <c r="D107" s="15"/>
      <c r="E107" s="15"/>
      <c r="F107" s="15">
        <v>6613.39</v>
      </c>
      <c r="G107" s="15">
        <v>6648.97</v>
      </c>
      <c r="H107" s="90">
        <f t="shared" si="40"/>
        <v>-35.57999999999993</v>
      </c>
      <c r="I107" s="103">
        <f t="shared" si="41"/>
        <v>-0.005351204773070104</v>
      </c>
      <c r="J107" s="104"/>
      <c r="K107" s="15">
        <v>26507.89</v>
      </c>
      <c r="L107" s="15">
        <v>25340.75</v>
      </c>
      <c r="M107" s="90">
        <f t="shared" si="42"/>
        <v>1167.1399999999994</v>
      </c>
      <c r="N107" s="103">
        <f t="shared" si="43"/>
        <v>0.046057831753203805</v>
      </c>
      <c r="O107" s="104"/>
      <c r="P107" s="15">
        <v>19355.84</v>
      </c>
      <c r="Q107" s="15">
        <v>19175.45</v>
      </c>
      <c r="R107" s="90">
        <f t="shared" si="44"/>
        <v>180.38999999999942</v>
      </c>
      <c r="S107" s="103">
        <f t="shared" si="45"/>
        <v>0.009407341157573846</v>
      </c>
      <c r="T107" s="104"/>
      <c r="U107" s="15">
        <v>78034.54000000001</v>
      </c>
      <c r="V107" s="15">
        <v>76915.014</v>
      </c>
      <c r="W107" s="90">
        <f t="shared" si="46"/>
        <v>1119.5260000000126</v>
      </c>
      <c r="X107" s="103">
        <f t="shared" si="47"/>
        <v>0.014555363664108709</v>
      </c>
    </row>
    <row r="108" spans="1:24" s="14" customFormat="1" ht="12.75" hidden="1" outlineLevel="2">
      <c r="A108" s="14" t="s">
        <v>659</v>
      </c>
      <c r="B108" s="14" t="s">
        <v>660</v>
      </c>
      <c r="C108" s="54" t="s">
        <v>661</v>
      </c>
      <c r="D108" s="15"/>
      <c r="E108" s="15"/>
      <c r="F108" s="15">
        <v>0</v>
      </c>
      <c r="G108" s="15">
        <v>0</v>
      </c>
      <c r="H108" s="90">
        <f t="shared" si="40"/>
        <v>0</v>
      </c>
      <c r="I108" s="103">
        <f t="shared" si="41"/>
        <v>0</v>
      </c>
      <c r="J108" s="104"/>
      <c r="K108" s="15">
        <v>0</v>
      </c>
      <c r="L108" s="15">
        <v>0</v>
      </c>
      <c r="M108" s="90">
        <f t="shared" si="42"/>
        <v>0</v>
      </c>
      <c r="N108" s="103">
        <f t="shared" si="43"/>
        <v>0</v>
      </c>
      <c r="O108" s="104"/>
      <c r="P108" s="15">
        <v>0</v>
      </c>
      <c r="Q108" s="15">
        <v>0</v>
      </c>
      <c r="R108" s="90">
        <f t="shared" si="44"/>
        <v>0</v>
      </c>
      <c r="S108" s="103">
        <f t="shared" si="45"/>
        <v>0</v>
      </c>
      <c r="T108" s="104"/>
      <c r="U108" s="15">
        <v>176533.95</v>
      </c>
      <c r="V108" s="15">
        <v>0</v>
      </c>
      <c r="W108" s="90">
        <f t="shared" si="46"/>
        <v>176533.95</v>
      </c>
      <c r="X108" s="103" t="str">
        <f t="shared" si="47"/>
        <v>N.M.</v>
      </c>
    </row>
    <row r="109" spans="1:24" s="14" customFormat="1" ht="12.75" hidden="1" outlineLevel="2">
      <c r="A109" s="14" t="s">
        <v>662</v>
      </c>
      <c r="B109" s="14" t="s">
        <v>663</v>
      </c>
      <c r="C109" s="54" t="s">
        <v>664</v>
      </c>
      <c r="D109" s="15"/>
      <c r="E109" s="15"/>
      <c r="F109" s="15">
        <v>94334.37</v>
      </c>
      <c r="G109" s="15">
        <v>93000.72</v>
      </c>
      <c r="H109" s="90">
        <f t="shared" si="40"/>
        <v>1333.6499999999942</v>
      </c>
      <c r="I109" s="103">
        <f t="shared" si="41"/>
        <v>0.014340211559652379</v>
      </c>
      <c r="J109" s="104"/>
      <c r="K109" s="15">
        <v>285775.96</v>
      </c>
      <c r="L109" s="15">
        <v>332817.33</v>
      </c>
      <c r="M109" s="90">
        <f t="shared" si="42"/>
        <v>-47041.369999999995</v>
      </c>
      <c r="N109" s="103">
        <f t="shared" si="43"/>
        <v>-0.14134291023847825</v>
      </c>
      <c r="O109" s="104"/>
      <c r="P109" s="15">
        <v>155935.38</v>
      </c>
      <c r="Q109" s="15">
        <v>263288.47000000003</v>
      </c>
      <c r="R109" s="90">
        <f t="shared" si="44"/>
        <v>-107353.09000000003</v>
      </c>
      <c r="S109" s="103">
        <f t="shared" si="45"/>
        <v>-0.40773942740447394</v>
      </c>
      <c r="T109" s="104"/>
      <c r="U109" s="15">
        <v>851126.3400000001</v>
      </c>
      <c r="V109" s="15">
        <v>843138.96</v>
      </c>
      <c r="W109" s="90">
        <f t="shared" si="46"/>
        <v>7987.380000000121</v>
      </c>
      <c r="X109" s="103">
        <f t="shared" si="47"/>
        <v>0.009473385027777772</v>
      </c>
    </row>
    <row r="110" spans="1:24" s="14" customFormat="1" ht="12.75" hidden="1" outlineLevel="2">
      <c r="A110" s="14" t="s">
        <v>665</v>
      </c>
      <c r="B110" s="14" t="s">
        <v>666</v>
      </c>
      <c r="C110" s="54" t="s">
        <v>667</v>
      </c>
      <c r="D110" s="15"/>
      <c r="E110" s="15"/>
      <c r="F110" s="15">
        <v>17117.52</v>
      </c>
      <c r="G110" s="15">
        <v>11253.31</v>
      </c>
      <c r="H110" s="90">
        <f t="shared" si="40"/>
        <v>5864.210000000001</v>
      </c>
      <c r="I110" s="103">
        <f t="shared" si="41"/>
        <v>0.5211097890309607</v>
      </c>
      <c r="J110" s="104"/>
      <c r="K110" s="15">
        <v>72473.17</v>
      </c>
      <c r="L110" s="15">
        <v>53879.89</v>
      </c>
      <c r="M110" s="90">
        <f t="shared" si="42"/>
        <v>18593.28</v>
      </c>
      <c r="N110" s="103">
        <f t="shared" si="43"/>
        <v>0.3450875642099492</v>
      </c>
      <c r="O110" s="104"/>
      <c r="P110" s="15">
        <v>52461.53</v>
      </c>
      <c r="Q110" s="15">
        <v>37573.38</v>
      </c>
      <c r="R110" s="90">
        <f t="shared" si="44"/>
        <v>14888.150000000001</v>
      </c>
      <c r="S110" s="103">
        <f t="shared" si="45"/>
        <v>0.39624196705220566</v>
      </c>
      <c r="T110" s="104"/>
      <c r="U110" s="15">
        <v>208662.21000000002</v>
      </c>
      <c r="V110" s="15">
        <v>155843.772</v>
      </c>
      <c r="W110" s="90">
        <f t="shared" si="46"/>
        <v>52818.438000000024</v>
      </c>
      <c r="X110" s="103">
        <f t="shared" si="47"/>
        <v>0.33891914525785494</v>
      </c>
    </row>
    <row r="111" spans="1:24" s="14" customFormat="1" ht="12.75" hidden="1" outlineLevel="2">
      <c r="A111" s="14" t="s">
        <v>668</v>
      </c>
      <c r="B111" s="14" t="s">
        <v>669</v>
      </c>
      <c r="C111" s="54" t="s">
        <v>670</v>
      </c>
      <c r="D111" s="15"/>
      <c r="E111" s="15"/>
      <c r="F111" s="15">
        <v>453030.69</v>
      </c>
      <c r="G111" s="15">
        <v>343499.51</v>
      </c>
      <c r="H111" s="90">
        <f t="shared" si="40"/>
        <v>109531.18</v>
      </c>
      <c r="I111" s="103">
        <f t="shared" si="41"/>
        <v>0.3188685189099687</v>
      </c>
      <c r="J111" s="104"/>
      <c r="K111" s="15">
        <v>1775332.6600000001</v>
      </c>
      <c r="L111" s="15">
        <v>1375770.06</v>
      </c>
      <c r="M111" s="90">
        <f t="shared" si="42"/>
        <v>399562.6000000001</v>
      </c>
      <c r="N111" s="103">
        <f t="shared" si="43"/>
        <v>0.29042832928054857</v>
      </c>
      <c r="O111" s="104"/>
      <c r="P111" s="15">
        <v>1327233.35</v>
      </c>
      <c r="Q111" s="15">
        <v>1022861.7</v>
      </c>
      <c r="R111" s="90">
        <f t="shared" si="44"/>
        <v>304371.65000000014</v>
      </c>
      <c r="S111" s="103">
        <f t="shared" si="45"/>
        <v>0.2975687231225885</v>
      </c>
      <c r="T111" s="104"/>
      <c r="U111" s="15">
        <v>4535917.465</v>
      </c>
      <c r="V111" s="15">
        <v>4050246.436</v>
      </c>
      <c r="W111" s="90">
        <f t="shared" si="46"/>
        <v>485671.02899999963</v>
      </c>
      <c r="X111" s="103">
        <f t="shared" si="47"/>
        <v>0.11991147617171796</v>
      </c>
    </row>
    <row r="112" spans="1:24" s="14" customFormat="1" ht="12.75" hidden="1" outlineLevel="2">
      <c r="A112" s="14" t="s">
        <v>671</v>
      </c>
      <c r="B112" s="14" t="s">
        <v>672</v>
      </c>
      <c r="C112" s="54" t="s">
        <v>673</v>
      </c>
      <c r="D112" s="15"/>
      <c r="E112" s="15"/>
      <c r="F112" s="15">
        <v>4488</v>
      </c>
      <c r="G112" s="15">
        <v>4488</v>
      </c>
      <c r="H112" s="90">
        <f t="shared" si="40"/>
        <v>0</v>
      </c>
      <c r="I112" s="103">
        <f t="shared" si="41"/>
        <v>0</v>
      </c>
      <c r="J112" s="104"/>
      <c r="K112" s="15">
        <v>24576</v>
      </c>
      <c r="L112" s="15">
        <v>25008</v>
      </c>
      <c r="M112" s="90">
        <f t="shared" si="42"/>
        <v>-432</v>
      </c>
      <c r="N112" s="103">
        <f t="shared" si="43"/>
        <v>-0.01727447216890595</v>
      </c>
      <c r="O112" s="104"/>
      <c r="P112" s="15">
        <v>16164</v>
      </c>
      <c r="Q112" s="15">
        <v>18528</v>
      </c>
      <c r="R112" s="90">
        <f t="shared" si="44"/>
        <v>-2364</v>
      </c>
      <c r="S112" s="103">
        <f t="shared" si="45"/>
        <v>-0.12759067357512954</v>
      </c>
      <c r="T112" s="104"/>
      <c r="U112" s="15">
        <v>64104</v>
      </c>
      <c r="V112" s="15">
        <v>61308</v>
      </c>
      <c r="W112" s="90">
        <f t="shared" si="46"/>
        <v>2796</v>
      </c>
      <c r="X112" s="103">
        <f t="shared" si="47"/>
        <v>0.04560579369739675</v>
      </c>
    </row>
    <row r="113" spans="1:24" s="14" customFormat="1" ht="12.75" hidden="1" outlineLevel="2">
      <c r="A113" s="14" t="s">
        <v>674</v>
      </c>
      <c r="B113" s="14" t="s">
        <v>675</v>
      </c>
      <c r="C113" s="54" t="s">
        <v>676</v>
      </c>
      <c r="D113" s="15"/>
      <c r="E113" s="15"/>
      <c r="F113" s="15">
        <v>3.54</v>
      </c>
      <c r="G113" s="15">
        <v>0</v>
      </c>
      <c r="H113" s="90">
        <f t="shared" si="40"/>
        <v>3.54</v>
      </c>
      <c r="I113" s="103" t="str">
        <f t="shared" si="41"/>
        <v>N.M.</v>
      </c>
      <c r="J113" s="104"/>
      <c r="K113" s="15">
        <v>512.22</v>
      </c>
      <c r="L113" s="15">
        <v>0</v>
      </c>
      <c r="M113" s="90">
        <f t="shared" si="42"/>
        <v>512.22</v>
      </c>
      <c r="N113" s="103" t="str">
        <f t="shared" si="43"/>
        <v>N.M.</v>
      </c>
      <c r="O113" s="104"/>
      <c r="P113" s="15">
        <v>119.64</v>
      </c>
      <c r="Q113" s="15">
        <v>0</v>
      </c>
      <c r="R113" s="90">
        <f t="shared" si="44"/>
        <v>119.64</v>
      </c>
      <c r="S113" s="103" t="str">
        <f t="shared" si="45"/>
        <v>N.M.</v>
      </c>
      <c r="T113" s="104"/>
      <c r="U113" s="15">
        <v>913.3800000000001</v>
      </c>
      <c r="V113" s="15">
        <v>0</v>
      </c>
      <c r="W113" s="90">
        <f t="shared" si="46"/>
        <v>913.3800000000001</v>
      </c>
      <c r="X113" s="103" t="str">
        <f t="shared" si="47"/>
        <v>N.M.</v>
      </c>
    </row>
    <row r="114" spans="1:24" s="14" customFormat="1" ht="12.75" hidden="1" outlineLevel="2">
      <c r="A114" s="14" t="s">
        <v>677</v>
      </c>
      <c r="B114" s="14" t="s">
        <v>678</v>
      </c>
      <c r="C114" s="54" t="s">
        <v>679</v>
      </c>
      <c r="D114" s="15"/>
      <c r="E114" s="15"/>
      <c r="F114" s="15">
        <v>179848.04</v>
      </c>
      <c r="G114" s="15">
        <v>0</v>
      </c>
      <c r="H114" s="90">
        <f t="shared" si="40"/>
        <v>179848.04</v>
      </c>
      <c r="I114" s="103" t="str">
        <f t="shared" si="41"/>
        <v>N.M.</v>
      </c>
      <c r="J114" s="104"/>
      <c r="K114" s="15">
        <v>719392.17</v>
      </c>
      <c r="L114" s="15">
        <v>0</v>
      </c>
      <c r="M114" s="90">
        <f t="shared" si="42"/>
        <v>719392.17</v>
      </c>
      <c r="N114" s="103" t="str">
        <f t="shared" si="43"/>
        <v>N.M.</v>
      </c>
      <c r="O114" s="104"/>
      <c r="P114" s="15">
        <v>533930.99</v>
      </c>
      <c r="Q114" s="15">
        <v>0</v>
      </c>
      <c r="R114" s="90">
        <f t="shared" si="44"/>
        <v>533930.99</v>
      </c>
      <c r="S114" s="103" t="str">
        <f t="shared" si="45"/>
        <v>N.M.</v>
      </c>
      <c r="T114" s="104"/>
      <c r="U114" s="15">
        <v>943800.64</v>
      </c>
      <c r="V114" s="15">
        <v>0</v>
      </c>
      <c r="W114" s="90">
        <f t="shared" si="46"/>
        <v>943800.64</v>
      </c>
      <c r="X114" s="103" t="str">
        <f t="shared" si="47"/>
        <v>N.M.</v>
      </c>
    </row>
    <row r="115" spans="1:24" s="14" customFormat="1" ht="12.75" hidden="1" outlineLevel="2">
      <c r="A115" s="14" t="s">
        <v>680</v>
      </c>
      <c r="B115" s="14" t="s">
        <v>681</v>
      </c>
      <c r="C115" s="54" t="s">
        <v>682</v>
      </c>
      <c r="D115" s="15"/>
      <c r="E115" s="15"/>
      <c r="F115" s="15">
        <v>3089.03</v>
      </c>
      <c r="G115" s="15">
        <v>0</v>
      </c>
      <c r="H115" s="90">
        <f t="shared" si="40"/>
        <v>3089.03</v>
      </c>
      <c r="I115" s="103" t="str">
        <f t="shared" si="41"/>
        <v>N.M.</v>
      </c>
      <c r="J115" s="104"/>
      <c r="K115" s="15">
        <v>13601.16</v>
      </c>
      <c r="L115" s="15">
        <v>0</v>
      </c>
      <c r="M115" s="90">
        <f t="shared" si="42"/>
        <v>13601.16</v>
      </c>
      <c r="N115" s="103" t="str">
        <f t="shared" si="43"/>
        <v>N.M.</v>
      </c>
      <c r="O115" s="104"/>
      <c r="P115" s="15">
        <v>9856.28</v>
      </c>
      <c r="Q115" s="15">
        <v>0</v>
      </c>
      <c r="R115" s="90">
        <f t="shared" si="44"/>
        <v>9856.28</v>
      </c>
      <c r="S115" s="103" t="str">
        <f t="shared" si="45"/>
        <v>N.M.</v>
      </c>
      <c r="T115" s="104"/>
      <c r="U115" s="15">
        <v>20600.34</v>
      </c>
      <c r="V115" s="15">
        <v>0</v>
      </c>
      <c r="W115" s="90">
        <f t="shared" si="46"/>
        <v>20600.34</v>
      </c>
      <c r="X115" s="103" t="str">
        <f t="shared" si="47"/>
        <v>N.M.</v>
      </c>
    </row>
    <row r="116" spans="1:24" s="14" customFormat="1" ht="12.75" hidden="1" outlineLevel="2">
      <c r="A116" s="14" t="s">
        <v>683</v>
      </c>
      <c r="B116" s="14" t="s">
        <v>684</v>
      </c>
      <c r="C116" s="54" t="s">
        <v>685</v>
      </c>
      <c r="D116" s="15"/>
      <c r="E116" s="15"/>
      <c r="F116" s="15">
        <v>12112.01</v>
      </c>
      <c r="G116" s="15">
        <v>0</v>
      </c>
      <c r="H116" s="90">
        <f t="shared" si="40"/>
        <v>12112.01</v>
      </c>
      <c r="I116" s="103" t="str">
        <f t="shared" si="41"/>
        <v>N.M.</v>
      </c>
      <c r="J116" s="104"/>
      <c r="K116" s="15">
        <v>48095.05</v>
      </c>
      <c r="L116" s="15">
        <v>0</v>
      </c>
      <c r="M116" s="90">
        <f t="shared" si="42"/>
        <v>48095.05</v>
      </c>
      <c r="N116" s="103" t="str">
        <f t="shared" si="43"/>
        <v>N.M.</v>
      </c>
      <c r="O116" s="104"/>
      <c r="P116" s="15">
        <v>34638.19</v>
      </c>
      <c r="Q116" s="15">
        <v>0</v>
      </c>
      <c r="R116" s="90">
        <f t="shared" si="44"/>
        <v>34638.19</v>
      </c>
      <c r="S116" s="103" t="str">
        <f t="shared" si="45"/>
        <v>N.M.</v>
      </c>
      <c r="T116" s="104"/>
      <c r="U116" s="15">
        <v>73731.52</v>
      </c>
      <c r="V116" s="15">
        <v>0</v>
      </c>
      <c r="W116" s="90">
        <f t="shared" si="46"/>
        <v>73731.52</v>
      </c>
      <c r="X116" s="103" t="str">
        <f t="shared" si="47"/>
        <v>N.M.</v>
      </c>
    </row>
    <row r="117" spans="1:24" s="14" customFormat="1" ht="12.75" hidden="1" outlineLevel="2">
      <c r="A117" s="14" t="s">
        <v>686</v>
      </c>
      <c r="B117" s="14" t="s">
        <v>687</v>
      </c>
      <c r="C117" s="54" t="s">
        <v>688</v>
      </c>
      <c r="D117" s="15"/>
      <c r="E117" s="15"/>
      <c r="F117" s="15">
        <v>1621.31</v>
      </c>
      <c r="G117" s="15">
        <v>0</v>
      </c>
      <c r="H117" s="90">
        <f t="shared" si="40"/>
        <v>1621.31</v>
      </c>
      <c r="I117" s="103" t="str">
        <f t="shared" si="41"/>
        <v>N.M.</v>
      </c>
      <c r="J117" s="104"/>
      <c r="K117" s="15">
        <v>6485.24</v>
      </c>
      <c r="L117" s="15">
        <v>0</v>
      </c>
      <c r="M117" s="90">
        <f t="shared" si="42"/>
        <v>6485.24</v>
      </c>
      <c r="N117" s="103" t="str">
        <f t="shared" si="43"/>
        <v>N.M.</v>
      </c>
      <c r="O117" s="104"/>
      <c r="P117" s="15">
        <v>6485.24</v>
      </c>
      <c r="Q117" s="15">
        <v>0</v>
      </c>
      <c r="R117" s="90">
        <f t="shared" si="44"/>
        <v>6485.24</v>
      </c>
      <c r="S117" s="103" t="str">
        <f t="shared" si="45"/>
        <v>N.M.</v>
      </c>
      <c r="T117" s="104"/>
      <c r="U117" s="15">
        <v>6485.24</v>
      </c>
      <c r="V117" s="15">
        <v>0</v>
      </c>
      <c r="W117" s="90">
        <f t="shared" si="46"/>
        <v>6485.24</v>
      </c>
      <c r="X117" s="103" t="str">
        <f t="shared" si="47"/>
        <v>N.M.</v>
      </c>
    </row>
    <row r="118" spans="1:24" ht="12.75" hidden="1" outlineLevel="1">
      <c r="A118" s="1" t="s">
        <v>317</v>
      </c>
      <c r="B118" s="9" t="s">
        <v>290</v>
      </c>
      <c r="C118" s="62" t="s">
        <v>295</v>
      </c>
      <c r="D118" s="28"/>
      <c r="E118" s="28"/>
      <c r="F118" s="17">
        <v>1146187.7000000002</v>
      </c>
      <c r="G118" s="17">
        <v>627078</v>
      </c>
      <c r="H118" s="35">
        <f>+F118-G118</f>
        <v>519109.7000000002</v>
      </c>
      <c r="I118" s="95">
        <f>IF(G118&lt;0,IF(H118=0,0,IF(OR(G118=0,F118=0),"N.M.",IF(ABS(H118/G118)&gt;=10,"N.M.",H118/(-G118)))),IF(H118=0,0,IF(OR(G118=0,F118=0),"N.M.",IF(ABS(H118/G118)&gt;=10,"N.M.",H118/G118))))</f>
        <v>0.8278231735127053</v>
      </c>
      <c r="K118" s="17">
        <v>4443901.180000001</v>
      </c>
      <c r="L118" s="17">
        <v>3004015.76</v>
      </c>
      <c r="M118" s="35">
        <f>+K118-L118</f>
        <v>1439885.4200000009</v>
      </c>
      <c r="N118" s="95">
        <f>IF(L118&lt;0,IF(M118=0,0,IF(OR(L118=0,K118=0),"N.M.",IF(ABS(M118/L118)&gt;=10,"N.M.",M118/(-L118)))),IF(M118=0,0,IF(OR(L118=0,K118=0),"N.M.",IF(ABS(M118/L118)&gt;=10,"N.M.",M118/L118))))</f>
        <v>0.47932019504451634</v>
      </c>
      <c r="P118" s="17">
        <v>3171366.1100000003</v>
      </c>
      <c r="Q118" s="17">
        <v>2204426.63</v>
      </c>
      <c r="R118" s="35">
        <f>+P118-Q118</f>
        <v>966939.4800000004</v>
      </c>
      <c r="S118" s="95">
        <f>IF(Q118&lt;0,IF(R118=0,0,IF(OR(Q118=0,P118=0),"N.M.",IF(ABS(R118/Q118)&gt;=10,"N.M.",R118/(-Q118)))),IF(R118=0,0,IF(OR(Q118=0,P118=0),"N.M.",IF(ABS(R118/Q118)&gt;=10,"N.M.",R118/Q118))))</f>
        <v>0.4386353652423444</v>
      </c>
      <c r="U118" s="17">
        <v>10719463.265000002</v>
      </c>
      <c r="V118" s="17">
        <v>8022371.751</v>
      </c>
      <c r="W118" s="35">
        <f>+U118-V118</f>
        <v>2697091.5140000023</v>
      </c>
      <c r="X118" s="95">
        <f>IF(V118&lt;0,IF(W118=0,0,IF(OR(V118=0,U118=0),"N.M.",IF(ABS(W118/V118)&gt;=10,"N.M.",W118/(-V118)))),IF(W118=0,0,IF(OR(V118=0,U118=0),"N.M.",IF(ABS(W118/V118)&gt;=10,"N.M.",W118/V118))))</f>
        <v>0.3361962768259656</v>
      </c>
    </row>
    <row r="119" spans="1:24" s="14" customFormat="1" ht="12.75" hidden="1" outlineLevel="2">
      <c r="A119" s="14" t="s">
        <v>689</v>
      </c>
      <c r="B119" s="14" t="s">
        <v>690</v>
      </c>
      <c r="C119" s="54" t="s">
        <v>691</v>
      </c>
      <c r="D119" s="15"/>
      <c r="E119" s="15"/>
      <c r="F119" s="15">
        <v>0</v>
      </c>
      <c r="G119" s="15">
        <v>0</v>
      </c>
      <c r="H119" s="90">
        <f aca="true" t="shared" si="48" ref="H119:H125">+F119-G119</f>
        <v>0</v>
      </c>
      <c r="I119" s="103">
        <f aca="true" t="shared" si="49" ref="I119:I125">IF(G119&lt;0,IF(H119=0,0,IF(OR(G119=0,F119=0),"N.M.",IF(ABS(H119/G119)&gt;=10,"N.M.",H119/(-G119)))),IF(H119=0,0,IF(OR(G119=0,F119=0),"N.M.",IF(ABS(H119/G119)&gt;=10,"N.M.",H119/G119))))</f>
        <v>0</v>
      </c>
      <c r="J119" s="104"/>
      <c r="K119" s="15">
        <v>0</v>
      </c>
      <c r="L119" s="15">
        <v>0</v>
      </c>
      <c r="M119" s="90">
        <f aca="true" t="shared" si="50" ref="M119:M125">+K119-L119</f>
        <v>0</v>
      </c>
      <c r="N119" s="103">
        <f aca="true" t="shared" si="51" ref="N119:N125">IF(L119&lt;0,IF(M119=0,0,IF(OR(L119=0,K119=0),"N.M.",IF(ABS(M119/L119)&gt;=10,"N.M.",M119/(-L119)))),IF(M119=0,0,IF(OR(L119=0,K119=0),"N.M.",IF(ABS(M119/L119)&gt;=10,"N.M.",M119/L119))))</f>
        <v>0</v>
      </c>
      <c r="O119" s="104"/>
      <c r="P119" s="15">
        <v>0</v>
      </c>
      <c r="Q119" s="15">
        <v>0</v>
      </c>
      <c r="R119" s="90">
        <f aca="true" t="shared" si="52" ref="R119:R125">+P119-Q119</f>
        <v>0</v>
      </c>
      <c r="S119" s="103">
        <f aca="true" t="shared" si="53" ref="S119:S125">IF(Q119&lt;0,IF(R119=0,0,IF(OR(Q119=0,P119=0),"N.M.",IF(ABS(R119/Q119)&gt;=10,"N.M.",R119/(-Q119)))),IF(R119=0,0,IF(OR(Q119=0,P119=0),"N.M.",IF(ABS(R119/Q119)&gt;=10,"N.M.",R119/Q119))))</f>
        <v>0</v>
      </c>
      <c r="T119" s="104"/>
      <c r="U119" s="15">
        <v>61832.380000000005</v>
      </c>
      <c r="V119" s="15">
        <v>0</v>
      </c>
      <c r="W119" s="90">
        <f aca="true" t="shared" si="54" ref="W119:W125">+U119-V119</f>
        <v>61832.380000000005</v>
      </c>
      <c r="X119" s="103" t="str">
        <f aca="true" t="shared" si="55" ref="X119:X125">IF(V119&lt;0,IF(W119=0,0,IF(OR(V119=0,U119=0),"N.M.",IF(ABS(W119/V119)&gt;=10,"N.M.",W119/(-V119)))),IF(W119=0,0,IF(OR(V119=0,U119=0),"N.M.",IF(ABS(W119/V119)&gt;=10,"N.M.",W119/V119))))</f>
        <v>N.M.</v>
      </c>
    </row>
    <row r="120" spans="1:24" s="14" customFormat="1" ht="12.75" hidden="1" outlineLevel="2">
      <c r="A120" s="14" t="s">
        <v>692</v>
      </c>
      <c r="B120" s="14" t="s">
        <v>693</v>
      </c>
      <c r="C120" s="54" t="s">
        <v>694</v>
      </c>
      <c r="D120" s="15"/>
      <c r="E120" s="15"/>
      <c r="F120" s="15">
        <v>0</v>
      </c>
      <c r="G120" s="15">
        <v>0</v>
      </c>
      <c r="H120" s="90">
        <f t="shared" si="48"/>
        <v>0</v>
      </c>
      <c r="I120" s="103">
        <f t="shared" si="49"/>
        <v>0</v>
      </c>
      <c r="J120" s="104"/>
      <c r="K120" s="15">
        <v>0</v>
      </c>
      <c r="L120" s="15">
        <v>0</v>
      </c>
      <c r="M120" s="90">
        <f t="shared" si="50"/>
        <v>0</v>
      </c>
      <c r="N120" s="103">
        <f t="shared" si="51"/>
        <v>0</v>
      </c>
      <c r="O120" s="104"/>
      <c r="P120" s="15">
        <v>0</v>
      </c>
      <c r="Q120" s="15">
        <v>0</v>
      </c>
      <c r="R120" s="90">
        <f t="shared" si="52"/>
        <v>0</v>
      </c>
      <c r="S120" s="103">
        <f t="shared" si="53"/>
        <v>0</v>
      </c>
      <c r="T120" s="104"/>
      <c r="U120" s="15">
        <v>1979.42</v>
      </c>
      <c r="V120" s="15">
        <v>0</v>
      </c>
      <c r="W120" s="90">
        <f t="shared" si="54"/>
        <v>1979.42</v>
      </c>
      <c r="X120" s="103" t="str">
        <f t="shared" si="55"/>
        <v>N.M.</v>
      </c>
    </row>
    <row r="121" spans="1:24" s="14" customFormat="1" ht="12.75" hidden="1" outlineLevel="2">
      <c r="A121" s="14" t="s">
        <v>695</v>
      </c>
      <c r="B121" s="14" t="s">
        <v>696</v>
      </c>
      <c r="C121" s="54" t="s">
        <v>697</v>
      </c>
      <c r="D121" s="15"/>
      <c r="E121" s="15"/>
      <c r="F121" s="15">
        <v>3149411.7</v>
      </c>
      <c r="G121" s="15">
        <v>0</v>
      </c>
      <c r="H121" s="90">
        <f t="shared" si="48"/>
        <v>3149411.7</v>
      </c>
      <c r="I121" s="103" t="str">
        <f t="shared" si="49"/>
        <v>N.M.</v>
      </c>
      <c r="J121" s="104"/>
      <c r="K121" s="15">
        <v>12634436.87</v>
      </c>
      <c r="L121" s="15">
        <v>0</v>
      </c>
      <c r="M121" s="90">
        <f t="shared" si="50"/>
        <v>12634436.87</v>
      </c>
      <c r="N121" s="103" t="str">
        <f t="shared" si="51"/>
        <v>N.M.</v>
      </c>
      <c r="O121" s="104"/>
      <c r="P121" s="15">
        <v>9369228.29</v>
      </c>
      <c r="Q121" s="15">
        <v>0</v>
      </c>
      <c r="R121" s="90">
        <f t="shared" si="52"/>
        <v>9369228.29</v>
      </c>
      <c r="S121" s="103" t="str">
        <f t="shared" si="53"/>
        <v>N.M.</v>
      </c>
      <c r="T121" s="104"/>
      <c r="U121" s="15">
        <v>17446464.91</v>
      </c>
      <c r="V121" s="15">
        <v>0</v>
      </c>
      <c r="W121" s="90">
        <f t="shared" si="54"/>
        <v>17446464.91</v>
      </c>
      <c r="X121" s="103" t="str">
        <f t="shared" si="55"/>
        <v>N.M.</v>
      </c>
    </row>
    <row r="122" spans="1:24" s="14" customFormat="1" ht="12.75" hidden="1" outlineLevel="2">
      <c r="A122" s="14" t="s">
        <v>698</v>
      </c>
      <c r="B122" s="14" t="s">
        <v>699</v>
      </c>
      <c r="C122" s="54" t="s">
        <v>700</v>
      </c>
      <c r="D122" s="15"/>
      <c r="E122" s="15"/>
      <c r="F122" s="15">
        <v>-2697833.58</v>
      </c>
      <c r="G122" s="15">
        <v>0</v>
      </c>
      <c r="H122" s="90">
        <f t="shared" si="48"/>
        <v>-2697833.58</v>
      </c>
      <c r="I122" s="103" t="str">
        <f t="shared" si="49"/>
        <v>N.M.</v>
      </c>
      <c r="J122" s="104"/>
      <c r="K122" s="15">
        <v>-10847816.1</v>
      </c>
      <c r="L122" s="15">
        <v>0</v>
      </c>
      <c r="M122" s="90">
        <f t="shared" si="50"/>
        <v>-10847816.1</v>
      </c>
      <c r="N122" s="103" t="str">
        <f t="shared" si="51"/>
        <v>N.M.</v>
      </c>
      <c r="O122" s="104"/>
      <c r="P122" s="15">
        <v>-8044148.21</v>
      </c>
      <c r="Q122" s="15">
        <v>0</v>
      </c>
      <c r="R122" s="90">
        <f t="shared" si="52"/>
        <v>-8044148.21</v>
      </c>
      <c r="S122" s="103" t="str">
        <f t="shared" si="53"/>
        <v>N.M.</v>
      </c>
      <c r="T122" s="104"/>
      <c r="U122" s="15">
        <v>-14995375.89</v>
      </c>
      <c r="V122" s="15">
        <v>0</v>
      </c>
      <c r="W122" s="90">
        <f t="shared" si="54"/>
        <v>-14995375.89</v>
      </c>
      <c r="X122" s="103" t="str">
        <f t="shared" si="55"/>
        <v>N.M.</v>
      </c>
    </row>
    <row r="123" spans="1:24" s="14" customFormat="1" ht="12.75" hidden="1" outlineLevel="2">
      <c r="A123" s="14" t="s">
        <v>701</v>
      </c>
      <c r="B123" s="14" t="s">
        <v>702</v>
      </c>
      <c r="C123" s="54" t="s">
        <v>703</v>
      </c>
      <c r="D123" s="15"/>
      <c r="E123" s="15"/>
      <c r="F123" s="15">
        <v>399.52</v>
      </c>
      <c r="G123" s="15">
        <v>0</v>
      </c>
      <c r="H123" s="90">
        <f t="shared" si="48"/>
        <v>399.52</v>
      </c>
      <c r="I123" s="103" t="str">
        <f t="shared" si="49"/>
        <v>N.M.</v>
      </c>
      <c r="J123" s="104"/>
      <c r="K123" s="15">
        <v>399.52</v>
      </c>
      <c r="L123" s="15">
        <v>0</v>
      </c>
      <c r="M123" s="90">
        <f t="shared" si="50"/>
        <v>399.52</v>
      </c>
      <c r="N123" s="103" t="str">
        <f t="shared" si="51"/>
        <v>N.M.</v>
      </c>
      <c r="O123" s="104"/>
      <c r="P123" s="15">
        <v>399.52</v>
      </c>
      <c r="Q123" s="15">
        <v>0</v>
      </c>
      <c r="R123" s="90">
        <f t="shared" si="52"/>
        <v>399.52</v>
      </c>
      <c r="S123" s="103" t="str">
        <f t="shared" si="53"/>
        <v>N.M.</v>
      </c>
      <c r="T123" s="104"/>
      <c r="U123" s="15">
        <v>399.52</v>
      </c>
      <c r="V123" s="15">
        <v>0</v>
      </c>
      <c r="W123" s="90">
        <f t="shared" si="54"/>
        <v>399.52</v>
      </c>
      <c r="X123" s="103" t="str">
        <f t="shared" si="55"/>
        <v>N.M.</v>
      </c>
    </row>
    <row r="124" spans="1:24" s="14" customFormat="1" ht="12.75" hidden="1" outlineLevel="2">
      <c r="A124" s="14" t="s">
        <v>704</v>
      </c>
      <c r="B124" s="14" t="s">
        <v>705</v>
      </c>
      <c r="C124" s="54" t="s">
        <v>706</v>
      </c>
      <c r="D124" s="15"/>
      <c r="E124" s="15"/>
      <c r="F124" s="15">
        <v>27921.43</v>
      </c>
      <c r="G124" s="15">
        <v>0</v>
      </c>
      <c r="H124" s="90">
        <f t="shared" si="48"/>
        <v>27921.43</v>
      </c>
      <c r="I124" s="103" t="str">
        <f t="shared" si="49"/>
        <v>N.M.</v>
      </c>
      <c r="J124" s="104"/>
      <c r="K124" s="15">
        <v>112038.71</v>
      </c>
      <c r="L124" s="15">
        <v>0</v>
      </c>
      <c r="M124" s="90">
        <f t="shared" si="50"/>
        <v>112038.71</v>
      </c>
      <c r="N124" s="103" t="str">
        <f t="shared" si="51"/>
        <v>N.M.</v>
      </c>
      <c r="O124" s="104"/>
      <c r="P124" s="15">
        <v>83840.82</v>
      </c>
      <c r="Q124" s="15">
        <v>0</v>
      </c>
      <c r="R124" s="90">
        <f t="shared" si="52"/>
        <v>83840.82</v>
      </c>
      <c r="S124" s="103" t="str">
        <f t="shared" si="53"/>
        <v>N.M.</v>
      </c>
      <c r="T124" s="104"/>
      <c r="U124" s="15">
        <v>169711.74</v>
      </c>
      <c r="V124" s="15">
        <v>0</v>
      </c>
      <c r="W124" s="90">
        <f t="shared" si="54"/>
        <v>169711.74</v>
      </c>
      <c r="X124" s="103" t="str">
        <f t="shared" si="55"/>
        <v>N.M.</v>
      </c>
    </row>
    <row r="125" spans="1:24" s="14" customFormat="1" ht="12.75" hidden="1" outlineLevel="2">
      <c r="A125" s="14" t="s">
        <v>707</v>
      </c>
      <c r="B125" s="14" t="s">
        <v>708</v>
      </c>
      <c r="C125" s="54" t="s">
        <v>709</v>
      </c>
      <c r="D125" s="15"/>
      <c r="E125" s="15"/>
      <c r="F125" s="15">
        <v>-23249.21</v>
      </c>
      <c r="G125" s="15">
        <v>0</v>
      </c>
      <c r="H125" s="90">
        <f t="shared" si="48"/>
        <v>-23249.21</v>
      </c>
      <c r="I125" s="103" t="str">
        <f t="shared" si="49"/>
        <v>N.M.</v>
      </c>
      <c r="J125" s="104"/>
      <c r="K125" s="15">
        <v>-93830.11</v>
      </c>
      <c r="L125" s="15">
        <v>0</v>
      </c>
      <c r="M125" s="90">
        <f t="shared" si="50"/>
        <v>-93830.11</v>
      </c>
      <c r="N125" s="103" t="str">
        <f t="shared" si="51"/>
        <v>N.M.</v>
      </c>
      <c r="O125" s="104"/>
      <c r="P125" s="15">
        <v>-70136.1</v>
      </c>
      <c r="Q125" s="15">
        <v>0</v>
      </c>
      <c r="R125" s="90">
        <f t="shared" si="52"/>
        <v>-70136.1</v>
      </c>
      <c r="S125" s="103" t="str">
        <f t="shared" si="53"/>
        <v>N.M.</v>
      </c>
      <c r="T125" s="104"/>
      <c r="U125" s="15">
        <v>-142722.11</v>
      </c>
      <c r="V125" s="15">
        <v>0</v>
      </c>
      <c r="W125" s="90">
        <f t="shared" si="54"/>
        <v>-142722.11</v>
      </c>
      <c r="X125" s="103" t="str">
        <f t="shared" si="55"/>
        <v>N.M.</v>
      </c>
    </row>
    <row r="126" spans="1:24" ht="12.75" hidden="1" outlineLevel="1">
      <c r="A126" s="1" t="s">
        <v>318</v>
      </c>
      <c r="B126" s="9" t="s">
        <v>289</v>
      </c>
      <c r="C126" s="63" t="s">
        <v>296</v>
      </c>
      <c r="D126" s="28"/>
      <c r="E126" s="28"/>
      <c r="F126" s="125">
        <v>456649.8600000001</v>
      </c>
      <c r="G126" s="125">
        <v>0</v>
      </c>
      <c r="H126" s="128">
        <f>+F126-G126</f>
        <v>456649.8600000001</v>
      </c>
      <c r="I126" s="96" t="str">
        <f>IF(G126&lt;0,IF(H126=0,0,IF(OR(G126=0,F126=0),"N.M.",IF(ABS(H126/G126)&gt;=10,"N.M.",H126/(-G126)))),IF(H126=0,0,IF(OR(G126=0,F126=0),"N.M.",IF(ABS(H126/G126)&gt;=10,"N.M.",H126/G126))))</f>
        <v>N.M.</v>
      </c>
      <c r="K126" s="125">
        <v>1805228.8899999994</v>
      </c>
      <c r="L126" s="125">
        <v>0</v>
      </c>
      <c r="M126" s="128">
        <f>+K126-L126</f>
        <v>1805228.8899999994</v>
      </c>
      <c r="N126" s="96" t="str">
        <f>IF(L126&lt;0,IF(M126=0,0,IF(OR(L126=0,K126=0),"N.M.",IF(ABS(M126/L126)&gt;=10,"N.M.",M126/(-L126)))),IF(M126=0,0,IF(OR(L126=0,K126=0),"N.M.",IF(ABS(M126/L126)&gt;=10,"N.M.",M126/L126))))</f>
        <v>N.M.</v>
      </c>
      <c r="P126" s="125">
        <v>1339184.3199999991</v>
      </c>
      <c r="Q126" s="125">
        <v>0</v>
      </c>
      <c r="R126" s="128">
        <f>+P126-Q126</f>
        <v>1339184.3199999991</v>
      </c>
      <c r="S126" s="96" t="str">
        <f>IF(Q126&lt;0,IF(R126=0,0,IF(OR(Q126=0,P126=0),"N.M.",IF(ABS(R126/Q126)&gt;=10,"N.M.",R126/(-Q126)))),IF(R126=0,0,IF(OR(Q126=0,P126=0),"N.M.",IF(ABS(R126/Q126)&gt;=10,"N.M.",R126/Q126))))</f>
        <v>N.M.</v>
      </c>
      <c r="U126" s="125">
        <v>2542289.9699999997</v>
      </c>
      <c r="V126" s="125">
        <v>0</v>
      </c>
      <c r="W126" s="128">
        <f>+U126-V126</f>
        <v>2542289.9699999997</v>
      </c>
      <c r="X126" s="96" t="str">
        <f>IF(V126&lt;0,IF(W126=0,0,IF(OR(V126=0,U126=0),"N.M.",IF(ABS(W126/V126)&gt;=10,"N.M.",W126/(-V126)))),IF(W126=0,0,IF(OR(V126=0,U126=0),"N.M.",IF(ABS(W126/V126)&gt;=10,"N.M.",W126/V126))))</f>
        <v>N.M.</v>
      </c>
    </row>
    <row r="127" spans="1:24" s="12" customFormat="1" ht="12.75" collapsed="1">
      <c r="A127" s="13" t="s">
        <v>327</v>
      </c>
      <c r="C127" s="80" t="s">
        <v>294</v>
      </c>
      <c r="D127" s="65"/>
      <c r="E127" s="65"/>
      <c r="F127" s="34">
        <v>1602837.56</v>
      </c>
      <c r="G127" s="34">
        <v>627078</v>
      </c>
      <c r="H127" s="29">
        <f>+F127-G127</f>
        <v>975759.56</v>
      </c>
      <c r="I127" s="98">
        <f>IF(G127&lt;0,IF(H127=0,0,IF(OR(G127=0,F127=0),"N.M.",IF(ABS(H127/G127)&gt;=10,"N.M.",H127/(-G127)))),IF(H127=0,0,IF(OR(G127=0,F127=0),"N.M.",IF(ABS(H127/G127)&gt;=10,"N.M.",H127/G127))))</f>
        <v>1.556041768328661</v>
      </c>
      <c r="J127" s="112" t="s">
        <v>287</v>
      </c>
      <c r="K127" s="34">
        <v>6249130.07</v>
      </c>
      <c r="L127" s="34">
        <v>3004015.76</v>
      </c>
      <c r="M127" s="29">
        <f>+K127-L127</f>
        <v>3245114.3100000005</v>
      </c>
      <c r="N127" s="98">
        <f>IF(L127&lt;0,IF(M127=0,0,IF(OR(L127=0,K127=0),"N.M.",IF(ABS(M127/L127)&gt;=10,"N.M.",M127/(-L127)))),IF(M127=0,0,IF(OR(L127=0,K127=0),"N.M.",IF(ABS(M127/L127)&gt;=10,"N.M.",M127/L127))))</f>
        <v>1.0802587500406458</v>
      </c>
      <c r="O127" s="112"/>
      <c r="P127" s="34">
        <v>4510550.43</v>
      </c>
      <c r="Q127" s="34">
        <v>2204426.6300000004</v>
      </c>
      <c r="R127" s="29">
        <f>+P127-Q127</f>
        <v>2306123.7999999993</v>
      </c>
      <c r="S127" s="98">
        <f>IF(Q127&lt;0,IF(R127=0,0,IF(OR(Q127=0,P127=0),"N.M.",IF(ABS(R127/Q127)&gt;=10,"N.M.",R127/(-Q127)))),IF(R127=0,0,IF(OR(Q127=0,P127=0),"N.M.",IF(ABS(R127/Q127)&gt;=10,"N.M.",R127/Q127))))</f>
        <v>1.0461331616194451</v>
      </c>
      <c r="T127" s="112"/>
      <c r="U127" s="34">
        <v>13261753.235</v>
      </c>
      <c r="V127" s="34">
        <v>8022371.751</v>
      </c>
      <c r="W127" s="29">
        <f>+U127-V127</f>
        <v>5239381.483999999</v>
      </c>
      <c r="X127" s="98">
        <f>IF(V127&lt;0,IF(W127=0,0,IF(OR(V127=0,U127=0),"N.M.",IF(ABS(W127/V127)&gt;=10,"N.M.",W127/(-V127)))),IF(W127=0,0,IF(OR(V127=0,U127=0),"N.M.",IF(ABS(W127/V127)&gt;=10,"N.M.",W127/V127))))</f>
        <v>0.6530963219632526</v>
      </c>
    </row>
    <row r="128" spans="1:24" ht="0.75" customHeight="1" hidden="1" outlineLevel="1">
      <c r="A128" s="1"/>
      <c r="C128" s="53"/>
      <c r="D128" s="28"/>
      <c r="E128" s="28"/>
      <c r="F128" s="17"/>
      <c r="G128" s="17"/>
      <c r="I128" s="95"/>
      <c r="K128" s="17"/>
      <c r="L128" s="17"/>
      <c r="N128" s="95"/>
      <c r="P128" s="17"/>
      <c r="Q128" s="17"/>
      <c r="S128" s="95"/>
      <c r="U128" s="17"/>
      <c r="V128" s="17"/>
      <c r="X128" s="95"/>
    </row>
    <row r="129" spans="1:24" s="14" customFormat="1" ht="12.75" hidden="1" outlineLevel="2">
      <c r="A129" s="14" t="s">
        <v>710</v>
      </c>
      <c r="B129" s="14" t="s">
        <v>711</v>
      </c>
      <c r="C129" s="54" t="s">
        <v>712</v>
      </c>
      <c r="D129" s="15"/>
      <c r="E129" s="15"/>
      <c r="F129" s="15">
        <v>372825.95</v>
      </c>
      <c r="G129" s="15">
        <v>311784.31</v>
      </c>
      <c r="H129" s="90">
        <f aca="true" t="shared" si="56" ref="H129:H134">+F129-G129</f>
        <v>61041.640000000014</v>
      </c>
      <c r="I129" s="103">
        <f aca="true" t="shared" si="57" ref="I129:I134">IF(G129&lt;0,IF(H129=0,0,IF(OR(G129=0,F129=0),"N.M.",IF(ABS(H129/G129)&gt;=10,"N.M.",H129/(-G129)))),IF(H129=0,0,IF(OR(G129=0,F129=0),"N.M.",IF(ABS(H129/G129)&gt;=10,"N.M.",H129/G129))))</f>
        <v>0.1957816286521923</v>
      </c>
      <c r="J129" s="104"/>
      <c r="K129" s="15">
        <v>1450665.84</v>
      </c>
      <c r="L129" s="15">
        <v>1269931.8</v>
      </c>
      <c r="M129" s="90">
        <f aca="true" t="shared" si="58" ref="M129:M134">+K129-L129</f>
        <v>180734.04000000004</v>
      </c>
      <c r="N129" s="103">
        <f aca="true" t="shared" si="59" ref="N129:N134">IF(L129&lt;0,IF(M129=0,0,IF(OR(L129=0,K129=0),"N.M.",IF(ABS(M129/L129)&gt;=10,"N.M.",M129/(-L129)))),IF(M129=0,0,IF(OR(L129=0,K129=0),"N.M.",IF(ABS(M129/L129)&gt;=10,"N.M.",M129/L129))))</f>
        <v>0.14231791030037994</v>
      </c>
      <c r="O129" s="104"/>
      <c r="P129" s="15">
        <v>1087209.06</v>
      </c>
      <c r="Q129" s="15">
        <v>928617.75</v>
      </c>
      <c r="R129" s="90">
        <f aca="true" t="shared" si="60" ref="R129:R134">+P129-Q129</f>
        <v>158591.31000000006</v>
      </c>
      <c r="S129" s="103">
        <f aca="true" t="shared" si="61" ref="S129:S134">IF(Q129&lt;0,IF(R129=0,0,IF(OR(Q129=0,P129=0),"N.M.",IF(ABS(R129/Q129)&gt;=10,"N.M.",R129/(-Q129)))),IF(R129=0,0,IF(OR(Q129=0,P129=0),"N.M.",IF(ABS(R129/Q129)&gt;=10,"N.M.",R129/Q129))))</f>
        <v>0.1707821221379842</v>
      </c>
      <c r="T129" s="104"/>
      <c r="U129" s="15">
        <v>4395029.08</v>
      </c>
      <c r="V129" s="15">
        <v>3816840.6900000004</v>
      </c>
      <c r="W129" s="90">
        <f aca="true" t="shared" si="62" ref="W129:W134">+U129-V129</f>
        <v>578188.3899999997</v>
      </c>
      <c r="X129" s="103">
        <f aca="true" t="shared" si="63" ref="X129:X134">IF(V129&lt;0,IF(W129=0,0,IF(OR(V129=0,U129=0),"N.M.",IF(ABS(W129/V129)&gt;=10,"N.M.",W129/(-V129)))),IF(W129=0,0,IF(OR(V129=0,U129=0),"N.M.",IF(ABS(W129/V129)&gt;=10,"N.M.",W129/V129))))</f>
        <v>0.15148350087412205</v>
      </c>
    </row>
    <row r="130" spans="1:24" s="14" customFormat="1" ht="12.75" hidden="1" outlineLevel="2">
      <c r="A130" s="14" t="s">
        <v>713</v>
      </c>
      <c r="B130" s="14" t="s">
        <v>714</v>
      </c>
      <c r="C130" s="54" t="s">
        <v>715</v>
      </c>
      <c r="D130" s="15"/>
      <c r="E130" s="15"/>
      <c r="F130" s="15">
        <v>2645</v>
      </c>
      <c r="G130" s="15">
        <v>2300</v>
      </c>
      <c r="H130" s="90">
        <f t="shared" si="56"/>
        <v>345</v>
      </c>
      <c r="I130" s="103">
        <f t="shared" si="57"/>
        <v>0.15</v>
      </c>
      <c r="J130" s="104"/>
      <c r="K130" s="15">
        <v>36761.93</v>
      </c>
      <c r="L130" s="15">
        <v>19608.93</v>
      </c>
      <c r="M130" s="90">
        <f t="shared" si="58"/>
        <v>17153</v>
      </c>
      <c r="N130" s="103">
        <f t="shared" si="59"/>
        <v>0.87475451235738</v>
      </c>
      <c r="O130" s="104"/>
      <c r="P130" s="15">
        <v>19016.93</v>
      </c>
      <c r="Q130" s="15">
        <v>17308.93</v>
      </c>
      <c r="R130" s="90">
        <f t="shared" si="60"/>
        <v>1708</v>
      </c>
      <c r="S130" s="103">
        <f t="shared" si="61"/>
        <v>0.09867738791479311</v>
      </c>
      <c r="T130" s="104"/>
      <c r="U130" s="15">
        <v>155208.7</v>
      </c>
      <c r="V130" s="15">
        <v>83532.24</v>
      </c>
      <c r="W130" s="90">
        <f t="shared" si="62"/>
        <v>71676.46</v>
      </c>
      <c r="X130" s="103">
        <f t="shared" si="63"/>
        <v>0.8580694112835955</v>
      </c>
    </row>
    <row r="131" spans="1:24" ht="12.75" hidden="1" outlineLevel="1">
      <c r="A131" s="1" t="s">
        <v>319</v>
      </c>
      <c r="B131" s="9" t="s">
        <v>290</v>
      </c>
      <c r="C131" s="62" t="s">
        <v>381</v>
      </c>
      <c r="D131" s="28"/>
      <c r="E131" s="28"/>
      <c r="F131" s="17">
        <v>375470.95</v>
      </c>
      <c r="G131" s="17">
        <v>314084.31</v>
      </c>
      <c r="H131" s="35">
        <f t="shared" si="56"/>
        <v>61386.640000000014</v>
      </c>
      <c r="I131" s="95">
        <f t="shared" si="57"/>
        <v>0.19544637552891456</v>
      </c>
      <c r="K131" s="17">
        <v>1487427.77</v>
      </c>
      <c r="L131" s="17">
        <v>1289540.73</v>
      </c>
      <c r="M131" s="35">
        <f t="shared" si="58"/>
        <v>197887.04000000004</v>
      </c>
      <c r="N131" s="95">
        <f t="shared" si="59"/>
        <v>0.15345543990688842</v>
      </c>
      <c r="P131" s="17">
        <v>1106225.99</v>
      </c>
      <c r="Q131" s="17">
        <v>945926.68</v>
      </c>
      <c r="R131" s="35">
        <f t="shared" si="60"/>
        <v>160299.30999999994</v>
      </c>
      <c r="S131" s="95">
        <f t="shared" si="61"/>
        <v>0.1694627219944784</v>
      </c>
      <c r="U131" s="17">
        <v>4550237.78</v>
      </c>
      <c r="V131" s="17">
        <v>3900372.93</v>
      </c>
      <c r="W131" s="35">
        <f t="shared" si="62"/>
        <v>649864.8500000001</v>
      </c>
      <c r="X131" s="95">
        <f t="shared" si="63"/>
        <v>0.16661608047823265</v>
      </c>
    </row>
    <row r="132" spans="1:24" s="14" customFormat="1" ht="12.75" hidden="1" outlineLevel="2">
      <c r="A132" s="14" t="s">
        <v>716</v>
      </c>
      <c r="B132" s="14" t="s">
        <v>717</v>
      </c>
      <c r="C132" s="54" t="s">
        <v>718</v>
      </c>
      <c r="D132" s="15"/>
      <c r="E132" s="15"/>
      <c r="F132" s="15">
        <v>21932.386</v>
      </c>
      <c r="G132" s="15">
        <v>20969.789</v>
      </c>
      <c r="H132" s="90">
        <f t="shared" si="56"/>
        <v>962.5969999999979</v>
      </c>
      <c r="I132" s="103">
        <f t="shared" si="57"/>
        <v>0.04590399073638737</v>
      </c>
      <c r="J132" s="104"/>
      <c r="K132" s="15">
        <v>87729.544</v>
      </c>
      <c r="L132" s="15">
        <v>83879.156</v>
      </c>
      <c r="M132" s="90">
        <f t="shared" si="58"/>
        <v>3850.3879999999917</v>
      </c>
      <c r="N132" s="103">
        <f t="shared" si="59"/>
        <v>0.04590399073638737</v>
      </c>
      <c r="O132" s="104"/>
      <c r="P132" s="15">
        <v>65797.158</v>
      </c>
      <c r="Q132" s="15">
        <v>62909.367</v>
      </c>
      <c r="R132" s="90">
        <f t="shared" si="60"/>
        <v>2887.7909999999974</v>
      </c>
      <c r="S132" s="103">
        <f t="shared" si="61"/>
        <v>0.045903990736387436</v>
      </c>
      <c r="T132" s="104"/>
      <c r="U132" s="15">
        <v>255487.856</v>
      </c>
      <c r="V132" s="15">
        <v>248424.836</v>
      </c>
      <c r="W132" s="90">
        <f t="shared" si="62"/>
        <v>7063.0199999999895</v>
      </c>
      <c r="X132" s="103">
        <f t="shared" si="63"/>
        <v>0.02843121530731327</v>
      </c>
    </row>
    <row r="133" spans="1:24" ht="12.75" hidden="1" outlineLevel="1">
      <c r="A133" s="1" t="s">
        <v>320</v>
      </c>
      <c r="B133" s="9" t="s">
        <v>289</v>
      </c>
      <c r="C133" s="63" t="s">
        <v>382</v>
      </c>
      <c r="D133" s="28"/>
      <c r="E133" s="28"/>
      <c r="F133" s="125">
        <v>21932.386</v>
      </c>
      <c r="G133" s="125">
        <v>20969.789</v>
      </c>
      <c r="H133" s="128">
        <f t="shared" si="56"/>
        <v>962.5969999999979</v>
      </c>
      <c r="I133" s="96">
        <f t="shared" si="57"/>
        <v>0.04590399073638737</v>
      </c>
      <c r="K133" s="125">
        <v>87729.544</v>
      </c>
      <c r="L133" s="125">
        <v>83879.156</v>
      </c>
      <c r="M133" s="128">
        <f t="shared" si="58"/>
        <v>3850.3879999999917</v>
      </c>
      <c r="N133" s="96">
        <f t="shared" si="59"/>
        <v>0.04590399073638737</v>
      </c>
      <c r="P133" s="125">
        <v>65797.158</v>
      </c>
      <c r="Q133" s="125">
        <v>62909.367</v>
      </c>
      <c r="R133" s="128">
        <f t="shared" si="60"/>
        <v>2887.7909999999974</v>
      </c>
      <c r="S133" s="96">
        <f t="shared" si="61"/>
        <v>0.045903990736387436</v>
      </c>
      <c r="U133" s="125">
        <v>255487.856</v>
      </c>
      <c r="V133" s="125">
        <v>248424.836</v>
      </c>
      <c r="W133" s="128">
        <f t="shared" si="62"/>
        <v>7063.0199999999895</v>
      </c>
      <c r="X133" s="96">
        <f t="shared" si="63"/>
        <v>0.02843121530731327</v>
      </c>
    </row>
    <row r="134" spans="1:24" s="12" customFormat="1" ht="12.75" collapsed="1">
      <c r="A134" s="13" t="s">
        <v>328</v>
      </c>
      <c r="C134" s="80" t="s">
        <v>297</v>
      </c>
      <c r="D134" s="65"/>
      <c r="E134" s="65"/>
      <c r="F134" s="34">
        <v>397403.336</v>
      </c>
      <c r="G134" s="34">
        <v>335054.099</v>
      </c>
      <c r="H134" s="29">
        <f t="shared" si="56"/>
        <v>62349.23700000002</v>
      </c>
      <c r="I134" s="98">
        <f t="shared" si="57"/>
        <v>0.18608707425483556</v>
      </c>
      <c r="J134" s="112" t="s">
        <v>287</v>
      </c>
      <c r="K134" s="34">
        <v>1575157.314</v>
      </c>
      <c r="L134" s="34">
        <v>1373419.886</v>
      </c>
      <c r="M134" s="29">
        <f t="shared" si="58"/>
        <v>201737.42800000007</v>
      </c>
      <c r="N134" s="98">
        <f t="shared" si="59"/>
        <v>0.1468869280665127</v>
      </c>
      <c r="O134" s="112"/>
      <c r="P134" s="34">
        <v>1172023.148</v>
      </c>
      <c r="Q134" s="34">
        <v>1008836.047</v>
      </c>
      <c r="R134" s="29">
        <f t="shared" si="60"/>
        <v>163187.10100000002</v>
      </c>
      <c r="S134" s="98">
        <f t="shared" si="61"/>
        <v>0.16175780146365054</v>
      </c>
      <c r="T134" s="112"/>
      <c r="U134" s="34">
        <v>4805725.636</v>
      </c>
      <c r="V134" s="34">
        <v>4148797.7660000003</v>
      </c>
      <c r="W134" s="29">
        <f t="shared" si="62"/>
        <v>656927.8699999996</v>
      </c>
      <c r="X134" s="98">
        <f t="shared" si="63"/>
        <v>0.1583417430908826</v>
      </c>
    </row>
    <row r="135" spans="1:24" ht="0.75" customHeight="1" hidden="1" outlineLevel="1">
      <c r="A135" s="1"/>
      <c r="C135" s="53"/>
      <c r="D135" s="28"/>
      <c r="E135" s="28"/>
      <c r="F135" s="17"/>
      <c r="G135" s="17"/>
      <c r="I135" s="95"/>
      <c r="K135" s="17"/>
      <c r="L135" s="17"/>
      <c r="N135" s="95"/>
      <c r="P135" s="17"/>
      <c r="Q135" s="17"/>
      <c r="S135" s="95"/>
      <c r="U135" s="17"/>
      <c r="V135" s="17"/>
      <c r="X135" s="95"/>
    </row>
    <row r="136" spans="1:24" s="14" customFormat="1" ht="12.75" hidden="1" outlineLevel="2">
      <c r="A136" s="14" t="s">
        <v>719</v>
      </c>
      <c r="B136" s="14" t="s">
        <v>720</v>
      </c>
      <c r="C136" s="54" t="s">
        <v>721</v>
      </c>
      <c r="D136" s="15"/>
      <c r="E136" s="15"/>
      <c r="F136" s="15">
        <v>122309.88</v>
      </c>
      <c r="G136" s="15">
        <v>142480.4</v>
      </c>
      <c r="H136" s="90">
        <f>+F136-G136</f>
        <v>-20170.51999999999</v>
      </c>
      <c r="I136" s="103">
        <f>IF(G136&lt;0,IF(H136=0,0,IF(OR(G136=0,F136=0),"N.M.",IF(ABS(H136/G136)&gt;=10,"N.M.",H136/(-G136)))),IF(H136=0,0,IF(OR(G136=0,F136=0),"N.M.",IF(ABS(H136/G136)&gt;=10,"N.M.",H136/G136))))</f>
        <v>-0.14156698044081845</v>
      </c>
      <c r="J136" s="104"/>
      <c r="K136" s="15">
        <v>891622.55</v>
      </c>
      <c r="L136" s="15">
        <v>761691.52</v>
      </c>
      <c r="M136" s="90">
        <f>+K136-L136</f>
        <v>129931.03000000003</v>
      </c>
      <c r="N136" s="103">
        <f>IF(L136&lt;0,IF(M136=0,0,IF(OR(L136=0,K136=0),"N.M.",IF(ABS(M136/L136)&gt;=10,"N.M.",M136/(-L136)))),IF(M136=0,0,IF(OR(L136=0,K136=0),"N.M.",IF(ABS(M136/L136)&gt;=10,"N.M.",M136/L136))))</f>
        <v>0.17058221942657315</v>
      </c>
      <c r="O136" s="104"/>
      <c r="P136" s="15">
        <v>605948.04</v>
      </c>
      <c r="Q136" s="15">
        <v>578027.08</v>
      </c>
      <c r="R136" s="90">
        <f>+P136-Q136</f>
        <v>27920.96000000008</v>
      </c>
      <c r="S136" s="103">
        <f>IF(Q136&lt;0,IF(R136=0,0,IF(OR(Q136=0,P136=0),"N.M.",IF(ABS(R136/Q136)&gt;=10,"N.M.",R136/(-Q136)))),IF(R136=0,0,IF(OR(Q136=0,P136=0),"N.M.",IF(ABS(R136/Q136)&gt;=10,"N.M.",R136/Q136))))</f>
        <v>0.04830389607351974</v>
      </c>
      <c r="T136" s="104"/>
      <c r="U136" s="15">
        <v>2003711.54</v>
      </c>
      <c r="V136" s="15">
        <v>1791105.05</v>
      </c>
      <c r="W136" s="90">
        <f>+U136-V136</f>
        <v>212606.49</v>
      </c>
      <c r="X136" s="103">
        <f>IF(V136&lt;0,IF(W136=0,0,IF(OR(V136=0,U136=0),"N.M.",IF(ABS(W136/V136)&gt;=10,"N.M.",W136/(-V136)))),IF(W136=0,0,IF(OR(V136=0,U136=0),"N.M.",IF(ABS(W136/V136)&gt;=10,"N.M.",W136/V136))))</f>
        <v>0.11870129560519077</v>
      </c>
    </row>
    <row r="137" spans="1:24" s="14" customFormat="1" ht="12.75" hidden="1" outlineLevel="2">
      <c r="A137" s="14" t="s">
        <v>722</v>
      </c>
      <c r="B137" s="14" t="s">
        <v>723</v>
      </c>
      <c r="C137" s="54" t="s">
        <v>724</v>
      </c>
      <c r="D137" s="15"/>
      <c r="E137" s="15"/>
      <c r="F137" s="15">
        <v>37496.590000000004</v>
      </c>
      <c r="G137" s="15">
        <v>39486.23</v>
      </c>
      <c r="H137" s="90">
        <f>+F137-G137</f>
        <v>-1989.6399999999994</v>
      </c>
      <c r="I137" s="103">
        <f>IF(G137&lt;0,IF(H137=0,0,IF(OR(G137=0,F137=0),"N.M.",IF(ABS(H137/G137)&gt;=10,"N.M.",H137/(-G137)))),IF(H137=0,0,IF(OR(G137=0,F137=0),"N.M.",IF(ABS(H137/G137)&gt;=10,"N.M.",H137/G137))))</f>
        <v>-0.05038819862012654</v>
      </c>
      <c r="J137" s="104"/>
      <c r="K137" s="15">
        <v>121925.12</v>
      </c>
      <c r="L137" s="15">
        <v>123367.29000000001</v>
      </c>
      <c r="M137" s="90">
        <f>+K137-L137</f>
        <v>-1442.1700000000128</v>
      </c>
      <c r="N137" s="103">
        <f>IF(L137&lt;0,IF(M137=0,0,IF(OR(L137=0,K137=0),"N.M.",IF(ABS(M137/L137)&gt;=10,"N.M.",M137/(-L137)))),IF(M137=0,0,IF(OR(L137=0,K137=0),"N.M.",IF(ABS(M137/L137)&gt;=10,"N.M.",M137/L137))))</f>
        <v>-0.011690051714680712</v>
      </c>
      <c r="O137" s="104"/>
      <c r="P137" s="15">
        <v>90754.68000000001</v>
      </c>
      <c r="Q137" s="15">
        <v>102362.45</v>
      </c>
      <c r="R137" s="90">
        <f>+P137-Q137</f>
        <v>-11607.76999999999</v>
      </c>
      <c r="S137" s="103">
        <f>IF(Q137&lt;0,IF(R137=0,0,IF(OR(Q137=0,P137=0),"N.M.",IF(ABS(R137/Q137)&gt;=10,"N.M.",R137/(-Q137)))),IF(R137=0,0,IF(OR(Q137=0,P137=0),"N.M.",IF(ABS(R137/Q137)&gt;=10,"N.M.",R137/Q137))))</f>
        <v>-0.11339871212539354</v>
      </c>
      <c r="T137" s="104"/>
      <c r="U137" s="15">
        <v>375238.47</v>
      </c>
      <c r="V137" s="15">
        <v>388887.45000000007</v>
      </c>
      <c r="W137" s="90">
        <f>+U137-V137</f>
        <v>-13648.980000000098</v>
      </c>
      <c r="X137" s="103">
        <f>IF(V137&lt;0,IF(W137=0,0,IF(OR(V137=0,U137=0),"N.M.",IF(ABS(W137/V137)&gt;=10,"N.M.",W137/(-V137)))),IF(W137=0,0,IF(OR(V137=0,U137=0),"N.M.",IF(ABS(W137/V137)&gt;=10,"N.M.",W137/V137))))</f>
        <v>-0.0350975070036333</v>
      </c>
    </row>
    <row r="138" spans="1:24" ht="12.75" hidden="1" outlineLevel="1">
      <c r="A138" s="9" t="s">
        <v>321</v>
      </c>
      <c r="B138" s="9" t="s">
        <v>290</v>
      </c>
      <c r="C138" s="62" t="s">
        <v>298</v>
      </c>
      <c r="D138" s="28"/>
      <c r="E138" s="28"/>
      <c r="F138" s="17">
        <v>159806.47</v>
      </c>
      <c r="G138" s="17">
        <v>181966.63</v>
      </c>
      <c r="H138" s="35">
        <f>+F138-G138</f>
        <v>-22160.160000000003</v>
      </c>
      <c r="I138" s="95">
        <f>IF(G138&lt;0,IF(H138=0,0,IF(OR(G138=0,F138=0),"N.M.",IF(ABS(H138/G138)&gt;=10,"N.M.",H138/(-G138)))),IF(H138=0,0,IF(OR(G138=0,F138=0),"N.M.",IF(ABS(H138/G138)&gt;=10,"N.M.",H138/G138))))</f>
        <v>-0.12178144970866363</v>
      </c>
      <c r="K138" s="17">
        <v>1013547.67</v>
      </c>
      <c r="L138" s="17">
        <v>885058.81</v>
      </c>
      <c r="M138" s="35">
        <f>+K138-L138</f>
        <v>128488.85999999999</v>
      </c>
      <c r="N138" s="95">
        <f>IF(L138&lt;0,IF(M138=0,0,IF(OR(L138=0,K138=0),"N.M.",IF(ABS(M138/L138)&gt;=10,"N.M.",M138/(-L138)))),IF(M138=0,0,IF(OR(L138=0,K138=0),"N.M.",IF(ABS(M138/L138)&gt;=10,"N.M.",M138/L138))))</f>
        <v>0.1451755053429726</v>
      </c>
      <c r="P138" s="17">
        <v>696702.7200000001</v>
      </c>
      <c r="Q138" s="17">
        <v>680389.5299999999</v>
      </c>
      <c r="R138" s="35">
        <f>+P138-Q138</f>
        <v>16313.190000000177</v>
      </c>
      <c r="S138" s="95">
        <f>IF(Q138&lt;0,IF(R138=0,0,IF(OR(Q138=0,P138=0),"N.M.",IF(ABS(R138/Q138)&gt;=10,"N.M.",R138/(-Q138)))),IF(R138=0,0,IF(OR(Q138=0,P138=0),"N.M.",IF(ABS(R138/Q138)&gt;=10,"N.M.",R138/Q138))))</f>
        <v>0.02397625078093159</v>
      </c>
      <c r="U138" s="17">
        <v>2378950.0100000002</v>
      </c>
      <c r="V138" s="17">
        <v>2179992.5</v>
      </c>
      <c r="W138" s="35">
        <f>+U138-V138</f>
        <v>198957.51000000024</v>
      </c>
      <c r="X138" s="95">
        <f>IF(V138&lt;0,IF(W138=0,0,IF(OR(V138=0,U138=0),"N.M.",IF(ABS(W138/V138)&gt;=10,"N.M.",W138/(-V138)))),IF(W138=0,0,IF(OR(V138=0,U138=0),"N.M.",IF(ABS(W138/V138)&gt;=10,"N.M.",W138/V138))))</f>
        <v>0.09126522682990892</v>
      </c>
    </row>
    <row r="139" spans="1:24" ht="12.75" hidden="1" outlineLevel="1">
      <c r="A139" s="9" t="s">
        <v>322</v>
      </c>
      <c r="B139" s="9" t="s">
        <v>289</v>
      </c>
      <c r="C139" s="63" t="s">
        <v>299</v>
      </c>
      <c r="D139" s="28"/>
      <c r="E139" s="28"/>
      <c r="F139" s="125">
        <v>0</v>
      </c>
      <c r="G139" s="125">
        <v>0</v>
      </c>
      <c r="H139" s="128">
        <f>+F139-G139</f>
        <v>0</v>
      </c>
      <c r="I139" s="96">
        <f>IF(G139&lt;0,IF(H139=0,0,IF(OR(G139=0,F139=0),"N.M.",IF(ABS(H139/G139)&gt;=10,"N.M.",H139/(-G139)))),IF(H139=0,0,IF(OR(G139=0,F139=0),"N.M.",IF(ABS(H139/G139)&gt;=10,"N.M.",H139/G139))))</f>
        <v>0</v>
      </c>
      <c r="K139" s="125">
        <v>0</v>
      </c>
      <c r="L139" s="125">
        <v>0</v>
      </c>
      <c r="M139" s="128">
        <f>+K139-L139</f>
        <v>0</v>
      </c>
      <c r="N139" s="96">
        <f>IF(L139&lt;0,IF(M139=0,0,IF(OR(L139=0,K139=0),"N.M.",IF(ABS(M139/L139)&gt;=10,"N.M.",M139/(-L139)))),IF(M139=0,0,IF(OR(L139=0,K139=0),"N.M.",IF(ABS(M139/L139)&gt;=10,"N.M.",M139/L139))))</f>
        <v>0</v>
      </c>
      <c r="P139" s="125">
        <v>0</v>
      </c>
      <c r="Q139" s="125">
        <v>0</v>
      </c>
      <c r="R139" s="128">
        <f>+P139-Q139</f>
        <v>0</v>
      </c>
      <c r="S139" s="96">
        <f>IF(Q139&lt;0,IF(R139=0,0,IF(OR(Q139=0,P139=0),"N.M.",IF(ABS(R139/Q139)&gt;=10,"N.M.",R139/(-Q139)))),IF(R139=0,0,IF(OR(Q139=0,P139=0),"N.M.",IF(ABS(R139/Q139)&gt;=10,"N.M.",R139/Q139))))</f>
        <v>0</v>
      </c>
      <c r="U139" s="125">
        <v>0</v>
      </c>
      <c r="V139" s="125">
        <v>0</v>
      </c>
      <c r="W139" s="128">
        <f>+U139-V139</f>
        <v>0</v>
      </c>
      <c r="X139" s="96">
        <f>IF(V139&lt;0,IF(W139=0,0,IF(OR(V139=0,U139=0),"N.M.",IF(ABS(W139/V139)&gt;=10,"N.M.",W139/(-V139)))),IF(W139=0,0,IF(OR(V139=0,U139=0),"N.M.",IF(ABS(W139/V139)&gt;=10,"N.M.",W139/V139))))</f>
        <v>0</v>
      </c>
    </row>
    <row r="140" spans="1:24" s="12" customFormat="1" ht="12.75" collapsed="1">
      <c r="A140" s="12" t="s">
        <v>329</v>
      </c>
      <c r="C140" s="80" t="s">
        <v>300</v>
      </c>
      <c r="D140" s="65"/>
      <c r="E140" s="65"/>
      <c r="F140" s="34">
        <v>159806.47</v>
      </c>
      <c r="G140" s="34">
        <v>181966.63</v>
      </c>
      <c r="H140" s="29">
        <f>+F140-G140</f>
        <v>-22160.160000000003</v>
      </c>
      <c r="I140" s="98">
        <f>IF(G140&lt;0,IF(H140=0,0,IF(OR(G140=0,F140=0),"N.M.",IF(ABS(H140/G140)&gt;=10,"N.M.",H140/(-G140)))),IF(H140=0,0,IF(OR(G140=0,F140=0),"N.M.",IF(ABS(H140/G140)&gt;=10,"N.M.",H140/G140))))</f>
        <v>-0.12178144970866363</v>
      </c>
      <c r="J140" s="112" t="s">
        <v>287</v>
      </c>
      <c r="K140" s="34">
        <v>1013547.67</v>
      </c>
      <c r="L140" s="34">
        <v>885058.81</v>
      </c>
      <c r="M140" s="29">
        <f>+K140-L140</f>
        <v>128488.85999999999</v>
      </c>
      <c r="N140" s="98">
        <f>IF(L140&lt;0,IF(M140=0,0,IF(OR(L140=0,K140=0),"N.M.",IF(ABS(M140/L140)&gt;=10,"N.M.",M140/(-L140)))),IF(M140=0,0,IF(OR(L140=0,K140=0),"N.M.",IF(ABS(M140/L140)&gt;=10,"N.M.",M140/L140))))</f>
        <v>0.1451755053429726</v>
      </c>
      <c r="O140" s="112"/>
      <c r="P140" s="34">
        <v>696702.7200000001</v>
      </c>
      <c r="Q140" s="34">
        <v>680389.5299999999</v>
      </c>
      <c r="R140" s="29">
        <f>+P140-Q140</f>
        <v>16313.190000000177</v>
      </c>
      <c r="S140" s="98">
        <f>IF(Q140&lt;0,IF(R140=0,0,IF(OR(Q140=0,P140=0),"N.M.",IF(ABS(R140/Q140)&gt;=10,"N.M.",R140/(-Q140)))),IF(R140=0,0,IF(OR(Q140=0,P140=0),"N.M.",IF(ABS(R140/Q140)&gt;=10,"N.M.",R140/Q140))))</f>
        <v>0.02397625078093159</v>
      </c>
      <c r="T140" s="112"/>
      <c r="U140" s="34">
        <v>2378950.01</v>
      </c>
      <c r="V140" s="34">
        <v>2179992.5</v>
      </c>
      <c r="W140" s="29">
        <f>+U140-V140</f>
        <v>198957.50999999978</v>
      </c>
      <c r="X140" s="98">
        <f>IF(V140&lt;0,IF(W140=0,0,IF(OR(V140=0,U140=0),"N.M.",IF(ABS(W140/V140)&gt;=10,"N.M.",W140/(-V140)))),IF(W140=0,0,IF(OR(V140=0,U140=0),"N.M.",IF(ABS(W140/V140)&gt;=10,"N.M.",W140/V140))))</f>
        <v>0.09126522682990872</v>
      </c>
    </row>
    <row r="141" spans="3:24" ht="0.75" customHeight="1" hidden="1" outlineLevel="1">
      <c r="C141" s="53"/>
      <c r="D141" s="28"/>
      <c r="E141" s="28"/>
      <c r="F141" s="17"/>
      <c r="G141" s="17"/>
      <c r="I141" s="95"/>
      <c r="J141" s="112"/>
      <c r="K141" s="17"/>
      <c r="L141" s="17"/>
      <c r="N141" s="95"/>
      <c r="O141" s="112"/>
      <c r="P141" s="17"/>
      <c r="Q141" s="17"/>
      <c r="S141" s="95"/>
      <c r="T141" s="112"/>
      <c r="U141" s="17"/>
      <c r="V141" s="17"/>
      <c r="X141" s="95"/>
    </row>
    <row r="142" spans="1:24" s="14" customFormat="1" ht="12.75" hidden="1" outlineLevel="2">
      <c r="A142" s="14" t="s">
        <v>725</v>
      </c>
      <c r="B142" s="14" t="s">
        <v>726</v>
      </c>
      <c r="C142" s="54" t="s">
        <v>727</v>
      </c>
      <c r="D142" s="15"/>
      <c r="E142" s="15"/>
      <c r="F142" s="15">
        <v>0</v>
      </c>
      <c r="G142" s="15">
        <v>0</v>
      </c>
      <c r="H142" s="90">
        <f>+F142-G142</f>
        <v>0</v>
      </c>
      <c r="I142" s="103">
        <f>IF(G142&lt;0,IF(H142=0,0,IF(OR(G142=0,F142=0),"N.M.",IF(ABS(H142/G142)&gt;=10,"N.M.",H142/(-G142)))),IF(H142=0,0,IF(OR(G142=0,F142=0),"N.M.",IF(ABS(H142/G142)&gt;=10,"N.M.",H142/G142))))</f>
        <v>0</v>
      </c>
      <c r="J142" s="104"/>
      <c r="K142" s="15">
        <v>1503.24</v>
      </c>
      <c r="L142" s="15">
        <v>20094.19</v>
      </c>
      <c r="M142" s="90">
        <f>+K142-L142</f>
        <v>-18590.949999999997</v>
      </c>
      <c r="N142" s="103">
        <f>IF(L142&lt;0,IF(M142=0,0,IF(OR(L142=0,K142=0),"N.M.",IF(ABS(M142/L142)&gt;=10,"N.M.",M142/(-L142)))),IF(M142=0,0,IF(OR(L142=0,K142=0),"N.M.",IF(ABS(M142/L142)&gt;=10,"N.M.",M142/L142))))</f>
        <v>-0.9251903162058286</v>
      </c>
      <c r="O142" s="104"/>
      <c r="P142" s="15">
        <v>1503.24</v>
      </c>
      <c r="Q142" s="15">
        <v>20171.95</v>
      </c>
      <c r="R142" s="90">
        <f>+P142-Q142</f>
        <v>-18668.71</v>
      </c>
      <c r="S142" s="103">
        <f>IF(Q142&lt;0,IF(R142=0,0,IF(OR(Q142=0,P142=0),"N.M.",IF(ABS(R142/Q142)&gt;=10,"N.M.",R142/(-Q142)))),IF(R142=0,0,IF(OR(Q142=0,P142=0),"N.M.",IF(ABS(R142/Q142)&gt;=10,"N.M.",R142/Q142))))</f>
        <v>-0.9254786969033731</v>
      </c>
      <c r="T142" s="104"/>
      <c r="U142" s="15">
        <v>1805673.9200000002</v>
      </c>
      <c r="V142" s="15">
        <v>20076.91</v>
      </c>
      <c r="W142" s="90">
        <f>+U142-V142</f>
        <v>1785597.0100000002</v>
      </c>
      <c r="X142" s="103" t="str">
        <f>IF(V142&lt;0,IF(W142=0,0,IF(OR(V142=0,U142=0),"N.M.",IF(ABS(W142/V142)&gt;=10,"N.M.",W142/(-V142)))),IF(W142=0,0,IF(OR(V142=0,U142=0),"N.M.",IF(ABS(W142/V142)&gt;=10,"N.M.",W142/V142))))</f>
        <v>N.M.</v>
      </c>
    </row>
    <row r="143" spans="1:24" s="1" customFormat="1" ht="12.75" hidden="1" outlineLevel="1">
      <c r="A143" s="1" t="s">
        <v>323</v>
      </c>
      <c r="B143" s="9" t="s">
        <v>290</v>
      </c>
      <c r="C143" s="73" t="s">
        <v>385</v>
      </c>
      <c r="D143" s="35"/>
      <c r="E143" s="35"/>
      <c r="F143" s="128">
        <v>0</v>
      </c>
      <c r="G143" s="128">
        <v>0</v>
      </c>
      <c r="H143" s="128">
        <f>+F143-G143</f>
        <v>0</v>
      </c>
      <c r="I143" s="96">
        <f>IF(G143&lt;0,IF(H143=0,0,IF(OR(G143=0,F143=0),"N.M.",IF(ABS(H143/G143)&gt;=10,"N.M.",H143/(-G143)))),IF(H143=0,0,IF(OR(G143=0,F143=0),"N.M.",IF(ABS(H143/G143)&gt;=10,"N.M.",H143/G143))))</f>
        <v>0</v>
      </c>
      <c r="J143" s="114" t="s">
        <v>287</v>
      </c>
      <c r="K143" s="128">
        <v>1503.24</v>
      </c>
      <c r="L143" s="128">
        <v>20094.19</v>
      </c>
      <c r="M143" s="128">
        <f>+K143-L143</f>
        <v>-18590.949999999997</v>
      </c>
      <c r="N143" s="96">
        <f>IF(L143&lt;0,IF(M143=0,0,IF(OR(L143=0,K143=0),"N.M.",IF(ABS(M143/L143)&gt;=10,"N.M.",M143/(-L143)))),IF(M143=0,0,IF(OR(L143=0,K143=0),"N.M.",IF(ABS(M143/L143)&gt;=10,"N.M.",M143/L143))))</f>
        <v>-0.9251903162058286</v>
      </c>
      <c r="O143" s="114"/>
      <c r="P143" s="128">
        <v>1503.24</v>
      </c>
      <c r="Q143" s="128">
        <v>20171.95</v>
      </c>
      <c r="R143" s="128">
        <f>+P143-Q143</f>
        <v>-18668.71</v>
      </c>
      <c r="S143" s="96">
        <f>IF(Q143&lt;0,IF(R143=0,0,IF(OR(Q143=0,P143=0),"N.M.",IF(ABS(R143/Q143)&gt;=10,"N.M.",R143/(-Q143)))),IF(R143=0,0,IF(OR(Q143=0,P143=0),"N.M.",IF(ABS(R143/Q143)&gt;=10,"N.M.",R143/Q143))))</f>
        <v>-0.9254786969033731</v>
      </c>
      <c r="T143" s="114"/>
      <c r="U143" s="128">
        <v>1805673.9200000002</v>
      </c>
      <c r="V143" s="128">
        <v>20076.91</v>
      </c>
      <c r="W143" s="128">
        <f>+U143-V143</f>
        <v>1785597.0100000002</v>
      </c>
      <c r="X143" s="96" t="str">
        <f>IF(V143&lt;0,IF(W143=0,0,IF(OR(V143=0,U143=0),"N.M.",IF(ABS(W143/V143)&gt;=10,"N.M.",W143/(-V143)))),IF(W143=0,0,IF(OR(V143=0,U143=0),"N.M.",IF(ABS(W143/V143)&gt;=10,"N.M.",W143/V143))))</f>
        <v>N.M.</v>
      </c>
    </row>
    <row r="144" spans="1:24" s="13" customFormat="1" ht="12.75" collapsed="1">
      <c r="A144" s="13" t="s">
        <v>330</v>
      </c>
      <c r="B144" s="12"/>
      <c r="C144" s="81" t="s">
        <v>385</v>
      </c>
      <c r="D144" s="29"/>
      <c r="E144" s="29"/>
      <c r="F144" s="129">
        <v>0</v>
      </c>
      <c r="G144" s="129">
        <v>0</v>
      </c>
      <c r="H144" s="129">
        <f>+F144-G144</f>
        <v>0</v>
      </c>
      <c r="I144" s="99">
        <f>IF(G144&lt;0,IF(H144=0,0,IF(OR(G144=0,F144=0),"N.M.",IF(ABS(H144/G144)&gt;=10,"N.M.",H144/(-G144)))),IF(H144=0,0,IF(OR(G144=0,F144=0),"N.M.",IF(ABS(H144/G144)&gt;=10,"N.M.",H144/G144))))</f>
        <v>0</v>
      </c>
      <c r="J144" s="115" t="s">
        <v>287</v>
      </c>
      <c r="K144" s="129">
        <v>1503.24</v>
      </c>
      <c r="L144" s="129">
        <v>20094.19</v>
      </c>
      <c r="M144" s="129">
        <f>+K144-L144</f>
        <v>-18590.949999999997</v>
      </c>
      <c r="N144" s="99">
        <f>IF(L144&lt;0,IF(M144=0,0,IF(OR(L144=0,K144=0),"N.M.",IF(ABS(M144/L144)&gt;=10,"N.M.",M144/(-L144)))),IF(M144=0,0,IF(OR(L144=0,K144=0),"N.M.",IF(ABS(M144/L144)&gt;=10,"N.M.",M144/L144))))</f>
        <v>-0.9251903162058286</v>
      </c>
      <c r="O144" s="115"/>
      <c r="P144" s="129">
        <v>1503.24</v>
      </c>
      <c r="Q144" s="129">
        <v>20171.95</v>
      </c>
      <c r="R144" s="129">
        <f>+P144-Q144</f>
        <v>-18668.71</v>
      </c>
      <c r="S144" s="99">
        <f>IF(Q144&lt;0,IF(R144=0,0,IF(OR(Q144=0,P144=0),"N.M.",IF(ABS(R144/Q144)&gt;=10,"N.M.",R144/(-Q144)))),IF(R144=0,0,IF(OR(Q144=0,P144=0),"N.M.",IF(ABS(R144/Q144)&gt;=10,"N.M.",R144/Q144))))</f>
        <v>-0.9254786969033731</v>
      </c>
      <c r="T144" s="115"/>
      <c r="U144" s="129">
        <v>1805673.9200000002</v>
      </c>
      <c r="V144" s="129">
        <v>20076.91</v>
      </c>
      <c r="W144" s="129">
        <f>+U144-V144</f>
        <v>1785597.0100000002</v>
      </c>
      <c r="X144" s="99" t="str">
        <f>IF(V144&lt;0,IF(W144=0,0,IF(OR(V144=0,U144=0),"N.M.",IF(ABS(W144/V144)&gt;=10,"N.M.",W144/(-V144)))),IF(W144=0,0,IF(OR(V144=0,U144=0),"N.M.",IF(ABS(W144/V144)&gt;=10,"N.M.",W144/V144))))</f>
        <v>N.M.</v>
      </c>
    </row>
    <row r="145" spans="1:24" s="13" customFormat="1" ht="12.75">
      <c r="A145" s="13" t="s">
        <v>213</v>
      </c>
      <c r="B145" s="11"/>
      <c r="C145" s="60" t="s">
        <v>325</v>
      </c>
      <c r="D145" s="29"/>
      <c r="E145" s="29"/>
      <c r="F145" s="29">
        <v>52880052.10600001</v>
      </c>
      <c r="G145" s="29">
        <v>41492255.301</v>
      </c>
      <c r="H145" s="29">
        <f>+F145-G145</f>
        <v>11387796.805000015</v>
      </c>
      <c r="I145" s="98">
        <f>IF(G145&lt;0,IF(H145=0,0,IF(OR(G145=0,F145=0),"N.M.",IF(ABS(H145/G145)&gt;=10,"N.M.",H145/(-G145)))),IF(H145=0,0,IF(OR(G145=0,F145=0),"N.M.",IF(ABS(H145/G145)&gt;=10,"N.M.",H145/G145))))</f>
        <v>0.2744559610555939</v>
      </c>
      <c r="J145" s="115" t="s">
        <v>287</v>
      </c>
      <c r="K145" s="29">
        <v>251412171.02400005</v>
      </c>
      <c r="L145" s="29">
        <v>222927296.34099996</v>
      </c>
      <c r="M145" s="29">
        <f>+K145-L145</f>
        <v>28484874.683000088</v>
      </c>
      <c r="N145" s="98">
        <f>IF(L145&lt;0,IF(M145=0,0,IF(OR(L145=0,K145=0),"N.M.",IF(ABS(M145/L145)&gt;=10,"N.M.",M145/(-L145)))),IF(M145=0,0,IF(OR(L145=0,K145=0),"N.M.",IF(ABS(M145/L145)&gt;=10,"N.M.",M145/L145))))</f>
        <v>0.12777652243818674</v>
      </c>
      <c r="O145" s="115"/>
      <c r="P145" s="29">
        <v>175525041.62800005</v>
      </c>
      <c r="Q145" s="29">
        <v>154392093.93899998</v>
      </c>
      <c r="R145" s="29">
        <f>+P145-Q145</f>
        <v>21132947.68900007</v>
      </c>
      <c r="S145" s="98">
        <f>IF(Q145&lt;0,IF(R145=0,0,IF(OR(Q145=0,P145=0),"N.M.",IF(ABS(R145/Q145)&gt;=10,"N.M.",R145/(-Q145)))),IF(R145=0,0,IF(OR(Q145=0,P145=0),"N.M.",IF(ABS(R145/Q145)&gt;=10,"N.M.",R145/Q145))))</f>
        <v>0.1368784317242932</v>
      </c>
      <c r="T145" s="115"/>
      <c r="U145" s="29">
        <v>739521267.273</v>
      </c>
      <c r="V145" s="29">
        <v>639911470.8000001</v>
      </c>
      <c r="W145" s="29">
        <f>+U145-V145</f>
        <v>99609796.47299993</v>
      </c>
      <c r="X145" s="98">
        <f>IF(V145&lt;0,IF(W145=0,0,IF(OR(V145=0,U145=0),"N.M.",IF(ABS(W145/V145)&gt;=10,"N.M.",W145/(-V145)))),IF(W145=0,0,IF(OR(V145=0,U145=0),"N.M.",IF(ABS(W145/V145)&gt;=10,"N.M.",W145/V145))))</f>
        <v>0.15566183920483634</v>
      </c>
    </row>
    <row r="146" spans="1:24" s="13" customFormat="1" ht="12.75">
      <c r="A146" s="1"/>
      <c r="B146" s="11"/>
      <c r="C146" s="60"/>
      <c r="D146" s="29"/>
      <c r="E146" s="29"/>
      <c r="F146" s="29"/>
      <c r="G146" s="29"/>
      <c r="H146" s="35"/>
      <c r="I146" s="95"/>
      <c r="J146" s="115"/>
      <c r="K146" s="29"/>
      <c r="L146" s="29"/>
      <c r="M146" s="35"/>
      <c r="N146" s="95"/>
      <c r="O146" s="115"/>
      <c r="P146" s="29"/>
      <c r="Q146" s="29"/>
      <c r="R146" s="35"/>
      <c r="S146" s="95"/>
      <c r="T146" s="115"/>
      <c r="U146" s="29"/>
      <c r="V146" s="29"/>
      <c r="W146" s="35"/>
      <c r="X146" s="95"/>
    </row>
    <row r="147" spans="2:24" s="30" customFormat="1" ht="4.5" customHeight="1" hidden="1" outlineLevel="1">
      <c r="B147" s="31"/>
      <c r="C147" s="58"/>
      <c r="D147" s="33"/>
      <c r="E147" s="33"/>
      <c r="F147" s="36"/>
      <c r="G147" s="36"/>
      <c r="H147" s="36"/>
      <c r="I147" s="100"/>
      <c r="J147" s="116"/>
      <c r="K147" s="36"/>
      <c r="L147" s="36"/>
      <c r="M147" s="36"/>
      <c r="N147" s="100"/>
      <c r="O147" s="116"/>
      <c r="P147" s="36"/>
      <c r="Q147" s="36"/>
      <c r="R147" s="36"/>
      <c r="S147" s="100"/>
      <c r="T147" s="116"/>
      <c r="U147" s="36"/>
      <c r="V147" s="36"/>
      <c r="W147" s="36"/>
      <c r="X147" s="100"/>
    </row>
    <row r="148" spans="1:24" s="14" customFormat="1" ht="12.75" hidden="1" outlineLevel="2">
      <c r="A148" s="14" t="s">
        <v>728</v>
      </c>
      <c r="B148" s="14" t="s">
        <v>729</v>
      </c>
      <c r="C148" s="54" t="s">
        <v>257</v>
      </c>
      <c r="D148" s="15"/>
      <c r="E148" s="15"/>
      <c r="F148" s="15">
        <v>130453.36</v>
      </c>
      <c r="G148" s="15">
        <v>43459.57</v>
      </c>
      <c r="H148" s="90">
        <f aca="true" t="shared" si="64" ref="H148:H153">+F148-G148</f>
        <v>86993.79000000001</v>
      </c>
      <c r="I148" s="103">
        <f aca="true" t="shared" si="65" ref="I148:I153">IF(G148&lt;0,IF(H148=0,0,IF(OR(G148=0,F148=0),"N.M.",IF(ABS(H148/G148)&gt;=10,"N.M.",H148/(-G148)))),IF(H148=0,0,IF(OR(G148=0,F148=0),"N.M.",IF(ABS(H148/G148)&gt;=10,"N.M.",H148/G148))))</f>
        <v>2.0017176884170738</v>
      </c>
      <c r="J148" s="104"/>
      <c r="K148" s="15">
        <v>188009.25</v>
      </c>
      <c r="L148" s="15">
        <v>138809.14</v>
      </c>
      <c r="M148" s="90">
        <f aca="true" t="shared" si="66" ref="M148:M153">+K148-L148</f>
        <v>49200.109999999986</v>
      </c>
      <c r="N148" s="103">
        <f aca="true" t="shared" si="67" ref="N148:N153">IF(L148&lt;0,IF(M148=0,0,IF(OR(L148=0,K148=0),"N.M.",IF(ABS(M148/L148)&gt;=10,"N.M.",M148/(-L148)))),IF(M148=0,0,IF(OR(L148=0,K148=0),"N.M.",IF(ABS(M148/L148)&gt;=10,"N.M.",M148/L148))))</f>
        <v>0.35444431108787205</v>
      </c>
      <c r="O148" s="104"/>
      <c r="P148" s="15">
        <v>164672.17</v>
      </c>
      <c r="Q148" s="15">
        <v>88911.39</v>
      </c>
      <c r="R148" s="90">
        <f aca="true" t="shared" si="68" ref="R148:R153">+P148-Q148</f>
        <v>75760.78000000001</v>
      </c>
      <c r="S148" s="103">
        <f aca="true" t="shared" si="69" ref="S148:S153">IF(Q148&lt;0,IF(R148=0,0,IF(OR(Q148=0,P148=0),"N.M.",IF(ABS(R148/Q148)&gt;=10,"N.M.",R148/(-Q148)))),IF(R148=0,0,IF(OR(Q148=0,P148=0),"N.M.",IF(ABS(R148/Q148)&gt;=10,"N.M.",R148/Q148))))</f>
        <v>0.852093078288395</v>
      </c>
      <c r="T148" s="104"/>
      <c r="U148" s="15">
        <v>651539.621</v>
      </c>
      <c r="V148" s="15">
        <v>666541.25</v>
      </c>
      <c r="W148" s="90">
        <f aca="true" t="shared" si="70" ref="W148:W153">+U148-V148</f>
        <v>-15001.628999999957</v>
      </c>
      <c r="X148" s="103">
        <f aca="true" t="shared" si="71" ref="X148:X153">IF(V148&lt;0,IF(W148=0,0,IF(OR(V148=0,U148=0),"N.M.",IF(ABS(W148/V148)&gt;=10,"N.M.",W148/(-V148)))),IF(W148=0,0,IF(OR(V148=0,U148=0),"N.M.",IF(ABS(W148/V148)&gt;=10,"N.M.",W148/V148))))</f>
        <v>-0.02250667756871755</v>
      </c>
    </row>
    <row r="149" spans="1:24" s="14" customFormat="1" ht="12.75" hidden="1" outlineLevel="2">
      <c r="A149" s="14" t="s">
        <v>730</v>
      </c>
      <c r="B149" s="14" t="s">
        <v>731</v>
      </c>
      <c r="C149" s="54" t="s">
        <v>732</v>
      </c>
      <c r="D149" s="15"/>
      <c r="E149" s="15"/>
      <c r="F149" s="15">
        <v>13944950.37</v>
      </c>
      <c r="G149" s="15">
        <v>11492179.89</v>
      </c>
      <c r="H149" s="90">
        <f t="shared" si="64"/>
        <v>2452770.4799999986</v>
      </c>
      <c r="I149" s="103">
        <f t="shared" si="65"/>
        <v>0.21342952368282136</v>
      </c>
      <c r="J149" s="104"/>
      <c r="K149" s="15">
        <v>67404836.01</v>
      </c>
      <c r="L149" s="15">
        <v>59628134.52</v>
      </c>
      <c r="M149" s="90">
        <f t="shared" si="66"/>
        <v>7776701.490000002</v>
      </c>
      <c r="N149" s="103">
        <f t="shared" si="67"/>
        <v>0.13042000311768268</v>
      </c>
      <c r="O149" s="104"/>
      <c r="P149" s="15">
        <v>47839160.32</v>
      </c>
      <c r="Q149" s="15">
        <v>41176083.24</v>
      </c>
      <c r="R149" s="90">
        <f t="shared" si="68"/>
        <v>6663077.079999998</v>
      </c>
      <c r="S149" s="103">
        <f t="shared" si="69"/>
        <v>0.16181910846554812</v>
      </c>
      <c r="T149" s="104"/>
      <c r="U149" s="15">
        <v>177087346.03</v>
      </c>
      <c r="V149" s="15">
        <v>159191303.83</v>
      </c>
      <c r="W149" s="90">
        <f t="shared" si="70"/>
        <v>17896042.199999988</v>
      </c>
      <c r="X149" s="103">
        <f t="shared" si="71"/>
        <v>0.11241846614379844</v>
      </c>
    </row>
    <row r="150" spans="1:24" s="14" customFormat="1" ht="12.75" hidden="1" outlineLevel="2">
      <c r="A150" s="14" t="s">
        <v>733</v>
      </c>
      <c r="B150" s="14" t="s">
        <v>734</v>
      </c>
      <c r="C150" s="54" t="s">
        <v>735</v>
      </c>
      <c r="D150" s="15"/>
      <c r="E150" s="15"/>
      <c r="F150" s="15">
        <v>187353.94</v>
      </c>
      <c r="G150" s="15">
        <v>194862.85</v>
      </c>
      <c r="H150" s="90">
        <f t="shared" si="64"/>
        <v>-7508.9100000000035</v>
      </c>
      <c r="I150" s="103">
        <f t="shared" si="65"/>
        <v>-0.038534333250283485</v>
      </c>
      <c r="J150" s="104"/>
      <c r="K150" s="15">
        <v>974713.55</v>
      </c>
      <c r="L150" s="15">
        <v>1152365.45</v>
      </c>
      <c r="M150" s="90">
        <f t="shared" si="66"/>
        <v>-177651.8999999999</v>
      </c>
      <c r="N150" s="103">
        <f t="shared" si="67"/>
        <v>-0.1541628135414854</v>
      </c>
      <c r="O150" s="104"/>
      <c r="P150" s="15">
        <v>639203.12</v>
      </c>
      <c r="Q150" s="15">
        <v>779727.56</v>
      </c>
      <c r="R150" s="90">
        <f t="shared" si="68"/>
        <v>-140524.44000000006</v>
      </c>
      <c r="S150" s="103">
        <f t="shared" si="69"/>
        <v>-0.1802224869414646</v>
      </c>
      <c r="T150" s="104"/>
      <c r="U150" s="15">
        <v>3211506.63</v>
      </c>
      <c r="V150" s="15">
        <v>2653635.34</v>
      </c>
      <c r="W150" s="90">
        <f t="shared" si="70"/>
        <v>557871.29</v>
      </c>
      <c r="X150" s="103">
        <f t="shared" si="71"/>
        <v>0.2102290701328993</v>
      </c>
    </row>
    <row r="151" spans="1:24" s="14" customFormat="1" ht="12.75" hidden="1" outlineLevel="2">
      <c r="A151" s="14" t="s">
        <v>736</v>
      </c>
      <c r="B151" s="14" t="s">
        <v>737</v>
      </c>
      <c r="C151" s="54" t="s">
        <v>738</v>
      </c>
      <c r="D151" s="15"/>
      <c r="E151" s="15"/>
      <c r="F151" s="15">
        <v>-1424200</v>
      </c>
      <c r="G151" s="15">
        <v>-1098200</v>
      </c>
      <c r="H151" s="90">
        <f t="shared" si="64"/>
        <v>-326000</v>
      </c>
      <c r="I151" s="103">
        <f t="shared" si="65"/>
        <v>-0.29684938991076304</v>
      </c>
      <c r="J151" s="104"/>
      <c r="K151" s="15">
        <v>-468331</v>
      </c>
      <c r="L151" s="15">
        <v>566344</v>
      </c>
      <c r="M151" s="90">
        <f t="shared" si="66"/>
        <v>-1034675</v>
      </c>
      <c r="N151" s="103">
        <f t="shared" si="67"/>
        <v>-1.8269373384374161</v>
      </c>
      <c r="O151" s="104"/>
      <c r="P151" s="15">
        <v>-2710385</v>
      </c>
      <c r="Q151" s="15">
        <v>858173</v>
      </c>
      <c r="R151" s="90">
        <f t="shared" si="68"/>
        <v>-3568558</v>
      </c>
      <c r="S151" s="103">
        <f t="shared" si="69"/>
        <v>-4.158320059009081</v>
      </c>
      <c r="T151" s="104"/>
      <c r="U151" s="15">
        <v>-1957456</v>
      </c>
      <c r="V151" s="15">
        <v>11791396.52</v>
      </c>
      <c r="W151" s="90">
        <f t="shared" si="70"/>
        <v>-13748852.52</v>
      </c>
      <c r="X151" s="103">
        <f t="shared" si="71"/>
        <v>-1.1660071389067324</v>
      </c>
    </row>
    <row r="152" spans="1:24" s="14" customFormat="1" ht="12.75" hidden="1" outlineLevel="2">
      <c r="A152" s="14" t="s">
        <v>739</v>
      </c>
      <c r="B152" s="14" t="s">
        <v>740</v>
      </c>
      <c r="C152" s="54" t="s">
        <v>741</v>
      </c>
      <c r="D152" s="15"/>
      <c r="E152" s="15"/>
      <c r="F152" s="15">
        <v>0</v>
      </c>
      <c r="G152" s="15">
        <v>0</v>
      </c>
      <c r="H152" s="90">
        <f t="shared" si="64"/>
        <v>0</v>
      </c>
      <c r="I152" s="103">
        <f t="shared" si="65"/>
        <v>0</v>
      </c>
      <c r="J152" s="104"/>
      <c r="K152" s="15">
        <v>0</v>
      </c>
      <c r="L152" s="15">
        <v>0</v>
      </c>
      <c r="M152" s="90">
        <f t="shared" si="66"/>
        <v>0</v>
      </c>
      <c r="N152" s="103">
        <f t="shared" si="67"/>
        <v>0</v>
      </c>
      <c r="O152" s="104"/>
      <c r="P152" s="15">
        <v>0</v>
      </c>
      <c r="Q152" s="15">
        <v>0</v>
      </c>
      <c r="R152" s="90">
        <f t="shared" si="68"/>
        <v>0</v>
      </c>
      <c r="S152" s="103">
        <f t="shared" si="69"/>
        <v>0</v>
      </c>
      <c r="T152" s="104"/>
      <c r="U152" s="15">
        <v>0</v>
      </c>
      <c r="V152" s="15">
        <v>1</v>
      </c>
      <c r="W152" s="90">
        <f t="shared" si="70"/>
        <v>-1</v>
      </c>
      <c r="X152" s="103" t="str">
        <f t="shared" si="71"/>
        <v>N.M.</v>
      </c>
    </row>
    <row r="153" spans="1:24" s="14" customFormat="1" ht="12.75" hidden="1" outlineLevel="2">
      <c r="A153" s="14" t="s">
        <v>742</v>
      </c>
      <c r="B153" s="14" t="s">
        <v>743</v>
      </c>
      <c r="C153" s="54" t="s">
        <v>744</v>
      </c>
      <c r="D153" s="15"/>
      <c r="E153" s="15"/>
      <c r="F153" s="15">
        <v>428288.03</v>
      </c>
      <c r="G153" s="15">
        <v>26202.11</v>
      </c>
      <c r="H153" s="90">
        <f t="shared" si="64"/>
        <v>402085.92000000004</v>
      </c>
      <c r="I153" s="103" t="str">
        <f t="shared" si="65"/>
        <v>N.M.</v>
      </c>
      <c r="J153" s="104"/>
      <c r="K153" s="15">
        <v>851880.5</v>
      </c>
      <c r="L153" s="15">
        <v>115439.19</v>
      </c>
      <c r="M153" s="90">
        <f t="shared" si="66"/>
        <v>736441.31</v>
      </c>
      <c r="N153" s="103">
        <f t="shared" si="67"/>
        <v>6.379473989725673</v>
      </c>
      <c r="O153" s="104"/>
      <c r="P153" s="15">
        <v>798819.51</v>
      </c>
      <c r="Q153" s="15">
        <v>87288.46</v>
      </c>
      <c r="R153" s="90">
        <f t="shared" si="68"/>
        <v>711531.05</v>
      </c>
      <c r="S153" s="103">
        <f t="shared" si="69"/>
        <v>8.151490471936382</v>
      </c>
      <c r="T153" s="104"/>
      <c r="U153" s="15">
        <v>2360770.74</v>
      </c>
      <c r="V153" s="15">
        <v>1974524.37</v>
      </c>
      <c r="W153" s="90">
        <f t="shared" si="70"/>
        <v>386246.3700000001</v>
      </c>
      <c r="X153" s="103">
        <f t="shared" si="71"/>
        <v>0.195614891296581</v>
      </c>
    </row>
    <row r="154" spans="1:24" ht="12.75" hidden="1" outlineLevel="1">
      <c r="A154" s="9" t="s">
        <v>393</v>
      </c>
      <c r="C154" s="66" t="s">
        <v>331</v>
      </c>
      <c r="D154" s="28"/>
      <c r="E154" s="28"/>
      <c r="F154" s="17">
        <v>13266845.699999997</v>
      </c>
      <c r="G154" s="17">
        <v>10658504.42</v>
      </c>
      <c r="H154" s="35">
        <f>+F154-G154</f>
        <v>2608341.2799999975</v>
      </c>
      <c r="I154" s="95">
        <f>IF(G154&lt;0,IF(H154=0,0,IF(OR(G154=0,F154=0),"N.M.",IF(ABS(H154/G154)&gt;=10,"N.M.",H154/(-G154)))),IF(H154=0,0,IF(OR(G154=0,F154=0),"N.M.",IF(ABS(H154/G154)&gt;=10,"N.M.",H154/G154))))</f>
        <v>0.2447192567754264</v>
      </c>
      <c r="K154" s="17">
        <v>68951108.31</v>
      </c>
      <c r="L154" s="17">
        <v>61601092.300000004</v>
      </c>
      <c r="M154" s="35">
        <f>+K154-L154</f>
        <v>7350016.009999998</v>
      </c>
      <c r="N154" s="95">
        <f>IF(L154&lt;0,IF(M154=0,0,IF(OR(L154=0,K154=0),"N.M.",IF(ABS(M154/L154)&gt;=10,"N.M.",M154/(-L154)))),IF(M154=0,0,IF(OR(L154=0,K154=0),"N.M.",IF(ABS(M154/L154)&gt;=10,"N.M.",M154/L154))))</f>
        <v>0.11931632598664159</v>
      </c>
      <c r="P154" s="17">
        <v>46731470.12</v>
      </c>
      <c r="Q154" s="17">
        <v>42990183.650000006</v>
      </c>
      <c r="R154" s="35">
        <f>+P154-Q154</f>
        <v>3741286.4699999914</v>
      </c>
      <c r="S154" s="95">
        <f>IF(Q154&lt;0,IF(R154=0,0,IF(OR(Q154=0,P154=0),"N.M.",IF(ABS(R154/Q154)&gt;=10,"N.M.",R154/(-Q154)))),IF(R154=0,0,IF(OR(Q154=0,P154=0),"N.M.",IF(ABS(R154/Q154)&gt;=10,"N.M.",R154/Q154))))</f>
        <v>0.08702652913649488</v>
      </c>
      <c r="U154" s="17">
        <v>181353707.02100003</v>
      </c>
      <c r="V154" s="17">
        <v>176277402.31</v>
      </c>
      <c r="W154" s="35">
        <f>+U154-V154</f>
        <v>5076304.711000025</v>
      </c>
      <c r="X154" s="95">
        <f>IF(V154&lt;0,IF(W154=0,0,IF(OR(V154=0,U154=0),"N.M.",IF(ABS(W154/V154)&gt;=10,"N.M.",W154/(-V154)))),IF(W154=0,0,IF(OR(V154=0,U154=0),"N.M.",IF(ABS(W154/V154)&gt;=10,"N.M.",W154/V154))))</f>
        <v>0.02879725162997851</v>
      </c>
    </row>
    <row r="155" spans="1:24" ht="12.75" hidden="1" outlineLevel="1">
      <c r="A155" s="9" t="s">
        <v>394</v>
      </c>
      <c r="C155" s="66" t="s">
        <v>332</v>
      </c>
      <c r="D155" s="28"/>
      <c r="E155" s="28"/>
      <c r="F155" s="17">
        <v>0</v>
      </c>
      <c r="G155" s="17">
        <v>0</v>
      </c>
      <c r="H155" s="35">
        <f>+F155-G155</f>
        <v>0</v>
      </c>
      <c r="I155" s="95">
        <f>IF(G155&lt;0,IF(H155=0,0,IF(OR(G155=0,F155=0),"N.M.",IF(ABS(H155/G155)&gt;=10,"N.M.",H155/(-G155)))),IF(H155=0,0,IF(OR(G155=0,F155=0),"N.M.",IF(ABS(H155/G155)&gt;=10,"N.M.",H155/G155))))</f>
        <v>0</v>
      </c>
      <c r="K155" s="17">
        <v>0</v>
      </c>
      <c r="L155" s="17">
        <v>0</v>
      </c>
      <c r="M155" s="35">
        <f>+K155-L155</f>
        <v>0</v>
      </c>
      <c r="N155" s="95">
        <f>IF(L155&lt;0,IF(M155=0,0,IF(OR(L155=0,K155=0),"N.M.",IF(ABS(M155/L155)&gt;=10,"N.M.",M155/(-L155)))),IF(M155=0,0,IF(OR(L155=0,K155=0),"N.M.",IF(ABS(M155/L155)&gt;=10,"N.M.",M155/L155))))</f>
        <v>0</v>
      </c>
      <c r="P155" s="17">
        <v>0</v>
      </c>
      <c r="Q155" s="17">
        <v>0</v>
      </c>
      <c r="R155" s="35">
        <f>+P155-Q155</f>
        <v>0</v>
      </c>
      <c r="S155" s="95">
        <f>IF(Q155&lt;0,IF(R155=0,0,IF(OR(Q155=0,P155=0),"N.M.",IF(ABS(R155/Q155)&gt;=10,"N.M.",R155/(-Q155)))),IF(R155=0,0,IF(OR(Q155=0,P155=0),"N.M.",IF(ABS(R155/Q155)&gt;=10,"N.M.",R155/Q155))))</f>
        <v>0</v>
      </c>
      <c r="U155" s="17">
        <v>0</v>
      </c>
      <c r="V155" s="17">
        <v>0</v>
      </c>
      <c r="W155" s="35">
        <f>+U155-V155</f>
        <v>0</v>
      </c>
      <c r="X155" s="95">
        <f>IF(V155&lt;0,IF(W155=0,0,IF(OR(V155=0,U155=0),"N.M.",IF(ABS(W155/V155)&gt;=10,"N.M.",W155/(-V155)))),IF(W155=0,0,IF(OR(V155=0,U155=0),"N.M.",IF(ABS(W155/V155)&gt;=10,"N.M.",W155/V155))))</f>
        <v>0</v>
      </c>
    </row>
    <row r="156" spans="1:24" ht="12.75" hidden="1" outlineLevel="1">
      <c r="A156" s="9" t="s">
        <v>395</v>
      </c>
      <c r="C156" s="66" t="s">
        <v>333</v>
      </c>
      <c r="D156" s="28"/>
      <c r="E156" s="28"/>
      <c r="F156" s="17">
        <v>0</v>
      </c>
      <c r="G156" s="17">
        <v>0</v>
      </c>
      <c r="H156" s="35">
        <f>+F156-G156</f>
        <v>0</v>
      </c>
      <c r="I156" s="95">
        <f>IF(G156&lt;0,IF(H156=0,0,IF(OR(G156=0,F156=0),"N.M.",IF(ABS(H156/G156)&gt;=10,"N.M.",H156/(-G156)))),IF(H156=0,0,IF(OR(G156=0,F156=0),"N.M.",IF(ABS(H156/G156)&gt;=10,"N.M.",H156/G156))))</f>
        <v>0</v>
      </c>
      <c r="K156" s="17">
        <v>0</v>
      </c>
      <c r="L156" s="17">
        <v>0</v>
      </c>
      <c r="M156" s="35">
        <f>+K156-L156</f>
        <v>0</v>
      </c>
      <c r="N156" s="95">
        <f>IF(L156&lt;0,IF(M156=0,0,IF(OR(L156=0,K156=0),"N.M.",IF(ABS(M156/L156)&gt;=10,"N.M.",M156/(-L156)))),IF(M156=0,0,IF(OR(L156=0,K156=0),"N.M.",IF(ABS(M156/L156)&gt;=10,"N.M.",M156/L156))))</f>
        <v>0</v>
      </c>
      <c r="P156" s="17">
        <v>0</v>
      </c>
      <c r="Q156" s="17">
        <v>0</v>
      </c>
      <c r="R156" s="35">
        <f>+P156-Q156</f>
        <v>0</v>
      </c>
      <c r="S156" s="95">
        <f>IF(Q156&lt;0,IF(R156=0,0,IF(OR(Q156=0,P156=0),"N.M.",IF(ABS(R156/Q156)&gt;=10,"N.M.",R156/(-Q156)))),IF(R156=0,0,IF(OR(Q156=0,P156=0),"N.M.",IF(ABS(R156/Q156)&gt;=10,"N.M.",R156/Q156))))</f>
        <v>0</v>
      </c>
      <c r="U156" s="17">
        <v>0</v>
      </c>
      <c r="V156" s="17">
        <v>0</v>
      </c>
      <c r="W156" s="35">
        <f>+U156-V156</f>
        <v>0</v>
      </c>
      <c r="X156" s="95">
        <f>IF(V156&lt;0,IF(W156=0,0,IF(OR(V156=0,U156=0),"N.M.",IF(ABS(W156/V156)&gt;=10,"N.M.",W156/(-V156)))),IF(W156=0,0,IF(OR(V156=0,U156=0),"N.M.",IF(ABS(W156/V156)&gt;=10,"N.M.",W156/V156))))</f>
        <v>0</v>
      </c>
    </row>
    <row r="157" spans="1:24" s="13" customFormat="1" ht="12.75" collapsed="1">
      <c r="A157" s="13" t="s">
        <v>396</v>
      </c>
      <c r="B157" s="11"/>
      <c r="C157" s="56" t="s">
        <v>257</v>
      </c>
      <c r="D157" s="29"/>
      <c r="E157" s="29"/>
      <c r="F157" s="29">
        <v>13266845.7</v>
      </c>
      <c r="G157" s="29">
        <v>10658504.42</v>
      </c>
      <c r="H157" s="29">
        <f>+F157-G157</f>
        <v>2608341.2799999993</v>
      </c>
      <c r="I157" s="98">
        <f>IF(G157&lt;0,IF(H157=0,0,IF(OR(G157=0,F157=0),"N.M.",IF(ABS(H157/G157)&gt;=10,"N.M.",H157/(-G157)))),IF(H157=0,0,IF(OR(G157=0,F157=0),"N.M.",IF(ABS(H157/G157)&gt;=10,"N.M.",H157/G157))))</f>
        <v>0.2447192567754266</v>
      </c>
      <c r="J157" s="115"/>
      <c r="K157" s="29">
        <v>68951108.31</v>
      </c>
      <c r="L157" s="29">
        <v>61601092.3</v>
      </c>
      <c r="M157" s="29">
        <f>+K157-L157</f>
        <v>7350016.010000005</v>
      </c>
      <c r="N157" s="98">
        <f>IF(L157&lt;0,IF(M157=0,0,IF(OR(L157=0,K157=0),"N.M.",IF(ABS(M157/L157)&gt;=10,"N.M.",M157/(-L157)))),IF(M157=0,0,IF(OR(L157=0,K157=0),"N.M.",IF(ABS(M157/L157)&gt;=10,"N.M.",M157/L157))))</f>
        <v>0.11931632598664173</v>
      </c>
      <c r="O157" s="115"/>
      <c r="P157" s="29">
        <v>46731470.12</v>
      </c>
      <c r="Q157" s="29">
        <v>42990183.65</v>
      </c>
      <c r="R157" s="29">
        <f>+P157-Q157</f>
        <v>3741286.469999999</v>
      </c>
      <c r="S157" s="98">
        <f>IF(Q157&lt;0,IF(R157=0,0,IF(OR(Q157=0,P157=0),"N.M.",IF(ABS(R157/Q157)&gt;=10,"N.M.",R157/(-Q157)))),IF(R157=0,0,IF(OR(Q157=0,P157=0),"N.M.",IF(ABS(R157/Q157)&gt;=10,"N.M.",R157/Q157))))</f>
        <v>0.08702652913649507</v>
      </c>
      <c r="T157" s="115"/>
      <c r="U157" s="29">
        <v>181353707.021</v>
      </c>
      <c r="V157" s="29">
        <v>176277402.31</v>
      </c>
      <c r="W157" s="29">
        <f>+U157-V157</f>
        <v>5076304.7109999955</v>
      </c>
      <c r="X157" s="98">
        <f>IF(V157&lt;0,IF(W157=0,0,IF(OR(V157=0,U157=0),"N.M.",IF(ABS(W157/V157)&gt;=10,"N.M.",W157/(-V157)))),IF(W157=0,0,IF(OR(V157=0,U157=0),"N.M.",IF(ABS(W157/V157)&gt;=10,"N.M.",W157/V157))))</f>
        <v>0.028797251629978343</v>
      </c>
    </row>
    <row r="158" spans="2:24" s="13" customFormat="1" ht="0.75" customHeight="1" hidden="1" outlineLevel="1">
      <c r="B158" s="11"/>
      <c r="C158" s="56"/>
      <c r="D158" s="29"/>
      <c r="E158" s="29"/>
      <c r="F158" s="29"/>
      <c r="G158" s="29"/>
      <c r="H158" s="29"/>
      <c r="I158" s="98"/>
      <c r="J158" s="115"/>
      <c r="K158" s="29"/>
      <c r="L158" s="29"/>
      <c r="M158" s="29"/>
      <c r="N158" s="98"/>
      <c r="O158" s="115"/>
      <c r="P158" s="29"/>
      <c r="Q158" s="29"/>
      <c r="R158" s="29"/>
      <c r="S158" s="98"/>
      <c r="T158" s="115"/>
      <c r="U158" s="29"/>
      <c r="V158" s="29"/>
      <c r="W158" s="29"/>
      <c r="X158" s="98"/>
    </row>
    <row r="159" spans="1:24" s="14" customFormat="1" ht="12.75" hidden="1" outlineLevel="2">
      <c r="A159" s="14" t="s">
        <v>745</v>
      </c>
      <c r="B159" s="14" t="s">
        <v>746</v>
      </c>
      <c r="C159" s="54" t="s">
        <v>1405</v>
      </c>
      <c r="D159" s="15"/>
      <c r="E159" s="15"/>
      <c r="F159" s="15">
        <v>664856.33</v>
      </c>
      <c r="G159" s="15">
        <v>239913.49</v>
      </c>
      <c r="H159" s="90">
        <f aca="true" t="shared" si="72" ref="H159:H185">+F159-G159</f>
        <v>424942.83999999997</v>
      </c>
      <c r="I159" s="103">
        <f aca="true" t="shared" si="73" ref="I159:I185">IF(G159&lt;0,IF(H159=0,0,IF(OR(G159=0,F159=0),"N.M.",IF(ABS(H159/G159)&gt;=10,"N.M.",H159/(-G159)))),IF(H159=0,0,IF(OR(G159=0,F159=0),"N.M.",IF(ABS(H159/G159)&gt;=10,"N.M.",H159/G159))))</f>
        <v>1.771233622586208</v>
      </c>
      <c r="J159" s="104"/>
      <c r="K159" s="15">
        <v>1456840.003</v>
      </c>
      <c r="L159" s="15">
        <v>1140289.02</v>
      </c>
      <c r="M159" s="90">
        <f aca="true" t="shared" si="74" ref="M159:M185">+K159-L159</f>
        <v>316550.983</v>
      </c>
      <c r="N159" s="103">
        <f aca="true" t="shared" si="75" ref="N159:N185">IF(L159&lt;0,IF(M159=0,0,IF(OR(L159=0,K159=0),"N.M.",IF(ABS(M159/L159)&gt;=10,"N.M.",M159/(-L159)))),IF(M159=0,0,IF(OR(L159=0,K159=0),"N.M.",IF(ABS(M159/L159)&gt;=10,"N.M.",M159/L159))))</f>
        <v>0.27760592047093463</v>
      </c>
      <c r="O159" s="104"/>
      <c r="P159" s="15">
        <v>1298702.113</v>
      </c>
      <c r="Q159" s="15">
        <v>819258.8</v>
      </c>
      <c r="R159" s="90">
        <f aca="true" t="shared" si="76" ref="R159:R185">+P159-Q159</f>
        <v>479443.31299999985</v>
      </c>
      <c r="S159" s="103">
        <f aca="true" t="shared" si="77" ref="S159:S185">IF(Q159&lt;0,IF(R159=0,0,IF(OR(Q159=0,P159=0),"N.M.",IF(ABS(R159/Q159)&gt;=10,"N.M.",R159/(-Q159)))),IF(R159=0,0,IF(OR(Q159=0,P159=0),"N.M.",IF(ABS(R159/Q159)&gt;=10,"N.M.",R159/Q159))))</f>
        <v>0.5852159451933868</v>
      </c>
      <c r="T159" s="104"/>
      <c r="U159" s="15">
        <v>6141520.057</v>
      </c>
      <c r="V159" s="15">
        <v>7059653.869999999</v>
      </c>
      <c r="W159" s="90">
        <f aca="true" t="shared" si="78" ref="W159:W185">+U159-V159</f>
        <v>-918133.8129999992</v>
      </c>
      <c r="X159" s="103">
        <f aca="true" t="shared" si="79" ref="X159:X185">IF(V159&lt;0,IF(W159=0,0,IF(OR(V159=0,U159=0),"N.M.",IF(ABS(W159/V159)&gt;=10,"N.M.",W159/(-V159)))),IF(W159=0,0,IF(OR(V159=0,U159=0),"N.M.",IF(ABS(W159/V159)&gt;=10,"N.M.",W159/V159))))</f>
        <v>-0.13005365842390787</v>
      </c>
    </row>
    <row r="160" spans="1:24" s="14" customFormat="1" ht="12.75" hidden="1" outlineLevel="2">
      <c r="A160" s="14" t="s">
        <v>747</v>
      </c>
      <c r="B160" s="14" t="s">
        <v>748</v>
      </c>
      <c r="C160" s="54" t="s">
        <v>1406</v>
      </c>
      <c r="D160" s="15"/>
      <c r="E160" s="15"/>
      <c r="F160" s="15">
        <v>67050.75</v>
      </c>
      <c r="G160" s="15">
        <v>67518.75</v>
      </c>
      <c r="H160" s="90">
        <f t="shared" si="72"/>
        <v>-468</v>
      </c>
      <c r="I160" s="103">
        <f t="shared" si="73"/>
        <v>-0.006931407942238267</v>
      </c>
      <c r="J160" s="104"/>
      <c r="K160" s="15">
        <v>267471.75</v>
      </c>
      <c r="L160" s="15">
        <v>273204.75</v>
      </c>
      <c r="M160" s="90">
        <f t="shared" si="74"/>
        <v>-5733</v>
      </c>
      <c r="N160" s="103">
        <f t="shared" si="75"/>
        <v>-0.020984261803647264</v>
      </c>
      <c r="O160" s="104"/>
      <c r="P160" s="15">
        <v>200450.25</v>
      </c>
      <c r="Q160" s="15">
        <v>203268</v>
      </c>
      <c r="R160" s="90">
        <f t="shared" si="76"/>
        <v>-2817.75</v>
      </c>
      <c r="S160" s="103">
        <f t="shared" si="77"/>
        <v>-0.013862240982348426</v>
      </c>
      <c r="T160" s="104"/>
      <c r="U160" s="15">
        <v>798008.25</v>
      </c>
      <c r="V160" s="15">
        <v>757380</v>
      </c>
      <c r="W160" s="90">
        <f t="shared" si="78"/>
        <v>40628.25</v>
      </c>
      <c r="X160" s="103">
        <f t="shared" si="79"/>
        <v>0.053643151390319256</v>
      </c>
    </row>
    <row r="161" spans="1:24" s="14" customFormat="1" ht="12.75" hidden="1" outlineLevel="2">
      <c r="A161" s="14" t="s">
        <v>749</v>
      </c>
      <c r="B161" s="14" t="s">
        <v>750</v>
      </c>
      <c r="C161" s="54" t="s">
        <v>1407</v>
      </c>
      <c r="D161" s="15"/>
      <c r="E161" s="15"/>
      <c r="F161" s="15">
        <v>12239.06</v>
      </c>
      <c r="G161" s="15">
        <v>15376.550000000001</v>
      </c>
      <c r="H161" s="90">
        <f t="shared" si="72"/>
        <v>-3137.4900000000016</v>
      </c>
      <c r="I161" s="103">
        <f t="shared" si="73"/>
        <v>-0.20404381997262075</v>
      </c>
      <c r="J161" s="104"/>
      <c r="K161" s="15">
        <v>64579.810000000005</v>
      </c>
      <c r="L161" s="15">
        <v>35305</v>
      </c>
      <c r="M161" s="90">
        <f t="shared" si="74"/>
        <v>29274.810000000005</v>
      </c>
      <c r="N161" s="103">
        <f t="shared" si="75"/>
        <v>0.8291972808384083</v>
      </c>
      <c r="O161" s="104"/>
      <c r="P161" s="15">
        <v>60795.69</v>
      </c>
      <c r="Q161" s="15">
        <v>29551.03</v>
      </c>
      <c r="R161" s="90">
        <f t="shared" si="76"/>
        <v>31244.660000000003</v>
      </c>
      <c r="S161" s="103">
        <f t="shared" si="77"/>
        <v>1.0573120463144603</v>
      </c>
      <c r="T161" s="104"/>
      <c r="U161" s="15">
        <v>338255.87</v>
      </c>
      <c r="V161" s="15">
        <v>142090.13</v>
      </c>
      <c r="W161" s="90">
        <f t="shared" si="78"/>
        <v>196165.74</v>
      </c>
      <c r="X161" s="103">
        <f t="shared" si="79"/>
        <v>1.3805725985330577</v>
      </c>
    </row>
    <row r="162" spans="1:24" s="14" customFormat="1" ht="12.75" hidden="1" outlineLevel="2">
      <c r="A162" s="14" t="s">
        <v>751</v>
      </c>
      <c r="B162" s="14" t="s">
        <v>752</v>
      </c>
      <c r="C162" s="54" t="s">
        <v>1408</v>
      </c>
      <c r="D162" s="15"/>
      <c r="E162" s="15"/>
      <c r="F162" s="15">
        <v>0</v>
      </c>
      <c r="G162" s="15">
        <v>0</v>
      </c>
      <c r="H162" s="90">
        <f t="shared" si="72"/>
        <v>0</v>
      </c>
      <c r="I162" s="103">
        <f t="shared" si="73"/>
        <v>0</v>
      </c>
      <c r="J162" s="104"/>
      <c r="K162" s="15">
        <v>0</v>
      </c>
      <c r="L162" s="15">
        <v>0</v>
      </c>
      <c r="M162" s="90">
        <f t="shared" si="74"/>
        <v>0</v>
      </c>
      <c r="N162" s="103">
        <f t="shared" si="75"/>
        <v>0</v>
      </c>
      <c r="O162" s="104"/>
      <c r="P162" s="15">
        <v>0</v>
      </c>
      <c r="Q162" s="15">
        <v>0</v>
      </c>
      <c r="R162" s="90">
        <f t="shared" si="76"/>
        <v>0</v>
      </c>
      <c r="S162" s="103">
        <f t="shared" si="77"/>
        <v>0</v>
      </c>
      <c r="T162" s="104"/>
      <c r="U162" s="15">
        <v>0</v>
      </c>
      <c r="V162" s="15">
        <v>-21727.260000000002</v>
      </c>
      <c r="W162" s="90">
        <f t="shared" si="78"/>
        <v>21727.260000000002</v>
      </c>
      <c r="X162" s="103" t="str">
        <f t="shared" si="79"/>
        <v>N.M.</v>
      </c>
    </row>
    <row r="163" spans="1:24" s="14" customFormat="1" ht="12.75" hidden="1" outlineLevel="2">
      <c r="A163" s="14" t="s">
        <v>753</v>
      </c>
      <c r="B163" s="14" t="s">
        <v>754</v>
      </c>
      <c r="C163" s="54" t="s">
        <v>1409</v>
      </c>
      <c r="D163" s="15"/>
      <c r="E163" s="15"/>
      <c r="F163" s="15">
        <v>0</v>
      </c>
      <c r="G163" s="15">
        <v>0</v>
      </c>
      <c r="H163" s="90">
        <f t="shared" si="72"/>
        <v>0</v>
      </c>
      <c r="I163" s="103">
        <f t="shared" si="73"/>
        <v>0</v>
      </c>
      <c r="J163" s="104"/>
      <c r="K163" s="15">
        <v>-3.6</v>
      </c>
      <c r="L163" s="15">
        <v>27497.2</v>
      </c>
      <c r="M163" s="90">
        <f t="shared" si="74"/>
        <v>-27500.8</v>
      </c>
      <c r="N163" s="103">
        <f t="shared" si="75"/>
        <v>-1.0001309224211918</v>
      </c>
      <c r="O163" s="104"/>
      <c r="P163" s="15">
        <v>0</v>
      </c>
      <c r="Q163" s="15">
        <v>6609.41</v>
      </c>
      <c r="R163" s="90">
        <f t="shared" si="76"/>
        <v>-6609.41</v>
      </c>
      <c r="S163" s="103" t="str">
        <f t="shared" si="77"/>
        <v>N.M.</v>
      </c>
      <c r="T163" s="104"/>
      <c r="U163" s="15">
        <v>0</v>
      </c>
      <c r="V163" s="15">
        <v>33140.65</v>
      </c>
      <c r="W163" s="90">
        <f t="shared" si="78"/>
        <v>-33140.65</v>
      </c>
      <c r="X163" s="103" t="str">
        <f t="shared" si="79"/>
        <v>N.M.</v>
      </c>
    </row>
    <row r="164" spans="1:24" s="14" customFormat="1" ht="12.75" hidden="1" outlineLevel="2">
      <c r="A164" s="14" t="s">
        <v>755</v>
      </c>
      <c r="B164" s="14" t="s">
        <v>756</v>
      </c>
      <c r="C164" s="54" t="s">
        <v>1410</v>
      </c>
      <c r="D164" s="15"/>
      <c r="E164" s="15"/>
      <c r="F164" s="15">
        <v>-211.12</v>
      </c>
      <c r="G164" s="15">
        <v>-810.57</v>
      </c>
      <c r="H164" s="90">
        <f t="shared" si="72"/>
        <v>599.45</v>
      </c>
      <c r="I164" s="103">
        <f t="shared" si="73"/>
        <v>0.7395413104358661</v>
      </c>
      <c r="J164" s="104"/>
      <c r="K164" s="15">
        <v>4239.82</v>
      </c>
      <c r="L164" s="15">
        <v>-3661.29</v>
      </c>
      <c r="M164" s="90">
        <f t="shared" si="74"/>
        <v>7901.11</v>
      </c>
      <c r="N164" s="103">
        <f t="shared" si="75"/>
        <v>2.158012613040759</v>
      </c>
      <c r="O164" s="104"/>
      <c r="P164" s="15">
        <v>3287.31</v>
      </c>
      <c r="Q164" s="15">
        <v>-2510.61</v>
      </c>
      <c r="R164" s="90">
        <f t="shared" si="76"/>
        <v>5797.92</v>
      </c>
      <c r="S164" s="103">
        <f t="shared" si="77"/>
        <v>2.309367046255691</v>
      </c>
      <c r="T164" s="104"/>
      <c r="U164" s="15">
        <v>-7122.34</v>
      </c>
      <c r="V164" s="15">
        <v>-5580.72</v>
      </c>
      <c r="W164" s="90">
        <f t="shared" si="78"/>
        <v>-1541.62</v>
      </c>
      <c r="X164" s="103">
        <f t="shared" si="79"/>
        <v>-0.27624034174801815</v>
      </c>
    </row>
    <row r="165" spans="1:24" s="14" customFormat="1" ht="12.75" hidden="1" outlineLevel="2">
      <c r="A165" s="14" t="s">
        <v>757</v>
      </c>
      <c r="B165" s="14" t="s">
        <v>758</v>
      </c>
      <c r="C165" s="54" t="s">
        <v>1411</v>
      </c>
      <c r="D165" s="15"/>
      <c r="E165" s="15"/>
      <c r="F165" s="15">
        <v>492.58</v>
      </c>
      <c r="G165" s="15">
        <v>-6228.32</v>
      </c>
      <c r="H165" s="90">
        <f t="shared" si="72"/>
        <v>6720.9</v>
      </c>
      <c r="I165" s="103">
        <f t="shared" si="73"/>
        <v>1.0790871374624296</v>
      </c>
      <c r="J165" s="104"/>
      <c r="K165" s="15">
        <v>91085.61</v>
      </c>
      <c r="L165" s="15">
        <v>-47949.4</v>
      </c>
      <c r="M165" s="90">
        <f t="shared" si="74"/>
        <v>139035.01</v>
      </c>
      <c r="N165" s="103">
        <f t="shared" si="75"/>
        <v>2.8996193904407566</v>
      </c>
      <c r="O165" s="104"/>
      <c r="P165" s="15">
        <v>55670.46</v>
      </c>
      <c r="Q165" s="15">
        <v>-31874.61</v>
      </c>
      <c r="R165" s="90">
        <f t="shared" si="76"/>
        <v>87545.07</v>
      </c>
      <c r="S165" s="103">
        <f t="shared" si="77"/>
        <v>2.7465456047932824</v>
      </c>
      <c r="T165" s="104"/>
      <c r="U165" s="15">
        <v>-10181.690000000002</v>
      </c>
      <c r="V165" s="15">
        <v>-46010.42</v>
      </c>
      <c r="W165" s="90">
        <f t="shared" si="78"/>
        <v>35828.729999999996</v>
      </c>
      <c r="X165" s="103">
        <f t="shared" si="79"/>
        <v>0.7787090402565331</v>
      </c>
    </row>
    <row r="166" spans="1:24" s="14" customFormat="1" ht="12.75" hidden="1" outlineLevel="2">
      <c r="A166" s="14" t="s">
        <v>759</v>
      </c>
      <c r="B166" s="14" t="s">
        <v>760</v>
      </c>
      <c r="C166" s="54" t="s">
        <v>1412</v>
      </c>
      <c r="D166" s="15"/>
      <c r="E166" s="15"/>
      <c r="F166" s="15">
        <v>590.65</v>
      </c>
      <c r="G166" s="15">
        <v>1912.98</v>
      </c>
      <c r="H166" s="90">
        <f t="shared" si="72"/>
        <v>-1322.33</v>
      </c>
      <c r="I166" s="103">
        <f t="shared" si="73"/>
        <v>-0.6912408911750253</v>
      </c>
      <c r="J166" s="104"/>
      <c r="K166" s="15">
        <v>4020.5</v>
      </c>
      <c r="L166" s="15">
        <v>4397.46</v>
      </c>
      <c r="M166" s="90">
        <f t="shared" si="74"/>
        <v>-376.96000000000004</v>
      </c>
      <c r="N166" s="103">
        <f t="shared" si="75"/>
        <v>-0.08572221236804883</v>
      </c>
      <c r="O166" s="104"/>
      <c r="P166" s="15">
        <v>2423.52</v>
      </c>
      <c r="Q166" s="15">
        <v>2503.01</v>
      </c>
      <c r="R166" s="90">
        <f t="shared" si="76"/>
        <v>-79.49000000000024</v>
      </c>
      <c r="S166" s="103">
        <f t="shared" si="77"/>
        <v>-0.03175776365256241</v>
      </c>
      <c r="T166" s="104"/>
      <c r="U166" s="15">
        <v>9177.71</v>
      </c>
      <c r="V166" s="15">
        <v>7924.85</v>
      </c>
      <c r="W166" s="90">
        <f t="shared" si="78"/>
        <v>1252.8599999999988</v>
      </c>
      <c r="X166" s="103">
        <f t="shared" si="79"/>
        <v>0.1580925821939846</v>
      </c>
    </row>
    <row r="167" spans="1:24" s="14" customFormat="1" ht="12.75" hidden="1" outlineLevel="2">
      <c r="A167" s="14" t="s">
        <v>761</v>
      </c>
      <c r="B167" s="14" t="s">
        <v>762</v>
      </c>
      <c r="C167" s="54" t="s">
        <v>1413</v>
      </c>
      <c r="D167" s="15"/>
      <c r="E167" s="15"/>
      <c r="F167" s="15">
        <v>198641.65</v>
      </c>
      <c r="G167" s="15">
        <v>185783.56</v>
      </c>
      <c r="H167" s="90">
        <f t="shared" si="72"/>
        <v>12858.089999999997</v>
      </c>
      <c r="I167" s="103">
        <f t="shared" si="73"/>
        <v>0.06921005281629869</v>
      </c>
      <c r="J167" s="104"/>
      <c r="K167" s="15">
        <v>810363.3200000001</v>
      </c>
      <c r="L167" s="15">
        <v>792354.89</v>
      </c>
      <c r="M167" s="90">
        <f t="shared" si="74"/>
        <v>18008.43000000005</v>
      </c>
      <c r="N167" s="103">
        <f t="shared" si="75"/>
        <v>0.022727732518947476</v>
      </c>
      <c r="O167" s="104"/>
      <c r="P167" s="15">
        <v>603145.84</v>
      </c>
      <c r="Q167" s="15">
        <v>578110.79</v>
      </c>
      <c r="R167" s="90">
        <f t="shared" si="76"/>
        <v>25035.04999999993</v>
      </c>
      <c r="S167" s="103">
        <f t="shared" si="77"/>
        <v>0.043304934682156564</v>
      </c>
      <c r="T167" s="104"/>
      <c r="U167" s="15">
        <v>2335858.9699999997</v>
      </c>
      <c r="V167" s="15">
        <v>2434811.79</v>
      </c>
      <c r="W167" s="90">
        <f t="shared" si="78"/>
        <v>-98952.8200000003</v>
      </c>
      <c r="X167" s="103">
        <f t="shared" si="79"/>
        <v>-0.04064084969787348</v>
      </c>
    </row>
    <row r="168" spans="1:24" s="14" customFormat="1" ht="12.75" hidden="1" outlineLevel="2">
      <c r="A168" s="14" t="s">
        <v>763</v>
      </c>
      <c r="B168" s="14" t="s">
        <v>764</v>
      </c>
      <c r="C168" s="54" t="s">
        <v>1414</v>
      </c>
      <c r="D168" s="15"/>
      <c r="E168" s="15"/>
      <c r="F168" s="15">
        <v>-188776.96</v>
      </c>
      <c r="G168" s="15">
        <v>-192624.75</v>
      </c>
      <c r="H168" s="90">
        <f t="shared" si="72"/>
        <v>3847.790000000008</v>
      </c>
      <c r="I168" s="103">
        <f t="shared" si="73"/>
        <v>0.01997557427069994</v>
      </c>
      <c r="J168" s="104"/>
      <c r="K168" s="15">
        <v>-761141.71</v>
      </c>
      <c r="L168" s="15">
        <v>-769368.84</v>
      </c>
      <c r="M168" s="90">
        <f t="shared" si="74"/>
        <v>8227.130000000005</v>
      </c>
      <c r="N168" s="103">
        <f t="shared" si="75"/>
        <v>0.010693349629288347</v>
      </c>
      <c r="O168" s="104"/>
      <c r="P168" s="15">
        <v>-572444.01</v>
      </c>
      <c r="Q168" s="15">
        <v>-572463.33</v>
      </c>
      <c r="R168" s="90">
        <f t="shared" si="76"/>
        <v>19.319999999948777</v>
      </c>
      <c r="S168" s="103">
        <f t="shared" si="77"/>
        <v>3.374888658798246E-05</v>
      </c>
      <c r="T168" s="104"/>
      <c r="U168" s="15">
        <v>-2254856.4299999997</v>
      </c>
      <c r="V168" s="15">
        <v>-2324032.56</v>
      </c>
      <c r="W168" s="90">
        <f t="shared" si="78"/>
        <v>69176.13000000035</v>
      </c>
      <c r="X168" s="103">
        <f t="shared" si="79"/>
        <v>0.02976555973897386</v>
      </c>
    </row>
    <row r="169" spans="1:24" s="14" customFormat="1" ht="12.75" hidden="1" outlineLevel="2">
      <c r="A169" s="14" t="s">
        <v>765</v>
      </c>
      <c r="B169" s="14" t="s">
        <v>766</v>
      </c>
      <c r="C169" s="54" t="s">
        <v>1415</v>
      </c>
      <c r="D169" s="15"/>
      <c r="E169" s="15"/>
      <c r="F169" s="15">
        <v>3164.37</v>
      </c>
      <c r="G169" s="15">
        <v>3861.4500000000003</v>
      </c>
      <c r="H169" s="90">
        <f t="shared" si="72"/>
        <v>-697.0800000000004</v>
      </c>
      <c r="I169" s="103">
        <f t="shared" si="73"/>
        <v>-0.18052286058345968</v>
      </c>
      <c r="J169" s="104"/>
      <c r="K169" s="15">
        <v>12934.210000000001</v>
      </c>
      <c r="L169" s="15">
        <v>16483.36</v>
      </c>
      <c r="M169" s="90">
        <f t="shared" si="74"/>
        <v>-3549.1499999999996</v>
      </c>
      <c r="N169" s="103">
        <f t="shared" si="75"/>
        <v>-0.21531714407742109</v>
      </c>
      <c r="O169" s="104"/>
      <c r="P169" s="15">
        <v>9620.43</v>
      </c>
      <c r="Q169" s="15">
        <v>12082.06</v>
      </c>
      <c r="R169" s="90">
        <f t="shared" si="76"/>
        <v>-2461.629999999999</v>
      </c>
      <c r="S169" s="103">
        <f t="shared" si="77"/>
        <v>-0.2037425737001802</v>
      </c>
      <c r="T169" s="104"/>
      <c r="U169" s="15">
        <v>38258.48</v>
      </c>
      <c r="V169" s="15">
        <v>51638.35</v>
      </c>
      <c r="W169" s="90">
        <f t="shared" si="78"/>
        <v>-13379.869999999995</v>
      </c>
      <c r="X169" s="103">
        <f t="shared" si="79"/>
        <v>-0.25910723328688845</v>
      </c>
    </row>
    <row r="170" spans="1:24" s="14" customFormat="1" ht="12.75" hidden="1" outlineLevel="2">
      <c r="A170" s="14" t="s">
        <v>767</v>
      </c>
      <c r="B170" s="14" t="s">
        <v>768</v>
      </c>
      <c r="C170" s="54" t="s">
        <v>1416</v>
      </c>
      <c r="D170" s="15"/>
      <c r="E170" s="15"/>
      <c r="F170" s="15">
        <v>-2133.9</v>
      </c>
      <c r="G170" s="15">
        <v>-1924.1000000000001</v>
      </c>
      <c r="H170" s="90">
        <f t="shared" si="72"/>
        <v>-209.79999999999995</v>
      </c>
      <c r="I170" s="103">
        <f t="shared" si="73"/>
        <v>-0.10903799178836855</v>
      </c>
      <c r="J170" s="104"/>
      <c r="K170" s="15">
        <v>-8601.15</v>
      </c>
      <c r="L170" s="15">
        <v>-7775.05</v>
      </c>
      <c r="M170" s="90">
        <f t="shared" si="74"/>
        <v>-826.0999999999995</v>
      </c>
      <c r="N170" s="103">
        <f t="shared" si="75"/>
        <v>-0.10625012057800264</v>
      </c>
      <c r="O170" s="104"/>
      <c r="P170" s="15">
        <v>-6468.04</v>
      </c>
      <c r="Q170" s="15">
        <v>-5784.74</v>
      </c>
      <c r="R170" s="90">
        <f t="shared" si="76"/>
        <v>-683.3000000000002</v>
      </c>
      <c r="S170" s="103">
        <f t="shared" si="77"/>
        <v>-0.1181211255821351</v>
      </c>
      <c r="T170" s="104"/>
      <c r="U170" s="15">
        <v>-25225.9</v>
      </c>
      <c r="V170" s="15">
        <v>-23490.23</v>
      </c>
      <c r="W170" s="90">
        <f t="shared" si="78"/>
        <v>-1735.670000000002</v>
      </c>
      <c r="X170" s="103">
        <f t="shared" si="79"/>
        <v>-0.07388901683806424</v>
      </c>
    </row>
    <row r="171" spans="1:24" s="14" customFormat="1" ht="12.75" hidden="1" outlineLevel="2">
      <c r="A171" s="14" t="s">
        <v>769</v>
      </c>
      <c r="B171" s="14" t="s">
        <v>770</v>
      </c>
      <c r="C171" s="54" t="s">
        <v>1417</v>
      </c>
      <c r="D171" s="15"/>
      <c r="E171" s="15"/>
      <c r="F171" s="15">
        <v>173127.41</v>
      </c>
      <c r="G171" s="15">
        <v>138794.1</v>
      </c>
      <c r="H171" s="90">
        <f t="shared" si="72"/>
        <v>34333.31</v>
      </c>
      <c r="I171" s="103">
        <f t="shared" si="73"/>
        <v>0.24736865616045636</v>
      </c>
      <c r="J171" s="104"/>
      <c r="K171" s="15">
        <v>790275.4500000001</v>
      </c>
      <c r="L171" s="15">
        <v>914108.15</v>
      </c>
      <c r="M171" s="90">
        <f t="shared" si="74"/>
        <v>-123832.69999999995</v>
      </c>
      <c r="N171" s="103">
        <f t="shared" si="75"/>
        <v>-0.1354683250554105</v>
      </c>
      <c r="O171" s="104"/>
      <c r="P171" s="15">
        <v>508637.95</v>
      </c>
      <c r="Q171" s="15">
        <v>566331.1</v>
      </c>
      <c r="R171" s="90">
        <f t="shared" si="76"/>
        <v>-57693.149999999965</v>
      </c>
      <c r="S171" s="103">
        <f t="shared" si="77"/>
        <v>-0.10187176724004733</v>
      </c>
      <c r="T171" s="104"/>
      <c r="U171" s="15">
        <v>2708010.66</v>
      </c>
      <c r="V171" s="15">
        <v>2731779.79</v>
      </c>
      <c r="W171" s="90">
        <f t="shared" si="78"/>
        <v>-23769.12999999989</v>
      </c>
      <c r="X171" s="103">
        <f t="shared" si="79"/>
        <v>-0.008700968535974083</v>
      </c>
    </row>
    <row r="172" spans="1:24" s="14" customFormat="1" ht="12.75" hidden="1" outlineLevel="2">
      <c r="A172" s="14" t="s">
        <v>771</v>
      </c>
      <c r="B172" s="14" t="s">
        <v>772</v>
      </c>
      <c r="C172" s="54" t="s">
        <v>1418</v>
      </c>
      <c r="D172" s="15"/>
      <c r="E172" s="15"/>
      <c r="F172" s="15">
        <v>-66760.4</v>
      </c>
      <c r="G172" s="15">
        <v>-77640.32</v>
      </c>
      <c r="H172" s="90">
        <f t="shared" si="72"/>
        <v>10879.920000000013</v>
      </c>
      <c r="I172" s="103">
        <f t="shared" si="73"/>
        <v>0.1401323436070332</v>
      </c>
      <c r="J172" s="104"/>
      <c r="K172" s="15">
        <v>-234697.74</v>
      </c>
      <c r="L172" s="15">
        <v>-287741.52</v>
      </c>
      <c r="M172" s="90">
        <f t="shared" si="74"/>
        <v>53043.78000000003</v>
      </c>
      <c r="N172" s="103">
        <f t="shared" si="75"/>
        <v>0.1843452415209318</v>
      </c>
      <c r="O172" s="104"/>
      <c r="P172" s="15">
        <v>-170997.02</v>
      </c>
      <c r="Q172" s="15">
        <v>-179930.45</v>
      </c>
      <c r="R172" s="90">
        <f t="shared" si="76"/>
        <v>8933.430000000022</v>
      </c>
      <c r="S172" s="103">
        <f t="shared" si="77"/>
        <v>0.049649350624088484</v>
      </c>
      <c r="T172" s="104"/>
      <c r="U172" s="15">
        <v>-913562.53</v>
      </c>
      <c r="V172" s="15">
        <v>-955677.4500000001</v>
      </c>
      <c r="W172" s="90">
        <f t="shared" si="78"/>
        <v>42114.92000000004</v>
      </c>
      <c r="X172" s="103">
        <f t="shared" si="79"/>
        <v>0.044068131983233505</v>
      </c>
    </row>
    <row r="173" spans="1:24" s="14" customFormat="1" ht="12.75" hidden="1" outlineLevel="2">
      <c r="A173" s="14" t="s">
        <v>773</v>
      </c>
      <c r="B173" s="14" t="s">
        <v>774</v>
      </c>
      <c r="C173" s="54" t="s">
        <v>1419</v>
      </c>
      <c r="D173" s="15"/>
      <c r="E173" s="15"/>
      <c r="F173" s="15">
        <v>380203.12</v>
      </c>
      <c r="G173" s="15">
        <v>714308.98</v>
      </c>
      <c r="H173" s="90">
        <f t="shared" si="72"/>
        <v>-334105.86</v>
      </c>
      <c r="I173" s="103">
        <f t="shared" si="73"/>
        <v>-0.46773296900173367</v>
      </c>
      <c r="J173" s="104"/>
      <c r="K173" s="15">
        <v>2550928.79</v>
      </c>
      <c r="L173" s="15">
        <v>3757427.89</v>
      </c>
      <c r="M173" s="90">
        <f t="shared" si="74"/>
        <v>-1206499.1</v>
      </c>
      <c r="N173" s="103">
        <f t="shared" si="75"/>
        <v>-0.321097073668658</v>
      </c>
      <c r="O173" s="104"/>
      <c r="P173" s="15">
        <v>1437447.54</v>
      </c>
      <c r="Q173" s="15">
        <v>2169302.26</v>
      </c>
      <c r="R173" s="90">
        <f t="shared" si="76"/>
        <v>-731854.7199999997</v>
      </c>
      <c r="S173" s="103">
        <f t="shared" si="77"/>
        <v>-0.3373687168887197</v>
      </c>
      <c r="T173" s="104"/>
      <c r="U173" s="15">
        <v>12393978.530000001</v>
      </c>
      <c r="V173" s="15">
        <v>9325542.700000001</v>
      </c>
      <c r="W173" s="90">
        <f t="shared" si="78"/>
        <v>3068435.83</v>
      </c>
      <c r="X173" s="103">
        <f t="shared" si="79"/>
        <v>0.329035631352586</v>
      </c>
    </row>
    <row r="174" spans="1:24" s="14" customFormat="1" ht="12.75" hidden="1" outlineLevel="2">
      <c r="A174" s="14" t="s">
        <v>775</v>
      </c>
      <c r="B174" s="14" t="s">
        <v>776</v>
      </c>
      <c r="C174" s="54" t="s">
        <v>1420</v>
      </c>
      <c r="D174" s="15"/>
      <c r="E174" s="15"/>
      <c r="F174" s="15">
        <v>10652.210000000001</v>
      </c>
      <c r="G174" s="15">
        <v>19841.97</v>
      </c>
      <c r="H174" s="90">
        <f t="shared" si="72"/>
        <v>-9189.76</v>
      </c>
      <c r="I174" s="103">
        <f t="shared" si="73"/>
        <v>-0.4631475604488869</v>
      </c>
      <c r="J174" s="104"/>
      <c r="K174" s="15">
        <v>50538.41</v>
      </c>
      <c r="L174" s="15">
        <v>62010.840000000004</v>
      </c>
      <c r="M174" s="90">
        <f t="shared" si="74"/>
        <v>-11472.43</v>
      </c>
      <c r="N174" s="103">
        <f t="shared" si="75"/>
        <v>-0.18500684718994292</v>
      </c>
      <c r="O174" s="104"/>
      <c r="P174" s="15">
        <v>34175.28</v>
      </c>
      <c r="Q174" s="15">
        <v>29257.43</v>
      </c>
      <c r="R174" s="90">
        <f t="shared" si="76"/>
        <v>4917.8499999999985</v>
      </c>
      <c r="S174" s="103">
        <f t="shared" si="77"/>
        <v>0.16808892647098528</v>
      </c>
      <c r="T174" s="104"/>
      <c r="U174" s="15">
        <v>166626.3</v>
      </c>
      <c r="V174" s="15">
        <v>91412.49</v>
      </c>
      <c r="W174" s="90">
        <f t="shared" si="78"/>
        <v>75213.80999999998</v>
      </c>
      <c r="X174" s="103">
        <f t="shared" si="79"/>
        <v>0.8227957689370454</v>
      </c>
    </row>
    <row r="175" spans="1:24" s="14" customFormat="1" ht="12.75" hidden="1" outlineLevel="2">
      <c r="A175" s="14" t="s">
        <v>777</v>
      </c>
      <c r="B175" s="14" t="s">
        <v>778</v>
      </c>
      <c r="C175" s="54" t="s">
        <v>1421</v>
      </c>
      <c r="D175" s="15"/>
      <c r="E175" s="15"/>
      <c r="F175" s="15">
        <v>0</v>
      </c>
      <c r="G175" s="15">
        <v>-7920.66</v>
      </c>
      <c r="H175" s="90">
        <f t="shared" si="72"/>
        <v>7920.66</v>
      </c>
      <c r="I175" s="103" t="str">
        <f t="shared" si="73"/>
        <v>N.M.</v>
      </c>
      <c r="J175" s="104"/>
      <c r="K175" s="15">
        <v>-1895.03</v>
      </c>
      <c r="L175" s="15">
        <v>-11820.72</v>
      </c>
      <c r="M175" s="90">
        <f t="shared" si="74"/>
        <v>9925.689999999999</v>
      </c>
      <c r="N175" s="103">
        <f t="shared" si="75"/>
        <v>0.8396857382629822</v>
      </c>
      <c r="O175" s="104"/>
      <c r="P175" s="15">
        <v>-1523.3</v>
      </c>
      <c r="Q175" s="15">
        <v>-7945.64</v>
      </c>
      <c r="R175" s="90">
        <f t="shared" si="76"/>
        <v>6422.34</v>
      </c>
      <c r="S175" s="103">
        <f t="shared" si="77"/>
        <v>0.8082847951832703</v>
      </c>
      <c r="T175" s="104"/>
      <c r="U175" s="15">
        <v>-31464.28</v>
      </c>
      <c r="V175" s="15">
        <v>45863.19</v>
      </c>
      <c r="W175" s="90">
        <f t="shared" si="78"/>
        <v>-77327.47</v>
      </c>
      <c r="X175" s="103">
        <f t="shared" si="79"/>
        <v>-1.6860464786684048</v>
      </c>
    </row>
    <row r="176" spans="1:24" s="14" customFormat="1" ht="12.75" hidden="1" outlineLevel="2">
      <c r="A176" s="14" t="s">
        <v>779</v>
      </c>
      <c r="B176" s="14" t="s">
        <v>780</v>
      </c>
      <c r="C176" s="54" t="s">
        <v>1422</v>
      </c>
      <c r="D176" s="15"/>
      <c r="E176" s="15"/>
      <c r="F176" s="15">
        <v>0</v>
      </c>
      <c r="G176" s="15">
        <v>0</v>
      </c>
      <c r="H176" s="90">
        <f t="shared" si="72"/>
        <v>0</v>
      </c>
      <c r="I176" s="103">
        <f t="shared" si="73"/>
        <v>0</v>
      </c>
      <c r="J176" s="104"/>
      <c r="K176" s="15">
        <v>0</v>
      </c>
      <c r="L176" s="15">
        <v>0</v>
      </c>
      <c r="M176" s="90">
        <f t="shared" si="74"/>
        <v>0</v>
      </c>
      <c r="N176" s="103">
        <f t="shared" si="75"/>
        <v>0</v>
      </c>
      <c r="O176" s="104"/>
      <c r="P176" s="15">
        <v>0</v>
      </c>
      <c r="Q176" s="15">
        <v>0</v>
      </c>
      <c r="R176" s="90">
        <f t="shared" si="76"/>
        <v>0</v>
      </c>
      <c r="S176" s="103">
        <f t="shared" si="77"/>
        <v>0</v>
      </c>
      <c r="T176" s="104"/>
      <c r="U176" s="15">
        <v>0</v>
      </c>
      <c r="V176" s="15">
        <v>142046.03</v>
      </c>
      <c r="W176" s="90">
        <f t="shared" si="78"/>
        <v>-142046.03</v>
      </c>
      <c r="X176" s="103" t="str">
        <f t="shared" si="79"/>
        <v>N.M.</v>
      </c>
    </row>
    <row r="177" spans="1:24" s="14" customFormat="1" ht="12.75" hidden="1" outlineLevel="2">
      <c r="A177" s="14" t="s">
        <v>781</v>
      </c>
      <c r="B177" s="14" t="s">
        <v>782</v>
      </c>
      <c r="C177" s="54" t="s">
        <v>1423</v>
      </c>
      <c r="D177" s="15"/>
      <c r="E177" s="15"/>
      <c r="F177" s="15">
        <v>402.49</v>
      </c>
      <c r="G177" s="15">
        <v>1388.8500000000001</v>
      </c>
      <c r="H177" s="90">
        <f t="shared" si="72"/>
        <v>-986.3600000000001</v>
      </c>
      <c r="I177" s="103">
        <f t="shared" si="73"/>
        <v>-0.7101990855743961</v>
      </c>
      <c r="J177" s="104"/>
      <c r="K177" s="15">
        <v>3279.19</v>
      </c>
      <c r="L177" s="15">
        <v>4294.54</v>
      </c>
      <c r="M177" s="90">
        <f t="shared" si="74"/>
        <v>-1015.3499999999999</v>
      </c>
      <c r="N177" s="103">
        <f t="shared" si="75"/>
        <v>-0.23642811570040095</v>
      </c>
      <c r="O177" s="104"/>
      <c r="P177" s="15">
        <v>1723.19</v>
      </c>
      <c r="Q177" s="15">
        <v>4276.54</v>
      </c>
      <c r="R177" s="90">
        <f t="shared" si="76"/>
        <v>-2553.35</v>
      </c>
      <c r="S177" s="103">
        <f t="shared" si="77"/>
        <v>-0.5970597726199217</v>
      </c>
      <c r="T177" s="104"/>
      <c r="U177" s="15">
        <v>76432.74</v>
      </c>
      <c r="V177" s="15">
        <v>32092.41</v>
      </c>
      <c r="W177" s="90">
        <f t="shared" si="78"/>
        <v>44340.33</v>
      </c>
      <c r="X177" s="103">
        <f t="shared" si="79"/>
        <v>1.3816453797019297</v>
      </c>
    </row>
    <row r="178" spans="1:24" s="14" customFormat="1" ht="12.75" hidden="1" outlineLevel="2">
      <c r="A178" s="14" t="s">
        <v>783</v>
      </c>
      <c r="B178" s="14" t="s">
        <v>784</v>
      </c>
      <c r="C178" s="54" t="s">
        <v>1424</v>
      </c>
      <c r="D178" s="15"/>
      <c r="E178" s="15"/>
      <c r="F178" s="15">
        <v>0</v>
      </c>
      <c r="G178" s="15">
        <v>0</v>
      </c>
      <c r="H178" s="90">
        <f t="shared" si="72"/>
        <v>0</v>
      </c>
      <c r="I178" s="103">
        <f t="shared" si="73"/>
        <v>0</v>
      </c>
      <c r="J178" s="104"/>
      <c r="K178" s="15">
        <v>0</v>
      </c>
      <c r="L178" s="15">
        <v>0</v>
      </c>
      <c r="M178" s="90">
        <f t="shared" si="74"/>
        <v>0</v>
      </c>
      <c r="N178" s="103">
        <f t="shared" si="75"/>
        <v>0</v>
      </c>
      <c r="O178" s="104"/>
      <c r="P178" s="15">
        <v>0</v>
      </c>
      <c r="Q178" s="15">
        <v>0</v>
      </c>
      <c r="R178" s="90">
        <f t="shared" si="76"/>
        <v>0</v>
      </c>
      <c r="S178" s="103">
        <f t="shared" si="77"/>
        <v>0</v>
      </c>
      <c r="T178" s="104"/>
      <c r="U178" s="15">
        <v>0</v>
      </c>
      <c r="V178" s="15">
        <v>-840726.38</v>
      </c>
      <c r="W178" s="90">
        <f t="shared" si="78"/>
        <v>840726.38</v>
      </c>
      <c r="X178" s="103" t="str">
        <f t="shared" si="79"/>
        <v>N.M.</v>
      </c>
    </row>
    <row r="179" spans="1:24" s="14" customFormat="1" ht="12.75" hidden="1" outlineLevel="2">
      <c r="A179" s="14" t="s">
        <v>785</v>
      </c>
      <c r="B179" s="14" t="s">
        <v>786</v>
      </c>
      <c r="C179" s="54" t="s">
        <v>1425</v>
      </c>
      <c r="D179" s="15"/>
      <c r="E179" s="15"/>
      <c r="F179" s="15">
        <v>127727.07</v>
      </c>
      <c r="G179" s="15">
        <v>1123615.58</v>
      </c>
      <c r="H179" s="90">
        <f t="shared" si="72"/>
        <v>-995888.51</v>
      </c>
      <c r="I179" s="103">
        <f t="shared" si="73"/>
        <v>-0.8863249386413812</v>
      </c>
      <c r="J179" s="104"/>
      <c r="K179" s="15">
        <v>412403.427</v>
      </c>
      <c r="L179" s="15">
        <v>5582798.74</v>
      </c>
      <c r="M179" s="90">
        <f t="shared" si="74"/>
        <v>-5170395.313</v>
      </c>
      <c r="N179" s="103">
        <f t="shared" si="75"/>
        <v>-0.9261296266968778</v>
      </c>
      <c r="O179" s="104"/>
      <c r="P179" s="15">
        <v>256488.407</v>
      </c>
      <c r="Q179" s="15">
        <v>5221696.18</v>
      </c>
      <c r="R179" s="90">
        <f t="shared" si="76"/>
        <v>-4965207.773</v>
      </c>
      <c r="S179" s="103">
        <f t="shared" si="77"/>
        <v>-0.9508802507540759</v>
      </c>
      <c r="T179" s="104"/>
      <c r="U179" s="15">
        <v>8724747.713</v>
      </c>
      <c r="V179" s="15">
        <v>12812076.440000001</v>
      </c>
      <c r="W179" s="90">
        <f t="shared" si="78"/>
        <v>-4087328.727000002</v>
      </c>
      <c r="X179" s="103">
        <f t="shared" si="79"/>
        <v>-0.31902156891908157</v>
      </c>
    </row>
    <row r="180" spans="1:24" s="14" customFormat="1" ht="12.75" hidden="1" outlineLevel="2">
      <c r="A180" s="14" t="s">
        <v>787</v>
      </c>
      <c r="B180" s="14" t="s">
        <v>788</v>
      </c>
      <c r="C180" s="54" t="s">
        <v>1426</v>
      </c>
      <c r="D180" s="15"/>
      <c r="E180" s="15"/>
      <c r="F180" s="15">
        <v>0</v>
      </c>
      <c r="G180" s="15">
        <v>0</v>
      </c>
      <c r="H180" s="90">
        <f t="shared" si="72"/>
        <v>0</v>
      </c>
      <c r="I180" s="103">
        <f t="shared" si="73"/>
        <v>0</v>
      </c>
      <c r="J180" s="104"/>
      <c r="K180" s="15">
        <v>0</v>
      </c>
      <c r="L180" s="15">
        <v>0</v>
      </c>
      <c r="M180" s="90">
        <f t="shared" si="74"/>
        <v>0</v>
      </c>
      <c r="N180" s="103">
        <f t="shared" si="75"/>
        <v>0</v>
      </c>
      <c r="O180" s="104"/>
      <c r="P180" s="15">
        <v>0</v>
      </c>
      <c r="Q180" s="15">
        <v>0</v>
      </c>
      <c r="R180" s="90">
        <f t="shared" si="76"/>
        <v>0</v>
      </c>
      <c r="S180" s="103">
        <f t="shared" si="77"/>
        <v>0</v>
      </c>
      <c r="T180" s="104"/>
      <c r="U180" s="15">
        <v>0</v>
      </c>
      <c r="V180" s="15">
        <v>284.39</v>
      </c>
      <c r="W180" s="90">
        <f t="shared" si="78"/>
        <v>-284.39</v>
      </c>
      <c r="X180" s="103" t="str">
        <f t="shared" si="79"/>
        <v>N.M.</v>
      </c>
    </row>
    <row r="181" spans="1:24" s="14" customFormat="1" ht="12.75" hidden="1" outlineLevel="2">
      <c r="A181" s="14" t="s">
        <v>789</v>
      </c>
      <c r="B181" s="14" t="s">
        <v>790</v>
      </c>
      <c r="C181" s="54" t="s">
        <v>1427</v>
      </c>
      <c r="D181" s="15"/>
      <c r="E181" s="15"/>
      <c r="F181" s="15">
        <v>451506.75</v>
      </c>
      <c r="G181" s="15">
        <v>471569.061</v>
      </c>
      <c r="H181" s="90">
        <f t="shared" si="72"/>
        <v>-20062.310999999987</v>
      </c>
      <c r="I181" s="103">
        <f t="shared" si="73"/>
        <v>-0.04254373889045276</v>
      </c>
      <c r="J181" s="104"/>
      <c r="K181" s="15">
        <v>2882627.85</v>
      </c>
      <c r="L181" s="15">
        <v>2960630.761</v>
      </c>
      <c r="M181" s="90">
        <f t="shared" si="74"/>
        <v>-78002.91099999985</v>
      </c>
      <c r="N181" s="103">
        <f t="shared" si="75"/>
        <v>-0.02634672044468427</v>
      </c>
      <c r="O181" s="104"/>
      <c r="P181" s="15">
        <v>1696812.4100000001</v>
      </c>
      <c r="Q181" s="15">
        <v>1784300.781</v>
      </c>
      <c r="R181" s="90">
        <f t="shared" si="76"/>
        <v>-87488.37099999981</v>
      </c>
      <c r="S181" s="103">
        <f t="shared" si="77"/>
        <v>-0.04903229989675144</v>
      </c>
      <c r="T181" s="104"/>
      <c r="U181" s="15">
        <v>9134165.78</v>
      </c>
      <c r="V181" s="15">
        <v>9106094.390999999</v>
      </c>
      <c r="W181" s="90">
        <f t="shared" si="78"/>
        <v>28071.389000000432</v>
      </c>
      <c r="X181" s="103">
        <f t="shared" si="79"/>
        <v>0.0030827034944580375</v>
      </c>
    </row>
    <row r="182" spans="1:24" s="14" customFormat="1" ht="12.75" hidden="1" outlineLevel="2">
      <c r="A182" s="14" t="s">
        <v>791</v>
      </c>
      <c r="B182" s="14" t="s">
        <v>792</v>
      </c>
      <c r="C182" s="54" t="s">
        <v>1428</v>
      </c>
      <c r="D182" s="15"/>
      <c r="E182" s="15"/>
      <c r="F182" s="15">
        <v>96408.43000000001</v>
      </c>
      <c r="G182" s="15">
        <v>49536.378</v>
      </c>
      <c r="H182" s="90">
        <f t="shared" si="72"/>
        <v>46872.05200000001</v>
      </c>
      <c r="I182" s="103">
        <f t="shared" si="73"/>
        <v>0.94621475958537</v>
      </c>
      <c r="J182" s="104"/>
      <c r="K182" s="15">
        <v>491642.81</v>
      </c>
      <c r="L182" s="15">
        <v>274012.641</v>
      </c>
      <c r="M182" s="90">
        <f t="shared" si="74"/>
        <v>217630.169</v>
      </c>
      <c r="N182" s="103">
        <f t="shared" si="75"/>
        <v>0.7942340477642417</v>
      </c>
      <c r="O182" s="104"/>
      <c r="P182" s="15">
        <v>302418.49</v>
      </c>
      <c r="Q182" s="15">
        <v>183273.931</v>
      </c>
      <c r="R182" s="90">
        <f t="shared" si="76"/>
        <v>119144.55899999998</v>
      </c>
      <c r="S182" s="103">
        <f t="shared" si="77"/>
        <v>0.6500900501774034</v>
      </c>
      <c r="T182" s="104"/>
      <c r="U182" s="15">
        <v>1178931.8800000001</v>
      </c>
      <c r="V182" s="15">
        <v>831550.567</v>
      </c>
      <c r="W182" s="90">
        <f t="shared" si="78"/>
        <v>347381.3130000001</v>
      </c>
      <c r="X182" s="103">
        <f t="shared" si="79"/>
        <v>0.41775127909930226</v>
      </c>
    </row>
    <row r="183" spans="1:24" s="14" customFormat="1" ht="12.75" hidden="1" outlineLevel="2">
      <c r="A183" s="14" t="s">
        <v>793</v>
      </c>
      <c r="B183" s="14" t="s">
        <v>794</v>
      </c>
      <c r="C183" s="54" t="s">
        <v>1429</v>
      </c>
      <c r="D183" s="15"/>
      <c r="E183" s="15"/>
      <c r="F183" s="15">
        <v>383876</v>
      </c>
      <c r="G183" s="15">
        <v>131515</v>
      </c>
      <c r="H183" s="90">
        <f t="shared" si="72"/>
        <v>252361</v>
      </c>
      <c r="I183" s="103">
        <f t="shared" si="73"/>
        <v>1.9188761738204767</v>
      </c>
      <c r="J183" s="104"/>
      <c r="K183" s="15">
        <v>1010547</v>
      </c>
      <c r="L183" s="15">
        <v>220181</v>
      </c>
      <c r="M183" s="90">
        <f t="shared" si="74"/>
        <v>790366</v>
      </c>
      <c r="N183" s="103">
        <f t="shared" si="75"/>
        <v>3.58961944945295</v>
      </c>
      <c r="O183" s="104"/>
      <c r="P183" s="15">
        <v>763150</v>
      </c>
      <c r="Q183" s="15">
        <v>205714</v>
      </c>
      <c r="R183" s="90">
        <f t="shared" si="76"/>
        <v>557436</v>
      </c>
      <c r="S183" s="103">
        <f t="shared" si="77"/>
        <v>2.7097620968918013</v>
      </c>
      <c r="T183" s="104"/>
      <c r="U183" s="15">
        <v>2317563</v>
      </c>
      <c r="V183" s="15">
        <v>981328.39</v>
      </c>
      <c r="W183" s="90">
        <f t="shared" si="78"/>
        <v>1336234.6099999999</v>
      </c>
      <c r="X183" s="103">
        <f t="shared" si="79"/>
        <v>1.3616589753405584</v>
      </c>
    </row>
    <row r="184" spans="1:24" s="14" customFormat="1" ht="12.75" hidden="1" outlineLevel="2">
      <c r="A184" s="14" t="s">
        <v>795</v>
      </c>
      <c r="B184" s="14" t="s">
        <v>796</v>
      </c>
      <c r="C184" s="54" t="s">
        <v>1430</v>
      </c>
      <c r="D184" s="15"/>
      <c r="E184" s="15"/>
      <c r="F184" s="15">
        <v>4255040</v>
      </c>
      <c r="G184" s="15">
        <v>2318484</v>
      </c>
      <c r="H184" s="90">
        <f t="shared" si="72"/>
        <v>1936556</v>
      </c>
      <c r="I184" s="103">
        <f t="shared" si="73"/>
        <v>0.8352682183702799</v>
      </c>
      <c r="J184" s="104"/>
      <c r="K184" s="15">
        <v>13776683</v>
      </c>
      <c r="L184" s="15">
        <v>11862296</v>
      </c>
      <c r="M184" s="90">
        <f t="shared" si="74"/>
        <v>1914387</v>
      </c>
      <c r="N184" s="103">
        <f t="shared" si="75"/>
        <v>0.16138418734450732</v>
      </c>
      <c r="O184" s="104"/>
      <c r="P184" s="15">
        <v>10504461</v>
      </c>
      <c r="Q184" s="15">
        <v>7327826</v>
      </c>
      <c r="R184" s="90">
        <f t="shared" si="76"/>
        <v>3176635</v>
      </c>
      <c r="S184" s="103">
        <f t="shared" si="77"/>
        <v>0.4335030607986598</v>
      </c>
      <c r="T184" s="104"/>
      <c r="U184" s="15">
        <v>38152978</v>
      </c>
      <c r="V184" s="15">
        <v>33975985</v>
      </c>
      <c r="W184" s="90">
        <f t="shared" si="78"/>
        <v>4176993</v>
      </c>
      <c r="X184" s="103">
        <f t="shared" si="79"/>
        <v>0.12293957040539075</v>
      </c>
    </row>
    <row r="185" spans="1:24" s="14" customFormat="1" ht="12.75" hidden="1" outlineLevel="2">
      <c r="A185" s="14" t="s">
        <v>797</v>
      </c>
      <c r="B185" s="14" t="s">
        <v>798</v>
      </c>
      <c r="C185" s="54" t="s">
        <v>1431</v>
      </c>
      <c r="D185" s="15"/>
      <c r="E185" s="15"/>
      <c r="F185" s="15">
        <v>185404.24</v>
      </c>
      <c r="G185" s="15">
        <v>240438.07</v>
      </c>
      <c r="H185" s="90">
        <f t="shared" si="72"/>
        <v>-55033.830000000016</v>
      </c>
      <c r="I185" s="103">
        <f t="shared" si="73"/>
        <v>-0.22888983429288054</v>
      </c>
      <c r="J185" s="104"/>
      <c r="K185" s="15">
        <v>685465.63</v>
      </c>
      <c r="L185" s="15">
        <v>642092.46</v>
      </c>
      <c r="M185" s="90">
        <f t="shared" si="74"/>
        <v>43373.17000000004</v>
      </c>
      <c r="N185" s="103">
        <f t="shared" si="75"/>
        <v>0.06754972640544642</v>
      </c>
      <c r="O185" s="104"/>
      <c r="P185" s="15">
        <v>522749.28</v>
      </c>
      <c r="Q185" s="15">
        <v>514263.28</v>
      </c>
      <c r="R185" s="90">
        <f t="shared" si="76"/>
        <v>8486</v>
      </c>
      <c r="S185" s="103">
        <f t="shared" si="77"/>
        <v>0.016501275377857037</v>
      </c>
      <c r="T185" s="104"/>
      <c r="U185" s="15">
        <v>2329400.14</v>
      </c>
      <c r="V185" s="15">
        <v>1512591.543</v>
      </c>
      <c r="W185" s="90">
        <f t="shared" si="78"/>
        <v>816808.5970000001</v>
      </c>
      <c r="X185" s="103">
        <f t="shared" si="79"/>
        <v>0.5400060583308445</v>
      </c>
    </row>
    <row r="186" spans="1:24" s="13" customFormat="1" ht="12.75" collapsed="1">
      <c r="A186" s="13" t="s">
        <v>214</v>
      </c>
      <c r="B186" s="11"/>
      <c r="C186" s="56" t="s">
        <v>386</v>
      </c>
      <c r="D186" s="29"/>
      <c r="E186" s="29"/>
      <c r="F186" s="29">
        <v>6753500.73</v>
      </c>
      <c r="G186" s="29">
        <v>5436710.049000001</v>
      </c>
      <c r="H186" s="29">
        <f>+F186-G186</f>
        <v>1316790.6809999999</v>
      </c>
      <c r="I186" s="98">
        <f>IF(G186&lt;0,IF(H186=0,0,IF(OR(G186=0,F186=0),"N.M.",IF(ABS(H186/G186)&gt;=10,"N.M.",H186/(-G186)))),IF(H186=0,0,IF(OR(G186=0,F186=0),"N.M.",IF(ABS(H186/G186)&gt;=10,"N.M.",H186/G186))))</f>
        <v>0.24220358803982994</v>
      </c>
      <c r="J186" s="115"/>
      <c r="K186" s="29">
        <v>24359587.35</v>
      </c>
      <c r="L186" s="29">
        <v>27441067.882</v>
      </c>
      <c r="M186" s="29">
        <f>+K186-L186</f>
        <v>-3081480.531999998</v>
      </c>
      <c r="N186" s="98">
        <f>IF(L186&lt;0,IF(M186=0,0,IF(OR(L186=0,K186=0),"N.M.",IF(ABS(M186/L186)&gt;=10,"N.M.",M186/(-L186)))),IF(M186=0,0,IF(OR(L186=0,K186=0),"N.M.",IF(ABS(M186/L186)&gt;=10,"N.M.",M186/L186))))</f>
        <v>-0.1122944830445647</v>
      </c>
      <c r="O186" s="115"/>
      <c r="P186" s="29">
        <v>17510726.79</v>
      </c>
      <c r="Q186" s="29">
        <v>18857115.222000003</v>
      </c>
      <c r="R186" s="29">
        <f>+P186-Q186</f>
        <v>-1346388.4320000038</v>
      </c>
      <c r="S186" s="98">
        <f>IF(Q186&lt;0,IF(R186=0,0,IF(OR(Q186=0,P186=0),"N.M.",IF(ABS(R186/Q186)&gt;=10,"N.M.",R186/(-Q186)))),IF(R186=0,0,IF(OR(Q186=0,P186=0),"N.M.",IF(ABS(R186/Q186)&gt;=10,"N.M.",R186/Q186))))</f>
        <v>-0.07139949118140906</v>
      </c>
      <c r="T186" s="115"/>
      <c r="U186" s="29">
        <v>83601500.90999998</v>
      </c>
      <c r="V186" s="29">
        <v>77858041.951</v>
      </c>
      <c r="W186" s="29">
        <f>+U186-V186</f>
        <v>5743458.9589999765</v>
      </c>
      <c r="X186" s="98">
        <f>IF(V186&lt;0,IF(W186=0,0,IF(OR(V186=0,U186=0),"N.M.",IF(ABS(W186/V186)&gt;=10,"N.M.",W186/(-V186)))),IF(W186=0,0,IF(OR(V186=0,U186=0),"N.M.",IF(ABS(W186/V186)&gt;=10,"N.M.",W186/V186))))</f>
        <v>0.07376834576208101</v>
      </c>
    </row>
    <row r="187" spans="2:24" s="13" customFormat="1" ht="0.75" customHeight="1" hidden="1" outlineLevel="1">
      <c r="B187" s="11"/>
      <c r="C187" s="56"/>
      <c r="D187" s="29"/>
      <c r="E187" s="29"/>
      <c r="F187" s="29"/>
      <c r="G187" s="29"/>
      <c r="H187" s="29"/>
      <c r="I187" s="98"/>
      <c r="J187" s="115"/>
      <c r="K187" s="29"/>
      <c r="L187" s="29"/>
      <c r="M187" s="29"/>
      <c r="N187" s="98"/>
      <c r="O187" s="115"/>
      <c r="P187" s="29"/>
      <c r="Q187" s="29"/>
      <c r="R187" s="29"/>
      <c r="S187" s="98"/>
      <c r="T187" s="115"/>
      <c r="U187" s="29"/>
      <c r="V187" s="29"/>
      <c r="W187" s="29"/>
      <c r="X187" s="98"/>
    </row>
    <row r="188" spans="1:24" s="14" customFormat="1" ht="12.75" hidden="1" outlineLevel="2">
      <c r="A188" s="14" t="s">
        <v>799</v>
      </c>
      <c r="B188" s="14" t="s">
        <v>800</v>
      </c>
      <c r="C188" s="54" t="s">
        <v>1432</v>
      </c>
      <c r="D188" s="15"/>
      <c r="E188" s="15"/>
      <c r="F188" s="15">
        <v>0</v>
      </c>
      <c r="G188" s="15">
        <v>0</v>
      </c>
      <c r="H188" s="90">
        <f aca="true" t="shared" si="80" ref="H188:H193">+F188-G188</f>
        <v>0</v>
      </c>
      <c r="I188" s="103">
        <f aca="true" t="shared" si="81" ref="I188:I193">IF(G188&lt;0,IF(H188=0,0,IF(OR(G188=0,F188=0),"N.M.",IF(ABS(H188/G188)&gt;=10,"N.M.",H188/(-G188)))),IF(H188=0,0,IF(OR(G188=0,F188=0),"N.M.",IF(ABS(H188/G188)&gt;=10,"N.M.",H188/G188))))</f>
        <v>0</v>
      </c>
      <c r="J188" s="104"/>
      <c r="K188" s="15">
        <v>0</v>
      </c>
      <c r="L188" s="15">
        <v>0</v>
      </c>
      <c r="M188" s="90">
        <f aca="true" t="shared" si="82" ref="M188:M193">+K188-L188</f>
        <v>0</v>
      </c>
      <c r="N188" s="103">
        <f aca="true" t="shared" si="83" ref="N188:N193">IF(L188&lt;0,IF(M188=0,0,IF(OR(L188=0,K188=0),"N.M.",IF(ABS(M188/L188)&gt;=10,"N.M.",M188/(-L188)))),IF(M188=0,0,IF(OR(L188=0,K188=0),"N.M.",IF(ABS(M188/L188)&gt;=10,"N.M.",M188/L188))))</f>
        <v>0</v>
      </c>
      <c r="O188" s="104"/>
      <c r="P188" s="15">
        <v>0</v>
      </c>
      <c r="Q188" s="15">
        <v>0</v>
      </c>
      <c r="R188" s="90">
        <f aca="true" t="shared" si="84" ref="R188:R193">+P188-Q188</f>
        <v>0</v>
      </c>
      <c r="S188" s="103">
        <f aca="true" t="shared" si="85" ref="S188:S193">IF(Q188&lt;0,IF(R188=0,0,IF(OR(Q188=0,P188=0),"N.M.",IF(ABS(R188/Q188)&gt;=10,"N.M.",R188/(-Q188)))),IF(R188=0,0,IF(OR(Q188=0,P188=0),"N.M.",IF(ABS(R188/Q188)&gt;=10,"N.M.",R188/Q188))))</f>
        <v>0</v>
      </c>
      <c r="T188" s="104"/>
      <c r="U188" s="15">
        <v>0</v>
      </c>
      <c r="V188" s="15">
        <v>-45282.33</v>
      </c>
      <c r="W188" s="90">
        <f aca="true" t="shared" si="86" ref="W188:W193">+U188-V188</f>
        <v>45282.33</v>
      </c>
      <c r="X188" s="103" t="str">
        <f aca="true" t="shared" si="87" ref="X188:X193">IF(V188&lt;0,IF(W188=0,0,IF(OR(V188=0,U188=0),"N.M.",IF(ABS(W188/V188)&gt;=10,"N.M.",W188/(-V188)))),IF(W188=0,0,IF(OR(V188=0,U188=0),"N.M.",IF(ABS(W188/V188)&gt;=10,"N.M.",W188/V188))))</f>
        <v>N.M.</v>
      </c>
    </row>
    <row r="189" spans="1:24" s="14" customFormat="1" ht="12.75" hidden="1" outlineLevel="2">
      <c r="A189" s="14" t="s">
        <v>801</v>
      </c>
      <c r="B189" s="14" t="s">
        <v>802</v>
      </c>
      <c r="C189" s="54" t="s">
        <v>1433</v>
      </c>
      <c r="D189" s="15"/>
      <c r="E189" s="15"/>
      <c r="F189" s="15">
        <v>5009112</v>
      </c>
      <c r="G189" s="15">
        <v>5171384</v>
      </c>
      <c r="H189" s="90">
        <f t="shared" si="80"/>
        <v>-162272</v>
      </c>
      <c r="I189" s="103">
        <f t="shared" si="81"/>
        <v>-0.03137883398332052</v>
      </c>
      <c r="J189" s="104"/>
      <c r="K189" s="15">
        <v>19567284</v>
      </c>
      <c r="L189" s="15">
        <v>22619039</v>
      </c>
      <c r="M189" s="90">
        <f t="shared" si="82"/>
        <v>-3051755</v>
      </c>
      <c r="N189" s="103">
        <f t="shared" si="83"/>
        <v>-0.13491974614836644</v>
      </c>
      <c r="O189" s="104"/>
      <c r="P189" s="15">
        <v>14496092</v>
      </c>
      <c r="Q189" s="15">
        <v>15637816</v>
      </c>
      <c r="R189" s="90">
        <f t="shared" si="84"/>
        <v>-1141724</v>
      </c>
      <c r="S189" s="103">
        <f t="shared" si="85"/>
        <v>-0.07301045107577682</v>
      </c>
      <c r="T189" s="104"/>
      <c r="U189" s="15">
        <v>56764476</v>
      </c>
      <c r="V189" s="15">
        <v>61218727.76</v>
      </c>
      <c r="W189" s="90">
        <f t="shared" si="86"/>
        <v>-4454251.759999998</v>
      </c>
      <c r="X189" s="103">
        <f t="shared" si="87"/>
        <v>-0.07275962639181768</v>
      </c>
    </row>
    <row r="190" spans="1:24" s="14" customFormat="1" ht="12.75" hidden="1" outlineLevel="2">
      <c r="A190" s="14" t="s">
        <v>803</v>
      </c>
      <c r="B190" s="14" t="s">
        <v>804</v>
      </c>
      <c r="C190" s="54" t="s">
        <v>1434</v>
      </c>
      <c r="D190" s="15"/>
      <c r="E190" s="15"/>
      <c r="F190" s="15">
        <v>1997433</v>
      </c>
      <c r="G190" s="15">
        <v>846640</v>
      </c>
      <c r="H190" s="90">
        <f t="shared" si="80"/>
        <v>1150793</v>
      </c>
      <c r="I190" s="103">
        <f t="shared" si="81"/>
        <v>1.3592471416422565</v>
      </c>
      <c r="J190" s="104"/>
      <c r="K190" s="15">
        <v>5105441</v>
      </c>
      <c r="L190" s="15">
        <v>1640593</v>
      </c>
      <c r="M190" s="90">
        <f t="shared" si="82"/>
        <v>3464848</v>
      </c>
      <c r="N190" s="103">
        <f t="shared" si="83"/>
        <v>2.1119485454344864</v>
      </c>
      <c r="O190" s="104"/>
      <c r="P190" s="15">
        <v>4845625</v>
      </c>
      <c r="Q190" s="15">
        <v>1594849</v>
      </c>
      <c r="R190" s="90">
        <f t="shared" si="84"/>
        <v>3250776</v>
      </c>
      <c r="S190" s="103">
        <f t="shared" si="85"/>
        <v>2.0382970425413314</v>
      </c>
      <c r="T190" s="104"/>
      <c r="U190" s="15">
        <v>13081586</v>
      </c>
      <c r="V190" s="15">
        <v>9025854.7</v>
      </c>
      <c r="W190" s="90">
        <f t="shared" si="86"/>
        <v>4055731.3000000007</v>
      </c>
      <c r="X190" s="103">
        <f t="shared" si="87"/>
        <v>0.4493459550152077</v>
      </c>
    </row>
    <row r="191" spans="1:24" s="14" customFormat="1" ht="12.75" hidden="1" outlineLevel="2">
      <c r="A191" s="14" t="s">
        <v>805</v>
      </c>
      <c r="B191" s="14" t="s">
        <v>806</v>
      </c>
      <c r="C191" s="54" t="s">
        <v>1435</v>
      </c>
      <c r="D191" s="15"/>
      <c r="E191" s="15"/>
      <c r="F191" s="15">
        <v>3874168</v>
      </c>
      <c r="G191" s="15">
        <v>3522353</v>
      </c>
      <c r="H191" s="90">
        <f t="shared" si="80"/>
        <v>351815</v>
      </c>
      <c r="I191" s="103">
        <f t="shared" si="81"/>
        <v>0.09988067635469812</v>
      </c>
      <c r="J191" s="104"/>
      <c r="K191" s="15">
        <v>15650185</v>
      </c>
      <c r="L191" s="15">
        <v>13822894</v>
      </c>
      <c r="M191" s="90">
        <f t="shared" si="82"/>
        <v>1827291</v>
      </c>
      <c r="N191" s="103">
        <f t="shared" si="83"/>
        <v>0.13219308489235324</v>
      </c>
      <c r="O191" s="104"/>
      <c r="P191" s="15">
        <v>12052754</v>
      </c>
      <c r="Q191" s="15">
        <v>10794695</v>
      </c>
      <c r="R191" s="90">
        <f t="shared" si="84"/>
        <v>1258059</v>
      </c>
      <c r="S191" s="103">
        <f t="shared" si="85"/>
        <v>0.11654419138289687</v>
      </c>
      <c r="T191" s="104"/>
      <c r="U191" s="15">
        <v>45109409</v>
      </c>
      <c r="V191" s="15">
        <v>42622493</v>
      </c>
      <c r="W191" s="90">
        <f t="shared" si="86"/>
        <v>2486916</v>
      </c>
      <c r="X191" s="103">
        <f t="shared" si="87"/>
        <v>0.05834750210411203</v>
      </c>
    </row>
    <row r="192" spans="1:24" s="14" customFormat="1" ht="12.75" hidden="1" outlineLevel="2">
      <c r="A192" s="14" t="s">
        <v>807</v>
      </c>
      <c r="B192" s="14" t="s">
        <v>808</v>
      </c>
      <c r="C192" s="54" t="s">
        <v>1436</v>
      </c>
      <c r="D192" s="15"/>
      <c r="E192" s="15"/>
      <c r="F192" s="15">
        <v>2477196.46</v>
      </c>
      <c r="G192" s="15">
        <v>2819009.92</v>
      </c>
      <c r="H192" s="90">
        <f t="shared" si="80"/>
        <v>-341813.45999999996</v>
      </c>
      <c r="I192" s="103">
        <f t="shared" si="81"/>
        <v>-0.12125301779711367</v>
      </c>
      <c r="J192" s="104"/>
      <c r="K192" s="15">
        <v>13356046.02</v>
      </c>
      <c r="L192" s="15">
        <v>16640916.1</v>
      </c>
      <c r="M192" s="90">
        <f t="shared" si="82"/>
        <v>-3284870.08</v>
      </c>
      <c r="N192" s="103">
        <f t="shared" si="83"/>
        <v>-0.19739719017031762</v>
      </c>
      <c r="O192" s="104"/>
      <c r="P192" s="15">
        <v>8481079</v>
      </c>
      <c r="Q192" s="15">
        <v>10744205.27</v>
      </c>
      <c r="R192" s="90">
        <f t="shared" si="84"/>
        <v>-2263126.2699999996</v>
      </c>
      <c r="S192" s="103">
        <f t="shared" si="85"/>
        <v>-0.21063691665674958</v>
      </c>
      <c r="T192" s="104"/>
      <c r="U192" s="15">
        <v>54634482.94</v>
      </c>
      <c r="V192" s="15">
        <v>53560806.25</v>
      </c>
      <c r="W192" s="90">
        <f t="shared" si="86"/>
        <v>1073676.6899999976</v>
      </c>
      <c r="X192" s="103">
        <f t="shared" si="87"/>
        <v>0.020045939655734694</v>
      </c>
    </row>
    <row r="193" spans="1:24" s="13" customFormat="1" ht="12.75" collapsed="1">
      <c r="A193" s="13" t="s">
        <v>215</v>
      </c>
      <c r="B193" s="11"/>
      <c r="C193" s="56" t="s">
        <v>258</v>
      </c>
      <c r="D193" s="29"/>
      <c r="E193" s="29"/>
      <c r="F193" s="29">
        <v>13357909.46</v>
      </c>
      <c r="G193" s="29">
        <v>12359386.92</v>
      </c>
      <c r="H193" s="29">
        <f t="shared" si="80"/>
        <v>998522.540000001</v>
      </c>
      <c r="I193" s="98">
        <f t="shared" si="81"/>
        <v>0.08079062064026724</v>
      </c>
      <c r="J193" s="115"/>
      <c r="K193" s="29">
        <v>53678956.019999996</v>
      </c>
      <c r="L193" s="29">
        <v>54723442.1</v>
      </c>
      <c r="M193" s="29">
        <f t="shared" si="82"/>
        <v>-1044486.0800000057</v>
      </c>
      <c r="N193" s="98">
        <f t="shared" si="83"/>
        <v>-0.019086629786396525</v>
      </c>
      <c r="O193" s="115"/>
      <c r="P193" s="29">
        <v>39875550</v>
      </c>
      <c r="Q193" s="29">
        <v>38771565.269999996</v>
      </c>
      <c r="R193" s="29">
        <f t="shared" si="84"/>
        <v>1103984.7300000042</v>
      </c>
      <c r="S193" s="98">
        <f t="shared" si="85"/>
        <v>0.028474082031818993</v>
      </c>
      <c r="T193" s="115"/>
      <c r="U193" s="29">
        <v>169589953.94000003</v>
      </c>
      <c r="V193" s="29">
        <v>166382599.38</v>
      </c>
      <c r="W193" s="29">
        <f t="shared" si="86"/>
        <v>3207354.560000032</v>
      </c>
      <c r="X193" s="98">
        <f t="shared" si="87"/>
        <v>0.01927698312174327</v>
      </c>
    </row>
    <row r="194" spans="2:24" s="13" customFormat="1" ht="0.75" customHeight="1" hidden="1" outlineLevel="1">
      <c r="B194" s="11"/>
      <c r="C194" s="56"/>
      <c r="D194" s="29"/>
      <c r="E194" s="29"/>
      <c r="F194" s="29"/>
      <c r="G194" s="29"/>
      <c r="H194" s="29"/>
      <c r="I194" s="98"/>
      <c r="J194" s="115"/>
      <c r="K194" s="29"/>
      <c r="L194" s="29"/>
      <c r="M194" s="29"/>
      <c r="N194" s="98"/>
      <c r="O194" s="115"/>
      <c r="P194" s="29"/>
      <c r="Q194" s="29"/>
      <c r="R194" s="29"/>
      <c r="S194" s="98"/>
      <c r="T194" s="115"/>
      <c r="U194" s="29"/>
      <c r="V194" s="29"/>
      <c r="W194" s="29"/>
      <c r="X194" s="98"/>
    </row>
    <row r="195" spans="1:24" s="14" customFormat="1" ht="12.75" hidden="1" outlineLevel="2">
      <c r="A195" s="14" t="s">
        <v>809</v>
      </c>
      <c r="B195" s="14" t="s">
        <v>810</v>
      </c>
      <c r="C195" s="54" t="s">
        <v>1437</v>
      </c>
      <c r="D195" s="15"/>
      <c r="E195" s="15"/>
      <c r="F195" s="15">
        <v>-228</v>
      </c>
      <c r="G195" s="15">
        <v>-155</v>
      </c>
      <c r="H195" s="90">
        <f aca="true" t="shared" si="88" ref="H195:H226">+F195-G195</f>
        <v>-73</v>
      </c>
      <c r="I195" s="103">
        <f aca="true" t="shared" si="89" ref="I195:I226">IF(G195&lt;0,IF(H195=0,0,IF(OR(G195=0,F195=0),"N.M.",IF(ABS(H195/G195)&gt;=10,"N.M.",H195/(-G195)))),IF(H195=0,0,IF(OR(G195=0,F195=0),"N.M.",IF(ABS(H195/G195)&gt;=10,"N.M.",H195/G195))))</f>
        <v>-0.47096774193548385</v>
      </c>
      <c r="J195" s="104"/>
      <c r="K195" s="15">
        <v>-911</v>
      </c>
      <c r="L195" s="15">
        <v>-621</v>
      </c>
      <c r="M195" s="90">
        <f aca="true" t="shared" si="90" ref="M195:M226">+K195-L195</f>
        <v>-290</v>
      </c>
      <c r="N195" s="103">
        <f aca="true" t="shared" si="91" ref="N195:N226">IF(L195&lt;0,IF(M195=0,0,IF(OR(L195=0,K195=0),"N.M.",IF(ABS(M195/L195)&gt;=10,"N.M.",M195/(-L195)))),IF(M195=0,0,IF(OR(L195=0,K195=0),"N.M.",IF(ABS(M195/L195)&gt;=10,"N.M.",M195/L195))))</f>
        <v>-0.4669887278582931</v>
      </c>
      <c r="O195" s="104"/>
      <c r="P195" s="15">
        <v>-684</v>
      </c>
      <c r="Q195" s="15">
        <v>-465</v>
      </c>
      <c r="R195" s="90">
        <f aca="true" t="shared" si="92" ref="R195:R226">+P195-Q195</f>
        <v>-219</v>
      </c>
      <c r="S195" s="103">
        <f aca="true" t="shared" si="93" ref="S195:S226">IF(Q195&lt;0,IF(R195=0,0,IF(OR(Q195=0,P195=0),"N.M.",IF(ABS(R195/Q195)&gt;=10,"N.M.",R195/(-Q195)))),IF(R195=0,0,IF(OR(Q195=0,P195=0),"N.M.",IF(ABS(R195/Q195)&gt;=10,"N.M.",R195/Q195))))</f>
        <v>-0.47096774193548385</v>
      </c>
      <c r="T195" s="104"/>
      <c r="U195" s="15">
        <v>-2466</v>
      </c>
      <c r="V195" s="15">
        <v>-1861</v>
      </c>
      <c r="W195" s="90">
        <f aca="true" t="shared" si="94" ref="W195:W226">+U195-V195</f>
        <v>-605</v>
      </c>
      <c r="X195" s="103">
        <f aca="true" t="shared" si="95" ref="X195:X226">IF(V195&lt;0,IF(W195=0,0,IF(OR(V195=0,U195=0),"N.M.",IF(ABS(W195/V195)&gt;=10,"N.M.",W195/(-V195)))),IF(W195=0,0,IF(OR(V195=0,U195=0),"N.M.",IF(ABS(W195/V195)&gt;=10,"N.M.",W195/V195))))</f>
        <v>-0.32509403546480387</v>
      </c>
    </row>
    <row r="196" spans="1:24" s="14" customFormat="1" ht="12.75" hidden="1" outlineLevel="2">
      <c r="A196" s="14" t="s">
        <v>811</v>
      </c>
      <c r="B196" s="14" t="s">
        <v>812</v>
      </c>
      <c r="C196" s="54" t="s">
        <v>1438</v>
      </c>
      <c r="D196" s="15"/>
      <c r="E196" s="15"/>
      <c r="F196" s="15">
        <v>97865.09</v>
      </c>
      <c r="G196" s="15">
        <v>81374.28</v>
      </c>
      <c r="H196" s="90">
        <f t="shared" si="88"/>
        <v>16490.809999999998</v>
      </c>
      <c r="I196" s="103">
        <f t="shared" si="89"/>
        <v>0.20265383607695206</v>
      </c>
      <c r="J196" s="104"/>
      <c r="K196" s="15">
        <v>386292.75</v>
      </c>
      <c r="L196" s="15">
        <v>358960.53</v>
      </c>
      <c r="M196" s="90">
        <f t="shared" si="90"/>
        <v>27332.219999999972</v>
      </c>
      <c r="N196" s="103">
        <f t="shared" si="91"/>
        <v>0.07614268900260418</v>
      </c>
      <c r="O196" s="104"/>
      <c r="P196" s="15">
        <v>294165.12</v>
      </c>
      <c r="Q196" s="15">
        <v>268465.65</v>
      </c>
      <c r="R196" s="90">
        <f t="shared" si="92"/>
        <v>25699.469999999972</v>
      </c>
      <c r="S196" s="103">
        <f t="shared" si="93"/>
        <v>0.09572721873356971</v>
      </c>
      <c r="T196" s="104"/>
      <c r="U196" s="15">
        <v>1011781.02</v>
      </c>
      <c r="V196" s="15">
        <v>1052453.9700000002</v>
      </c>
      <c r="W196" s="90">
        <f t="shared" si="94"/>
        <v>-40672.950000000186</v>
      </c>
      <c r="X196" s="103">
        <f t="shared" si="95"/>
        <v>-0.038645823151771834</v>
      </c>
    </row>
    <row r="197" spans="1:24" s="14" customFormat="1" ht="12.75" hidden="1" outlineLevel="2">
      <c r="A197" s="14" t="s">
        <v>813</v>
      </c>
      <c r="B197" s="14" t="s">
        <v>814</v>
      </c>
      <c r="C197" s="54" t="s">
        <v>1439</v>
      </c>
      <c r="D197" s="15"/>
      <c r="E197" s="15"/>
      <c r="F197" s="15">
        <v>72236.81</v>
      </c>
      <c r="G197" s="15">
        <v>90493.37</v>
      </c>
      <c r="H197" s="90">
        <f t="shared" si="88"/>
        <v>-18256.559999999998</v>
      </c>
      <c r="I197" s="103">
        <f t="shared" si="89"/>
        <v>-0.20174472450302158</v>
      </c>
      <c r="J197" s="104"/>
      <c r="K197" s="15">
        <v>391726.63</v>
      </c>
      <c r="L197" s="15">
        <v>440958.2</v>
      </c>
      <c r="M197" s="90">
        <f t="shared" si="90"/>
        <v>-49231.57000000001</v>
      </c>
      <c r="N197" s="103">
        <f t="shared" si="91"/>
        <v>-0.11164679554660738</v>
      </c>
      <c r="O197" s="104"/>
      <c r="P197" s="15">
        <v>263466.47000000003</v>
      </c>
      <c r="Q197" s="15">
        <v>330290.78</v>
      </c>
      <c r="R197" s="90">
        <f t="shared" si="92"/>
        <v>-66824.31</v>
      </c>
      <c r="S197" s="103">
        <f t="shared" si="93"/>
        <v>-0.20231963483812654</v>
      </c>
      <c r="T197" s="104"/>
      <c r="U197" s="15">
        <v>1179039.08</v>
      </c>
      <c r="V197" s="15">
        <v>1169684.18</v>
      </c>
      <c r="W197" s="90">
        <f t="shared" si="94"/>
        <v>9354.90000000014</v>
      </c>
      <c r="X197" s="103">
        <f t="shared" si="95"/>
        <v>0.007997799884751917</v>
      </c>
    </row>
    <row r="198" spans="1:24" s="14" customFormat="1" ht="12.75" hidden="1" outlineLevel="2">
      <c r="A198" s="14" t="s">
        <v>815</v>
      </c>
      <c r="B198" s="14" t="s">
        <v>816</v>
      </c>
      <c r="C198" s="54" t="s">
        <v>1440</v>
      </c>
      <c r="D198" s="15"/>
      <c r="E198" s="15"/>
      <c r="F198" s="15">
        <v>352100.64</v>
      </c>
      <c r="G198" s="15">
        <v>363426.23</v>
      </c>
      <c r="H198" s="90">
        <f t="shared" si="88"/>
        <v>-11325.589999999967</v>
      </c>
      <c r="I198" s="103">
        <f t="shared" si="89"/>
        <v>-0.03116338080495722</v>
      </c>
      <c r="J198" s="104"/>
      <c r="K198" s="15">
        <v>1389780.28</v>
      </c>
      <c r="L198" s="15">
        <v>1455215.56</v>
      </c>
      <c r="M198" s="90">
        <f t="shared" si="90"/>
        <v>-65435.28000000003</v>
      </c>
      <c r="N198" s="103">
        <f t="shared" si="91"/>
        <v>-0.04496603925812889</v>
      </c>
      <c r="O198" s="104"/>
      <c r="P198" s="15">
        <v>915796.88</v>
      </c>
      <c r="Q198" s="15">
        <v>1109767.17</v>
      </c>
      <c r="R198" s="90">
        <f t="shared" si="92"/>
        <v>-193970.28999999992</v>
      </c>
      <c r="S198" s="103">
        <f t="shared" si="93"/>
        <v>-0.17478467127478634</v>
      </c>
      <c r="T198" s="104"/>
      <c r="U198" s="15">
        <v>4672100.113</v>
      </c>
      <c r="V198" s="15">
        <v>4550305.890000001</v>
      </c>
      <c r="W198" s="90">
        <f t="shared" si="94"/>
        <v>121794.2229999993</v>
      </c>
      <c r="X198" s="103">
        <f t="shared" si="95"/>
        <v>0.026766161648090713</v>
      </c>
    </row>
    <row r="199" spans="1:24" s="14" customFormat="1" ht="12.75" hidden="1" outlineLevel="2">
      <c r="A199" s="14" t="s">
        <v>817</v>
      </c>
      <c r="B199" s="14" t="s">
        <v>818</v>
      </c>
      <c r="C199" s="54" t="s">
        <v>1441</v>
      </c>
      <c r="D199" s="15"/>
      <c r="E199" s="15"/>
      <c r="F199" s="15">
        <v>30243.16</v>
      </c>
      <c r="G199" s="15">
        <v>0</v>
      </c>
      <c r="H199" s="90">
        <f t="shared" si="88"/>
        <v>30243.16</v>
      </c>
      <c r="I199" s="103" t="str">
        <f t="shared" si="89"/>
        <v>N.M.</v>
      </c>
      <c r="J199" s="104"/>
      <c r="K199" s="15">
        <v>30243.16</v>
      </c>
      <c r="L199" s="15">
        <v>51934.36</v>
      </c>
      <c r="M199" s="90">
        <f t="shared" si="90"/>
        <v>-21691.2</v>
      </c>
      <c r="N199" s="103">
        <f t="shared" si="91"/>
        <v>-0.41766568414436994</v>
      </c>
      <c r="O199" s="104"/>
      <c r="P199" s="15">
        <v>30243.16</v>
      </c>
      <c r="Q199" s="15">
        <v>51934.36</v>
      </c>
      <c r="R199" s="90">
        <f t="shared" si="92"/>
        <v>-21691.2</v>
      </c>
      <c r="S199" s="103">
        <f t="shared" si="93"/>
        <v>-0.41766568414436994</v>
      </c>
      <c r="T199" s="104"/>
      <c r="U199" s="15">
        <v>30243.16</v>
      </c>
      <c r="V199" s="15">
        <v>51934.36</v>
      </c>
      <c r="W199" s="90">
        <f t="shared" si="94"/>
        <v>-21691.2</v>
      </c>
      <c r="X199" s="103">
        <f t="shared" si="95"/>
        <v>-0.41766568414436994</v>
      </c>
    </row>
    <row r="200" spans="1:24" s="14" customFormat="1" ht="12.75" hidden="1" outlineLevel="2">
      <c r="A200" s="14" t="s">
        <v>819</v>
      </c>
      <c r="B200" s="14" t="s">
        <v>820</v>
      </c>
      <c r="C200" s="54" t="s">
        <v>1442</v>
      </c>
      <c r="D200" s="15"/>
      <c r="E200" s="15"/>
      <c r="F200" s="15">
        <v>124730.78</v>
      </c>
      <c r="G200" s="15">
        <v>63374.270000000004</v>
      </c>
      <c r="H200" s="90">
        <f t="shared" si="88"/>
        <v>61356.509999999995</v>
      </c>
      <c r="I200" s="103">
        <f t="shared" si="89"/>
        <v>0.9681612111666137</v>
      </c>
      <c r="J200" s="104"/>
      <c r="K200" s="15">
        <v>377034.45</v>
      </c>
      <c r="L200" s="15">
        <v>284422.93</v>
      </c>
      <c r="M200" s="90">
        <f t="shared" si="90"/>
        <v>92611.52000000002</v>
      </c>
      <c r="N200" s="103">
        <f t="shared" si="91"/>
        <v>0.3256120032235095</v>
      </c>
      <c r="O200" s="104"/>
      <c r="P200" s="15">
        <v>305390.87</v>
      </c>
      <c r="Q200" s="15">
        <v>198452.03</v>
      </c>
      <c r="R200" s="90">
        <f t="shared" si="92"/>
        <v>106938.84</v>
      </c>
      <c r="S200" s="103">
        <f t="shared" si="93"/>
        <v>0.5388649337575433</v>
      </c>
      <c r="T200" s="104"/>
      <c r="U200" s="15">
        <v>968505.4210000001</v>
      </c>
      <c r="V200" s="15">
        <v>1080772.31</v>
      </c>
      <c r="W200" s="90">
        <f t="shared" si="94"/>
        <v>-112266.88899999997</v>
      </c>
      <c r="X200" s="103">
        <f t="shared" si="95"/>
        <v>-0.10387654084142844</v>
      </c>
    </row>
    <row r="201" spans="1:24" s="14" customFormat="1" ht="12.75" hidden="1" outlineLevel="2">
      <c r="A201" s="14" t="s">
        <v>821</v>
      </c>
      <c r="B201" s="14" t="s">
        <v>822</v>
      </c>
      <c r="C201" s="54" t="s">
        <v>1443</v>
      </c>
      <c r="D201" s="15"/>
      <c r="E201" s="15"/>
      <c r="F201" s="15">
        <v>0</v>
      </c>
      <c r="G201" s="15">
        <v>0</v>
      </c>
      <c r="H201" s="90">
        <f t="shared" si="88"/>
        <v>0</v>
      </c>
      <c r="I201" s="103">
        <f t="shared" si="89"/>
        <v>0</v>
      </c>
      <c r="J201" s="104"/>
      <c r="K201" s="15">
        <v>0</v>
      </c>
      <c r="L201" s="15">
        <v>0</v>
      </c>
      <c r="M201" s="90">
        <f t="shared" si="90"/>
        <v>0</v>
      </c>
      <c r="N201" s="103">
        <f t="shared" si="91"/>
        <v>0</v>
      </c>
      <c r="O201" s="104"/>
      <c r="P201" s="15">
        <v>0</v>
      </c>
      <c r="Q201" s="15">
        <v>0</v>
      </c>
      <c r="R201" s="90">
        <f t="shared" si="92"/>
        <v>0</v>
      </c>
      <c r="S201" s="103">
        <f t="shared" si="93"/>
        <v>0</v>
      </c>
      <c r="T201" s="104"/>
      <c r="U201" s="15">
        <v>0</v>
      </c>
      <c r="V201" s="15">
        <v>-3.5100000000000002</v>
      </c>
      <c r="W201" s="90">
        <f t="shared" si="94"/>
        <v>3.5100000000000002</v>
      </c>
      <c r="X201" s="103" t="str">
        <f t="shared" si="95"/>
        <v>N.M.</v>
      </c>
    </row>
    <row r="202" spans="1:24" s="14" customFormat="1" ht="12.75" hidden="1" outlineLevel="2">
      <c r="A202" s="14" t="s">
        <v>823</v>
      </c>
      <c r="B202" s="14" t="s">
        <v>824</v>
      </c>
      <c r="C202" s="54" t="s">
        <v>1444</v>
      </c>
      <c r="D202" s="15"/>
      <c r="E202" s="15"/>
      <c r="F202" s="15">
        <v>279761.74</v>
      </c>
      <c r="G202" s="15">
        <v>308089.21</v>
      </c>
      <c r="H202" s="90">
        <f t="shared" si="88"/>
        <v>-28327.47000000003</v>
      </c>
      <c r="I202" s="103">
        <f t="shared" si="89"/>
        <v>-0.09194567378714766</v>
      </c>
      <c r="J202" s="104"/>
      <c r="K202" s="15">
        <v>1531191.21</v>
      </c>
      <c r="L202" s="15">
        <v>1457922.2</v>
      </c>
      <c r="M202" s="90">
        <f t="shared" si="90"/>
        <v>73269.01000000001</v>
      </c>
      <c r="N202" s="103">
        <f t="shared" si="91"/>
        <v>0.05025577496522106</v>
      </c>
      <c r="O202" s="104"/>
      <c r="P202" s="15">
        <v>1070807.51</v>
      </c>
      <c r="Q202" s="15">
        <v>1061935.67</v>
      </c>
      <c r="R202" s="90">
        <f t="shared" si="92"/>
        <v>8871.840000000084</v>
      </c>
      <c r="S202" s="103">
        <f t="shared" si="93"/>
        <v>0.008354404368016082</v>
      </c>
      <c r="T202" s="104"/>
      <c r="U202" s="15">
        <v>4156083.467</v>
      </c>
      <c r="V202" s="15">
        <v>3460641.0999999996</v>
      </c>
      <c r="W202" s="90">
        <f t="shared" si="94"/>
        <v>695442.3670000006</v>
      </c>
      <c r="X202" s="103">
        <f t="shared" si="95"/>
        <v>0.20095766850830057</v>
      </c>
    </row>
    <row r="203" spans="1:24" s="14" customFormat="1" ht="12.75" hidden="1" outlineLevel="2">
      <c r="A203" s="14" t="s">
        <v>825</v>
      </c>
      <c r="B203" s="14" t="s">
        <v>826</v>
      </c>
      <c r="C203" s="54" t="s">
        <v>1445</v>
      </c>
      <c r="D203" s="15"/>
      <c r="E203" s="15"/>
      <c r="F203" s="15">
        <v>0</v>
      </c>
      <c r="G203" s="15">
        <v>0</v>
      </c>
      <c r="H203" s="90">
        <f t="shared" si="88"/>
        <v>0</v>
      </c>
      <c r="I203" s="103">
        <f t="shared" si="89"/>
        <v>0</v>
      </c>
      <c r="J203" s="104"/>
      <c r="K203" s="15">
        <v>0</v>
      </c>
      <c r="L203" s="15">
        <v>0</v>
      </c>
      <c r="M203" s="90">
        <f t="shared" si="90"/>
        <v>0</v>
      </c>
      <c r="N203" s="103">
        <f t="shared" si="91"/>
        <v>0</v>
      </c>
      <c r="O203" s="104"/>
      <c r="P203" s="15">
        <v>0</v>
      </c>
      <c r="Q203" s="15">
        <v>0</v>
      </c>
      <c r="R203" s="90">
        <f t="shared" si="92"/>
        <v>0</v>
      </c>
      <c r="S203" s="103">
        <f t="shared" si="93"/>
        <v>0</v>
      </c>
      <c r="T203" s="104"/>
      <c r="U203" s="15">
        <v>0</v>
      </c>
      <c r="V203" s="15">
        <v>18.76</v>
      </c>
      <c r="W203" s="90">
        <f t="shared" si="94"/>
        <v>-18.76</v>
      </c>
      <c r="X203" s="103" t="str">
        <f t="shared" si="95"/>
        <v>N.M.</v>
      </c>
    </row>
    <row r="204" spans="1:24" s="14" customFormat="1" ht="12.75" hidden="1" outlineLevel="2">
      <c r="A204" s="14" t="s">
        <v>827</v>
      </c>
      <c r="B204" s="14" t="s">
        <v>828</v>
      </c>
      <c r="C204" s="54" t="s">
        <v>1446</v>
      </c>
      <c r="D204" s="15"/>
      <c r="E204" s="15"/>
      <c r="F204" s="15">
        <v>12.77</v>
      </c>
      <c r="G204" s="15">
        <v>-3.3200000000000003</v>
      </c>
      <c r="H204" s="90">
        <f t="shared" si="88"/>
        <v>16.09</v>
      </c>
      <c r="I204" s="103">
        <f t="shared" si="89"/>
        <v>4.846385542168674</v>
      </c>
      <c r="J204" s="104"/>
      <c r="K204" s="15">
        <v>26.3</v>
      </c>
      <c r="L204" s="15">
        <v>0.92</v>
      </c>
      <c r="M204" s="90">
        <f t="shared" si="90"/>
        <v>25.38</v>
      </c>
      <c r="N204" s="103" t="str">
        <f t="shared" si="91"/>
        <v>N.M.</v>
      </c>
      <c r="O204" s="104"/>
      <c r="P204" s="15">
        <v>29.080000000000002</v>
      </c>
      <c r="Q204" s="15">
        <v>-2.16</v>
      </c>
      <c r="R204" s="90">
        <f t="shared" si="92"/>
        <v>31.240000000000002</v>
      </c>
      <c r="S204" s="103" t="str">
        <f t="shared" si="93"/>
        <v>N.M.</v>
      </c>
      <c r="T204" s="104"/>
      <c r="U204" s="15">
        <v>28.16</v>
      </c>
      <c r="V204" s="15">
        <v>0.92</v>
      </c>
      <c r="W204" s="90">
        <f t="shared" si="94"/>
        <v>27.24</v>
      </c>
      <c r="X204" s="103" t="str">
        <f t="shared" si="95"/>
        <v>N.M.</v>
      </c>
    </row>
    <row r="205" spans="1:24" s="14" customFormat="1" ht="12.75" hidden="1" outlineLevel="2">
      <c r="A205" s="14" t="s">
        <v>829</v>
      </c>
      <c r="B205" s="14" t="s">
        <v>830</v>
      </c>
      <c r="C205" s="54" t="s">
        <v>1447</v>
      </c>
      <c r="D205" s="15"/>
      <c r="E205" s="15"/>
      <c r="F205" s="15">
        <v>-78.32000000000001</v>
      </c>
      <c r="G205" s="15">
        <v>10.9</v>
      </c>
      <c r="H205" s="90">
        <f t="shared" si="88"/>
        <v>-89.22000000000001</v>
      </c>
      <c r="I205" s="103">
        <f t="shared" si="89"/>
        <v>-8.185321100917433</v>
      </c>
      <c r="J205" s="104"/>
      <c r="K205" s="15">
        <v>21.77</v>
      </c>
      <c r="L205" s="15">
        <v>179.62</v>
      </c>
      <c r="M205" s="90">
        <f t="shared" si="90"/>
        <v>-157.85</v>
      </c>
      <c r="N205" s="103">
        <f t="shared" si="91"/>
        <v>-0.8787996882307092</v>
      </c>
      <c r="O205" s="104"/>
      <c r="P205" s="15">
        <v>4.78</v>
      </c>
      <c r="Q205" s="15">
        <v>64.02</v>
      </c>
      <c r="R205" s="90">
        <f t="shared" si="92"/>
        <v>-59.239999999999995</v>
      </c>
      <c r="S205" s="103">
        <f t="shared" si="93"/>
        <v>-0.9253358325523273</v>
      </c>
      <c r="T205" s="104"/>
      <c r="U205" s="15">
        <v>-94.07000000000001</v>
      </c>
      <c r="V205" s="15">
        <v>202.89000000000001</v>
      </c>
      <c r="W205" s="90">
        <f t="shared" si="94"/>
        <v>-296.96000000000004</v>
      </c>
      <c r="X205" s="103">
        <f t="shared" si="95"/>
        <v>-1.4636502538321259</v>
      </c>
    </row>
    <row r="206" spans="1:24" s="14" customFormat="1" ht="12.75" hidden="1" outlineLevel="2">
      <c r="A206" s="14" t="s">
        <v>831</v>
      </c>
      <c r="B206" s="14" t="s">
        <v>832</v>
      </c>
      <c r="C206" s="54" t="s">
        <v>1448</v>
      </c>
      <c r="D206" s="15"/>
      <c r="E206" s="15"/>
      <c r="F206" s="15">
        <v>35198.81</v>
      </c>
      <c r="G206" s="15">
        <v>2871.09</v>
      </c>
      <c r="H206" s="90">
        <f t="shared" si="88"/>
        <v>32327.719999999998</v>
      </c>
      <c r="I206" s="103" t="str">
        <f t="shared" si="89"/>
        <v>N.M.</v>
      </c>
      <c r="J206" s="104"/>
      <c r="K206" s="15">
        <v>103222.56</v>
      </c>
      <c r="L206" s="15">
        <v>12409.210000000001</v>
      </c>
      <c r="M206" s="90">
        <f t="shared" si="90"/>
        <v>90813.34999999999</v>
      </c>
      <c r="N206" s="103">
        <f t="shared" si="91"/>
        <v>7.318221707908883</v>
      </c>
      <c r="O206" s="104"/>
      <c r="P206" s="15">
        <v>99749.58</v>
      </c>
      <c r="Q206" s="15">
        <v>9097.16</v>
      </c>
      <c r="R206" s="90">
        <f t="shared" si="92"/>
        <v>90652.42</v>
      </c>
      <c r="S206" s="103">
        <f t="shared" si="93"/>
        <v>9.964914324910191</v>
      </c>
      <c r="T206" s="104"/>
      <c r="U206" s="15">
        <v>127629.87599999999</v>
      </c>
      <c r="V206" s="15">
        <v>76597.97</v>
      </c>
      <c r="W206" s="90">
        <f t="shared" si="94"/>
        <v>51031.90599999999</v>
      </c>
      <c r="X206" s="103">
        <f t="shared" si="95"/>
        <v>0.6662305280414088</v>
      </c>
    </row>
    <row r="207" spans="1:24" s="14" customFormat="1" ht="12.75" hidden="1" outlineLevel="2">
      <c r="A207" s="14" t="s">
        <v>833</v>
      </c>
      <c r="B207" s="14" t="s">
        <v>834</v>
      </c>
      <c r="C207" s="54" t="s">
        <v>1449</v>
      </c>
      <c r="D207" s="15"/>
      <c r="E207" s="15"/>
      <c r="F207" s="15">
        <v>494088.23</v>
      </c>
      <c r="G207" s="15">
        <v>361204.73</v>
      </c>
      <c r="H207" s="90">
        <f t="shared" si="88"/>
        <v>132883.5</v>
      </c>
      <c r="I207" s="103">
        <f t="shared" si="89"/>
        <v>0.36788970066920224</v>
      </c>
      <c r="J207" s="104"/>
      <c r="K207" s="15">
        <v>1580657.22</v>
      </c>
      <c r="L207" s="15">
        <v>1489041.5</v>
      </c>
      <c r="M207" s="90">
        <f t="shared" si="90"/>
        <v>91615.71999999997</v>
      </c>
      <c r="N207" s="103">
        <f t="shared" si="91"/>
        <v>0.06152663978807842</v>
      </c>
      <c r="O207" s="104"/>
      <c r="P207" s="15">
        <v>1397338.17</v>
      </c>
      <c r="Q207" s="15">
        <v>999046.5800000001</v>
      </c>
      <c r="R207" s="90">
        <f t="shared" si="92"/>
        <v>398291.58999999985</v>
      </c>
      <c r="S207" s="103">
        <f t="shared" si="93"/>
        <v>0.3986716915641709</v>
      </c>
      <c r="T207" s="104"/>
      <c r="U207" s="15">
        <v>9571503.596</v>
      </c>
      <c r="V207" s="15">
        <v>4326790.119</v>
      </c>
      <c r="W207" s="90">
        <f t="shared" si="94"/>
        <v>5244713.477000001</v>
      </c>
      <c r="X207" s="103">
        <f t="shared" si="95"/>
        <v>1.212148806102051</v>
      </c>
    </row>
    <row r="208" spans="1:24" s="14" customFormat="1" ht="12.75" hidden="1" outlineLevel="2">
      <c r="A208" s="14" t="s">
        <v>835</v>
      </c>
      <c r="B208" s="14" t="s">
        <v>836</v>
      </c>
      <c r="C208" s="54" t="s">
        <v>1450</v>
      </c>
      <c r="D208" s="15"/>
      <c r="E208" s="15"/>
      <c r="F208" s="15">
        <v>2475</v>
      </c>
      <c r="G208" s="15">
        <v>532</v>
      </c>
      <c r="H208" s="90">
        <f t="shared" si="88"/>
        <v>1943</v>
      </c>
      <c r="I208" s="103">
        <f t="shared" si="89"/>
        <v>3.6522556390977443</v>
      </c>
      <c r="J208" s="104"/>
      <c r="K208" s="15">
        <v>11253</v>
      </c>
      <c r="L208" s="15">
        <v>3708</v>
      </c>
      <c r="M208" s="90">
        <f t="shared" si="90"/>
        <v>7545</v>
      </c>
      <c r="N208" s="103">
        <f t="shared" si="91"/>
        <v>2.034789644012945</v>
      </c>
      <c r="O208" s="104"/>
      <c r="P208" s="15">
        <v>7698</v>
      </c>
      <c r="Q208" s="15">
        <v>2721</v>
      </c>
      <c r="R208" s="90">
        <f t="shared" si="92"/>
        <v>4977</v>
      </c>
      <c r="S208" s="103">
        <f t="shared" si="93"/>
        <v>1.8291069459757443</v>
      </c>
      <c r="T208" s="104"/>
      <c r="U208" s="15">
        <v>42293</v>
      </c>
      <c r="V208" s="15">
        <v>7836</v>
      </c>
      <c r="W208" s="90">
        <f t="shared" si="94"/>
        <v>34457</v>
      </c>
      <c r="X208" s="103">
        <f t="shared" si="95"/>
        <v>4.397269014803471</v>
      </c>
    </row>
    <row r="209" spans="1:24" s="14" customFormat="1" ht="12.75" hidden="1" outlineLevel="2">
      <c r="A209" s="14" t="s">
        <v>837</v>
      </c>
      <c r="B209" s="14" t="s">
        <v>838</v>
      </c>
      <c r="C209" s="54" t="s">
        <v>1451</v>
      </c>
      <c r="D209" s="15"/>
      <c r="E209" s="15"/>
      <c r="F209" s="15">
        <v>0</v>
      </c>
      <c r="G209" s="15">
        <v>-1037.94</v>
      </c>
      <c r="H209" s="90">
        <f t="shared" si="88"/>
        <v>1037.94</v>
      </c>
      <c r="I209" s="103" t="str">
        <f t="shared" si="89"/>
        <v>N.M.</v>
      </c>
      <c r="J209" s="104"/>
      <c r="K209" s="15">
        <v>-155505.98</v>
      </c>
      <c r="L209" s="15">
        <v>-4663.95</v>
      </c>
      <c r="M209" s="90">
        <f t="shared" si="90"/>
        <v>-150842.03</v>
      </c>
      <c r="N209" s="103" t="str">
        <f t="shared" si="91"/>
        <v>N.M.</v>
      </c>
      <c r="O209" s="104"/>
      <c r="P209" s="15">
        <v>-155319.42</v>
      </c>
      <c r="Q209" s="15">
        <v>-4663.95</v>
      </c>
      <c r="R209" s="90">
        <f t="shared" si="92"/>
        <v>-150655.47</v>
      </c>
      <c r="S209" s="103" t="str">
        <f t="shared" si="93"/>
        <v>N.M.</v>
      </c>
      <c r="T209" s="104"/>
      <c r="U209" s="15">
        <v>-183545.90000000002</v>
      </c>
      <c r="V209" s="15">
        <v>-18062.04</v>
      </c>
      <c r="W209" s="90">
        <f t="shared" si="94"/>
        <v>-165483.86000000002</v>
      </c>
      <c r="X209" s="103">
        <f t="shared" si="95"/>
        <v>-9.16196952282245</v>
      </c>
    </row>
    <row r="210" spans="1:24" s="14" customFormat="1" ht="12.75" hidden="1" outlineLevel="2">
      <c r="A210" s="14" t="s">
        <v>839</v>
      </c>
      <c r="B210" s="14" t="s">
        <v>840</v>
      </c>
      <c r="C210" s="54" t="s">
        <v>1452</v>
      </c>
      <c r="D210" s="15"/>
      <c r="E210" s="15"/>
      <c r="F210" s="15">
        <v>0</v>
      </c>
      <c r="G210" s="15">
        <v>0</v>
      </c>
      <c r="H210" s="90">
        <f t="shared" si="88"/>
        <v>0</v>
      </c>
      <c r="I210" s="103">
        <f t="shared" si="89"/>
        <v>0</v>
      </c>
      <c r="J210" s="104"/>
      <c r="K210" s="15">
        <v>2658.32</v>
      </c>
      <c r="L210" s="15">
        <v>0</v>
      </c>
      <c r="M210" s="90">
        <f t="shared" si="90"/>
        <v>2658.32</v>
      </c>
      <c r="N210" s="103" t="str">
        <f t="shared" si="91"/>
        <v>N.M.</v>
      </c>
      <c r="O210" s="104"/>
      <c r="P210" s="15">
        <v>2658.32</v>
      </c>
      <c r="Q210" s="15">
        <v>0</v>
      </c>
      <c r="R210" s="90">
        <f t="shared" si="92"/>
        <v>2658.32</v>
      </c>
      <c r="S210" s="103" t="str">
        <f t="shared" si="93"/>
        <v>N.M.</v>
      </c>
      <c r="T210" s="104"/>
      <c r="U210" s="15">
        <v>-8214.18</v>
      </c>
      <c r="V210" s="15">
        <v>2257.34</v>
      </c>
      <c r="W210" s="90">
        <f t="shared" si="94"/>
        <v>-10471.52</v>
      </c>
      <c r="X210" s="103">
        <f t="shared" si="95"/>
        <v>-4.638875845021131</v>
      </c>
    </row>
    <row r="211" spans="1:24" s="14" customFormat="1" ht="12.75" hidden="1" outlineLevel="2">
      <c r="A211" s="14" t="s">
        <v>841</v>
      </c>
      <c r="B211" s="14" t="s">
        <v>842</v>
      </c>
      <c r="C211" s="54" t="s">
        <v>1453</v>
      </c>
      <c r="D211" s="15"/>
      <c r="E211" s="15"/>
      <c r="F211" s="15">
        <v>0</v>
      </c>
      <c r="G211" s="15">
        <v>0</v>
      </c>
      <c r="H211" s="90">
        <f t="shared" si="88"/>
        <v>0</v>
      </c>
      <c r="I211" s="103">
        <f t="shared" si="89"/>
        <v>0</v>
      </c>
      <c r="J211" s="104"/>
      <c r="K211" s="15">
        <v>0</v>
      </c>
      <c r="L211" s="15">
        <v>-4.5200000000000005</v>
      </c>
      <c r="M211" s="90">
        <f t="shared" si="90"/>
        <v>4.5200000000000005</v>
      </c>
      <c r="N211" s="103" t="str">
        <f t="shared" si="91"/>
        <v>N.M.</v>
      </c>
      <c r="O211" s="104"/>
      <c r="P211" s="15">
        <v>0</v>
      </c>
      <c r="Q211" s="15">
        <v>0</v>
      </c>
      <c r="R211" s="90">
        <f t="shared" si="92"/>
        <v>0</v>
      </c>
      <c r="S211" s="103">
        <f t="shared" si="93"/>
        <v>0</v>
      </c>
      <c r="T211" s="104"/>
      <c r="U211" s="15">
        <v>0</v>
      </c>
      <c r="V211" s="15">
        <v>-30.11</v>
      </c>
      <c r="W211" s="90">
        <f t="shared" si="94"/>
        <v>30.11</v>
      </c>
      <c r="X211" s="103" t="str">
        <f t="shared" si="95"/>
        <v>N.M.</v>
      </c>
    </row>
    <row r="212" spans="1:24" s="14" customFormat="1" ht="12.75" hidden="1" outlineLevel="2">
      <c r="A212" s="14" t="s">
        <v>843</v>
      </c>
      <c r="B212" s="14" t="s">
        <v>844</v>
      </c>
      <c r="C212" s="54" t="s">
        <v>1454</v>
      </c>
      <c r="D212" s="15"/>
      <c r="E212" s="15"/>
      <c r="F212" s="15">
        <v>1824314.6</v>
      </c>
      <c r="G212" s="15">
        <v>121971.49</v>
      </c>
      <c r="H212" s="90">
        <f t="shared" si="88"/>
        <v>1702343.11</v>
      </c>
      <c r="I212" s="103" t="str">
        <f t="shared" si="89"/>
        <v>N.M.</v>
      </c>
      <c r="J212" s="104"/>
      <c r="K212" s="15">
        <v>7644874.38</v>
      </c>
      <c r="L212" s="15">
        <v>959138.25</v>
      </c>
      <c r="M212" s="90">
        <f t="shared" si="90"/>
        <v>6685736.13</v>
      </c>
      <c r="N212" s="103">
        <f t="shared" si="91"/>
        <v>6.9705656405632865</v>
      </c>
      <c r="O212" s="104"/>
      <c r="P212" s="15">
        <v>5393851.75</v>
      </c>
      <c r="Q212" s="15">
        <v>573815.73</v>
      </c>
      <c r="R212" s="90">
        <f t="shared" si="92"/>
        <v>4820036.02</v>
      </c>
      <c r="S212" s="103">
        <f t="shared" si="93"/>
        <v>8.399971921299542</v>
      </c>
      <c r="T212" s="104"/>
      <c r="U212" s="15">
        <v>14225973.1</v>
      </c>
      <c r="V212" s="15">
        <v>2293141.4699999997</v>
      </c>
      <c r="W212" s="90">
        <f t="shared" si="94"/>
        <v>11932831.629999999</v>
      </c>
      <c r="X212" s="103">
        <f t="shared" si="95"/>
        <v>5.203704955019631</v>
      </c>
    </row>
    <row r="213" spans="1:24" s="14" customFormat="1" ht="12.75" hidden="1" outlineLevel="2">
      <c r="A213" s="14" t="s">
        <v>845</v>
      </c>
      <c r="B213" s="14" t="s">
        <v>846</v>
      </c>
      <c r="C213" s="54" t="s">
        <v>1455</v>
      </c>
      <c r="D213" s="15"/>
      <c r="E213" s="15"/>
      <c r="F213" s="15">
        <v>0</v>
      </c>
      <c r="G213" s="15">
        <v>0.16</v>
      </c>
      <c r="H213" s="90">
        <f t="shared" si="88"/>
        <v>-0.16</v>
      </c>
      <c r="I213" s="103" t="str">
        <f t="shared" si="89"/>
        <v>N.M.</v>
      </c>
      <c r="J213" s="104"/>
      <c r="K213" s="15">
        <v>0</v>
      </c>
      <c r="L213" s="15">
        <v>0.16</v>
      </c>
      <c r="M213" s="90">
        <f t="shared" si="90"/>
        <v>-0.16</v>
      </c>
      <c r="N213" s="103" t="str">
        <f t="shared" si="91"/>
        <v>N.M.</v>
      </c>
      <c r="O213" s="104"/>
      <c r="P213" s="15">
        <v>0</v>
      </c>
      <c r="Q213" s="15">
        <v>0.16</v>
      </c>
      <c r="R213" s="90">
        <f t="shared" si="92"/>
        <v>-0.16</v>
      </c>
      <c r="S213" s="103" t="str">
        <f t="shared" si="93"/>
        <v>N.M.</v>
      </c>
      <c r="T213" s="104"/>
      <c r="U213" s="15">
        <v>0.6</v>
      </c>
      <c r="V213" s="15">
        <v>0.16</v>
      </c>
      <c r="W213" s="90">
        <f t="shared" si="94"/>
        <v>0.43999999999999995</v>
      </c>
      <c r="X213" s="103">
        <f t="shared" si="95"/>
        <v>2.7499999999999996</v>
      </c>
    </row>
    <row r="214" spans="1:24" s="14" customFormat="1" ht="12.75" hidden="1" outlineLevel="2">
      <c r="A214" s="14" t="s">
        <v>847</v>
      </c>
      <c r="B214" s="14" t="s">
        <v>848</v>
      </c>
      <c r="C214" s="54" t="s">
        <v>1456</v>
      </c>
      <c r="D214" s="15"/>
      <c r="E214" s="15"/>
      <c r="F214" s="15">
        <v>22843.4</v>
      </c>
      <c r="G214" s="15">
        <v>998.1800000000001</v>
      </c>
      <c r="H214" s="90">
        <f t="shared" si="88"/>
        <v>21845.22</v>
      </c>
      <c r="I214" s="103" t="str">
        <f t="shared" si="89"/>
        <v>N.M.</v>
      </c>
      <c r="J214" s="104"/>
      <c r="K214" s="15">
        <v>101935.54000000001</v>
      </c>
      <c r="L214" s="15">
        <v>-6634.12</v>
      </c>
      <c r="M214" s="90">
        <f t="shared" si="90"/>
        <v>108569.66</v>
      </c>
      <c r="N214" s="103" t="str">
        <f t="shared" si="91"/>
        <v>N.M.</v>
      </c>
      <c r="O214" s="104"/>
      <c r="P214" s="15">
        <v>72793.29000000001</v>
      </c>
      <c r="Q214" s="15">
        <v>-15644.17</v>
      </c>
      <c r="R214" s="90">
        <f t="shared" si="92"/>
        <v>88437.46</v>
      </c>
      <c r="S214" s="103">
        <f t="shared" si="93"/>
        <v>5.653061811524677</v>
      </c>
      <c r="T214" s="104"/>
      <c r="U214" s="15">
        <v>420342.36</v>
      </c>
      <c r="V214" s="15">
        <v>512261.18</v>
      </c>
      <c r="W214" s="90">
        <f t="shared" si="94"/>
        <v>-91918.82</v>
      </c>
      <c r="X214" s="103">
        <f t="shared" si="95"/>
        <v>-0.17943741120496387</v>
      </c>
    </row>
    <row r="215" spans="1:24" s="14" customFormat="1" ht="12.75" hidden="1" outlineLevel="2">
      <c r="A215" s="14" t="s">
        <v>849</v>
      </c>
      <c r="B215" s="14" t="s">
        <v>850</v>
      </c>
      <c r="C215" s="54" t="s">
        <v>1457</v>
      </c>
      <c r="D215" s="15"/>
      <c r="E215" s="15"/>
      <c r="F215" s="15">
        <v>24198.84</v>
      </c>
      <c r="G215" s="15">
        <v>31090.52</v>
      </c>
      <c r="H215" s="90">
        <f t="shared" si="88"/>
        <v>-6891.68</v>
      </c>
      <c r="I215" s="103">
        <f t="shared" si="89"/>
        <v>-0.221664996275392</v>
      </c>
      <c r="J215" s="104"/>
      <c r="K215" s="15">
        <v>116377.22</v>
      </c>
      <c r="L215" s="15">
        <v>135837.44</v>
      </c>
      <c r="M215" s="90">
        <f t="shared" si="90"/>
        <v>-19460.22</v>
      </c>
      <c r="N215" s="103">
        <f t="shared" si="91"/>
        <v>-0.14326109208182958</v>
      </c>
      <c r="O215" s="104"/>
      <c r="P215" s="15">
        <v>77901.32</v>
      </c>
      <c r="Q215" s="15">
        <v>99510.45</v>
      </c>
      <c r="R215" s="90">
        <f t="shared" si="92"/>
        <v>-21609.12999999999</v>
      </c>
      <c r="S215" s="103">
        <f t="shared" si="93"/>
        <v>-0.21715437926368528</v>
      </c>
      <c r="T215" s="104"/>
      <c r="U215" s="15">
        <v>359260.12</v>
      </c>
      <c r="V215" s="15">
        <v>433630.47000000003</v>
      </c>
      <c r="W215" s="90">
        <f t="shared" si="94"/>
        <v>-74370.35000000003</v>
      </c>
      <c r="X215" s="103">
        <f t="shared" si="95"/>
        <v>-0.171506282757298</v>
      </c>
    </row>
    <row r="216" spans="1:24" s="14" customFormat="1" ht="12.75" hidden="1" outlineLevel="2">
      <c r="A216" s="14" t="s">
        <v>851</v>
      </c>
      <c r="B216" s="14" t="s">
        <v>852</v>
      </c>
      <c r="C216" s="54" t="s">
        <v>1458</v>
      </c>
      <c r="D216" s="15"/>
      <c r="E216" s="15"/>
      <c r="F216" s="15">
        <v>176202.13</v>
      </c>
      <c r="G216" s="15">
        <v>192152.86000000002</v>
      </c>
      <c r="H216" s="90">
        <f t="shared" si="88"/>
        <v>-15950.73000000001</v>
      </c>
      <c r="I216" s="103">
        <f t="shared" si="89"/>
        <v>-0.08301063018265775</v>
      </c>
      <c r="J216" s="104"/>
      <c r="K216" s="15">
        <v>736178.89</v>
      </c>
      <c r="L216" s="15">
        <v>810179.11</v>
      </c>
      <c r="M216" s="90">
        <f t="shared" si="90"/>
        <v>-74000.21999999997</v>
      </c>
      <c r="N216" s="103">
        <f t="shared" si="91"/>
        <v>-0.0913380993000424</v>
      </c>
      <c r="O216" s="104"/>
      <c r="P216" s="15">
        <v>541521</v>
      </c>
      <c r="Q216" s="15">
        <v>584384.85</v>
      </c>
      <c r="R216" s="90">
        <f t="shared" si="92"/>
        <v>-42863.84999999998</v>
      </c>
      <c r="S216" s="103">
        <f t="shared" si="93"/>
        <v>-0.07334866740641886</v>
      </c>
      <c r="T216" s="104"/>
      <c r="U216" s="15">
        <v>2378980</v>
      </c>
      <c r="V216" s="15">
        <v>2656552.947</v>
      </c>
      <c r="W216" s="90">
        <f t="shared" si="94"/>
        <v>-277572.94700000016</v>
      </c>
      <c r="X216" s="103">
        <f t="shared" si="95"/>
        <v>-0.10448613392534056</v>
      </c>
    </row>
    <row r="217" spans="1:24" s="14" customFormat="1" ht="12.75" hidden="1" outlineLevel="2">
      <c r="A217" s="14" t="s">
        <v>853</v>
      </c>
      <c r="B217" s="14" t="s">
        <v>854</v>
      </c>
      <c r="C217" s="54" t="s">
        <v>1459</v>
      </c>
      <c r="D217" s="15"/>
      <c r="E217" s="15"/>
      <c r="F217" s="15">
        <v>0</v>
      </c>
      <c r="G217" s="15">
        <v>0</v>
      </c>
      <c r="H217" s="90">
        <f t="shared" si="88"/>
        <v>0</v>
      </c>
      <c r="I217" s="103">
        <f t="shared" si="89"/>
        <v>0</v>
      </c>
      <c r="J217" s="104"/>
      <c r="K217" s="15">
        <v>11671.85</v>
      </c>
      <c r="L217" s="15">
        <v>6375.92</v>
      </c>
      <c r="M217" s="90">
        <f t="shared" si="90"/>
        <v>5295.93</v>
      </c>
      <c r="N217" s="103">
        <f t="shared" si="91"/>
        <v>0.8306142486103967</v>
      </c>
      <c r="O217" s="104"/>
      <c r="P217" s="15">
        <v>10463.33</v>
      </c>
      <c r="Q217" s="15">
        <v>5661.36</v>
      </c>
      <c r="R217" s="90">
        <f t="shared" si="92"/>
        <v>4801.97</v>
      </c>
      <c r="S217" s="103">
        <f t="shared" si="93"/>
        <v>0.8482007856769399</v>
      </c>
      <c r="T217" s="104"/>
      <c r="U217" s="15">
        <v>13408.73</v>
      </c>
      <c r="V217" s="15">
        <v>11414.54</v>
      </c>
      <c r="W217" s="90">
        <f t="shared" si="94"/>
        <v>1994.1899999999987</v>
      </c>
      <c r="X217" s="103">
        <f t="shared" si="95"/>
        <v>0.1747061204393693</v>
      </c>
    </row>
    <row r="218" spans="1:24" s="14" customFormat="1" ht="12.75" hidden="1" outlineLevel="2">
      <c r="A218" s="14" t="s">
        <v>855</v>
      </c>
      <c r="B218" s="14" t="s">
        <v>856</v>
      </c>
      <c r="C218" s="54" t="s">
        <v>1460</v>
      </c>
      <c r="D218" s="15"/>
      <c r="E218" s="15"/>
      <c r="F218" s="15">
        <v>0</v>
      </c>
      <c r="G218" s="15">
        <v>4</v>
      </c>
      <c r="H218" s="90">
        <f t="shared" si="88"/>
        <v>-4</v>
      </c>
      <c r="I218" s="103" t="str">
        <f t="shared" si="89"/>
        <v>N.M.</v>
      </c>
      <c r="J218" s="104"/>
      <c r="K218" s="15">
        <v>0</v>
      </c>
      <c r="L218" s="15">
        <v>20</v>
      </c>
      <c r="M218" s="90">
        <f t="shared" si="90"/>
        <v>-20</v>
      </c>
      <c r="N218" s="103" t="str">
        <f t="shared" si="91"/>
        <v>N.M.</v>
      </c>
      <c r="O218" s="104"/>
      <c r="P218" s="15">
        <v>0</v>
      </c>
      <c r="Q218" s="15">
        <v>12</v>
      </c>
      <c r="R218" s="90">
        <f t="shared" si="92"/>
        <v>-12</v>
      </c>
      <c r="S218" s="103" t="str">
        <f t="shared" si="93"/>
        <v>N.M.</v>
      </c>
      <c r="T218" s="104"/>
      <c r="U218" s="15">
        <v>44</v>
      </c>
      <c r="V218" s="15">
        <v>316</v>
      </c>
      <c r="W218" s="90">
        <f t="shared" si="94"/>
        <v>-272</v>
      </c>
      <c r="X218" s="103">
        <f t="shared" si="95"/>
        <v>-0.8607594936708861</v>
      </c>
    </row>
    <row r="219" spans="1:24" s="14" customFormat="1" ht="12.75" hidden="1" outlineLevel="2">
      <c r="A219" s="14" t="s">
        <v>857</v>
      </c>
      <c r="B219" s="14" t="s">
        <v>858</v>
      </c>
      <c r="C219" s="54" t="s">
        <v>1440</v>
      </c>
      <c r="D219" s="15"/>
      <c r="E219" s="15"/>
      <c r="F219" s="15">
        <v>42915.14</v>
      </c>
      <c r="G219" s="15">
        <v>58593.6</v>
      </c>
      <c r="H219" s="90">
        <f t="shared" si="88"/>
        <v>-15678.46</v>
      </c>
      <c r="I219" s="103">
        <f t="shared" si="89"/>
        <v>-0.26757973567078996</v>
      </c>
      <c r="J219" s="104"/>
      <c r="K219" s="15">
        <v>198461.99</v>
      </c>
      <c r="L219" s="15">
        <v>209886.15</v>
      </c>
      <c r="M219" s="90">
        <f t="shared" si="90"/>
        <v>-11424.160000000003</v>
      </c>
      <c r="N219" s="103">
        <f t="shared" si="91"/>
        <v>-0.05443027088733584</v>
      </c>
      <c r="O219" s="104"/>
      <c r="P219" s="15">
        <v>142005.12</v>
      </c>
      <c r="Q219" s="15">
        <v>156829.45</v>
      </c>
      <c r="R219" s="90">
        <f t="shared" si="92"/>
        <v>-14824.330000000016</v>
      </c>
      <c r="S219" s="103">
        <f t="shared" si="93"/>
        <v>-0.09452516730754341</v>
      </c>
      <c r="T219" s="104"/>
      <c r="U219" s="15">
        <v>605705.5700000001</v>
      </c>
      <c r="V219" s="15">
        <v>580406.94</v>
      </c>
      <c r="W219" s="90">
        <f t="shared" si="94"/>
        <v>25298.63000000012</v>
      </c>
      <c r="X219" s="103">
        <f t="shared" si="95"/>
        <v>0.043587745522133355</v>
      </c>
    </row>
    <row r="220" spans="1:24" s="14" customFormat="1" ht="12.75" hidden="1" outlineLevel="2">
      <c r="A220" s="14" t="s">
        <v>859</v>
      </c>
      <c r="B220" s="14" t="s">
        <v>860</v>
      </c>
      <c r="C220" s="54" t="s">
        <v>1461</v>
      </c>
      <c r="D220" s="15"/>
      <c r="E220" s="15"/>
      <c r="F220" s="15">
        <v>0</v>
      </c>
      <c r="G220" s="15">
        <v>766.89</v>
      </c>
      <c r="H220" s="90">
        <f t="shared" si="88"/>
        <v>-766.89</v>
      </c>
      <c r="I220" s="103" t="str">
        <f t="shared" si="89"/>
        <v>N.M.</v>
      </c>
      <c r="J220" s="104"/>
      <c r="K220" s="15">
        <v>0</v>
      </c>
      <c r="L220" s="15">
        <v>-230.04</v>
      </c>
      <c r="M220" s="90">
        <f t="shared" si="90"/>
        <v>230.04</v>
      </c>
      <c r="N220" s="103" t="str">
        <f t="shared" si="91"/>
        <v>N.M.</v>
      </c>
      <c r="O220" s="104"/>
      <c r="P220" s="15">
        <v>0</v>
      </c>
      <c r="Q220" s="15">
        <v>1057.76</v>
      </c>
      <c r="R220" s="90">
        <f t="shared" si="92"/>
        <v>-1057.76</v>
      </c>
      <c r="S220" s="103" t="str">
        <f t="shared" si="93"/>
        <v>N.M.</v>
      </c>
      <c r="T220" s="104"/>
      <c r="U220" s="15">
        <v>230.04</v>
      </c>
      <c r="V220" s="15">
        <v>1549.22</v>
      </c>
      <c r="W220" s="90">
        <f t="shared" si="94"/>
        <v>-1319.18</v>
      </c>
      <c r="X220" s="103">
        <f t="shared" si="95"/>
        <v>-0.851512373968836</v>
      </c>
    </row>
    <row r="221" spans="1:24" s="14" customFormat="1" ht="12.75" hidden="1" outlineLevel="2">
      <c r="A221" s="14" t="s">
        <v>861</v>
      </c>
      <c r="B221" s="14" t="s">
        <v>862</v>
      </c>
      <c r="C221" s="54" t="s">
        <v>1462</v>
      </c>
      <c r="D221" s="15"/>
      <c r="E221" s="15"/>
      <c r="F221" s="15">
        <v>451.14</v>
      </c>
      <c r="G221" s="15">
        <v>1547.92</v>
      </c>
      <c r="H221" s="90">
        <f t="shared" si="88"/>
        <v>-1096.7800000000002</v>
      </c>
      <c r="I221" s="103">
        <f t="shared" si="89"/>
        <v>-0.7085508295002326</v>
      </c>
      <c r="J221" s="104"/>
      <c r="K221" s="15">
        <v>2116.3</v>
      </c>
      <c r="L221" s="15">
        <v>4635.51</v>
      </c>
      <c r="M221" s="90">
        <f t="shared" si="90"/>
        <v>-2519.21</v>
      </c>
      <c r="N221" s="103">
        <f t="shared" si="91"/>
        <v>-0.5434590800149283</v>
      </c>
      <c r="O221" s="104"/>
      <c r="P221" s="15">
        <v>1708.92</v>
      </c>
      <c r="Q221" s="15">
        <v>3970.8</v>
      </c>
      <c r="R221" s="90">
        <f t="shared" si="92"/>
        <v>-2261.88</v>
      </c>
      <c r="S221" s="103">
        <f t="shared" si="93"/>
        <v>-0.5696282864913871</v>
      </c>
      <c r="T221" s="104"/>
      <c r="U221" s="15">
        <v>11633.71</v>
      </c>
      <c r="V221" s="15">
        <v>10755.16</v>
      </c>
      <c r="W221" s="90">
        <f t="shared" si="94"/>
        <v>878.5499999999993</v>
      </c>
      <c r="X221" s="103">
        <f t="shared" si="95"/>
        <v>0.0816863719368191</v>
      </c>
    </row>
    <row r="222" spans="1:24" s="14" customFormat="1" ht="12.75" hidden="1" outlineLevel="2">
      <c r="A222" s="14" t="s">
        <v>863</v>
      </c>
      <c r="B222" s="14" t="s">
        <v>864</v>
      </c>
      <c r="C222" s="54" t="s">
        <v>1463</v>
      </c>
      <c r="D222" s="15"/>
      <c r="E222" s="15"/>
      <c r="F222" s="15">
        <v>67704.6</v>
      </c>
      <c r="G222" s="15">
        <v>65735.22</v>
      </c>
      <c r="H222" s="90">
        <f t="shared" si="88"/>
        <v>1969.3800000000047</v>
      </c>
      <c r="I222" s="103">
        <f t="shared" si="89"/>
        <v>0.029959282101740963</v>
      </c>
      <c r="J222" s="104"/>
      <c r="K222" s="15">
        <v>275250.12</v>
      </c>
      <c r="L222" s="15">
        <v>262116.07</v>
      </c>
      <c r="M222" s="90">
        <f t="shared" si="90"/>
        <v>13134.049999999988</v>
      </c>
      <c r="N222" s="103">
        <f t="shared" si="91"/>
        <v>0.05010776332790274</v>
      </c>
      <c r="O222" s="104"/>
      <c r="P222" s="15">
        <v>199222.79</v>
      </c>
      <c r="Q222" s="15">
        <v>199494.35</v>
      </c>
      <c r="R222" s="90">
        <f t="shared" si="92"/>
        <v>-271.5599999999977</v>
      </c>
      <c r="S222" s="103">
        <f t="shared" si="93"/>
        <v>-0.001361241558971458</v>
      </c>
      <c r="T222" s="104"/>
      <c r="U222" s="15">
        <v>822015.1</v>
      </c>
      <c r="V222" s="15">
        <v>749773.41</v>
      </c>
      <c r="W222" s="90">
        <f t="shared" si="94"/>
        <v>72241.68999999994</v>
      </c>
      <c r="X222" s="103">
        <f t="shared" si="95"/>
        <v>0.09635136300712496</v>
      </c>
    </row>
    <row r="223" spans="1:24" s="14" customFormat="1" ht="12.75" hidden="1" outlineLevel="2">
      <c r="A223" s="14" t="s">
        <v>865</v>
      </c>
      <c r="B223" s="14" t="s">
        <v>866</v>
      </c>
      <c r="C223" s="54" t="s">
        <v>1464</v>
      </c>
      <c r="D223" s="15"/>
      <c r="E223" s="15"/>
      <c r="F223" s="15">
        <v>31.240000000000002</v>
      </c>
      <c r="G223" s="15">
        <v>43.11</v>
      </c>
      <c r="H223" s="90">
        <f t="shared" si="88"/>
        <v>-11.869999999999997</v>
      </c>
      <c r="I223" s="103">
        <f t="shared" si="89"/>
        <v>-0.2753421479935049</v>
      </c>
      <c r="J223" s="104"/>
      <c r="K223" s="15">
        <v>102.92</v>
      </c>
      <c r="L223" s="15">
        <v>131.84</v>
      </c>
      <c r="M223" s="90">
        <f t="shared" si="90"/>
        <v>-28.92</v>
      </c>
      <c r="N223" s="103">
        <f t="shared" si="91"/>
        <v>-0.21935679611650485</v>
      </c>
      <c r="O223" s="104"/>
      <c r="P223" s="15">
        <v>65.26</v>
      </c>
      <c r="Q223" s="15">
        <v>93.25</v>
      </c>
      <c r="R223" s="90">
        <f t="shared" si="92"/>
        <v>-27.989999999999995</v>
      </c>
      <c r="S223" s="103">
        <f t="shared" si="93"/>
        <v>-0.3001608579088471</v>
      </c>
      <c r="T223" s="104"/>
      <c r="U223" s="15">
        <v>-4.359999999999999</v>
      </c>
      <c r="V223" s="15">
        <v>502.44000000000005</v>
      </c>
      <c r="W223" s="90">
        <f t="shared" si="94"/>
        <v>-506.80000000000007</v>
      </c>
      <c r="X223" s="103">
        <f t="shared" si="95"/>
        <v>-1.008677653053101</v>
      </c>
    </row>
    <row r="224" spans="1:24" s="14" customFormat="1" ht="12.75" hidden="1" outlineLevel="2">
      <c r="A224" s="14" t="s">
        <v>867</v>
      </c>
      <c r="B224" s="14" t="s">
        <v>868</v>
      </c>
      <c r="C224" s="54" t="s">
        <v>1465</v>
      </c>
      <c r="D224" s="15"/>
      <c r="E224" s="15"/>
      <c r="F224" s="15">
        <v>4375.75</v>
      </c>
      <c r="G224" s="15">
        <v>7533.49</v>
      </c>
      <c r="H224" s="90">
        <f t="shared" si="88"/>
        <v>-3157.74</v>
      </c>
      <c r="I224" s="103">
        <f t="shared" si="89"/>
        <v>-0.4191603094979883</v>
      </c>
      <c r="J224" s="104"/>
      <c r="K224" s="15">
        <v>20189.24</v>
      </c>
      <c r="L224" s="15">
        <v>31964.18</v>
      </c>
      <c r="M224" s="90">
        <f t="shared" si="90"/>
        <v>-11774.939999999999</v>
      </c>
      <c r="N224" s="103">
        <f t="shared" si="91"/>
        <v>-0.36837922950002155</v>
      </c>
      <c r="O224" s="104"/>
      <c r="P224" s="15">
        <v>15229.19</v>
      </c>
      <c r="Q224" s="15">
        <v>23472.54</v>
      </c>
      <c r="R224" s="90">
        <f t="shared" si="92"/>
        <v>-8243.35</v>
      </c>
      <c r="S224" s="103">
        <f t="shared" si="93"/>
        <v>-0.3511912217425127</v>
      </c>
      <c r="T224" s="104"/>
      <c r="U224" s="15">
        <v>83687.34</v>
      </c>
      <c r="V224" s="15">
        <v>82668.12</v>
      </c>
      <c r="W224" s="90">
        <f t="shared" si="94"/>
        <v>1019.2200000000012</v>
      </c>
      <c r="X224" s="103">
        <f t="shared" si="95"/>
        <v>0.012329057440764363</v>
      </c>
    </row>
    <row r="225" spans="1:24" s="14" customFormat="1" ht="12.75" hidden="1" outlineLevel="2">
      <c r="A225" s="14" t="s">
        <v>869</v>
      </c>
      <c r="B225" s="14" t="s">
        <v>870</v>
      </c>
      <c r="C225" s="54" t="s">
        <v>1466</v>
      </c>
      <c r="D225" s="15"/>
      <c r="E225" s="15"/>
      <c r="F225" s="15">
        <v>69212.01</v>
      </c>
      <c r="G225" s="15">
        <v>85897.12</v>
      </c>
      <c r="H225" s="90">
        <f t="shared" si="88"/>
        <v>-16685.11</v>
      </c>
      <c r="I225" s="103">
        <f t="shared" si="89"/>
        <v>-0.1942452785378602</v>
      </c>
      <c r="J225" s="104"/>
      <c r="K225" s="15">
        <v>323934.61</v>
      </c>
      <c r="L225" s="15">
        <v>424620.28</v>
      </c>
      <c r="M225" s="90">
        <f t="shared" si="90"/>
        <v>-100685.67000000004</v>
      </c>
      <c r="N225" s="103">
        <f t="shared" si="91"/>
        <v>-0.2371193151678955</v>
      </c>
      <c r="O225" s="104"/>
      <c r="P225" s="15">
        <v>237830.28</v>
      </c>
      <c r="Q225" s="15">
        <v>302046.84</v>
      </c>
      <c r="R225" s="90">
        <f t="shared" si="92"/>
        <v>-64216.56000000003</v>
      </c>
      <c r="S225" s="103">
        <f t="shared" si="93"/>
        <v>-0.21260464105500995</v>
      </c>
      <c r="T225" s="104"/>
      <c r="U225" s="15">
        <v>1102107.24</v>
      </c>
      <c r="V225" s="15">
        <v>1000181.1000000001</v>
      </c>
      <c r="W225" s="90">
        <f t="shared" si="94"/>
        <v>101926.1399999999</v>
      </c>
      <c r="X225" s="103">
        <f t="shared" si="95"/>
        <v>0.10190768451833362</v>
      </c>
    </row>
    <row r="226" spans="1:24" s="14" customFormat="1" ht="12.75" hidden="1" outlineLevel="2">
      <c r="A226" s="14" t="s">
        <v>871</v>
      </c>
      <c r="B226" s="14" t="s">
        <v>872</v>
      </c>
      <c r="C226" s="54" t="s">
        <v>1467</v>
      </c>
      <c r="D226" s="15"/>
      <c r="E226" s="15"/>
      <c r="F226" s="15">
        <v>0</v>
      </c>
      <c r="G226" s="15">
        <v>0</v>
      </c>
      <c r="H226" s="90">
        <f t="shared" si="88"/>
        <v>0</v>
      </c>
      <c r="I226" s="103">
        <f t="shared" si="89"/>
        <v>0</v>
      </c>
      <c r="J226" s="104"/>
      <c r="K226" s="15">
        <v>0</v>
      </c>
      <c r="L226" s="15">
        <v>0</v>
      </c>
      <c r="M226" s="90">
        <f t="shared" si="90"/>
        <v>0</v>
      </c>
      <c r="N226" s="103">
        <f t="shared" si="91"/>
        <v>0</v>
      </c>
      <c r="O226" s="104"/>
      <c r="P226" s="15">
        <v>0</v>
      </c>
      <c r="Q226" s="15">
        <v>0</v>
      </c>
      <c r="R226" s="90">
        <f t="shared" si="92"/>
        <v>0</v>
      </c>
      <c r="S226" s="103">
        <f t="shared" si="93"/>
        <v>0</v>
      </c>
      <c r="T226" s="104"/>
      <c r="U226" s="15">
        <v>-75895.97</v>
      </c>
      <c r="V226" s="15">
        <v>18109.82</v>
      </c>
      <c r="W226" s="90">
        <f t="shared" si="94"/>
        <v>-94005.79000000001</v>
      </c>
      <c r="X226" s="103">
        <f t="shared" si="95"/>
        <v>-5.190873791125479</v>
      </c>
    </row>
    <row r="227" spans="1:24" s="14" customFormat="1" ht="12.75" hidden="1" outlineLevel="2">
      <c r="A227" s="14" t="s">
        <v>873</v>
      </c>
      <c r="B227" s="14" t="s">
        <v>874</v>
      </c>
      <c r="C227" s="54" t="s">
        <v>1468</v>
      </c>
      <c r="D227" s="15"/>
      <c r="E227" s="15"/>
      <c r="F227" s="15">
        <v>0</v>
      </c>
      <c r="G227" s="15">
        <v>0</v>
      </c>
      <c r="H227" s="90">
        <f aca="true" t="shared" si="96" ref="H227:H258">+F227-G227</f>
        <v>0</v>
      </c>
      <c r="I227" s="103">
        <f aca="true" t="shared" si="97" ref="I227:I258">IF(G227&lt;0,IF(H227=0,0,IF(OR(G227=0,F227=0),"N.M.",IF(ABS(H227/G227)&gt;=10,"N.M.",H227/(-G227)))),IF(H227=0,0,IF(OR(G227=0,F227=0),"N.M.",IF(ABS(H227/G227)&gt;=10,"N.M.",H227/G227))))</f>
        <v>0</v>
      </c>
      <c r="J227" s="104"/>
      <c r="K227" s="15">
        <v>0</v>
      </c>
      <c r="L227" s="15">
        <v>0</v>
      </c>
      <c r="M227" s="90">
        <f aca="true" t="shared" si="98" ref="M227:M258">+K227-L227</f>
        <v>0</v>
      </c>
      <c r="N227" s="103">
        <f aca="true" t="shared" si="99" ref="N227:N258">IF(L227&lt;0,IF(M227=0,0,IF(OR(L227=0,K227=0),"N.M.",IF(ABS(M227/L227)&gt;=10,"N.M.",M227/(-L227)))),IF(M227=0,0,IF(OR(L227=0,K227=0),"N.M.",IF(ABS(M227/L227)&gt;=10,"N.M.",M227/L227))))</f>
        <v>0</v>
      </c>
      <c r="O227" s="104"/>
      <c r="P227" s="15">
        <v>0</v>
      </c>
      <c r="Q227" s="15">
        <v>0</v>
      </c>
      <c r="R227" s="90">
        <f aca="true" t="shared" si="100" ref="R227:R258">+P227-Q227</f>
        <v>0</v>
      </c>
      <c r="S227" s="103">
        <f aca="true" t="shared" si="101" ref="S227:S258">IF(Q227&lt;0,IF(R227=0,0,IF(OR(Q227=0,P227=0),"N.M.",IF(ABS(R227/Q227)&gt;=10,"N.M.",R227/(-Q227)))),IF(R227=0,0,IF(OR(Q227=0,P227=0),"N.M.",IF(ABS(R227/Q227)&gt;=10,"N.M.",R227/Q227))))</f>
        <v>0</v>
      </c>
      <c r="T227" s="104"/>
      <c r="U227" s="15">
        <v>-7872.8</v>
      </c>
      <c r="V227" s="15">
        <v>2891.34</v>
      </c>
      <c r="W227" s="90">
        <f aca="true" t="shared" si="102" ref="W227:W258">+U227-V227</f>
        <v>-10764.14</v>
      </c>
      <c r="X227" s="103">
        <f aca="true" t="shared" si="103" ref="X227:X258">IF(V227&lt;0,IF(W227=0,0,IF(OR(V227=0,U227=0),"N.M.",IF(ABS(W227/V227)&gt;=10,"N.M.",W227/(-V227)))),IF(W227=0,0,IF(OR(V227=0,U227=0),"N.M.",IF(ABS(W227/V227)&gt;=10,"N.M.",W227/V227))))</f>
        <v>-3.722889732788257</v>
      </c>
    </row>
    <row r="228" spans="1:24" s="14" customFormat="1" ht="12.75" hidden="1" outlineLevel="2">
      <c r="A228" s="14" t="s">
        <v>875</v>
      </c>
      <c r="B228" s="14" t="s">
        <v>876</v>
      </c>
      <c r="C228" s="54" t="s">
        <v>1469</v>
      </c>
      <c r="D228" s="15"/>
      <c r="E228" s="15"/>
      <c r="F228" s="15">
        <v>6544</v>
      </c>
      <c r="G228" s="15">
        <v>5992.75</v>
      </c>
      <c r="H228" s="90">
        <f t="shared" si="96"/>
        <v>551.25</v>
      </c>
      <c r="I228" s="103">
        <f t="shared" si="97"/>
        <v>0.09198614993116683</v>
      </c>
      <c r="J228" s="104"/>
      <c r="K228" s="15">
        <v>28530.600000000002</v>
      </c>
      <c r="L228" s="15">
        <v>21908.9</v>
      </c>
      <c r="M228" s="90">
        <f t="shared" si="98"/>
        <v>6621.700000000001</v>
      </c>
      <c r="N228" s="103">
        <f t="shared" si="99"/>
        <v>0.30223790331782974</v>
      </c>
      <c r="O228" s="104"/>
      <c r="P228" s="15">
        <v>19634.7</v>
      </c>
      <c r="Q228" s="15">
        <v>14713.210000000001</v>
      </c>
      <c r="R228" s="90">
        <f t="shared" si="100"/>
        <v>4921.49</v>
      </c>
      <c r="S228" s="103">
        <f t="shared" si="101"/>
        <v>0.33449464800679113</v>
      </c>
      <c r="T228" s="104"/>
      <c r="U228" s="15">
        <v>98764.79000000001</v>
      </c>
      <c r="V228" s="15">
        <v>55436.9</v>
      </c>
      <c r="W228" s="90">
        <f t="shared" si="102"/>
        <v>43327.89000000001</v>
      </c>
      <c r="X228" s="103">
        <f t="shared" si="103"/>
        <v>0.7815712999825027</v>
      </c>
    </row>
    <row r="229" spans="1:24" s="14" customFormat="1" ht="12.75" hidden="1" outlineLevel="2">
      <c r="A229" s="14" t="s">
        <v>877</v>
      </c>
      <c r="B229" s="14" t="s">
        <v>878</v>
      </c>
      <c r="C229" s="54" t="s">
        <v>1470</v>
      </c>
      <c r="D229" s="15"/>
      <c r="E229" s="15"/>
      <c r="F229" s="15">
        <v>1412.1200000000001</v>
      </c>
      <c r="G229" s="15">
        <v>1835.26</v>
      </c>
      <c r="H229" s="90">
        <f t="shared" si="96"/>
        <v>-423.1399999999999</v>
      </c>
      <c r="I229" s="103">
        <f t="shared" si="97"/>
        <v>-0.23056133735819442</v>
      </c>
      <c r="J229" s="104"/>
      <c r="K229" s="15">
        <v>6384.97</v>
      </c>
      <c r="L229" s="15">
        <v>8531.130000000001</v>
      </c>
      <c r="M229" s="90">
        <f t="shared" si="98"/>
        <v>-2146.1600000000008</v>
      </c>
      <c r="N229" s="103">
        <f t="shared" si="99"/>
        <v>-0.2515680806645779</v>
      </c>
      <c r="O229" s="104"/>
      <c r="P229" s="15">
        <v>4256.52</v>
      </c>
      <c r="Q229" s="15">
        <v>5228.03</v>
      </c>
      <c r="R229" s="90">
        <f t="shared" si="100"/>
        <v>-971.5099999999993</v>
      </c>
      <c r="S229" s="103">
        <f t="shared" si="101"/>
        <v>-0.18582716625574056</v>
      </c>
      <c r="T229" s="104"/>
      <c r="U229" s="15">
        <v>19907.87</v>
      </c>
      <c r="V229" s="15">
        <v>18673.120000000003</v>
      </c>
      <c r="W229" s="90">
        <f t="shared" si="102"/>
        <v>1234.7499999999964</v>
      </c>
      <c r="X229" s="103">
        <f t="shared" si="103"/>
        <v>0.06612446125767929</v>
      </c>
    </row>
    <row r="230" spans="1:24" s="14" customFormat="1" ht="12.75" hidden="1" outlineLevel="2">
      <c r="A230" s="14" t="s">
        <v>879</v>
      </c>
      <c r="B230" s="14" t="s">
        <v>880</v>
      </c>
      <c r="C230" s="54" t="s">
        <v>1471</v>
      </c>
      <c r="D230" s="15"/>
      <c r="E230" s="15"/>
      <c r="F230" s="15">
        <v>19307.09</v>
      </c>
      <c r="G230" s="15">
        <v>20339.8</v>
      </c>
      <c r="H230" s="90">
        <f t="shared" si="96"/>
        <v>-1032.7099999999991</v>
      </c>
      <c r="I230" s="103">
        <f t="shared" si="97"/>
        <v>-0.05077286895643021</v>
      </c>
      <c r="J230" s="104"/>
      <c r="K230" s="15">
        <v>95095.89</v>
      </c>
      <c r="L230" s="15">
        <v>111172.51000000001</v>
      </c>
      <c r="M230" s="90">
        <f t="shared" si="98"/>
        <v>-16076.62000000001</v>
      </c>
      <c r="N230" s="103">
        <f t="shared" si="99"/>
        <v>-0.1446096701423761</v>
      </c>
      <c r="O230" s="104"/>
      <c r="P230" s="15">
        <v>63173.770000000004</v>
      </c>
      <c r="Q230" s="15">
        <v>66660.64</v>
      </c>
      <c r="R230" s="90">
        <f t="shared" si="100"/>
        <v>-3486.8699999999953</v>
      </c>
      <c r="S230" s="103">
        <f t="shared" si="101"/>
        <v>-0.052307778623187466</v>
      </c>
      <c r="T230" s="104"/>
      <c r="U230" s="15">
        <v>259123.75</v>
      </c>
      <c r="V230" s="15">
        <v>227632.04</v>
      </c>
      <c r="W230" s="90">
        <f t="shared" si="102"/>
        <v>31491.709999999992</v>
      </c>
      <c r="X230" s="103">
        <f t="shared" si="103"/>
        <v>0.138344804184859</v>
      </c>
    </row>
    <row r="231" spans="1:24" s="14" customFormat="1" ht="12.75" hidden="1" outlineLevel="2">
      <c r="A231" s="14" t="s">
        <v>881</v>
      </c>
      <c r="B231" s="14" t="s">
        <v>882</v>
      </c>
      <c r="C231" s="54" t="s">
        <v>1472</v>
      </c>
      <c r="D231" s="15"/>
      <c r="E231" s="15"/>
      <c r="F231" s="15">
        <v>45819.81</v>
      </c>
      <c r="G231" s="15">
        <v>12983.65</v>
      </c>
      <c r="H231" s="90">
        <f t="shared" si="96"/>
        <v>32836.159999999996</v>
      </c>
      <c r="I231" s="103">
        <f t="shared" si="97"/>
        <v>2.5290392147046474</v>
      </c>
      <c r="J231" s="104"/>
      <c r="K231" s="15">
        <v>86964.64</v>
      </c>
      <c r="L231" s="15">
        <v>43085.64</v>
      </c>
      <c r="M231" s="90">
        <f t="shared" si="98"/>
        <v>43879</v>
      </c>
      <c r="N231" s="103">
        <f t="shared" si="99"/>
        <v>1.0184135595989754</v>
      </c>
      <c r="O231" s="104"/>
      <c r="P231" s="15">
        <v>84667.16</v>
      </c>
      <c r="Q231" s="15">
        <v>30603.93</v>
      </c>
      <c r="R231" s="90">
        <f t="shared" si="100"/>
        <v>54063.23</v>
      </c>
      <c r="S231" s="103">
        <f t="shared" si="101"/>
        <v>1.7665453423792306</v>
      </c>
      <c r="T231" s="104"/>
      <c r="U231" s="15">
        <v>245288.28999999998</v>
      </c>
      <c r="V231" s="15">
        <v>208345.918</v>
      </c>
      <c r="W231" s="90">
        <f t="shared" si="102"/>
        <v>36942.371999999974</v>
      </c>
      <c r="X231" s="103">
        <f t="shared" si="103"/>
        <v>0.17731267477964205</v>
      </c>
    </row>
    <row r="232" spans="1:24" s="14" customFormat="1" ht="12.75" hidden="1" outlineLevel="2">
      <c r="A232" s="14" t="s">
        <v>883</v>
      </c>
      <c r="B232" s="14" t="s">
        <v>884</v>
      </c>
      <c r="C232" s="54" t="s">
        <v>1473</v>
      </c>
      <c r="D232" s="15"/>
      <c r="E232" s="15"/>
      <c r="F232" s="15">
        <v>312.95</v>
      </c>
      <c r="G232" s="15">
        <v>-1857.05</v>
      </c>
      <c r="H232" s="90">
        <f t="shared" si="96"/>
        <v>2170</v>
      </c>
      <c r="I232" s="103">
        <f t="shared" si="97"/>
        <v>1.1685199644597615</v>
      </c>
      <c r="J232" s="104"/>
      <c r="K232" s="15">
        <v>27802.32</v>
      </c>
      <c r="L232" s="15">
        <v>-29596.21</v>
      </c>
      <c r="M232" s="90">
        <f t="shared" si="98"/>
        <v>57398.53</v>
      </c>
      <c r="N232" s="103">
        <f t="shared" si="99"/>
        <v>1.9393878472953126</v>
      </c>
      <c r="O232" s="104"/>
      <c r="P232" s="15">
        <v>27452.39</v>
      </c>
      <c r="Q232" s="15">
        <v>2254.4500000000003</v>
      </c>
      <c r="R232" s="90">
        <f t="shared" si="100"/>
        <v>25197.94</v>
      </c>
      <c r="S232" s="103" t="str">
        <f t="shared" si="101"/>
        <v>N.M.</v>
      </c>
      <c r="T232" s="104"/>
      <c r="U232" s="15">
        <v>178506.61000000002</v>
      </c>
      <c r="V232" s="15">
        <v>189442.07</v>
      </c>
      <c r="W232" s="90">
        <f t="shared" si="102"/>
        <v>-10935.459999999992</v>
      </c>
      <c r="X232" s="103">
        <f t="shared" si="103"/>
        <v>-0.05772455928083974</v>
      </c>
    </row>
    <row r="233" spans="1:24" s="14" customFormat="1" ht="12.75" hidden="1" outlineLevel="2">
      <c r="A233" s="14" t="s">
        <v>885</v>
      </c>
      <c r="B233" s="14" t="s">
        <v>886</v>
      </c>
      <c r="C233" s="54" t="s">
        <v>1474</v>
      </c>
      <c r="D233" s="15"/>
      <c r="E233" s="15"/>
      <c r="F233" s="15">
        <v>20275.5</v>
      </c>
      <c r="G233" s="15">
        <v>7017</v>
      </c>
      <c r="H233" s="90">
        <f t="shared" si="96"/>
        <v>13258.5</v>
      </c>
      <c r="I233" s="103">
        <f t="shared" si="97"/>
        <v>1.8894826849080804</v>
      </c>
      <c r="J233" s="104"/>
      <c r="K233" s="15">
        <v>92446.14</v>
      </c>
      <c r="L233" s="15">
        <v>39757.5</v>
      </c>
      <c r="M233" s="90">
        <f t="shared" si="98"/>
        <v>52688.64</v>
      </c>
      <c r="N233" s="103">
        <f t="shared" si="99"/>
        <v>1.3252503301263912</v>
      </c>
      <c r="O233" s="104"/>
      <c r="P233" s="15">
        <v>69631.5</v>
      </c>
      <c r="Q233" s="15">
        <v>27045</v>
      </c>
      <c r="R233" s="90">
        <f t="shared" si="100"/>
        <v>42586.5</v>
      </c>
      <c r="S233" s="103">
        <f t="shared" si="101"/>
        <v>1.5746533555185802</v>
      </c>
      <c r="T233" s="104"/>
      <c r="U233" s="15">
        <v>166763.64</v>
      </c>
      <c r="V233" s="15">
        <v>108384</v>
      </c>
      <c r="W233" s="90">
        <f t="shared" si="102"/>
        <v>58379.640000000014</v>
      </c>
      <c r="X233" s="103">
        <f t="shared" si="103"/>
        <v>0.5386370682019488</v>
      </c>
    </row>
    <row r="234" spans="1:24" s="14" customFormat="1" ht="12.75" hidden="1" outlineLevel="2">
      <c r="A234" s="14" t="s">
        <v>887</v>
      </c>
      <c r="B234" s="14" t="s">
        <v>888</v>
      </c>
      <c r="C234" s="54" t="s">
        <v>1475</v>
      </c>
      <c r="D234" s="15"/>
      <c r="E234" s="15"/>
      <c r="F234" s="15">
        <v>0</v>
      </c>
      <c r="G234" s="15">
        <v>-788666</v>
      </c>
      <c r="H234" s="90">
        <f t="shared" si="96"/>
        <v>788666</v>
      </c>
      <c r="I234" s="103" t="str">
        <f t="shared" si="97"/>
        <v>N.M.</v>
      </c>
      <c r="J234" s="104"/>
      <c r="K234" s="15">
        <v>0</v>
      </c>
      <c r="L234" s="15">
        <v>-2986686</v>
      </c>
      <c r="M234" s="90">
        <f t="shared" si="98"/>
        <v>2986686</v>
      </c>
      <c r="N234" s="103" t="str">
        <f t="shared" si="99"/>
        <v>N.M.</v>
      </c>
      <c r="O234" s="104"/>
      <c r="P234" s="15">
        <v>0</v>
      </c>
      <c r="Q234" s="15">
        <v>-2327348</v>
      </c>
      <c r="R234" s="90">
        <f t="shared" si="100"/>
        <v>2327348</v>
      </c>
      <c r="S234" s="103" t="str">
        <f t="shared" si="101"/>
        <v>N.M.</v>
      </c>
      <c r="T234" s="104"/>
      <c r="U234" s="15">
        <v>-5027134</v>
      </c>
      <c r="V234" s="15">
        <v>-8699719</v>
      </c>
      <c r="W234" s="90">
        <f t="shared" si="102"/>
        <v>3672585</v>
      </c>
      <c r="X234" s="103">
        <f t="shared" si="103"/>
        <v>0.4221498418512138</v>
      </c>
    </row>
    <row r="235" spans="1:24" s="14" customFormat="1" ht="12.75" hidden="1" outlineLevel="2">
      <c r="A235" s="14" t="s">
        <v>889</v>
      </c>
      <c r="B235" s="14" t="s">
        <v>890</v>
      </c>
      <c r="C235" s="54" t="s">
        <v>1476</v>
      </c>
      <c r="D235" s="15"/>
      <c r="E235" s="15"/>
      <c r="F235" s="15">
        <v>214300.71</v>
      </c>
      <c r="G235" s="15">
        <v>127511.93000000001</v>
      </c>
      <c r="H235" s="90">
        <f t="shared" si="96"/>
        <v>86788.77999999998</v>
      </c>
      <c r="I235" s="103">
        <f t="shared" si="97"/>
        <v>0.6806326278647024</v>
      </c>
      <c r="J235" s="104"/>
      <c r="K235" s="15">
        <v>915607.6900000001</v>
      </c>
      <c r="L235" s="15">
        <v>517979.06</v>
      </c>
      <c r="M235" s="90">
        <f t="shared" si="98"/>
        <v>397628.63000000006</v>
      </c>
      <c r="N235" s="103">
        <f t="shared" si="99"/>
        <v>0.76765387002324</v>
      </c>
      <c r="O235" s="104"/>
      <c r="P235" s="15">
        <v>676124.25</v>
      </c>
      <c r="Q235" s="15">
        <v>387699.8</v>
      </c>
      <c r="R235" s="90">
        <f t="shared" si="100"/>
        <v>288424.45</v>
      </c>
      <c r="S235" s="103">
        <f t="shared" si="101"/>
        <v>0.7439375774761814</v>
      </c>
      <c r="T235" s="104"/>
      <c r="U235" s="15">
        <v>2544095.21</v>
      </c>
      <c r="V235" s="15">
        <v>1286150.15</v>
      </c>
      <c r="W235" s="90">
        <f t="shared" si="102"/>
        <v>1257945.06</v>
      </c>
      <c r="X235" s="103">
        <f t="shared" si="103"/>
        <v>0.9780701421214313</v>
      </c>
    </row>
    <row r="236" spans="1:24" s="14" customFormat="1" ht="12.75" hidden="1" outlineLevel="2">
      <c r="A236" s="14" t="s">
        <v>891</v>
      </c>
      <c r="B236" s="14" t="s">
        <v>892</v>
      </c>
      <c r="C236" s="54" t="s">
        <v>1477</v>
      </c>
      <c r="D236" s="15"/>
      <c r="E236" s="15"/>
      <c r="F236" s="15">
        <v>-3714.2200000000003</v>
      </c>
      <c r="G236" s="15">
        <v>0</v>
      </c>
      <c r="H236" s="90">
        <f t="shared" si="96"/>
        <v>-3714.2200000000003</v>
      </c>
      <c r="I236" s="103" t="str">
        <f t="shared" si="97"/>
        <v>N.M.</v>
      </c>
      <c r="J236" s="104"/>
      <c r="K236" s="15">
        <v>9075.33</v>
      </c>
      <c r="L236" s="15">
        <v>0</v>
      </c>
      <c r="M236" s="90">
        <f t="shared" si="98"/>
        <v>9075.33</v>
      </c>
      <c r="N236" s="103" t="str">
        <f t="shared" si="99"/>
        <v>N.M.</v>
      </c>
      <c r="O236" s="104"/>
      <c r="P236" s="15">
        <v>3162.26</v>
      </c>
      <c r="Q236" s="15">
        <v>0</v>
      </c>
      <c r="R236" s="90">
        <f t="shared" si="100"/>
        <v>3162.26</v>
      </c>
      <c r="S236" s="103" t="str">
        <f t="shared" si="101"/>
        <v>N.M.</v>
      </c>
      <c r="T236" s="104"/>
      <c r="U236" s="15">
        <v>22122.73</v>
      </c>
      <c r="V236" s="15">
        <v>0</v>
      </c>
      <c r="W236" s="90">
        <f t="shared" si="102"/>
        <v>22122.73</v>
      </c>
      <c r="X236" s="103" t="str">
        <f t="shared" si="103"/>
        <v>N.M.</v>
      </c>
    </row>
    <row r="237" spans="1:24" s="14" customFormat="1" ht="12.75" hidden="1" outlineLevel="2">
      <c r="A237" s="14" t="s">
        <v>893</v>
      </c>
      <c r="B237" s="14" t="s">
        <v>894</v>
      </c>
      <c r="C237" s="54" t="s">
        <v>1478</v>
      </c>
      <c r="D237" s="15"/>
      <c r="E237" s="15"/>
      <c r="F237" s="15">
        <v>16394.78</v>
      </c>
      <c r="G237" s="15">
        <v>0</v>
      </c>
      <c r="H237" s="90">
        <f t="shared" si="96"/>
        <v>16394.78</v>
      </c>
      <c r="I237" s="103" t="str">
        <f t="shared" si="97"/>
        <v>N.M.</v>
      </c>
      <c r="J237" s="104"/>
      <c r="K237" s="15">
        <v>63610.48</v>
      </c>
      <c r="L237" s="15">
        <v>0</v>
      </c>
      <c r="M237" s="90">
        <f t="shared" si="98"/>
        <v>63610.48</v>
      </c>
      <c r="N237" s="103" t="str">
        <f t="shared" si="99"/>
        <v>N.M.</v>
      </c>
      <c r="O237" s="104"/>
      <c r="P237" s="15">
        <v>48677.97</v>
      </c>
      <c r="Q237" s="15">
        <v>0</v>
      </c>
      <c r="R237" s="90">
        <f t="shared" si="100"/>
        <v>48677.97</v>
      </c>
      <c r="S237" s="103" t="str">
        <f t="shared" si="101"/>
        <v>N.M.</v>
      </c>
      <c r="T237" s="104"/>
      <c r="U237" s="15">
        <v>186351.25</v>
      </c>
      <c r="V237" s="15">
        <v>0</v>
      </c>
      <c r="W237" s="90">
        <f t="shared" si="102"/>
        <v>186351.25</v>
      </c>
      <c r="X237" s="103" t="str">
        <f t="shared" si="103"/>
        <v>N.M.</v>
      </c>
    </row>
    <row r="238" spans="1:24" s="14" customFormat="1" ht="12.75" hidden="1" outlineLevel="2">
      <c r="A238" s="14" t="s">
        <v>895</v>
      </c>
      <c r="B238" s="14" t="s">
        <v>896</v>
      </c>
      <c r="C238" s="54" t="s">
        <v>1479</v>
      </c>
      <c r="D238" s="15"/>
      <c r="E238" s="15"/>
      <c r="F238" s="15">
        <v>0</v>
      </c>
      <c r="G238" s="15">
        <v>0</v>
      </c>
      <c r="H238" s="90">
        <f t="shared" si="96"/>
        <v>0</v>
      </c>
      <c r="I238" s="103">
        <f t="shared" si="97"/>
        <v>0</v>
      </c>
      <c r="J238" s="104"/>
      <c r="K238" s="15">
        <v>0</v>
      </c>
      <c r="L238" s="15">
        <v>0</v>
      </c>
      <c r="M238" s="90">
        <f t="shared" si="98"/>
        <v>0</v>
      </c>
      <c r="N238" s="103">
        <f t="shared" si="99"/>
        <v>0</v>
      </c>
      <c r="O238" s="104"/>
      <c r="P238" s="15">
        <v>0</v>
      </c>
      <c r="Q238" s="15">
        <v>0</v>
      </c>
      <c r="R238" s="90">
        <f t="shared" si="100"/>
        <v>0</v>
      </c>
      <c r="S238" s="103">
        <f t="shared" si="101"/>
        <v>0</v>
      </c>
      <c r="T238" s="104"/>
      <c r="U238" s="15">
        <v>53803.46</v>
      </c>
      <c r="V238" s="15">
        <v>0</v>
      </c>
      <c r="W238" s="90">
        <f t="shared" si="102"/>
        <v>53803.46</v>
      </c>
      <c r="X238" s="103" t="str">
        <f t="shared" si="103"/>
        <v>N.M.</v>
      </c>
    </row>
    <row r="239" spans="1:24" s="14" customFormat="1" ht="12.75" hidden="1" outlineLevel="2">
      <c r="A239" s="14" t="s">
        <v>897</v>
      </c>
      <c r="B239" s="14" t="s">
        <v>898</v>
      </c>
      <c r="C239" s="54" t="s">
        <v>1480</v>
      </c>
      <c r="D239" s="15"/>
      <c r="E239" s="15"/>
      <c r="F239" s="15">
        <v>0</v>
      </c>
      <c r="G239" s="15">
        <v>-18159.170000000002</v>
      </c>
      <c r="H239" s="90">
        <f t="shared" si="96"/>
        <v>18159.170000000002</v>
      </c>
      <c r="I239" s="103" t="str">
        <f t="shared" si="97"/>
        <v>N.M.</v>
      </c>
      <c r="J239" s="104"/>
      <c r="K239" s="15">
        <v>0</v>
      </c>
      <c r="L239" s="15">
        <v>-73478.39</v>
      </c>
      <c r="M239" s="90">
        <f t="shared" si="98"/>
        <v>73478.39</v>
      </c>
      <c r="N239" s="103" t="str">
        <f t="shared" si="99"/>
        <v>N.M.</v>
      </c>
      <c r="O239" s="104"/>
      <c r="P239" s="15">
        <v>0</v>
      </c>
      <c r="Q239" s="15">
        <v>-54668.91</v>
      </c>
      <c r="R239" s="90">
        <f t="shared" si="100"/>
        <v>54668.91</v>
      </c>
      <c r="S239" s="103" t="str">
        <f t="shared" si="101"/>
        <v>N.M.</v>
      </c>
      <c r="T239" s="104"/>
      <c r="U239" s="15">
        <v>-178004.48</v>
      </c>
      <c r="V239" s="15">
        <v>-195857.179</v>
      </c>
      <c r="W239" s="90">
        <f t="shared" si="102"/>
        <v>17852.698999999993</v>
      </c>
      <c r="X239" s="103">
        <f t="shared" si="103"/>
        <v>0.09115161921126207</v>
      </c>
    </row>
    <row r="240" spans="1:24" s="14" customFormat="1" ht="12.75" hidden="1" outlineLevel="2">
      <c r="A240" s="14" t="s">
        <v>899</v>
      </c>
      <c r="B240" s="14" t="s">
        <v>900</v>
      </c>
      <c r="C240" s="54" t="s">
        <v>1481</v>
      </c>
      <c r="D240" s="15"/>
      <c r="E240" s="15"/>
      <c r="F240" s="15">
        <v>68610.45</v>
      </c>
      <c r="G240" s="15">
        <v>68926.95</v>
      </c>
      <c r="H240" s="90">
        <f t="shared" si="96"/>
        <v>-316.5</v>
      </c>
      <c r="I240" s="103">
        <f t="shared" si="97"/>
        <v>-0.004591817859342391</v>
      </c>
      <c r="J240" s="104"/>
      <c r="K240" s="15">
        <v>240033.1</v>
      </c>
      <c r="L240" s="15">
        <v>319231.95</v>
      </c>
      <c r="M240" s="90">
        <f t="shared" si="98"/>
        <v>-79198.85</v>
      </c>
      <c r="N240" s="103">
        <f t="shared" si="99"/>
        <v>-0.24809186549153367</v>
      </c>
      <c r="O240" s="104"/>
      <c r="P240" s="15">
        <v>217840.06</v>
      </c>
      <c r="Q240" s="15">
        <v>257881.74000000002</v>
      </c>
      <c r="R240" s="90">
        <f t="shared" si="100"/>
        <v>-40041.68000000002</v>
      </c>
      <c r="S240" s="103">
        <f t="shared" si="101"/>
        <v>-0.15527148219179854</v>
      </c>
      <c r="T240" s="104"/>
      <c r="U240" s="15">
        <v>2333357.47</v>
      </c>
      <c r="V240" s="15">
        <v>872880.22</v>
      </c>
      <c r="W240" s="90">
        <f t="shared" si="102"/>
        <v>1460477.2500000002</v>
      </c>
      <c r="X240" s="103">
        <f t="shared" si="103"/>
        <v>1.6731702890460736</v>
      </c>
    </row>
    <row r="241" spans="1:24" s="14" customFormat="1" ht="12.75" hidden="1" outlineLevel="2">
      <c r="A241" s="14" t="s">
        <v>901</v>
      </c>
      <c r="B241" s="14" t="s">
        <v>902</v>
      </c>
      <c r="C241" s="54" t="s">
        <v>1482</v>
      </c>
      <c r="D241" s="15"/>
      <c r="E241" s="15"/>
      <c r="F241" s="15">
        <v>24.72</v>
      </c>
      <c r="G241" s="15">
        <v>0</v>
      </c>
      <c r="H241" s="90">
        <f t="shared" si="96"/>
        <v>24.72</v>
      </c>
      <c r="I241" s="103" t="str">
        <f t="shared" si="97"/>
        <v>N.M.</v>
      </c>
      <c r="J241" s="104"/>
      <c r="K241" s="15">
        <v>53.15</v>
      </c>
      <c r="L241" s="15">
        <v>401</v>
      </c>
      <c r="M241" s="90">
        <f t="shared" si="98"/>
        <v>-347.85</v>
      </c>
      <c r="N241" s="103">
        <f t="shared" si="99"/>
        <v>-0.8674563591022445</v>
      </c>
      <c r="O241" s="104"/>
      <c r="P241" s="15">
        <v>53.15</v>
      </c>
      <c r="Q241" s="15">
        <v>401</v>
      </c>
      <c r="R241" s="90">
        <f t="shared" si="100"/>
        <v>-347.85</v>
      </c>
      <c r="S241" s="103">
        <f t="shared" si="101"/>
        <v>-0.8674563591022445</v>
      </c>
      <c r="T241" s="104"/>
      <c r="U241" s="15">
        <v>4428.7</v>
      </c>
      <c r="V241" s="15">
        <v>993.19</v>
      </c>
      <c r="W241" s="90">
        <f t="shared" si="102"/>
        <v>3435.5099999999998</v>
      </c>
      <c r="X241" s="103">
        <f t="shared" si="103"/>
        <v>3.4590662411019037</v>
      </c>
    </row>
    <row r="242" spans="1:24" s="14" customFormat="1" ht="12.75" hidden="1" outlineLevel="2">
      <c r="A242" s="14" t="s">
        <v>903</v>
      </c>
      <c r="B242" s="14" t="s">
        <v>904</v>
      </c>
      <c r="C242" s="54" t="s">
        <v>1483</v>
      </c>
      <c r="D242" s="15"/>
      <c r="E242" s="15"/>
      <c r="F242" s="15">
        <v>6489.64</v>
      </c>
      <c r="G242" s="15">
        <v>8914.960000000001</v>
      </c>
      <c r="H242" s="90">
        <f t="shared" si="96"/>
        <v>-2425.3200000000006</v>
      </c>
      <c r="I242" s="103">
        <f t="shared" si="97"/>
        <v>-0.27205057566158464</v>
      </c>
      <c r="J242" s="104"/>
      <c r="K242" s="15">
        <v>24534.87</v>
      </c>
      <c r="L242" s="15">
        <v>35109.04</v>
      </c>
      <c r="M242" s="90">
        <f t="shared" si="98"/>
        <v>-10574.170000000002</v>
      </c>
      <c r="N242" s="103">
        <f t="shared" si="99"/>
        <v>-0.3011808354771307</v>
      </c>
      <c r="O242" s="104"/>
      <c r="P242" s="15">
        <v>18400.96</v>
      </c>
      <c r="Q242" s="15">
        <v>25645.54</v>
      </c>
      <c r="R242" s="90">
        <f t="shared" si="100"/>
        <v>-7244.580000000002</v>
      </c>
      <c r="S242" s="103">
        <f t="shared" si="101"/>
        <v>-0.2824888850069057</v>
      </c>
      <c r="T242" s="104"/>
      <c r="U242" s="15">
        <v>91186.48</v>
      </c>
      <c r="V242" s="15">
        <v>93408.27</v>
      </c>
      <c r="W242" s="90">
        <f t="shared" si="102"/>
        <v>-2221.790000000008</v>
      </c>
      <c r="X242" s="103">
        <f t="shared" si="103"/>
        <v>-0.023785795411905262</v>
      </c>
    </row>
    <row r="243" spans="1:24" s="14" customFormat="1" ht="12.75" hidden="1" outlineLevel="2">
      <c r="A243" s="14" t="s">
        <v>905</v>
      </c>
      <c r="B243" s="14" t="s">
        <v>906</v>
      </c>
      <c r="C243" s="54" t="s">
        <v>1484</v>
      </c>
      <c r="D243" s="15"/>
      <c r="E243" s="15"/>
      <c r="F243" s="15">
        <v>89555.87</v>
      </c>
      <c r="G243" s="15">
        <v>99178.82</v>
      </c>
      <c r="H243" s="90">
        <f t="shared" si="96"/>
        <v>-9622.950000000012</v>
      </c>
      <c r="I243" s="103">
        <f t="shared" si="97"/>
        <v>-0.09702626024387073</v>
      </c>
      <c r="J243" s="104"/>
      <c r="K243" s="15">
        <v>374514.02</v>
      </c>
      <c r="L243" s="15">
        <v>459446.32</v>
      </c>
      <c r="M243" s="90">
        <f t="shared" si="98"/>
        <v>-84932.29999999999</v>
      </c>
      <c r="N243" s="103">
        <f t="shared" si="99"/>
        <v>-0.18485793944328466</v>
      </c>
      <c r="O243" s="104"/>
      <c r="P243" s="15">
        <v>273507.28</v>
      </c>
      <c r="Q243" s="15">
        <v>327760.60000000003</v>
      </c>
      <c r="R243" s="90">
        <f t="shared" si="100"/>
        <v>-54253.32000000001</v>
      </c>
      <c r="S243" s="103">
        <f t="shared" si="101"/>
        <v>-0.16552727814142396</v>
      </c>
      <c r="T243" s="104"/>
      <c r="U243" s="15">
        <v>1188324.9500000002</v>
      </c>
      <c r="V243" s="15">
        <v>1129746.92</v>
      </c>
      <c r="W243" s="90">
        <f t="shared" si="102"/>
        <v>58578.03000000026</v>
      </c>
      <c r="X243" s="103">
        <f t="shared" si="103"/>
        <v>0.05185057729566571</v>
      </c>
    </row>
    <row r="244" spans="1:24" s="14" customFormat="1" ht="12.75" hidden="1" outlineLevel="2">
      <c r="A244" s="14" t="s">
        <v>907</v>
      </c>
      <c r="B244" s="14" t="s">
        <v>908</v>
      </c>
      <c r="C244" s="54" t="s">
        <v>1440</v>
      </c>
      <c r="D244" s="15"/>
      <c r="E244" s="15"/>
      <c r="F244" s="15">
        <v>92228.93000000001</v>
      </c>
      <c r="G244" s="15">
        <v>89094.62</v>
      </c>
      <c r="H244" s="90">
        <f t="shared" si="96"/>
        <v>3134.310000000012</v>
      </c>
      <c r="I244" s="103">
        <f t="shared" si="97"/>
        <v>0.035179565275658756</v>
      </c>
      <c r="J244" s="104"/>
      <c r="K244" s="15">
        <v>242110.58000000002</v>
      </c>
      <c r="L244" s="15">
        <v>331797.16000000003</v>
      </c>
      <c r="M244" s="90">
        <f t="shared" si="98"/>
        <v>-89686.58000000002</v>
      </c>
      <c r="N244" s="103">
        <f t="shared" si="99"/>
        <v>-0.27030544806350965</v>
      </c>
      <c r="O244" s="104"/>
      <c r="P244" s="15">
        <v>168527.17</v>
      </c>
      <c r="Q244" s="15">
        <v>249719.4</v>
      </c>
      <c r="R244" s="90">
        <f t="shared" si="100"/>
        <v>-81192.22999999998</v>
      </c>
      <c r="S244" s="103">
        <f t="shared" si="101"/>
        <v>-0.325133850233502</v>
      </c>
      <c r="T244" s="104"/>
      <c r="U244" s="15">
        <v>724218.8400000001</v>
      </c>
      <c r="V244" s="15">
        <v>899482.7200000001</v>
      </c>
      <c r="W244" s="90">
        <f t="shared" si="102"/>
        <v>-175263.88</v>
      </c>
      <c r="X244" s="103">
        <f t="shared" si="103"/>
        <v>-0.1948496353548626</v>
      </c>
    </row>
    <row r="245" spans="1:24" s="14" customFormat="1" ht="12.75" hidden="1" outlineLevel="2">
      <c r="A245" s="14" t="s">
        <v>909</v>
      </c>
      <c r="B245" s="14" t="s">
        <v>910</v>
      </c>
      <c r="C245" s="54" t="s">
        <v>1461</v>
      </c>
      <c r="D245" s="15"/>
      <c r="E245" s="15"/>
      <c r="F245" s="15">
        <v>149.92000000000002</v>
      </c>
      <c r="G245" s="15">
        <v>1098.38</v>
      </c>
      <c r="H245" s="90">
        <f t="shared" si="96"/>
        <v>-948.46</v>
      </c>
      <c r="I245" s="103">
        <f t="shared" si="97"/>
        <v>-0.863508075529416</v>
      </c>
      <c r="J245" s="104"/>
      <c r="K245" s="15">
        <v>728.92</v>
      </c>
      <c r="L245" s="15">
        <v>1115.63</v>
      </c>
      <c r="M245" s="90">
        <f t="shared" si="98"/>
        <v>-386.71000000000015</v>
      </c>
      <c r="N245" s="103">
        <f t="shared" si="99"/>
        <v>-0.34662925880444245</v>
      </c>
      <c r="O245" s="104"/>
      <c r="P245" s="15">
        <v>502.51</v>
      </c>
      <c r="Q245" s="15">
        <v>2455.59</v>
      </c>
      <c r="R245" s="90">
        <f t="shared" si="100"/>
        <v>-1953.0800000000002</v>
      </c>
      <c r="S245" s="103">
        <f t="shared" si="101"/>
        <v>-0.7953607890568051</v>
      </c>
      <c r="T245" s="104"/>
      <c r="U245" s="15">
        <v>2398.82</v>
      </c>
      <c r="V245" s="15">
        <v>3159.8100000000004</v>
      </c>
      <c r="W245" s="90">
        <f t="shared" si="102"/>
        <v>-760.9900000000002</v>
      </c>
      <c r="X245" s="103">
        <f t="shared" si="103"/>
        <v>-0.2408341007845409</v>
      </c>
    </row>
    <row r="246" spans="1:24" s="14" customFormat="1" ht="12.75" hidden="1" outlineLevel="2">
      <c r="A246" s="14" t="s">
        <v>911</v>
      </c>
      <c r="B246" s="14" t="s">
        <v>912</v>
      </c>
      <c r="C246" s="54" t="s">
        <v>1485</v>
      </c>
      <c r="D246" s="15"/>
      <c r="E246" s="15"/>
      <c r="F246" s="15">
        <v>18226.86</v>
      </c>
      <c r="G246" s="15">
        <v>16583.04</v>
      </c>
      <c r="H246" s="90">
        <f t="shared" si="96"/>
        <v>1643.8199999999997</v>
      </c>
      <c r="I246" s="103">
        <f t="shared" si="97"/>
        <v>0.09912657751534096</v>
      </c>
      <c r="J246" s="104"/>
      <c r="K246" s="15">
        <v>61605.58</v>
      </c>
      <c r="L246" s="15">
        <v>69736.76</v>
      </c>
      <c r="M246" s="90">
        <f t="shared" si="98"/>
        <v>-8131.179999999993</v>
      </c>
      <c r="N246" s="103">
        <f t="shared" si="99"/>
        <v>-0.11659819010805769</v>
      </c>
      <c r="O246" s="104"/>
      <c r="P246" s="15">
        <v>44423.16</v>
      </c>
      <c r="Q246" s="15">
        <v>55230.76</v>
      </c>
      <c r="R246" s="90">
        <f t="shared" si="100"/>
        <v>-10807.599999999999</v>
      </c>
      <c r="S246" s="103">
        <f t="shared" si="101"/>
        <v>-0.19568081264860376</v>
      </c>
      <c r="T246" s="104"/>
      <c r="U246" s="15">
        <v>196311.24</v>
      </c>
      <c r="V246" s="15">
        <v>238339.06</v>
      </c>
      <c r="W246" s="90">
        <f t="shared" si="102"/>
        <v>-42027.82000000001</v>
      </c>
      <c r="X246" s="103">
        <f t="shared" si="103"/>
        <v>-0.1763362664936247</v>
      </c>
    </row>
    <row r="247" spans="1:24" s="14" customFormat="1" ht="12.75" hidden="1" outlineLevel="2">
      <c r="A247" s="14" t="s">
        <v>913</v>
      </c>
      <c r="B247" s="14" t="s">
        <v>914</v>
      </c>
      <c r="C247" s="54" t="s">
        <v>1473</v>
      </c>
      <c r="D247" s="15"/>
      <c r="E247" s="15"/>
      <c r="F247" s="15">
        <v>65162.64</v>
      </c>
      <c r="G247" s="15">
        <v>77245.8</v>
      </c>
      <c r="H247" s="90">
        <f t="shared" si="96"/>
        <v>-12083.160000000003</v>
      </c>
      <c r="I247" s="103">
        <f t="shared" si="97"/>
        <v>-0.15642481532976554</v>
      </c>
      <c r="J247" s="104"/>
      <c r="K247" s="15">
        <v>306435.24</v>
      </c>
      <c r="L247" s="15">
        <v>547492.51</v>
      </c>
      <c r="M247" s="90">
        <f t="shared" si="98"/>
        <v>-241057.27000000002</v>
      </c>
      <c r="N247" s="103">
        <f t="shared" si="99"/>
        <v>-0.4402932745143856</v>
      </c>
      <c r="O247" s="104"/>
      <c r="P247" s="15">
        <v>241708.69</v>
      </c>
      <c r="Q247" s="15">
        <v>205053.55000000002</v>
      </c>
      <c r="R247" s="90">
        <f t="shared" si="100"/>
        <v>36655.139999999985</v>
      </c>
      <c r="S247" s="103">
        <f t="shared" si="101"/>
        <v>0.1787588656719183</v>
      </c>
      <c r="T247" s="104"/>
      <c r="U247" s="15">
        <v>938660.63</v>
      </c>
      <c r="V247" s="15">
        <v>1110963.06</v>
      </c>
      <c r="W247" s="90">
        <f t="shared" si="102"/>
        <v>-172302.43000000005</v>
      </c>
      <c r="X247" s="103">
        <f t="shared" si="103"/>
        <v>-0.15509285250222454</v>
      </c>
    </row>
    <row r="248" spans="1:24" s="14" customFormat="1" ht="12.75" hidden="1" outlineLevel="2">
      <c r="A248" s="14" t="s">
        <v>915</v>
      </c>
      <c r="B248" s="14" t="s">
        <v>916</v>
      </c>
      <c r="C248" s="54" t="s">
        <v>1486</v>
      </c>
      <c r="D248" s="15"/>
      <c r="E248" s="15"/>
      <c r="F248" s="15">
        <v>11434.42</v>
      </c>
      <c r="G248" s="15">
        <v>12185.92</v>
      </c>
      <c r="H248" s="90">
        <f t="shared" si="96"/>
        <v>-751.5</v>
      </c>
      <c r="I248" s="103">
        <f t="shared" si="97"/>
        <v>-0.061669533363094456</v>
      </c>
      <c r="J248" s="104"/>
      <c r="K248" s="15">
        <v>44797.74</v>
      </c>
      <c r="L248" s="15">
        <v>37959.51</v>
      </c>
      <c r="M248" s="90">
        <f t="shared" si="98"/>
        <v>6838.229999999996</v>
      </c>
      <c r="N248" s="103">
        <f t="shared" si="99"/>
        <v>0.1801453706857648</v>
      </c>
      <c r="O248" s="104"/>
      <c r="P248" s="15">
        <v>33485.32</v>
      </c>
      <c r="Q248" s="15">
        <v>30278.81</v>
      </c>
      <c r="R248" s="90">
        <f t="shared" si="100"/>
        <v>3206.5099999999984</v>
      </c>
      <c r="S248" s="103">
        <f t="shared" si="101"/>
        <v>0.10589947227120215</v>
      </c>
      <c r="T248" s="104"/>
      <c r="U248" s="15">
        <v>140767.14</v>
      </c>
      <c r="V248" s="15">
        <v>102539.95000000001</v>
      </c>
      <c r="W248" s="90">
        <f t="shared" si="102"/>
        <v>38227.19</v>
      </c>
      <c r="X248" s="103">
        <f t="shared" si="103"/>
        <v>0.3728028929212468</v>
      </c>
    </row>
    <row r="249" spans="1:24" s="14" customFormat="1" ht="12.75" hidden="1" outlineLevel="2">
      <c r="A249" s="14" t="s">
        <v>917</v>
      </c>
      <c r="B249" s="14" t="s">
        <v>918</v>
      </c>
      <c r="C249" s="54" t="s">
        <v>1487</v>
      </c>
      <c r="D249" s="15"/>
      <c r="E249" s="15"/>
      <c r="F249" s="15">
        <v>4734.36</v>
      </c>
      <c r="G249" s="15">
        <v>4563.08</v>
      </c>
      <c r="H249" s="90">
        <f t="shared" si="96"/>
        <v>171.27999999999975</v>
      </c>
      <c r="I249" s="103">
        <f t="shared" si="97"/>
        <v>0.03753605021169906</v>
      </c>
      <c r="J249" s="104"/>
      <c r="K249" s="15">
        <v>15834.09</v>
      </c>
      <c r="L249" s="15">
        <v>25317.78</v>
      </c>
      <c r="M249" s="90">
        <f t="shared" si="98"/>
        <v>-9483.689999999999</v>
      </c>
      <c r="N249" s="103">
        <f t="shared" si="99"/>
        <v>-0.37458616039794956</v>
      </c>
      <c r="O249" s="104"/>
      <c r="P249" s="15">
        <v>11027.77</v>
      </c>
      <c r="Q249" s="15">
        <v>18336.05</v>
      </c>
      <c r="R249" s="90">
        <f t="shared" si="100"/>
        <v>-7308.279999999999</v>
      </c>
      <c r="S249" s="103">
        <f t="shared" si="101"/>
        <v>-0.3985743930672091</v>
      </c>
      <c r="T249" s="104"/>
      <c r="U249" s="15">
        <v>50432.18000000001</v>
      </c>
      <c r="V249" s="15">
        <v>69485.23000000001</v>
      </c>
      <c r="W249" s="90">
        <f t="shared" si="102"/>
        <v>-19053.050000000003</v>
      </c>
      <c r="X249" s="103">
        <f t="shared" si="103"/>
        <v>-0.2742028773596921</v>
      </c>
    </row>
    <row r="250" spans="1:24" s="14" customFormat="1" ht="12.75" hidden="1" outlineLevel="2">
      <c r="A250" s="14" t="s">
        <v>919</v>
      </c>
      <c r="B250" s="14" t="s">
        <v>920</v>
      </c>
      <c r="C250" s="54" t="s">
        <v>1488</v>
      </c>
      <c r="D250" s="15"/>
      <c r="E250" s="15"/>
      <c r="F250" s="15">
        <v>73599.91</v>
      </c>
      <c r="G250" s="15">
        <v>73877.93000000001</v>
      </c>
      <c r="H250" s="90">
        <f t="shared" si="96"/>
        <v>-278.0200000000041</v>
      </c>
      <c r="I250" s="103">
        <f t="shared" si="97"/>
        <v>-0.0037632348388754806</v>
      </c>
      <c r="J250" s="104"/>
      <c r="K250" s="15">
        <v>317744.66000000003</v>
      </c>
      <c r="L250" s="15">
        <v>356453.45</v>
      </c>
      <c r="M250" s="90">
        <f t="shared" si="98"/>
        <v>-38708.78999999998</v>
      </c>
      <c r="N250" s="103">
        <f t="shared" si="99"/>
        <v>-0.10859423579712857</v>
      </c>
      <c r="O250" s="104"/>
      <c r="P250" s="15">
        <v>225413.34</v>
      </c>
      <c r="Q250" s="15">
        <v>288162.55</v>
      </c>
      <c r="R250" s="90">
        <f t="shared" si="100"/>
        <v>-62749.20999999999</v>
      </c>
      <c r="S250" s="103">
        <f t="shared" si="101"/>
        <v>-0.21775629761743848</v>
      </c>
      <c r="T250" s="104"/>
      <c r="U250" s="15">
        <v>864287.01</v>
      </c>
      <c r="V250" s="15">
        <v>910111.29</v>
      </c>
      <c r="W250" s="90">
        <f t="shared" si="102"/>
        <v>-45824.28000000003</v>
      </c>
      <c r="X250" s="103">
        <f t="shared" si="103"/>
        <v>-0.05035019398561689</v>
      </c>
    </row>
    <row r="251" spans="1:24" s="14" customFormat="1" ht="12.75" hidden="1" outlineLevel="2">
      <c r="A251" s="14" t="s">
        <v>921</v>
      </c>
      <c r="B251" s="14" t="s">
        <v>922</v>
      </c>
      <c r="C251" s="54" t="s">
        <v>1489</v>
      </c>
      <c r="D251" s="15"/>
      <c r="E251" s="15"/>
      <c r="F251" s="15">
        <v>9850.74</v>
      </c>
      <c r="G251" s="15">
        <v>13559.550000000001</v>
      </c>
      <c r="H251" s="90">
        <f t="shared" si="96"/>
        <v>-3708.8100000000013</v>
      </c>
      <c r="I251" s="103">
        <f t="shared" si="97"/>
        <v>-0.2735201389426641</v>
      </c>
      <c r="J251" s="104"/>
      <c r="K251" s="15">
        <v>47183.03</v>
      </c>
      <c r="L251" s="15">
        <v>51138.58</v>
      </c>
      <c r="M251" s="90">
        <f t="shared" si="98"/>
        <v>-3955.550000000003</v>
      </c>
      <c r="N251" s="103">
        <f t="shared" si="99"/>
        <v>-0.07734962527313044</v>
      </c>
      <c r="O251" s="104"/>
      <c r="P251" s="15">
        <v>33494.93</v>
      </c>
      <c r="Q251" s="15">
        <v>42104.91</v>
      </c>
      <c r="R251" s="90">
        <f t="shared" si="100"/>
        <v>-8609.980000000003</v>
      </c>
      <c r="S251" s="103">
        <f t="shared" si="101"/>
        <v>-0.20448874014930807</v>
      </c>
      <c r="T251" s="104"/>
      <c r="U251" s="15">
        <v>131242.93</v>
      </c>
      <c r="V251" s="15">
        <v>142298.59</v>
      </c>
      <c r="W251" s="90">
        <f t="shared" si="102"/>
        <v>-11055.660000000003</v>
      </c>
      <c r="X251" s="103">
        <f t="shared" si="103"/>
        <v>-0.07769339105889948</v>
      </c>
    </row>
    <row r="252" spans="1:24" s="14" customFormat="1" ht="12.75" hidden="1" outlineLevel="2">
      <c r="A252" s="14" t="s">
        <v>923</v>
      </c>
      <c r="B252" s="14" t="s">
        <v>924</v>
      </c>
      <c r="C252" s="54" t="s">
        <v>1490</v>
      </c>
      <c r="D252" s="15"/>
      <c r="E252" s="15"/>
      <c r="F252" s="15">
        <v>348338.69</v>
      </c>
      <c r="G252" s="15">
        <v>258673.824</v>
      </c>
      <c r="H252" s="90">
        <f t="shared" si="96"/>
        <v>89664.86600000001</v>
      </c>
      <c r="I252" s="103">
        <f t="shared" si="97"/>
        <v>0.34663293182691735</v>
      </c>
      <c r="J252" s="104"/>
      <c r="K252" s="15">
        <v>1616169.4</v>
      </c>
      <c r="L252" s="15">
        <v>1552034.104</v>
      </c>
      <c r="M252" s="90">
        <f t="shared" si="98"/>
        <v>64135.29599999986</v>
      </c>
      <c r="N252" s="103">
        <f t="shared" si="99"/>
        <v>0.04132338061045587</v>
      </c>
      <c r="O252" s="104"/>
      <c r="P252" s="15">
        <v>1434410.72</v>
      </c>
      <c r="Q252" s="15">
        <v>1006508.244</v>
      </c>
      <c r="R252" s="90">
        <f t="shared" si="100"/>
        <v>427902.476</v>
      </c>
      <c r="S252" s="103">
        <f t="shared" si="101"/>
        <v>0.4251355898481841</v>
      </c>
      <c r="T252" s="104"/>
      <c r="U252" s="15">
        <v>10485413.19</v>
      </c>
      <c r="V252" s="15">
        <v>4112473.3880000003</v>
      </c>
      <c r="W252" s="90">
        <f t="shared" si="102"/>
        <v>6372939.801999999</v>
      </c>
      <c r="X252" s="103">
        <f t="shared" si="103"/>
        <v>1.5496610435452134</v>
      </c>
    </row>
    <row r="253" spans="1:24" s="14" customFormat="1" ht="12.75" hidden="1" outlineLevel="2">
      <c r="A253" s="14" t="s">
        <v>925</v>
      </c>
      <c r="B253" s="14" t="s">
        <v>926</v>
      </c>
      <c r="C253" s="54" t="s">
        <v>1482</v>
      </c>
      <c r="D253" s="15"/>
      <c r="E253" s="15"/>
      <c r="F253" s="15">
        <v>161167.1</v>
      </c>
      <c r="G253" s="15">
        <v>121615.43000000001</v>
      </c>
      <c r="H253" s="90">
        <f t="shared" si="96"/>
        <v>39551.67</v>
      </c>
      <c r="I253" s="103">
        <f t="shared" si="97"/>
        <v>0.32521917654692334</v>
      </c>
      <c r="J253" s="104"/>
      <c r="K253" s="15">
        <v>598748.85</v>
      </c>
      <c r="L253" s="15">
        <v>597567.74</v>
      </c>
      <c r="M253" s="90">
        <f t="shared" si="98"/>
        <v>1181.109999999986</v>
      </c>
      <c r="N253" s="103">
        <f t="shared" si="99"/>
        <v>0.001976529054262511</v>
      </c>
      <c r="O253" s="104"/>
      <c r="P253" s="15">
        <v>420489.57</v>
      </c>
      <c r="Q253" s="15">
        <v>468788.36</v>
      </c>
      <c r="R253" s="90">
        <f t="shared" si="100"/>
        <v>-48298.78999999998</v>
      </c>
      <c r="S253" s="103">
        <f t="shared" si="101"/>
        <v>-0.10302898732383198</v>
      </c>
      <c r="T253" s="104"/>
      <c r="U253" s="15">
        <v>1592680.33</v>
      </c>
      <c r="V253" s="15">
        <v>1571354.62</v>
      </c>
      <c r="W253" s="90">
        <f t="shared" si="102"/>
        <v>21325.709999999963</v>
      </c>
      <c r="X253" s="103">
        <f t="shared" si="103"/>
        <v>0.013571545040545948</v>
      </c>
    </row>
    <row r="254" spans="1:24" s="14" customFormat="1" ht="12.75" hidden="1" outlineLevel="2">
      <c r="A254" s="14" t="s">
        <v>927</v>
      </c>
      <c r="B254" s="14" t="s">
        <v>928</v>
      </c>
      <c r="C254" s="54" t="s">
        <v>1491</v>
      </c>
      <c r="D254" s="15"/>
      <c r="E254" s="15"/>
      <c r="F254" s="15">
        <v>5598.168000000001</v>
      </c>
      <c r="G254" s="15">
        <v>5390.735000000001</v>
      </c>
      <c r="H254" s="90">
        <f t="shared" si="96"/>
        <v>207.433</v>
      </c>
      <c r="I254" s="103">
        <f t="shared" si="97"/>
        <v>0.038479539432006944</v>
      </c>
      <c r="J254" s="104"/>
      <c r="K254" s="15">
        <v>22392.672</v>
      </c>
      <c r="L254" s="15">
        <v>21562.94</v>
      </c>
      <c r="M254" s="90">
        <f t="shared" si="98"/>
        <v>829.732</v>
      </c>
      <c r="N254" s="103">
        <f t="shared" si="99"/>
        <v>0.03847953943200695</v>
      </c>
      <c r="O254" s="104"/>
      <c r="P254" s="15">
        <v>16794.504</v>
      </c>
      <c r="Q254" s="15">
        <v>16172.205</v>
      </c>
      <c r="R254" s="90">
        <f t="shared" si="100"/>
        <v>622.2990000000009</v>
      </c>
      <c r="S254" s="103">
        <f t="shared" si="101"/>
        <v>0.03847953943200701</v>
      </c>
      <c r="T254" s="104"/>
      <c r="U254" s="15">
        <v>65518.551999999996</v>
      </c>
      <c r="V254" s="15">
        <v>64711.66</v>
      </c>
      <c r="W254" s="90">
        <f t="shared" si="102"/>
        <v>806.8919999999925</v>
      </c>
      <c r="X254" s="103">
        <f t="shared" si="103"/>
        <v>0.012469035719374105</v>
      </c>
    </row>
    <row r="255" spans="1:24" s="14" customFormat="1" ht="12.75" hidden="1" outlineLevel="2">
      <c r="A255" s="14" t="s">
        <v>929</v>
      </c>
      <c r="B255" s="14" t="s">
        <v>930</v>
      </c>
      <c r="C255" s="54" t="s">
        <v>1492</v>
      </c>
      <c r="D255" s="15"/>
      <c r="E255" s="15"/>
      <c r="F255" s="15">
        <v>23352.75</v>
      </c>
      <c r="G255" s="15">
        <v>28230.05</v>
      </c>
      <c r="H255" s="90">
        <f t="shared" si="96"/>
        <v>-4877.299999999999</v>
      </c>
      <c r="I255" s="103">
        <f t="shared" si="97"/>
        <v>-0.17276979672370396</v>
      </c>
      <c r="J255" s="104"/>
      <c r="K255" s="15">
        <v>107783.49</v>
      </c>
      <c r="L255" s="15">
        <v>124529.67</v>
      </c>
      <c r="M255" s="90">
        <f t="shared" si="98"/>
        <v>-16746.179999999993</v>
      </c>
      <c r="N255" s="103">
        <f t="shared" si="99"/>
        <v>-0.13447542260410705</v>
      </c>
      <c r="O255" s="104"/>
      <c r="P255" s="15">
        <v>78583.12</v>
      </c>
      <c r="Q255" s="15">
        <v>95198.74</v>
      </c>
      <c r="R255" s="90">
        <f t="shared" si="100"/>
        <v>-16615.62000000001</v>
      </c>
      <c r="S255" s="103">
        <f t="shared" si="101"/>
        <v>-0.17453613356647377</v>
      </c>
      <c r="T255" s="104"/>
      <c r="U255" s="15">
        <v>317392.86</v>
      </c>
      <c r="V255" s="15">
        <v>377122.946</v>
      </c>
      <c r="W255" s="90">
        <f t="shared" si="102"/>
        <v>-59730.08600000001</v>
      </c>
      <c r="X255" s="103">
        <f t="shared" si="103"/>
        <v>-0.15838358984393383</v>
      </c>
    </row>
    <row r="256" spans="1:24" s="14" customFormat="1" ht="12.75" hidden="1" outlineLevel="2">
      <c r="A256" s="14" t="s">
        <v>931</v>
      </c>
      <c r="B256" s="14" t="s">
        <v>932</v>
      </c>
      <c r="C256" s="54" t="s">
        <v>1493</v>
      </c>
      <c r="D256" s="15"/>
      <c r="E256" s="15"/>
      <c r="F256" s="15">
        <v>6041.08</v>
      </c>
      <c r="G256" s="15">
        <v>9991.28</v>
      </c>
      <c r="H256" s="90">
        <f t="shared" si="96"/>
        <v>-3950.2000000000007</v>
      </c>
      <c r="I256" s="103">
        <f t="shared" si="97"/>
        <v>-0.39536475806903626</v>
      </c>
      <c r="J256" s="104"/>
      <c r="K256" s="15">
        <v>4467.2300000000005</v>
      </c>
      <c r="L256" s="15">
        <v>13441.95</v>
      </c>
      <c r="M256" s="90">
        <f t="shared" si="98"/>
        <v>-8974.720000000001</v>
      </c>
      <c r="N256" s="103">
        <f t="shared" si="99"/>
        <v>-0.6676650337190662</v>
      </c>
      <c r="O256" s="104"/>
      <c r="P256" s="15">
        <v>1252.29</v>
      </c>
      <c r="Q256" s="15">
        <v>3957.48</v>
      </c>
      <c r="R256" s="90">
        <f t="shared" si="100"/>
        <v>-2705.19</v>
      </c>
      <c r="S256" s="103">
        <f t="shared" si="101"/>
        <v>-0.6835637830134328</v>
      </c>
      <c r="T256" s="104"/>
      <c r="U256" s="15">
        <v>2988.0300000000007</v>
      </c>
      <c r="V256" s="15">
        <v>22155.910000000003</v>
      </c>
      <c r="W256" s="90">
        <f t="shared" si="102"/>
        <v>-19167.880000000005</v>
      </c>
      <c r="X256" s="103">
        <f t="shared" si="103"/>
        <v>-0.865136209706575</v>
      </c>
    </row>
    <row r="257" spans="1:24" s="14" customFormat="1" ht="12.75" hidden="1" outlineLevel="2">
      <c r="A257" s="14" t="s">
        <v>933</v>
      </c>
      <c r="B257" s="14" t="s">
        <v>934</v>
      </c>
      <c r="C257" s="54" t="s">
        <v>1494</v>
      </c>
      <c r="D257" s="15"/>
      <c r="E257" s="15"/>
      <c r="F257" s="15">
        <v>0</v>
      </c>
      <c r="G257" s="15">
        <v>0</v>
      </c>
      <c r="H257" s="90">
        <f t="shared" si="96"/>
        <v>0</v>
      </c>
      <c r="I257" s="103">
        <f t="shared" si="97"/>
        <v>0</v>
      </c>
      <c r="J257" s="104"/>
      <c r="K257" s="15">
        <v>6.49</v>
      </c>
      <c r="L257" s="15">
        <v>0</v>
      </c>
      <c r="M257" s="90">
        <f t="shared" si="98"/>
        <v>6.49</v>
      </c>
      <c r="N257" s="103" t="str">
        <f t="shared" si="99"/>
        <v>N.M.</v>
      </c>
      <c r="O257" s="104"/>
      <c r="P257" s="15">
        <v>0</v>
      </c>
      <c r="Q257" s="15">
        <v>0</v>
      </c>
      <c r="R257" s="90">
        <f t="shared" si="100"/>
        <v>0</v>
      </c>
      <c r="S257" s="103">
        <f t="shared" si="101"/>
        <v>0</v>
      </c>
      <c r="T257" s="104"/>
      <c r="U257" s="15">
        <v>6.49</v>
      </c>
      <c r="V257" s="15">
        <v>-7.47</v>
      </c>
      <c r="W257" s="90">
        <f t="shared" si="102"/>
        <v>13.96</v>
      </c>
      <c r="X257" s="103">
        <f t="shared" si="103"/>
        <v>1.8688085676037485</v>
      </c>
    </row>
    <row r="258" spans="1:24" s="14" customFormat="1" ht="12.75" hidden="1" outlineLevel="2">
      <c r="A258" s="14" t="s">
        <v>935</v>
      </c>
      <c r="B258" s="14" t="s">
        <v>936</v>
      </c>
      <c r="C258" s="54" t="s">
        <v>1495</v>
      </c>
      <c r="D258" s="15"/>
      <c r="E258" s="15"/>
      <c r="F258" s="15">
        <v>32591.45</v>
      </c>
      <c r="G258" s="15">
        <v>56689.83</v>
      </c>
      <c r="H258" s="90">
        <f t="shared" si="96"/>
        <v>-24098.38</v>
      </c>
      <c r="I258" s="103">
        <f t="shared" si="97"/>
        <v>-0.42509176690069456</v>
      </c>
      <c r="J258" s="104"/>
      <c r="K258" s="15">
        <v>235528.43</v>
      </c>
      <c r="L258" s="15">
        <v>203524.27000000002</v>
      </c>
      <c r="M258" s="90">
        <f t="shared" si="98"/>
        <v>32004.159999999974</v>
      </c>
      <c r="N258" s="103">
        <f t="shared" si="99"/>
        <v>0.15724984543612402</v>
      </c>
      <c r="O258" s="104"/>
      <c r="P258" s="15">
        <v>144182.46</v>
      </c>
      <c r="Q258" s="15">
        <v>154233.47</v>
      </c>
      <c r="R258" s="90">
        <f t="shared" si="100"/>
        <v>-10051.01000000001</v>
      </c>
      <c r="S258" s="103">
        <f t="shared" si="101"/>
        <v>-0.06516750222892612</v>
      </c>
      <c r="T258" s="104"/>
      <c r="U258" s="15">
        <v>593863.96</v>
      </c>
      <c r="V258" s="15">
        <v>589644.26</v>
      </c>
      <c r="W258" s="90">
        <f t="shared" si="102"/>
        <v>4219.699999999953</v>
      </c>
      <c r="X258" s="103">
        <f t="shared" si="103"/>
        <v>0.007156348812756955</v>
      </c>
    </row>
    <row r="259" spans="1:24" s="14" customFormat="1" ht="12.75" hidden="1" outlineLevel="2">
      <c r="A259" s="14" t="s">
        <v>937</v>
      </c>
      <c r="B259" s="14" t="s">
        <v>938</v>
      </c>
      <c r="C259" s="54" t="s">
        <v>1496</v>
      </c>
      <c r="D259" s="15"/>
      <c r="E259" s="15"/>
      <c r="F259" s="15">
        <v>2951.7200000000003</v>
      </c>
      <c r="G259" s="15">
        <v>3834.86</v>
      </c>
      <c r="H259" s="90">
        <f aca="true" t="shared" si="104" ref="H259:H290">+F259-G259</f>
        <v>-883.1399999999999</v>
      </c>
      <c r="I259" s="103">
        <f aca="true" t="shared" si="105" ref="I259:I290">IF(G259&lt;0,IF(H259=0,0,IF(OR(G259=0,F259=0),"N.M.",IF(ABS(H259/G259)&gt;=10,"N.M.",H259/(-G259)))),IF(H259=0,0,IF(OR(G259=0,F259=0),"N.M.",IF(ABS(H259/G259)&gt;=10,"N.M.",H259/G259))))</f>
        <v>-0.23029263128249788</v>
      </c>
      <c r="J259" s="104"/>
      <c r="K259" s="15">
        <v>13576.880000000001</v>
      </c>
      <c r="L259" s="15">
        <v>14435.03</v>
      </c>
      <c r="M259" s="90">
        <f aca="true" t="shared" si="106" ref="M259:M290">+K259-L259</f>
        <v>-858.1499999999996</v>
      </c>
      <c r="N259" s="103">
        <f aca="true" t="shared" si="107" ref="N259:N290">IF(L259&lt;0,IF(M259=0,0,IF(OR(L259=0,K259=0),"N.M.",IF(ABS(M259/L259)&gt;=10,"N.M.",M259/(-L259)))),IF(M259=0,0,IF(OR(L259=0,K259=0),"N.M.",IF(ABS(M259/L259)&gt;=10,"N.M.",M259/L259))))</f>
        <v>-0.059449131730242306</v>
      </c>
      <c r="O259" s="104"/>
      <c r="P259" s="15">
        <v>9477.85</v>
      </c>
      <c r="Q259" s="15">
        <v>10494.36</v>
      </c>
      <c r="R259" s="90">
        <f aca="true" t="shared" si="108" ref="R259:R290">+P259-Q259</f>
        <v>-1016.5100000000002</v>
      </c>
      <c r="S259" s="103">
        <f aca="true" t="shared" si="109" ref="S259:S290">IF(Q259&lt;0,IF(R259=0,0,IF(OR(Q259=0,P259=0),"N.M.",IF(ABS(R259/Q259)&gt;=10,"N.M.",R259/(-Q259)))),IF(R259=0,0,IF(OR(Q259=0,P259=0),"N.M.",IF(ABS(R259/Q259)&gt;=10,"N.M.",R259/Q259))))</f>
        <v>-0.09686250519326574</v>
      </c>
      <c r="T259" s="104"/>
      <c r="U259" s="15">
        <v>46715.84</v>
      </c>
      <c r="V259" s="15">
        <v>41489.49</v>
      </c>
      <c r="W259" s="90">
        <f aca="true" t="shared" si="110" ref="W259:W290">+U259-V259</f>
        <v>5226.3499999999985</v>
      </c>
      <c r="X259" s="103">
        <f aca="true" t="shared" si="111" ref="X259:X290">IF(V259&lt;0,IF(W259=0,0,IF(OR(V259=0,U259=0),"N.M.",IF(ABS(W259/V259)&gt;=10,"N.M.",W259/(-V259)))),IF(W259=0,0,IF(OR(V259=0,U259=0),"N.M.",IF(ABS(W259/V259)&gt;=10,"N.M.",W259/V259))))</f>
        <v>0.12596804636547712</v>
      </c>
    </row>
    <row r="260" spans="1:24" s="14" customFormat="1" ht="12.75" hidden="1" outlineLevel="2">
      <c r="A260" s="14" t="s">
        <v>939</v>
      </c>
      <c r="B260" s="14" t="s">
        <v>940</v>
      </c>
      <c r="C260" s="54" t="s">
        <v>1497</v>
      </c>
      <c r="D260" s="15"/>
      <c r="E260" s="15"/>
      <c r="F260" s="15">
        <v>4237.06</v>
      </c>
      <c r="G260" s="15">
        <v>5858.2300000000005</v>
      </c>
      <c r="H260" s="90">
        <f t="shared" si="104"/>
        <v>-1621.17</v>
      </c>
      <c r="I260" s="103">
        <f t="shared" si="105"/>
        <v>-0.27673375746599227</v>
      </c>
      <c r="J260" s="104"/>
      <c r="K260" s="15">
        <v>13749.82</v>
      </c>
      <c r="L260" s="15">
        <v>19580.45</v>
      </c>
      <c r="M260" s="90">
        <f t="shared" si="106"/>
        <v>-5830.630000000001</v>
      </c>
      <c r="N260" s="103">
        <f t="shared" si="107"/>
        <v>-0.29777814095181676</v>
      </c>
      <c r="O260" s="104"/>
      <c r="P260" s="15">
        <v>7297.54</v>
      </c>
      <c r="Q260" s="15">
        <v>16876.61</v>
      </c>
      <c r="R260" s="90">
        <f t="shared" si="108"/>
        <v>-9579.07</v>
      </c>
      <c r="S260" s="103">
        <f t="shared" si="109"/>
        <v>-0.5675944398786249</v>
      </c>
      <c r="T260" s="104"/>
      <c r="U260" s="15">
        <v>39512.85</v>
      </c>
      <c r="V260" s="15">
        <v>66091.83</v>
      </c>
      <c r="W260" s="90">
        <f t="shared" si="110"/>
        <v>-26578.980000000003</v>
      </c>
      <c r="X260" s="103">
        <f t="shared" si="111"/>
        <v>-0.40215227812575327</v>
      </c>
    </row>
    <row r="261" spans="1:24" s="14" customFormat="1" ht="12.75" hidden="1" outlineLevel="2">
      <c r="A261" s="14" t="s">
        <v>941</v>
      </c>
      <c r="B261" s="14" t="s">
        <v>942</v>
      </c>
      <c r="C261" s="54" t="s">
        <v>1498</v>
      </c>
      <c r="D261" s="15"/>
      <c r="E261" s="15"/>
      <c r="F261" s="15">
        <v>41819.66</v>
      </c>
      <c r="G261" s="15">
        <v>37274.11</v>
      </c>
      <c r="H261" s="90">
        <f t="shared" si="104"/>
        <v>4545.550000000003</v>
      </c>
      <c r="I261" s="103">
        <f t="shared" si="105"/>
        <v>0.12194925646782721</v>
      </c>
      <c r="J261" s="104"/>
      <c r="K261" s="15">
        <v>182294.77</v>
      </c>
      <c r="L261" s="15">
        <v>215916.93</v>
      </c>
      <c r="M261" s="90">
        <f t="shared" si="106"/>
        <v>-33622.16</v>
      </c>
      <c r="N261" s="103">
        <f t="shared" si="107"/>
        <v>-0.15571803470899667</v>
      </c>
      <c r="O261" s="104"/>
      <c r="P261" s="15">
        <v>132333.58000000002</v>
      </c>
      <c r="Q261" s="15">
        <v>130544.96</v>
      </c>
      <c r="R261" s="90">
        <f t="shared" si="108"/>
        <v>1788.62000000001</v>
      </c>
      <c r="S261" s="103">
        <f t="shared" si="109"/>
        <v>0.013701180037896598</v>
      </c>
      <c r="T261" s="104"/>
      <c r="U261" s="15">
        <v>499044.54000000004</v>
      </c>
      <c r="V261" s="15">
        <v>562632.94</v>
      </c>
      <c r="W261" s="90">
        <f t="shared" si="110"/>
        <v>-63588.39999999991</v>
      </c>
      <c r="X261" s="103">
        <f t="shared" si="111"/>
        <v>-0.11301933370627022</v>
      </c>
    </row>
    <row r="262" spans="1:24" s="14" customFormat="1" ht="12.75" hidden="1" outlineLevel="2">
      <c r="A262" s="14" t="s">
        <v>943</v>
      </c>
      <c r="B262" s="14" t="s">
        <v>944</v>
      </c>
      <c r="C262" s="54" t="s">
        <v>1499</v>
      </c>
      <c r="D262" s="15"/>
      <c r="E262" s="15"/>
      <c r="F262" s="15">
        <v>244363.02000000002</v>
      </c>
      <c r="G262" s="15">
        <v>198117.34</v>
      </c>
      <c r="H262" s="90">
        <f t="shared" si="104"/>
        <v>46245.68000000002</v>
      </c>
      <c r="I262" s="103">
        <f t="shared" si="105"/>
        <v>0.23342570620017422</v>
      </c>
      <c r="J262" s="104"/>
      <c r="K262" s="15">
        <v>893058.26</v>
      </c>
      <c r="L262" s="15">
        <v>775627.05</v>
      </c>
      <c r="M262" s="90">
        <f t="shared" si="106"/>
        <v>117431.20999999996</v>
      </c>
      <c r="N262" s="103">
        <f t="shared" si="107"/>
        <v>0.1514016433542383</v>
      </c>
      <c r="O262" s="104"/>
      <c r="P262" s="15">
        <v>634522.2000000001</v>
      </c>
      <c r="Q262" s="15">
        <v>549441.2</v>
      </c>
      <c r="R262" s="90">
        <f t="shared" si="108"/>
        <v>85081.00000000012</v>
      </c>
      <c r="S262" s="103">
        <f t="shared" si="109"/>
        <v>0.1548500549285349</v>
      </c>
      <c r="T262" s="104"/>
      <c r="U262" s="15">
        <v>2525733.6100000003</v>
      </c>
      <c r="V262" s="15">
        <v>2429296.25</v>
      </c>
      <c r="W262" s="90">
        <f t="shared" si="110"/>
        <v>96437.36000000034</v>
      </c>
      <c r="X262" s="103">
        <f t="shared" si="111"/>
        <v>0.03969765317836404</v>
      </c>
    </row>
    <row r="263" spans="1:24" s="14" customFormat="1" ht="12.75" hidden="1" outlineLevel="2">
      <c r="A263" s="14" t="s">
        <v>945</v>
      </c>
      <c r="B263" s="14" t="s">
        <v>946</v>
      </c>
      <c r="C263" s="54" t="s">
        <v>1500</v>
      </c>
      <c r="D263" s="15"/>
      <c r="E263" s="15"/>
      <c r="F263" s="15">
        <v>3406.85</v>
      </c>
      <c r="G263" s="15">
        <v>2712.44</v>
      </c>
      <c r="H263" s="90">
        <f t="shared" si="104"/>
        <v>694.4099999999999</v>
      </c>
      <c r="I263" s="103">
        <f t="shared" si="105"/>
        <v>0.25600934951556525</v>
      </c>
      <c r="J263" s="104"/>
      <c r="K263" s="15">
        <v>12973.710000000001</v>
      </c>
      <c r="L263" s="15">
        <v>10617.86</v>
      </c>
      <c r="M263" s="90">
        <f t="shared" si="106"/>
        <v>2355.8500000000004</v>
      </c>
      <c r="N263" s="103">
        <f t="shared" si="107"/>
        <v>0.2218761596027825</v>
      </c>
      <c r="O263" s="104"/>
      <c r="P263" s="15">
        <v>9679.01</v>
      </c>
      <c r="Q263" s="15">
        <v>7716.08</v>
      </c>
      <c r="R263" s="90">
        <f t="shared" si="108"/>
        <v>1962.9300000000003</v>
      </c>
      <c r="S263" s="103">
        <f t="shared" si="109"/>
        <v>0.25439471856175677</v>
      </c>
      <c r="T263" s="104"/>
      <c r="U263" s="15">
        <v>35581.060000000005</v>
      </c>
      <c r="V263" s="15">
        <v>36395.350000000006</v>
      </c>
      <c r="W263" s="90">
        <f t="shared" si="110"/>
        <v>-814.2900000000009</v>
      </c>
      <c r="X263" s="103">
        <f t="shared" si="111"/>
        <v>-0.022373462543978852</v>
      </c>
    </row>
    <row r="264" spans="1:24" s="14" customFormat="1" ht="12.75" hidden="1" outlineLevel="2">
      <c r="A264" s="14" t="s">
        <v>947</v>
      </c>
      <c r="B264" s="14" t="s">
        <v>948</v>
      </c>
      <c r="C264" s="54" t="s">
        <v>1501</v>
      </c>
      <c r="D264" s="15"/>
      <c r="E264" s="15"/>
      <c r="F264" s="15">
        <v>56955.15</v>
      </c>
      <c r="G264" s="15">
        <v>37940.11</v>
      </c>
      <c r="H264" s="90">
        <f t="shared" si="104"/>
        <v>19015.04</v>
      </c>
      <c r="I264" s="103">
        <f t="shared" si="105"/>
        <v>0.5011856844906354</v>
      </c>
      <c r="J264" s="104"/>
      <c r="K264" s="15">
        <v>206146.22</v>
      </c>
      <c r="L264" s="15">
        <v>145941.39</v>
      </c>
      <c r="M264" s="90">
        <f t="shared" si="106"/>
        <v>60204.82999999999</v>
      </c>
      <c r="N264" s="103">
        <f t="shared" si="107"/>
        <v>0.41252745365793747</v>
      </c>
      <c r="O264" s="104"/>
      <c r="P264" s="15">
        <v>161877.5</v>
      </c>
      <c r="Q264" s="15">
        <v>131317.72</v>
      </c>
      <c r="R264" s="90">
        <f t="shared" si="108"/>
        <v>30559.78</v>
      </c>
      <c r="S264" s="103">
        <f t="shared" si="109"/>
        <v>0.23271634627832405</v>
      </c>
      <c r="T264" s="104"/>
      <c r="U264" s="15">
        <v>699973.14</v>
      </c>
      <c r="V264" s="15">
        <v>699034.0700000001</v>
      </c>
      <c r="W264" s="90">
        <f t="shared" si="110"/>
        <v>939.0699999999488</v>
      </c>
      <c r="X264" s="103">
        <f t="shared" si="111"/>
        <v>0.0013433823046707133</v>
      </c>
    </row>
    <row r="265" spans="1:24" s="14" customFormat="1" ht="12.75" hidden="1" outlineLevel="2">
      <c r="A265" s="14" t="s">
        <v>949</v>
      </c>
      <c r="B265" s="14" t="s">
        <v>950</v>
      </c>
      <c r="C265" s="54" t="s">
        <v>1502</v>
      </c>
      <c r="D265" s="15"/>
      <c r="E265" s="15"/>
      <c r="F265" s="15">
        <v>7878.33</v>
      </c>
      <c r="G265" s="15">
        <v>8127.54</v>
      </c>
      <c r="H265" s="90">
        <f t="shared" si="104"/>
        <v>-249.21000000000004</v>
      </c>
      <c r="I265" s="103">
        <f t="shared" si="105"/>
        <v>-0.030662414457511132</v>
      </c>
      <c r="J265" s="104"/>
      <c r="K265" s="15">
        <v>34660.55</v>
      </c>
      <c r="L265" s="15">
        <v>32775.74</v>
      </c>
      <c r="M265" s="90">
        <f t="shared" si="106"/>
        <v>1884.810000000005</v>
      </c>
      <c r="N265" s="103">
        <f t="shared" si="107"/>
        <v>0.05750625310061665</v>
      </c>
      <c r="O265" s="104"/>
      <c r="P265" s="15">
        <v>24951.33</v>
      </c>
      <c r="Q265" s="15">
        <v>25012.29</v>
      </c>
      <c r="R265" s="90">
        <f t="shared" si="108"/>
        <v>-60.95999999999913</v>
      </c>
      <c r="S265" s="103">
        <f t="shared" si="109"/>
        <v>-0.0024372018715599062</v>
      </c>
      <c r="T265" s="104"/>
      <c r="U265" s="15">
        <v>129945.37000000001</v>
      </c>
      <c r="V265" s="15">
        <v>120335.34</v>
      </c>
      <c r="W265" s="90">
        <f t="shared" si="110"/>
        <v>9610.030000000013</v>
      </c>
      <c r="X265" s="103">
        <f t="shared" si="111"/>
        <v>0.07986041340806461</v>
      </c>
    </row>
    <row r="266" spans="1:24" s="14" customFormat="1" ht="12.75" hidden="1" outlineLevel="2">
      <c r="A266" s="14" t="s">
        <v>951</v>
      </c>
      <c r="B266" s="14" t="s">
        <v>952</v>
      </c>
      <c r="C266" s="54" t="s">
        <v>1503</v>
      </c>
      <c r="D266" s="15"/>
      <c r="E266" s="15"/>
      <c r="F266" s="15">
        <v>9287.51</v>
      </c>
      <c r="G266" s="15">
        <v>8605.43</v>
      </c>
      <c r="H266" s="90">
        <f t="shared" si="104"/>
        <v>682.0799999999999</v>
      </c>
      <c r="I266" s="103">
        <f t="shared" si="105"/>
        <v>0.07926158251243691</v>
      </c>
      <c r="J266" s="104"/>
      <c r="K266" s="15">
        <v>33023.2</v>
      </c>
      <c r="L266" s="15">
        <v>30594.82</v>
      </c>
      <c r="M266" s="90">
        <f t="shared" si="106"/>
        <v>2428.3799999999974</v>
      </c>
      <c r="N266" s="103">
        <f t="shared" si="107"/>
        <v>0.07937225974854559</v>
      </c>
      <c r="O266" s="104"/>
      <c r="P266" s="15">
        <v>25760.02</v>
      </c>
      <c r="Q266" s="15">
        <v>23179.850000000002</v>
      </c>
      <c r="R266" s="90">
        <f t="shared" si="108"/>
        <v>2580.1699999999983</v>
      </c>
      <c r="S266" s="103">
        <f t="shared" si="109"/>
        <v>0.1113109014941856</v>
      </c>
      <c r="T266" s="104"/>
      <c r="U266" s="15">
        <v>98687.64</v>
      </c>
      <c r="V266" s="15">
        <v>99274.95000000001</v>
      </c>
      <c r="W266" s="90">
        <f t="shared" si="110"/>
        <v>-587.3100000000122</v>
      </c>
      <c r="X266" s="103">
        <f t="shared" si="111"/>
        <v>-0.005915993913872655</v>
      </c>
    </row>
    <row r="267" spans="1:24" s="14" customFormat="1" ht="12.75" hidden="1" outlineLevel="2">
      <c r="A267" s="14" t="s">
        <v>953</v>
      </c>
      <c r="B267" s="14" t="s">
        <v>954</v>
      </c>
      <c r="C267" s="54" t="s">
        <v>1504</v>
      </c>
      <c r="D267" s="15"/>
      <c r="E267" s="15"/>
      <c r="F267" s="15">
        <v>66181.68000000001</v>
      </c>
      <c r="G267" s="15">
        <v>98076.39</v>
      </c>
      <c r="H267" s="90">
        <f t="shared" si="104"/>
        <v>-31894.709999999992</v>
      </c>
      <c r="I267" s="103">
        <f t="shared" si="105"/>
        <v>-0.3252027322783801</v>
      </c>
      <c r="J267" s="104"/>
      <c r="K267" s="15">
        <v>254264.86000000002</v>
      </c>
      <c r="L267" s="15">
        <v>328871.99</v>
      </c>
      <c r="M267" s="90">
        <f t="shared" si="106"/>
        <v>-74607.12999999998</v>
      </c>
      <c r="N267" s="103">
        <f t="shared" si="107"/>
        <v>-0.22685765972346864</v>
      </c>
      <c r="O267" s="104"/>
      <c r="P267" s="15">
        <v>187738.09</v>
      </c>
      <c r="Q267" s="15">
        <v>262612.7</v>
      </c>
      <c r="R267" s="90">
        <f t="shared" si="108"/>
        <v>-74874.61000000002</v>
      </c>
      <c r="S267" s="103">
        <f t="shared" si="109"/>
        <v>-0.28511420049373093</v>
      </c>
      <c r="T267" s="104"/>
      <c r="U267" s="15">
        <v>933221.54</v>
      </c>
      <c r="V267" s="15">
        <v>983104.42</v>
      </c>
      <c r="W267" s="90">
        <f t="shared" si="110"/>
        <v>-49882.880000000005</v>
      </c>
      <c r="X267" s="103">
        <f t="shared" si="111"/>
        <v>-0.05074016450866939</v>
      </c>
    </row>
    <row r="268" spans="1:24" s="14" customFormat="1" ht="12.75" hidden="1" outlineLevel="2">
      <c r="A268" s="14" t="s">
        <v>955</v>
      </c>
      <c r="B268" s="14" t="s">
        <v>956</v>
      </c>
      <c r="C268" s="54" t="s">
        <v>1505</v>
      </c>
      <c r="D268" s="15"/>
      <c r="E268" s="15"/>
      <c r="F268" s="15">
        <v>42159.340000000004</v>
      </c>
      <c r="G268" s="15">
        <v>39481.840000000004</v>
      </c>
      <c r="H268" s="90">
        <f t="shared" si="104"/>
        <v>2677.5</v>
      </c>
      <c r="I268" s="103">
        <f t="shared" si="105"/>
        <v>0.06781598831260144</v>
      </c>
      <c r="J268" s="104"/>
      <c r="K268" s="15">
        <v>169007.38</v>
      </c>
      <c r="L268" s="15">
        <v>154326.37</v>
      </c>
      <c r="M268" s="90">
        <f t="shared" si="106"/>
        <v>14681.01000000001</v>
      </c>
      <c r="N268" s="103">
        <f t="shared" si="107"/>
        <v>0.09512962690692466</v>
      </c>
      <c r="O268" s="104"/>
      <c r="P268" s="15">
        <v>120833.32</v>
      </c>
      <c r="Q268" s="15">
        <v>116611.93000000001</v>
      </c>
      <c r="R268" s="90">
        <f t="shared" si="108"/>
        <v>4221.389999999999</v>
      </c>
      <c r="S268" s="103">
        <f t="shared" si="109"/>
        <v>0.03620032701628383</v>
      </c>
      <c r="T268" s="104"/>
      <c r="U268" s="15">
        <v>490074.82</v>
      </c>
      <c r="V268" s="15">
        <v>417718.23</v>
      </c>
      <c r="W268" s="90">
        <f t="shared" si="110"/>
        <v>72356.59000000003</v>
      </c>
      <c r="X268" s="103">
        <f t="shared" si="111"/>
        <v>0.17321865507282272</v>
      </c>
    </row>
    <row r="269" spans="1:24" s="14" customFormat="1" ht="12.75" hidden="1" outlineLevel="2">
      <c r="A269" s="14" t="s">
        <v>957</v>
      </c>
      <c r="B269" s="14" t="s">
        <v>958</v>
      </c>
      <c r="C269" s="54" t="s">
        <v>1506</v>
      </c>
      <c r="D269" s="15"/>
      <c r="E269" s="15"/>
      <c r="F269" s="15">
        <v>11006.22</v>
      </c>
      <c r="G269" s="15">
        <v>12415.23</v>
      </c>
      <c r="H269" s="90">
        <f t="shared" si="104"/>
        <v>-1409.0100000000002</v>
      </c>
      <c r="I269" s="103">
        <f t="shared" si="105"/>
        <v>-0.11349044681411462</v>
      </c>
      <c r="J269" s="104"/>
      <c r="K269" s="15">
        <v>47693.83</v>
      </c>
      <c r="L269" s="15">
        <v>48896.18</v>
      </c>
      <c r="M269" s="90">
        <f t="shared" si="106"/>
        <v>-1202.3499999999985</v>
      </c>
      <c r="N269" s="103">
        <f t="shared" si="107"/>
        <v>-0.024589855485643224</v>
      </c>
      <c r="O269" s="104"/>
      <c r="P269" s="15">
        <v>34589.75</v>
      </c>
      <c r="Q269" s="15">
        <v>35272.9</v>
      </c>
      <c r="R269" s="90">
        <f t="shared" si="108"/>
        <v>-683.1500000000015</v>
      </c>
      <c r="S269" s="103">
        <f t="shared" si="109"/>
        <v>-0.019367559798031956</v>
      </c>
      <c r="T269" s="104"/>
      <c r="U269" s="15">
        <v>142195.78</v>
      </c>
      <c r="V269" s="15">
        <v>181701.86</v>
      </c>
      <c r="W269" s="90">
        <f t="shared" si="110"/>
        <v>-39506.07999999999</v>
      </c>
      <c r="X269" s="103">
        <f t="shared" si="111"/>
        <v>-0.2174225404186836</v>
      </c>
    </row>
    <row r="270" spans="1:24" s="14" customFormat="1" ht="12.75" hidden="1" outlineLevel="2">
      <c r="A270" s="14" t="s">
        <v>959</v>
      </c>
      <c r="B270" s="14" t="s">
        <v>960</v>
      </c>
      <c r="C270" s="54" t="s">
        <v>1507</v>
      </c>
      <c r="D270" s="15"/>
      <c r="E270" s="15"/>
      <c r="F270" s="15">
        <v>-6310.87</v>
      </c>
      <c r="G270" s="15">
        <v>7743.610000000001</v>
      </c>
      <c r="H270" s="90">
        <f t="shared" si="104"/>
        <v>-14054.48</v>
      </c>
      <c r="I270" s="103">
        <f t="shared" si="105"/>
        <v>-1.8149777687667636</v>
      </c>
      <c r="J270" s="104"/>
      <c r="K270" s="15">
        <v>2438.9500000000003</v>
      </c>
      <c r="L270" s="15">
        <v>3689.58</v>
      </c>
      <c r="M270" s="90">
        <f t="shared" si="106"/>
        <v>-1250.6299999999997</v>
      </c>
      <c r="N270" s="103">
        <f t="shared" si="107"/>
        <v>-0.3389627003615587</v>
      </c>
      <c r="O270" s="104"/>
      <c r="P270" s="15">
        <v>-14044.19</v>
      </c>
      <c r="Q270" s="15">
        <v>196.86</v>
      </c>
      <c r="R270" s="90">
        <f t="shared" si="108"/>
        <v>-14241.050000000001</v>
      </c>
      <c r="S270" s="103" t="str">
        <f t="shared" si="109"/>
        <v>N.M.</v>
      </c>
      <c r="T270" s="104"/>
      <c r="U270" s="15">
        <v>8957.54</v>
      </c>
      <c r="V270" s="15">
        <v>8666.18</v>
      </c>
      <c r="W270" s="90">
        <f t="shared" si="110"/>
        <v>291.3600000000006</v>
      </c>
      <c r="X270" s="103">
        <f t="shared" si="111"/>
        <v>0.03362034945039228</v>
      </c>
    </row>
    <row r="271" spans="1:24" s="14" customFormat="1" ht="12.75" hidden="1" outlineLevel="2">
      <c r="A271" s="14" t="s">
        <v>961</v>
      </c>
      <c r="B271" s="14" t="s">
        <v>962</v>
      </c>
      <c r="C271" s="54" t="s">
        <v>1508</v>
      </c>
      <c r="D271" s="15"/>
      <c r="E271" s="15"/>
      <c r="F271" s="15">
        <v>2555.2000000000003</v>
      </c>
      <c r="G271" s="15">
        <v>3724.03</v>
      </c>
      <c r="H271" s="90">
        <f t="shared" si="104"/>
        <v>-1168.83</v>
      </c>
      <c r="I271" s="103">
        <f t="shared" si="105"/>
        <v>-0.31386159617403725</v>
      </c>
      <c r="J271" s="104"/>
      <c r="K271" s="15">
        <v>10643.74</v>
      </c>
      <c r="L271" s="15">
        <v>6141.17</v>
      </c>
      <c r="M271" s="90">
        <f t="shared" si="106"/>
        <v>4502.57</v>
      </c>
      <c r="N271" s="103">
        <f t="shared" si="107"/>
        <v>0.7331778797851223</v>
      </c>
      <c r="O271" s="104"/>
      <c r="P271" s="15">
        <v>7510.06</v>
      </c>
      <c r="Q271" s="15">
        <v>5439.83</v>
      </c>
      <c r="R271" s="90">
        <f t="shared" si="108"/>
        <v>2070.2300000000005</v>
      </c>
      <c r="S271" s="103">
        <f t="shared" si="109"/>
        <v>0.3805688780715575</v>
      </c>
      <c r="T271" s="104"/>
      <c r="U271" s="15">
        <v>35232.75</v>
      </c>
      <c r="V271" s="15">
        <v>14580.34</v>
      </c>
      <c r="W271" s="90">
        <f t="shared" si="110"/>
        <v>20652.41</v>
      </c>
      <c r="X271" s="103">
        <f t="shared" si="111"/>
        <v>1.4164559948533435</v>
      </c>
    </row>
    <row r="272" spans="1:24" s="14" customFormat="1" ht="12.75" hidden="1" outlineLevel="2">
      <c r="A272" s="14" t="s">
        <v>963</v>
      </c>
      <c r="B272" s="14" t="s">
        <v>964</v>
      </c>
      <c r="C272" s="54" t="s">
        <v>1509</v>
      </c>
      <c r="D272" s="15"/>
      <c r="E272" s="15"/>
      <c r="F272" s="15">
        <v>30691.9</v>
      </c>
      <c r="G272" s="15">
        <v>20742.38</v>
      </c>
      <c r="H272" s="90">
        <f t="shared" si="104"/>
        <v>9949.52</v>
      </c>
      <c r="I272" s="103">
        <f t="shared" si="105"/>
        <v>0.4796710888528703</v>
      </c>
      <c r="J272" s="104"/>
      <c r="K272" s="15">
        <v>100588.12</v>
      </c>
      <c r="L272" s="15">
        <v>92069.64</v>
      </c>
      <c r="M272" s="90">
        <f t="shared" si="106"/>
        <v>8518.479999999996</v>
      </c>
      <c r="N272" s="103">
        <f t="shared" si="107"/>
        <v>0.0925221386767668</v>
      </c>
      <c r="O272" s="104"/>
      <c r="P272" s="15">
        <v>75003.62</v>
      </c>
      <c r="Q272" s="15">
        <v>76248.69</v>
      </c>
      <c r="R272" s="90">
        <f t="shared" si="108"/>
        <v>-1245.070000000007</v>
      </c>
      <c r="S272" s="103">
        <f t="shared" si="109"/>
        <v>-0.01632906742397813</v>
      </c>
      <c r="T272" s="104"/>
      <c r="U272" s="15">
        <v>267800.47</v>
      </c>
      <c r="V272" s="15">
        <v>222396.81</v>
      </c>
      <c r="W272" s="90">
        <f t="shared" si="110"/>
        <v>45403.659999999974</v>
      </c>
      <c r="X272" s="103">
        <f t="shared" si="111"/>
        <v>0.20415607579982814</v>
      </c>
    </row>
    <row r="273" spans="1:24" s="14" customFormat="1" ht="12.75" hidden="1" outlineLevel="2">
      <c r="A273" s="14" t="s">
        <v>965</v>
      </c>
      <c r="B273" s="14" t="s">
        <v>966</v>
      </c>
      <c r="C273" s="54" t="s">
        <v>1510</v>
      </c>
      <c r="D273" s="15"/>
      <c r="E273" s="15"/>
      <c r="F273" s="15">
        <v>192.6</v>
      </c>
      <c r="G273" s="15">
        <v>330.97</v>
      </c>
      <c r="H273" s="90">
        <f t="shared" si="104"/>
        <v>-138.37000000000003</v>
      </c>
      <c r="I273" s="103">
        <f t="shared" si="105"/>
        <v>-0.4180741456929632</v>
      </c>
      <c r="J273" s="104"/>
      <c r="K273" s="15">
        <v>742.5600000000001</v>
      </c>
      <c r="L273" s="15">
        <v>1270.48</v>
      </c>
      <c r="M273" s="90">
        <f t="shared" si="106"/>
        <v>-527.92</v>
      </c>
      <c r="N273" s="103">
        <f t="shared" si="107"/>
        <v>-0.415527989421321</v>
      </c>
      <c r="O273" s="104"/>
      <c r="P273" s="15">
        <v>559.25</v>
      </c>
      <c r="Q273" s="15">
        <v>795</v>
      </c>
      <c r="R273" s="90">
        <f t="shared" si="108"/>
        <v>-235.75</v>
      </c>
      <c r="S273" s="103">
        <f t="shared" si="109"/>
        <v>-0.29654088050314464</v>
      </c>
      <c r="T273" s="104"/>
      <c r="U273" s="15">
        <v>1948.2000000000003</v>
      </c>
      <c r="V273" s="15">
        <v>4885.01</v>
      </c>
      <c r="W273" s="90">
        <f t="shared" si="110"/>
        <v>-2936.81</v>
      </c>
      <c r="X273" s="103">
        <f t="shared" si="111"/>
        <v>-0.6011881244869508</v>
      </c>
    </row>
    <row r="274" spans="1:24" s="14" customFormat="1" ht="12.75" hidden="1" outlineLevel="2">
      <c r="A274" s="14" t="s">
        <v>967</v>
      </c>
      <c r="B274" s="14" t="s">
        <v>968</v>
      </c>
      <c r="C274" s="54" t="s">
        <v>1511</v>
      </c>
      <c r="D274" s="15"/>
      <c r="E274" s="15"/>
      <c r="F274" s="15">
        <v>43939.12</v>
      </c>
      <c r="G274" s="15">
        <v>38104.39</v>
      </c>
      <c r="H274" s="90">
        <f t="shared" si="104"/>
        <v>5834.730000000003</v>
      </c>
      <c r="I274" s="103">
        <f t="shared" si="105"/>
        <v>0.15312487616256298</v>
      </c>
      <c r="J274" s="104"/>
      <c r="K274" s="15">
        <v>177369.29</v>
      </c>
      <c r="L274" s="15">
        <v>147690.5</v>
      </c>
      <c r="M274" s="90">
        <f t="shared" si="106"/>
        <v>29678.790000000008</v>
      </c>
      <c r="N274" s="103">
        <f t="shared" si="107"/>
        <v>0.20095260020109626</v>
      </c>
      <c r="O274" s="104"/>
      <c r="P274" s="15">
        <v>132222.98</v>
      </c>
      <c r="Q274" s="15">
        <v>108592.88</v>
      </c>
      <c r="R274" s="90">
        <f t="shared" si="108"/>
        <v>23630.100000000006</v>
      </c>
      <c r="S274" s="103">
        <f t="shared" si="109"/>
        <v>0.21760266418940177</v>
      </c>
      <c r="T274" s="104"/>
      <c r="U274" s="15">
        <v>512638.01</v>
      </c>
      <c r="V274" s="15">
        <v>444764.11</v>
      </c>
      <c r="W274" s="90">
        <f t="shared" si="110"/>
        <v>67873.90000000002</v>
      </c>
      <c r="X274" s="103">
        <f t="shared" si="111"/>
        <v>0.1526065131469354</v>
      </c>
    </row>
    <row r="275" spans="1:24" s="14" customFormat="1" ht="12.75" hidden="1" outlineLevel="2">
      <c r="A275" s="14" t="s">
        <v>969</v>
      </c>
      <c r="B275" s="14" t="s">
        <v>970</v>
      </c>
      <c r="C275" s="54" t="s">
        <v>1512</v>
      </c>
      <c r="D275" s="15"/>
      <c r="E275" s="15"/>
      <c r="F275" s="15">
        <v>0</v>
      </c>
      <c r="G275" s="15">
        <v>-6.61</v>
      </c>
      <c r="H275" s="90">
        <f t="shared" si="104"/>
        <v>6.61</v>
      </c>
      <c r="I275" s="103" t="str">
        <f t="shared" si="105"/>
        <v>N.M.</v>
      </c>
      <c r="J275" s="104"/>
      <c r="K275" s="15">
        <v>0</v>
      </c>
      <c r="L275" s="15">
        <v>0.62</v>
      </c>
      <c r="M275" s="90">
        <f t="shared" si="106"/>
        <v>-0.62</v>
      </c>
      <c r="N275" s="103" t="str">
        <f t="shared" si="107"/>
        <v>N.M.</v>
      </c>
      <c r="O275" s="104"/>
      <c r="P275" s="15">
        <v>0</v>
      </c>
      <c r="Q275" s="15">
        <v>0.62</v>
      </c>
      <c r="R275" s="90">
        <f t="shared" si="108"/>
        <v>-0.62</v>
      </c>
      <c r="S275" s="103" t="str">
        <f t="shared" si="109"/>
        <v>N.M.</v>
      </c>
      <c r="T275" s="104"/>
      <c r="U275" s="15">
        <v>-0.62</v>
      </c>
      <c r="V275" s="15">
        <v>0.62</v>
      </c>
      <c r="W275" s="90">
        <f t="shared" si="110"/>
        <v>-1.24</v>
      </c>
      <c r="X275" s="103">
        <f t="shared" si="111"/>
        <v>-2</v>
      </c>
    </row>
    <row r="276" spans="1:24" s="14" customFormat="1" ht="12.75" hidden="1" outlineLevel="2">
      <c r="A276" s="14" t="s">
        <v>971</v>
      </c>
      <c r="B276" s="14" t="s">
        <v>972</v>
      </c>
      <c r="C276" s="54" t="s">
        <v>1513</v>
      </c>
      <c r="D276" s="15"/>
      <c r="E276" s="15"/>
      <c r="F276" s="15">
        <v>214968.71</v>
      </c>
      <c r="G276" s="15">
        <v>110203.19</v>
      </c>
      <c r="H276" s="90">
        <f t="shared" si="104"/>
        <v>104765.51999999999</v>
      </c>
      <c r="I276" s="103">
        <f t="shared" si="105"/>
        <v>0.9506577804145233</v>
      </c>
      <c r="J276" s="104"/>
      <c r="K276" s="15">
        <v>1211443.4</v>
      </c>
      <c r="L276" s="15">
        <v>553666.63</v>
      </c>
      <c r="M276" s="90">
        <f t="shared" si="106"/>
        <v>657776.7699999999</v>
      </c>
      <c r="N276" s="103">
        <f t="shared" si="107"/>
        <v>1.1880375922240427</v>
      </c>
      <c r="O276" s="104"/>
      <c r="P276" s="15">
        <v>796133.62</v>
      </c>
      <c r="Q276" s="15">
        <v>401511.88</v>
      </c>
      <c r="R276" s="90">
        <f t="shared" si="108"/>
        <v>394621.74</v>
      </c>
      <c r="S276" s="103">
        <f t="shared" si="109"/>
        <v>0.9828395114983896</v>
      </c>
      <c r="T276" s="104"/>
      <c r="U276" s="15">
        <v>2478663.4699999997</v>
      </c>
      <c r="V276" s="15">
        <v>1012862.8</v>
      </c>
      <c r="W276" s="90">
        <f t="shared" si="110"/>
        <v>1465800.6699999997</v>
      </c>
      <c r="X276" s="103">
        <f t="shared" si="111"/>
        <v>1.4471858083839189</v>
      </c>
    </row>
    <row r="277" spans="1:24" s="14" customFormat="1" ht="12.75" hidden="1" outlineLevel="2">
      <c r="A277" s="14" t="s">
        <v>973</v>
      </c>
      <c r="B277" s="14" t="s">
        <v>974</v>
      </c>
      <c r="C277" s="54" t="s">
        <v>1514</v>
      </c>
      <c r="D277" s="15"/>
      <c r="E277" s="15"/>
      <c r="F277" s="15">
        <v>2875.61</v>
      </c>
      <c r="G277" s="15">
        <v>18857.44</v>
      </c>
      <c r="H277" s="90">
        <f t="shared" si="104"/>
        <v>-15981.829999999998</v>
      </c>
      <c r="I277" s="103">
        <f t="shared" si="105"/>
        <v>-0.8475079332083252</v>
      </c>
      <c r="J277" s="104"/>
      <c r="K277" s="15">
        <v>29152.04</v>
      </c>
      <c r="L277" s="15">
        <v>83121.37</v>
      </c>
      <c r="M277" s="90">
        <f t="shared" si="106"/>
        <v>-53969.329999999994</v>
      </c>
      <c r="N277" s="103">
        <f t="shared" si="107"/>
        <v>-0.6492834514156829</v>
      </c>
      <c r="O277" s="104"/>
      <c r="P277" s="15">
        <v>24910.28</v>
      </c>
      <c r="Q277" s="15">
        <v>84472.75</v>
      </c>
      <c r="R277" s="90">
        <f t="shared" si="108"/>
        <v>-59562.47</v>
      </c>
      <c r="S277" s="103">
        <f t="shared" si="109"/>
        <v>-0.7051086888967152</v>
      </c>
      <c r="T277" s="104"/>
      <c r="U277" s="15">
        <v>141747.01</v>
      </c>
      <c r="V277" s="15">
        <v>188567.5</v>
      </c>
      <c r="W277" s="90">
        <f t="shared" si="110"/>
        <v>-46820.48999999999</v>
      </c>
      <c r="X277" s="103">
        <f t="shared" si="111"/>
        <v>-0.24829565009877094</v>
      </c>
    </row>
    <row r="278" spans="1:24" s="14" customFormat="1" ht="12.75" hidden="1" outlineLevel="2">
      <c r="A278" s="14" t="s">
        <v>975</v>
      </c>
      <c r="B278" s="14" t="s">
        <v>976</v>
      </c>
      <c r="C278" s="54" t="s">
        <v>1515</v>
      </c>
      <c r="D278" s="15"/>
      <c r="E278" s="15"/>
      <c r="F278" s="15">
        <v>4812.400000000001</v>
      </c>
      <c r="G278" s="15">
        <v>986.35</v>
      </c>
      <c r="H278" s="90">
        <f t="shared" si="104"/>
        <v>3826.0500000000006</v>
      </c>
      <c r="I278" s="103">
        <f t="shared" si="105"/>
        <v>3.8789983271658137</v>
      </c>
      <c r="J278" s="104"/>
      <c r="K278" s="15">
        <v>7758.9800000000005</v>
      </c>
      <c r="L278" s="15">
        <v>3789.08</v>
      </c>
      <c r="M278" s="90">
        <f t="shared" si="106"/>
        <v>3969.9000000000005</v>
      </c>
      <c r="N278" s="103">
        <f t="shared" si="107"/>
        <v>1.0477213466065642</v>
      </c>
      <c r="O278" s="104"/>
      <c r="P278" s="15">
        <v>7756.04</v>
      </c>
      <c r="Q278" s="15">
        <v>2079.16</v>
      </c>
      <c r="R278" s="90">
        <f t="shared" si="108"/>
        <v>5676.88</v>
      </c>
      <c r="S278" s="103">
        <f t="shared" si="109"/>
        <v>2.7303718809519233</v>
      </c>
      <c r="T278" s="104"/>
      <c r="U278" s="15">
        <v>36540.86</v>
      </c>
      <c r="V278" s="15">
        <v>32228.18</v>
      </c>
      <c r="W278" s="90">
        <f t="shared" si="110"/>
        <v>4312.68</v>
      </c>
      <c r="X278" s="103">
        <f t="shared" si="111"/>
        <v>0.1338170507921949</v>
      </c>
    </row>
    <row r="279" spans="1:24" s="14" customFormat="1" ht="12.75" hidden="1" outlineLevel="2">
      <c r="A279" s="14" t="s">
        <v>977</v>
      </c>
      <c r="B279" s="14" t="s">
        <v>978</v>
      </c>
      <c r="C279" s="54" t="s">
        <v>1516</v>
      </c>
      <c r="D279" s="15"/>
      <c r="E279" s="15"/>
      <c r="F279" s="15">
        <v>0</v>
      </c>
      <c r="G279" s="15">
        <v>0</v>
      </c>
      <c r="H279" s="90">
        <f t="shared" si="104"/>
        <v>0</v>
      </c>
      <c r="I279" s="103">
        <f t="shared" si="105"/>
        <v>0</v>
      </c>
      <c r="J279" s="104"/>
      <c r="K279" s="15">
        <v>4.04</v>
      </c>
      <c r="L279" s="15">
        <v>0</v>
      </c>
      <c r="M279" s="90">
        <f t="shared" si="106"/>
        <v>4.04</v>
      </c>
      <c r="N279" s="103" t="str">
        <f t="shared" si="107"/>
        <v>N.M.</v>
      </c>
      <c r="O279" s="104"/>
      <c r="P279" s="15">
        <v>0</v>
      </c>
      <c r="Q279" s="15">
        <v>0</v>
      </c>
      <c r="R279" s="90">
        <f t="shared" si="108"/>
        <v>0</v>
      </c>
      <c r="S279" s="103">
        <f t="shared" si="109"/>
        <v>0</v>
      </c>
      <c r="T279" s="104"/>
      <c r="U279" s="15">
        <v>61.85</v>
      </c>
      <c r="V279" s="15">
        <v>0</v>
      </c>
      <c r="W279" s="90">
        <f t="shared" si="110"/>
        <v>61.85</v>
      </c>
      <c r="X279" s="103" t="str">
        <f t="shared" si="111"/>
        <v>N.M.</v>
      </c>
    </row>
    <row r="280" spans="1:24" s="14" customFormat="1" ht="12.75" hidden="1" outlineLevel="2">
      <c r="A280" s="14" t="s">
        <v>979</v>
      </c>
      <c r="B280" s="14" t="s">
        <v>980</v>
      </c>
      <c r="C280" s="54" t="s">
        <v>1517</v>
      </c>
      <c r="D280" s="15"/>
      <c r="E280" s="15"/>
      <c r="F280" s="15">
        <v>0</v>
      </c>
      <c r="G280" s="15">
        <v>0</v>
      </c>
      <c r="H280" s="90">
        <f t="shared" si="104"/>
        <v>0</v>
      </c>
      <c r="I280" s="103">
        <f t="shared" si="105"/>
        <v>0</v>
      </c>
      <c r="J280" s="104"/>
      <c r="K280" s="15">
        <v>3.41</v>
      </c>
      <c r="L280" s="15">
        <v>0</v>
      </c>
      <c r="M280" s="90">
        <f t="shared" si="106"/>
        <v>3.41</v>
      </c>
      <c r="N280" s="103" t="str">
        <f t="shared" si="107"/>
        <v>N.M.</v>
      </c>
      <c r="O280" s="104"/>
      <c r="P280" s="15">
        <v>3.41</v>
      </c>
      <c r="Q280" s="15">
        <v>0</v>
      </c>
      <c r="R280" s="90">
        <f t="shared" si="108"/>
        <v>3.41</v>
      </c>
      <c r="S280" s="103" t="str">
        <f t="shared" si="109"/>
        <v>N.M.</v>
      </c>
      <c r="T280" s="104"/>
      <c r="U280" s="15">
        <v>14.97</v>
      </c>
      <c r="V280" s="15">
        <v>0</v>
      </c>
      <c r="W280" s="90">
        <f t="shared" si="110"/>
        <v>14.97</v>
      </c>
      <c r="X280" s="103" t="str">
        <f t="shared" si="111"/>
        <v>N.M.</v>
      </c>
    </row>
    <row r="281" spans="1:24" s="14" customFormat="1" ht="12.75" hidden="1" outlineLevel="2">
      <c r="A281" s="14" t="s">
        <v>981</v>
      </c>
      <c r="B281" s="14" t="s">
        <v>982</v>
      </c>
      <c r="C281" s="54" t="s">
        <v>1518</v>
      </c>
      <c r="D281" s="15"/>
      <c r="E281" s="15"/>
      <c r="F281" s="15">
        <v>450732.89</v>
      </c>
      <c r="G281" s="15">
        <v>533872.495</v>
      </c>
      <c r="H281" s="90">
        <f t="shared" si="104"/>
        <v>-83139.60499999998</v>
      </c>
      <c r="I281" s="103">
        <f t="shared" si="105"/>
        <v>-0.15572932821721783</v>
      </c>
      <c r="J281" s="104"/>
      <c r="K281" s="15">
        <v>1913696.6400000001</v>
      </c>
      <c r="L281" s="15">
        <v>2235189.685</v>
      </c>
      <c r="M281" s="90">
        <f t="shared" si="106"/>
        <v>-321493.0449999999</v>
      </c>
      <c r="N281" s="103">
        <f t="shared" si="107"/>
        <v>-0.1438325557591323</v>
      </c>
      <c r="O281" s="104"/>
      <c r="P281" s="15">
        <v>1401407.22</v>
      </c>
      <c r="Q281" s="15">
        <v>1686832.605</v>
      </c>
      <c r="R281" s="90">
        <f t="shared" si="108"/>
        <v>-285425.385</v>
      </c>
      <c r="S281" s="103">
        <f t="shared" si="109"/>
        <v>-0.16920788948112608</v>
      </c>
      <c r="T281" s="104"/>
      <c r="U281" s="15">
        <v>7193948.926000001</v>
      </c>
      <c r="V281" s="15">
        <v>6760224.395</v>
      </c>
      <c r="W281" s="90">
        <f t="shared" si="110"/>
        <v>433724.53100000136</v>
      </c>
      <c r="X281" s="103">
        <f t="shared" si="111"/>
        <v>0.06415830387535551</v>
      </c>
    </row>
    <row r="282" spans="1:24" s="14" customFormat="1" ht="12.75" hidden="1" outlineLevel="2">
      <c r="A282" s="14" t="s">
        <v>983</v>
      </c>
      <c r="B282" s="14" t="s">
        <v>984</v>
      </c>
      <c r="C282" s="54" t="s">
        <v>1519</v>
      </c>
      <c r="D282" s="15"/>
      <c r="E282" s="15"/>
      <c r="F282" s="15">
        <v>0</v>
      </c>
      <c r="G282" s="15">
        <v>14.540000000000001</v>
      </c>
      <c r="H282" s="90">
        <f t="shared" si="104"/>
        <v>-14.540000000000001</v>
      </c>
      <c r="I282" s="103" t="str">
        <f t="shared" si="105"/>
        <v>N.M.</v>
      </c>
      <c r="J282" s="104"/>
      <c r="K282" s="15">
        <v>-46.34</v>
      </c>
      <c r="L282" s="15">
        <v>142.34</v>
      </c>
      <c r="M282" s="90">
        <f t="shared" si="106"/>
        <v>-188.68</v>
      </c>
      <c r="N282" s="103">
        <f t="shared" si="107"/>
        <v>-1.3255585218490937</v>
      </c>
      <c r="O282" s="104"/>
      <c r="P282" s="15">
        <v>0</v>
      </c>
      <c r="Q282" s="15">
        <v>98.21000000000001</v>
      </c>
      <c r="R282" s="90">
        <f t="shared" si="108"/>
        <v>-98.21000000000001</v>
      </c>
      <c r="S282" s="103" t="str">
        <f t="shared" si="109"/>
        <v>N.M.</v>
      </c>
      <c r="T282" s="104"/>
      <c r="U282" s="15">
        <v>-142.34</v>
      </c>
      <c r="V282" s="15">
        <v>142.34</v>
      </c>
      <c r="W282" s="90">
        <f t="shared" si="110"/>
        <v>-284.68</v>
      </c>
      <c r="X282" s="103">
        <f t="shared" si="111"/>
        <v>-2</v>
      </c>
    </row>
    <row r="283" spans="1:24" s="14" customFormat="1" ht="12.75" hidden="1" outlineLevel="2">
      <c r="A283" s="14" t="s">
        <v>985</v>
      </c>
      <c r="B283" s="14" t="s">
        <v>986</v>
      </c>
      <c r="C283" s="54" t="s">
        <v>1520</v>
      </c>
      <c r="D283" s="15"/>
      <c r="E283" s="15"/>
      <c r="F283" s="15">
        <v>163081.52</v>
      </c>
      <c r="G283" s="15">
        <v>-21594.28</v>
      </c>
      <c r="H283" s="90">
        <f t="shared" si="104"/>
        <v>184675.8</v>
      </c>
      <c r="I283" s="103">
        <f t="shared" si="105"/>
        <v>8.552070270460511</v>
      </c>
      <c r="J283" s="104"/>
      <c r="K283" s="15">
        <v>359134.53</v>
      </c>
      <c r="L283" s="15">
        <v>490292.405</v>
      </c>
      <c r="M283" s="90">
        <f t="shared" si="106"/>
        <v>-131157.875</v>
      </c>
      <c r="N283" s="103">
        <f t="shared" si="107"/>
        <v>-0.2675094977251381</v>
      </c>
      <c r="O283" s="104"/>
      <c r="P283" s="15">
        <v>192359.53</v>
      </c>
      <c r="Q283" s="15">
        <v>234465.745</v>
      </c>
      <c r="R283" s="90">
        <f t="shared" si="108"/>
        <v>-42106.215</v>
      </c>
      <c r="S283" s="103">
        <f t="shared" si="109"/>
        <v>-0.17958365304066057</v>
      </c>
      <c r="T283" s="104"/>
      <c r="U283" s="15">
        <v>610697.8</v>
      </c>
      <c r="V283" s="15">
        <v>735484.4550000001</v>
      </c>
      <c r="W283" s="90">
        <f t="shared" si="110"/>
        <v>-124786.65500000003</v>
      </c>
      <c r="X283" s="103">
        <f t="shared" si="111"/>
        <v>-0.16966593128062785</v>
      </c>
    </row>
    <row r="284" spans="1:24" s="14" customFormat="1" ht="12.75" hidden="1" outlineLevel="2">
      <c r="A284" s="14" t="s">
        <v>987</v>
      </c>
      <c r="B284" s="14" t="s">
        <v>988</v>
      </c>
      <c r="C284" s="54" t="s">
        <v>1521</v>
      </c>
      <c r="D284" s="15"/>
      <c r="E284" s="15"/>
      <c r="F284" s="15">
        <v>0</v>
      </c>
      <c r="G284" s="15">
        <v>0</v>
      </c>
      <c r="H284" s="90">
        <f t="shared" si="104"/>
        <v>0</v>
      </c>
      <c r="I284" s="103">
        <f t="shared" si="105"/>
        <v>0</v>
      </c>
      <c r="J284" s="104"/>
      <c r="K284" s="15">
        <v>-2.32</v>
      </c>
      <c r="L284" s="15">
        <v>34.39</v>
      </c>
      <c r="M284" s="90">
        <f t="shared" si="106"/>
        <v>-36.71</v>
      </c>
      <c r="N284" s="103">
        <f t="shared" si="107"/>
        <v>-1.0674614713579529</v>
      </c>
      <c r="O284" s="104"/>
      <c r="P284" s="15">
        <v>0</v>
      </c>
      <c r="Q284" s="15">
        <v>27.51</v>
      </c>
      <c r="R284" s="90">
        <f t="shared" si="108"/>
        <v>-27.51</v>
      </c>
      <c r="S284" s="103" t="str">
        <f t="shared" si="109"/>
        <v>N.M.</v>
      </c>
      <c r="T284" s="104"/>
      <c r="U284" s="15">
        <v>6.640000000000001</v>
      </c>
      <c r="V284" s="15">
        <v>34.39</v>
      </c>
      <c r="W284" s="90">
        <f t="shared" si="110"/>
        <v>-27.75</v>
      </c>
      <c r="X284" s="103">
        <f t="shared" si="111"/>
        <v>-0.8069206164582727</v>
      </c>
    </row>
    <row r="285" spans="1:24" s="14" customFormat="1" ht="12.75" hidden="1" outlineLevel="2">
      <c r="A285" s="14" t="s">
        <v>989</v>
      </c>
      <c r="B285" s="14" t="s">
        <v>990</v>
      </c>
      <c r="C285" s="54" t="s">
        <v>1522</v>
      </c>
      <c r="D285" s="15"/>
      <c r="E285" s="15"/>
      <c r="F285" s="15">
        <v>0</v>
      </c>
      <c r="G285" s="15">
        <v>0</v>
      </c>
      <c r="H285" s="90">
        <f t="shared" si="104"/>
        <v>0</v>
      </c>
      <c r="I285" s="103">
        <f t="shared" si="105"/>
        <v>0</v>
      </c>
      <c r="J285" s="104"/>
      <c r="K285" s="15">
        <v>0</v>
      </c>
      <c r="L285" s="15">
        <v>0</v>
      </c>
      <c r="M285" s="90">
        <f t="shared" si="106"/>
        <v>0</v>
      </c>
      <c r="N285" s="103">
        <f t="shared" si="107"/>
        <v>0</v>
      </c>
      <c r="O285" s="104"/>
      <c r="P285" s="15">
        <v>0</v>
      </c>
      <c r="Q285" s="15">
        <v>0</v>
      </c>
      <c r="R285" s="90">
        <f t="shared" si="108"/>
        <v>0</v>
      </c>
      <c r="S285" s="103">
        <f t="shared" si="109"/>
        <v>0</v>
      </c>
      <c r="T285" s="104"/>
      <c r="U285" s="15">
        <v>647.6</v>
      </c>
      <c r="V285" s="15">
        <v>0</v>
      </c>
      <c r="W285" s="90">
        <f t="shared" si="110"/>
        <v>647.6</v>
      </c>
      <c r="X285" s="103" t="str">
        <f t="shared" si="111"/>
        <v>N.M.</v>
      </c>
    </row>
    <row r="286" spans="1:24" s="14" customFormat="1" ht="12.75" hidden="1" outlineLevel="2">
      <c r="A286" s="14" t="s">
        <v>991</v>
      </c>
      <c r="B286" s="14" t="s">
        <v>992</v>
      </c>
      <c r="C286" s="54" t="s">
        <v>1523</v>
      </c>
      <c r="D286" s="15"/>
      <c r="E286" s="15"/>
      <c r="F286" s="15">
        <v>0</v>
      </c>
      <c r="G286" s="15">
        <v>1.56</v>
      </c>
      <c r="H286" s="90">
        <f t="shared" si="104"/>
        <v>-1.56</v>
      </c>
      <c r="I286" s="103" t="str">
        <f t="shared" si="105"/>
        <v>N.M.</v>
      </c>
      <c r="J286" s="104"/>
      <c r="K286" s="15">
        <v>0</v>
      </c>
      <c r="L286" s="15">
        <v>6.890000000000001</v>
      </c>
      <c r="M286" s="90">
        <f t="shared" si="106"/>
        <v>-6.890000000000001</v>
      </c>
      <c r="N286" s="103" t="str">
        <f t="shared" si="107"/>
        <v>N.M.</v>
      </c>
      <c r="O286" s="104"/>
      <c r="P286" s="15">
        <v>0</v>
      </c>
      <c r="Q286" s="15">
        <v>1.56</v>
      </c>
      <c r="R286" s="90">
        <f t="shared" si="108"/>
        <v>-1.56</v>
      </c>
      <c r="S286" s="103" t="str">
        <f t="shared" si="109"/>
        <v>N.M.</v>
      </c>
      <c r="T286" s="104"/>
      <c r="U286" s="15">
        <v>0</v>
      </c>
      <c r="V286" s="15">
        <v>27.470000000000002</v>
      </c>
      <c r="W286" s="90">
        <f t="shared" si="110"/>
        <v>-27.470000000000002</v>
      </c>
      <c r="X286" s="103" t="str">
        <f t="shared" si="111"/>
        <v>N.M.</v>
      </c>
    </row>
    <row r="287" spans="1:24" s="14" customFormat="1" ht="12.75" hidden="1" outlineLevel="2">
      <c r="A287" s="14" t="s">
        <v>993</v>
      </c>
      <c r="B287" s="14" t="s">
        <v>994</v>
      </c>
      <c r="C287" s="54" t="s">
        <v>1524</v>
      </c>
      <c r="D287" s="15"/>
      <c r="E287" s="15"/>
      <c r="F287" s="15">
        <v>-2.12</v>
      </c>
      <c r="G287" s="15">
        <v>0</v>
      </c>
      <c r="H287" s="90">
        <f t="shared" si="104"/>
        <v>-2.12</v>
      </c>
      <c r="I287" s="103" t="str">
        <f t="shared" si="105"/>
        <v>N.M.</v>
      </c>
      <c r="J287" s="104"/>
      <c r="K287" s="15">
        <v>-111.53</v>
      </c>
      <c r="L287" s="15">
        <v>0</v>
      </c>
      <c r="M287" s="90">
        <f t="shared" si="106"/>
        <v>-111.53</v>
      </c>
      <c r="N287" s="103" t="str">
        <f t="shared" si="107"/>
        <v>N.M.</v>
      </c>
      <c r="O287" s="104"/>
      <c r="P287" s="15">
        <v>-111.53</v>
      </c>
      <c r="Q287" s="15">
        <v>0</v>
      </c>
      <c r="R287" s="90">
        <f t="shared" si="108"/>
        <v>-111.53</v>
      </c>
      <c r="S287" s="103" t="str">
        <f t="shared" si="109"/>
        <v>N.M.</v>
      </c>
      <c r="T287" s="104"/>
      <c r="U287" s="15">
        <v>-268.71000000000004</v>
      </c>
      <c r="V287" s="15">
        <v>-6257.49</v>
      </c>
      <c r="W287" s="90">
        <f t="shared" si="110"/>
        <v>5988.78</v>
      </c>
      <c r="X287" s="103">
        <f t="shared" si="111"/>
        <v>0.957057861858349</v>
      </c>
    </row>
    <row r="288" spans="1:24" s="14" customFormat="1" ht="12.75" hidden="1" outlineLevel="2">
      <c r="A288" s="14" t="s">
        <v>995</v>
      </c>
      <c r="B288" s="14" t="s">
        <v>996</v>
      </c>
      <c r="C288" s="54" t="s">
        <v>1525</v>
      </c>
      <c r="D288" s="15"/>
      <c r="E288" s="15"/>
      <c r="F288" s="15">
        <v>-18703</v>
      </c>
      <c r="G288" s="15">
        <v>-29321.22</v>
      </c>
      <c r="H288" s="90">
        <f t="shared" si="104"/>
        <v>10618.220000000001</v>
      </c>
      <c r="I288" s="103">
        <f t="shared" si="105"/>
        <v>0.3621343177398485</v>
      </c>
      <c r="J288" s="104"/>
      <c r="K288" s="15">
        <v>-80456</v>
      </c>
      <c r="L288" s="15">
        <v>-107235.22</v>
      </c>
      <c r="M288" s="90">
        <f t="shared" si="106"/>
        <v>26779.22</v>
      </c>
      <c r="N288" s="103">
        <f t="shared" si="107"/>
        <v>0.24972411116422386</v>
      </c>
      <c r="O288" s="104"/>
      <c r="P288" s="15">
        <v>-60013</v>
      </c>
      <c r="Q288" s="15">
        <v>-81020.22</v>
      </c>
      <c r="R288" s="90">
        <f t="shared" si="108"/>
        <v>21007.22</v>
      </c>
      <c r="S288" s="103">
        <f t="shared" si="109"/>
        <v>0.25928367017517356</v>
      </c>
      <c r="T288" s="104"/>
      <c r="U288" s="15">
        <v>-352750.02</v>
      </c>
      <c r="V288" s="15">
        <v>-353966.98</v>
      </c>
      <c r="W288" s="90">
        <f t="shared" si="110"/>
        <v>1216.9599999999627</v>
      </c>
      <c r="X288" s="103">
        <f t="shared" si="111"/>
        <v>0.003438060804428602</v>
      </c>
    </row>
    <row r="289" spans="1:24" s="14" customFormat="1" ht="12.75" hidden="1" outlineLevel="2">
      <c r="A289" s="14" t="s">
        <v>997</v>
      </c>
      <c r="B289" s="14" t="s">
        <v>998</v>
      </c>
      <c r="C289" s="54" t="s">
        <v>1526</v>
      </c>
      <c r="D289" s="15"/>
      <c r="E289" s="15"/>
      <c r="F289" s="15">
        <v>-88.86</v>
      </c>
      <c r="G289" s="15">
        <v>-694.85</v>
      </c>
      <c r="H289" s="90">
        <f t="shared" si="104"/>
        <v>605.99</v>
      </c>
      <c r="I289" s="103">
        <f t="shared" si="105"/>
        <v>0.8721162840900913</v>
      </c>
      <c r="J289" s="104"/>
      <c r="K289" s="15">
        <v>-265.4</v>
      </c>
      <c r="L289" s="15">
        <v>-1139.45</v>
      </c>
      <c r="M289" s="90">
        <f t="shared" si="106"/>
        <v>874.0500000000001</v>
      </c>
      <c r="N289" s="103">
        <f t="shared" si="107"/>
        <v>0.7670806090657774</v>
      </c>
      <c r="O289" s="104"/>
      <c r="P289" s="15">
        <v>-115.64</v>
      </c>
      <c r="Q289" s="15">
        <v>-1002.97</v>
      </c>
      <c r="R289" s="90">
        <f t="shared" si="108"/>
        <v>887.33</v>
      </c>
      <c r="S289" s="103">
        <f t="shared" si="109"/>
        <v>0.8847024337716981</v>
      </c>
      <c r="T289" s="104"/>
      <c r="U289" s="15">
        <v>-5596.23</v>
      </c>
      <c r="V289" s="15">
        <v>-6260.12</v>
      </c>
      <c r="W289" s="90">
        <f t="shared" si="110"/>
        <v>663.8900000000003</v>
      </c>
      <c r="X289" s="103">
        <f t="shared" si="111"/>
        <v>0.10605068273451633</v>
      </c>
    </row>
    <row r="290" spans="1:24" s="14" customFormat="1" ht="12.75" hidden="1" outlineLevel="2">
      <c r="A290" s="14" t="s">
        <v>999</v>
      </c>
      <c r="B290" s="14" t="s">
        <v>1000</v>
      </c>
      <c r="C290" s="54" t="s">
        <v>1527</v>
      </c>
      <c r="D290" s="15"/>
      <c r="E290" s="15"/>
      <c r="F290" s="15">
        <v>-78891.1</v>
      </c>
      <c r="G290" s="15">
        <v>-47876.91</v>
      </c>
      <c r="H290" s="90">
        <f t="shared" si="104"/>
        <v>-31014.190000000002</v>
      </c>
      <c r="I290" s="103">
        <f t="shared" si="105"/>
        <v>-0.6477901351611873</v>
      </c>
      <c r="J290" s="104"/>
      <c r="K290" s="15">
        <v>-205678.25</v>
      </c>
      <c r="L290" s="15">
        <v>-188489.49</v>
      </c>
      <c r="M290" s="90">
        <f t="shared" si="106"/>
        <v>-17188.76000000001</v>
      </c>
      <c r="N290" s="103">
        <f t="shared" si="107"/>
        <v>-0.09119214020898465</v>
      </c>
      <c r="O290" s="104"/>
      <c r="P290" s="15">
        <v>-162631.02</v>
      </c>
      <c r="Q290" s="15">
        <v>-141149.66</v>
      </c>
      <c r="R290" s="90">
        <f t="shared" si="108"/>
        <v>-21481.359999999986</v>
      </c>
      <c r="S290" s="103">
        <f t="shared" si="109"/>
        <v>-0.15218853520440634</v>
      </c>
      <c r="T290" s="104"/>
      <c r="U290" s="15">
        <v>-540086.12</v>
      </c>
      <c r="V290" s="15">
        <v>-520772.37</v>
      </c>
      <c r="W290" s="90">
        <f t="shared" si="110"/>
        <v>-19313.75</v>
      </c>
      <c r="X290" s="103">
        <f t="shared" si="111"/>
        <v>-0.037086740988197975</v>
      </c>
    </row>
    <row r="291" spans="1:24" s="14" customFormat="1" ht="12.75" hidden="1" outlineLevel="2">
      <c r="A291" s="14" t="s">
        <v>1001</v>
      </c>
      <c r="B291" s="14" t="s">
        <v>1002</v>
      </c>
      <c r="C291" s="54" t="s">
        <v>1528</v>
      </c>
      <c r="D291" s="15"/>
      <c r="E291" s="15"/>
      <c r="F291" s="15">
        <v>85223.589</v>
      </c>
      <c r="G291" s="15">
        <v>82374.38</v>
      </c>
      <c r="H291" s="90">
        <f aca="true" t="shared" si="112" ref="H291:H322">+F291-G291</f>
        <v>2849.2090000000026</v>
      </c>
      <c r="I291" s="103">
        <f aca="true" t="shared" si="113" ref="I291:I322">IF(G291&lt;0,IF(H291=0,0,IF(OR(G291=0,F291=0),"N.M.",IF(ABS(H291/G291)&gt;=10,"N.M.",H291/(-G291)))),IF(H291=0,0,IF(OR(G291=0,F291=0),"N.M.",IF(ABS(H291/G291)&gt;=10,"N.M.",H291/G291))))</f>
        <v>0.034588533473635885</v>
      </c>
      <c r="J291" s="104"/>
      <c r="K291" s="15">
        <v>303122.167</v>
      </c>
      <c r="L291" s="15">
        <v>296768.25</v>
      </c>
      <c r="M291" s="90">
        <f aca="true" t="shared" si="114" ref="M291:M322">+K291-L291</f>
        <v>6353.917000000016</v>
      </c>
      <c r="N291" s="103">
        <f aca="true" t="shared" si="115" ref="N291:N322">IF(L291&lt;0,IF(M291=0,0,IF(OR(L291=0,K291=0),"N.M.",IF(ABS(M291/L291)&gt;=10,"N.M.",M291/(-L291)))),IF(M291=0,0,IF(OR(L291=0,K291=0),"N.M.",IF(ABS(M291/L291)&gt;=10,"N.M.",M291/L291))))</f>
        <v>0.021410366506524926</v>
      </c>
      <c r="O291" s="104"/>
      <c r="P291" s="15">
        <v>228020.197</v>
      </c>
      <c r="Q291" s="15">
        <v>186157.63</v>
      </c>
      <c r="R291" s="90">
        <f aca="true" t="shared" si="116" ref="R291:R322">+P291-Q291</f>
        <v>41862.56699999998</v>
      </c>
      <c r="S291" s="103">
        <f aca="true" t="shared" si="117" ref="S291:S322">IF(Q291&lt;0,IF(R291=0,0,IF(OR(Q291=0,P291=0),"N.M.",IF(ABS(R291/Q291)&gt;=10,"N.M.",R291/(-Q291)))),IF(R291=0,0,IF(OR(Q291=0,P291=0),"N.M.",IF(ABS(R291/Q291)&gt;=10,"N.M.",R291/Q291))))</f>
        <v>0.22487698731446024</v>
      </c>
      <c r="T291" s="104"/>
      <c r="U291" s="15">
        <v>830041.177</v>
      </c>
      <c r="V291" s="15">
        <v>753426.5</v>
      </c>
      <c r="W291" s="90">
        <f aca="true" t="shared" si="118" ref="W291:W322">+U291-V291</f>
        <v>76614.67700000003</v>
      </c>
      <c r="X291" s="103">
        <f aca="true" t="shared" si="119" ref="X291:X322">IF(V291&lt;0,IF(W291=0,0,IF(OR(V291=0,U291=0),"N.M.",IF(ABS(W291/V291)&gt;=10,"N.M.",W291/(-V291)))),IF(W291=0,0,IF(OR(V291=0,U291=0),"N.M.",IF(ABS(W291/V291)&gt;=10,"N.M.",W291/V291))))</f>
        <v>0.10168832261673837</v>
      </c>
    </row>
    <row r="292" spans="1:24" s="14" customFormat="1" ht="12.75" hidden="1" outlineLevel="2">
      <c r="A292" s="14" t="s">
        <v>1003</v>
      </c>
      <c r="B292" s="14" t="s">
        <v>1004</v>
      </c>
      <c r="C292" s="54" t="s">
        <v>1529</v>
      </c>
      <c r="D292" s="15"/>
      <c r="E292" s="15"/>
      <c r="F292" s="15">
        <v>415134.07</v>
      </c>
      <c r="G292" s="15">
        <v>181335.69</v>
      </c>
      <c r="H292" s="90">
        <f t="shared" si="112"/>
        <v>233798.38</v>
      </c>
      <c r="I292" s="103">
        <f t="shared" si="113"/>
        <v>1.289312545147621</v>
      </c>
      <c r="J292" s="104"/>
      <c r="K292" s="15">
        <v>1338863.07</v>
      </c>
      <c r="L292" s="15">
        <v>1962368.778</v>
      </c>
      <c r="M292" s="90">
        <f t="shared" si="114"/>
        <v>-623505.7079999999</v>
      </c>
      <c r="N292" s="103">
        <f t="shared" si="115"/>
        <v>-0.3177311599073963</v>
      </c>
      <c r="O292" s="104"/>
      <c r="P292" s="15">
        <v>769017.65</v>
      </c>
      <c r="Q292" s="15">
        <v>1407941.69</v>
      </c>
      <c r="R292" s="90">
        <f t="shared" si="116"/>
        <v>-638924.0399999999</v>
      </c>
      <c r="S292" s="103">
        <f t="shared" si="117"/>
        <v>-0.45380007179132537</v>
      </c>
      <c r="T292" s="104"/>
      <c r="U292" s="15">
        <v>3764238.7139999997</v>
      </c>
      <c r="V292" s="15">
        <v>4204826.254</v>
      </c>
      <c r="W292" s="90">
        <f t="shared" si="118"/>
        <v>-440587.54000000004</v>
      </c>
      <c r="X292" s="103">
        <f t="shared" si="119"/>
        <v>-0.10478139009450735</v>
      </c>
    </row>
    <row r="293" spans="1:24" s="14" customFormat="1" ht="12.75" hidden="1" outlineLevel="2">
      <c r="A293" s="14" t="s">
        <v>1005</v>
      </c>
      <c r="B293" s="14" t="s">
        <v>1006</v>
      </c>
      <c r="C293" s="54" t="s">
        <v>1530</v>
      </c>
      <c r="D293" s="15"/>
      <c r="E293" s="15"/>
      <c r="F293" s="15">
        <v>0</v>
      </c>
      <c r="G293" s="15">
        <v>0</v>
      </c>
      <c r="H293" s="90">
        <f t="shared" si="112"/>
        <v>0</v>
      </c>
      <c r="I293" s="103">
        <f t="shared" si="113"/>
        <v>0</v>
      </c>
      <c r="J293" s="104"/>
      <c r="K293" s="15">
        <v>-19.150000000000002</v>
      </c>
      <c r="L293" s="15">
        <v>0</v>
      </c>
      <c r="M293" s="90">
        <f t="shared" si="114"/>
        <v>-19.150000000000002</v>
      </c>
      <c r="N293" s="103" t="str">
        <f t="shared" si="115"/>
        <v>N.M.</v>
      </c>
      <c r="O293" s="104"/>
      <c r="P293" s="15">
        <v>-19.150000000000002</v>
      </c>
      <c r="Q293" s="15">
        <v>0</v>
      </c>
      <c r="R293" s="90">
        <f t="shared" si="116"/>
        <v>-19.150000000000002</v>
      </c>
      <c r="S293" s="103" t="str">
        <f t="shared" si="117"/>
        <v>N.M.</v>
      </c>
      <c r="T293" s="104"/>
      <c r="U293" s="15">
        <v>-19.150000000000002</v>
      </c>
      <c r="V293" s="15">
        <v>0</v>
      </c>
      <c r="W293" s="90">
        <f t="shared" si="118"/>
        <v>-19.150000000000002</v>
      </c>
      <c r="X293" s="103" t="str">
        <f t="shared" si="119"/>
        <v>N.M.</v>
      </c>
    </row>
    <row r="294" spans="1:24" s="14" customFormat="1" ht="12.75" hidden="1" outlineLevel="2">
      <c r="A294" s="14" t="s">
        <v>1007</v>
      </c>
      <c r="B294" s="14" t="s">
        <v>1008</v>
      </c>
      <c r="C294" s="54" t="s">
        <v>1531</v>
      </c>
      <c r="D294" s="15"/>
      <c r="E294" s="15"/>
      <c r="F294" s="15">
        <v>105584.18000000001</v>
      </c>
      <c r="G294" s="15">
        <v>35466.98</v>
      </c>
      <c r="H294" s="90">
        <f t="shared" si="112"/>
        <v>70117.20000000001</v>
      </c>
      <c r="I294" s="103">
        <f t="shared" si="113"/>
        <v>1.9769712560810084</v>
      </c>
      <c r="J294" s="104"/>
      <c r="K294" s="15">
        <v>251761.46</v>
      </c>
      <c r="L294" s="15">
        <v>141942.69</v>
      </c>
      <c r="M294" s="90">
        <f t="shared" si="114"/>
        <v>109818.76999999999</v>
      </c>
      <c r="N294" s="103">
        <f t="shared" si="115"/>
        <v>0.7736838719908717</v>
      </c>
      <c r="O294" s="104"/>
      <c r="P294" s="15">
        <v>203032.47</v>
      </c>
      <c r="Q294" s="15">
        <v>106507.28</v>
      </c>
      <c r="R294" s="90">
        <f t="shared" si="116"/>
        <v>96525.19</v>
      </c>
      <c r="S294" s="103">
        <f t="shared" si="117"/>
        <v>0.9062778619452116</v>
      </c>
      <c r="T294" s="104"/>
      <c r="U294" s="15">
        <v>616567.99</v>
      </c>
      <c r="V294" s="15">
        <v>423652.13</v>
      </c>
      <c r="W294" s="90">
        <f t="shared" si="118"/>
        <v>192915.86</v>
      </c>
      <c r="X294" s="103">
        <f t="shared" si="119"/>
        <v>0.45536383825097254</v>
      </c>
    </row>
    <row r="295" spans="1:24" s="14" customFormat="1" ht="12.75" hidden="1" outlineLevel="2">
      <c r="A295" s="14" t="s">
        <v>1009</v>
      </c>
      <c r="B295" s="14" t="s">
        <v>1010</v>
      </c>
      <c r="C295" s="54" t="s">
        <v>1532</v>
      </c>
      <c r="D295" s="15"/>
      <c r="E295" s="15"/>
      <c r="F295" s="15">
        <v>48241.82</v>
      </c>
      <c r="G295" s="15">
        <v>92884.99</v>
      </c>
      <c r="H295" s="90">
        <f t="shared" si="112"/>
        <v>-44643.170000000006</v>
      </c>
      <c r="I295" s="103">
        <f t="shared" si="113"/>
        <v>-0.4806284632210221</v>
      </c>
      <c r="J295" s="104"/>
      <c r="K295" s="15">
        <v>475428.36</v>
      </c>
      <c r="L295" s="15">
        <v>372192.59</v>
      </c>
      <c r="M295" s="90">
        <f t="shared" si="114"/>
        <v>103235.76999999996</v>
      </c>
      <c r="N295" s="103">
        <f t="shared" si="115"/>
        <v>0.27737191113880033</v>
      </c>
      <c r="O295" s="104"/>
      <c r="P295" s="15">
        <v>383386.32</v>
      </c>
      <c r="Q295" s="15">
        <v>279050.08</v>
      </c>
      <c r="R295" s="90">
        <f t="shared" si="116"/>
        <v>104336.23999999999</v>
      </c>
      <c r="S295" s="103">
        <f t="shared" si="117"/>
        <v>0.37389790391746164</v>
      </c>
      <c r="T295" s="104"/>
      <c r="U295" s="15">
        <v>1202680.85</v>
      </c>
      <c r="V295" s="15">
        <v>1104219.783</v>
      </c>
      <c r="W295" s="90">
        <f t="shared" si="118"/>
        <v>98461.06700000004</v>
      </c>
      <c r="X295" s="103">
        <f t="shared" si="119"/>
        <v>0.0891679976358475</v>
      </c>
    </row>
    <row r="296" spans="1:24" s="14" customFormat="1" ht="12.75" hidden="1" outlineLevel="2">
      <c r="A296" s="14" t="s">
        <v>1011</v>
      </c>
      <c r="B296" s="14" t="s">
        <v>1012</v>
      </c>
      <c r="C296" s="54" t="s">
        <v>1533</v>
      </c>
      <c r="D296" s="15"/>
      <c r="E296" s="15"/>
      <c r="F296" s="15">
        <v>150</v>
      </c>
      <c r="G296" s="15">
        <v>0</v>
      </c>
      <c r="H296" s="90">
        <f t="shared" si="112"/>
        <v>150</v>
      </c>
      <c r="I296" s="103" t="str">
        <f t="shared" si="113"/>
        <v>N.M.</v>
      </c>
      <c r="J296" s="104"/>
      <c r="K296" s="15">
        <v>300</v>
      </c>
      <c r="L296" s="15">
        <v>0</v>
      </c>
      <c r="M296" s="90">
        <f t="shared" si="114"/>
        <v>300</v>
      </c>
      <c r="N296" s="103" t="str">
        <f t="shared" si="115"/>
        <v>N.M.</v>
      </c>
      <c r="O296" s="104"/>
      <c r="P296" s="15">
        <v>300</v>
      </c>
      <c r="Q296" s="15">
        <v>0</v>
      </c>
      <c r="R296" s="90">
        <f t="shared" si="116"/>
        <v>300</v>
      </c>
      <c r="S296" s="103" t="str">
        <f t="shared" si="117"/>
        <v>N.M.</v>
      </c>
      <c r="T296" s="104"/>
      <c r="U296" s="15">
        <v>300</v>
      </c>
      <c r="V296" s="15">
        <v>185.68</v>
      </c>
      <c r="W296" s="90">
        <f t="shared" si="118"/>
        <v>114.32</v>
      </c>
      <c r="X296" s="103">
        <f t="shared" si="119"/>
        <v>0.6156828953037483</v>
      </c>
    </row>
    <row r="297" spans="1:24" s="14" customFormat="1" ht="12.75" hidden="1" outlineLevel="2">
      <c r="A297" s="14" t="s">
        <v>1013</v>
      </c>
      <c r="B297" s="14" t="s">
        <v>1014</v>
      </c>
      <c r="C297" s="54" t="s">
        <v>1534</v>
      </c>
      <c r="D297" s="15"/>
      <c r="E297" s="15"/>
      <c r="F297" s="15">
        <v>464.75</v>
      </c>
      <c r="G297" s="15">
        <v>10335.56</v>
      </c>
      <c r="H297" s="90">
        <f t="shared" si="112"/>
        <v>-9870.81</v>
      </c>
      <c r="I297" s="103">
        <f t="shared" si="113"/>
        <v>-0.9550338830213361</v>
      </c>
      <c r="J297" s="104"/>
      <c r="K297" s="15">
        <v>4819.89</v>
      </c>
      <c r="L297" s="15">
        <v>39343.270000000004</v>
      </c>
      <c r="M297" s="90">
        <f t="shared" si="114"/>
        <v>-34523.380000000005</v>
      </c>
      <c r="N297" s="103">
        <f t="shared" si="115"/>
        <v>-0.8774913727303297</v>
      </c>
      <c r="O297" s="104"/>
      <c r="P297" s="15">
        <v>2670.59</v>
      </c>
      <c r="Q297" s="15">
        <v>30974.07</v>
      </c>
      <c r="R297" s="90">
        <f t="shared" si="116"/>
        <v>-28303.48</v>
      </c>
      <c r="S297" s="103">
        <f t="shared" si="117"/>
        <v>-0.9137798164722944</v>
      </c>
      <c r="T297" s="104"/>
      <c r="U297" s="15">
        <v>86208.76</v>
      </c>
      <c r="V297" s="15">
        <v>111540.57</v>
      </c>
      <c r="W297" s="90">
        <f t="shared" si="118"/>
        <v>-25331.810000000012</v>
      </c>
      <c r="X297" s="103">
        <f t="shared" si="119"/>
        <v>-0.22710848617682347</v>
      </c>
    </row>
    <row r="298" spans="1:24" s="14" customFormat="1" ht="12.75" hidden="1" outlineLevel="2">
      <c r="A298" s="14" t="s">
        <v>1015</v>
      </c>
      <c r="B298" s="14" t="s">
        <v>1016</v>
      </c>
      <c r="C298" s="54" t="s">
        <v>1535</v>
      </c>
      <c r="D298" s="15"/>
      <c r="E298" s="15"/>
      <c r="F298" s="15">
        <v>6274.52</v>
      </c>
      <c r="G298" s="15">
        <v>0</v>
      </c>
      <c r="H298" s="90">
        <f t="shared" si="112"/>
        <v>6274.52</v>
      </c>
      <c r="I298" s="103" t="str">
        <f t="shared" si="113"/>
        <v>N.M.</v>
      </c>
      <c r="J298" s="104"/>
      <c r="K298" s="15">
        <v>9628.17</v>
      </c>
      <c r="L298" s="15">
        <v>7.41</v>
      </c>
      <c r="M298" s="90">
        <f t="shared" si="114"/>
        <v>9620.76</v>
      </c>
      <c r="N298" s="103" t="str">
        <f t="shared" si="115"/>
        <v>N.M.</v>
      </c>
      <c r="O298" s="104"/>
      <c r="P298" s="15">
        <v>8455.43</v>
      </c>
      <c r="Q298" s="15">
        <v>7.41</v>
      </c>
      <c r="R298" s="90">
        <f t="shared" si="116"/>
        <v>8448.02</v>
      </c>
      <c r="S298" s="103" t="str">
        <f t="shared" si="117"/>
        <v>N.M.</v>
      </c>
      <c r="T298" s="104"/>
      <c r="U298" s="15">
        <v>32185.239999999998</v>
      </c>
      <c r="V298" s="15">
        <v>303.17</v>
      </c>
      <c r="W298" s="90">
        <f t="shared" si="118"/>
        <v>31882.07</v>
      </c>
      <c r="X298" s="103" t="str">
        <f t="shared" si="119"/>
        <v>N.M.</v>
      </c>
    </row>
    <row r="299" spans="1:24" s="14" customFormat="1" ht="12.75" hidden="1" outlineLevel="2">
      <c r="A299" s="14" t="s">
        <v>1017</v>
      </c>
      <c r="B299" s="14" t="s">
        <v>1018</v>
      </c>
      <c r="C299" s="54" t="s">
        <v>1536</v>
      </c>
      <c r="D299" s="15"/>
      <c r="E299" s="15"/>
      <c r="F299" s="15">
        <v>62821.5</v>
      </c>
      <c r="G299" s="15">
        <v>-18834.05</v>
      </c>
      <c r="H299" s="90">
        <f t="shared" si="112"/>
        <v>81655.55</v>
      </c>
      <c r="I299" s="103">
        <f t="shared" si="113"/>
        <v>4.3355279400872355</v>
      </c>
      <c r="J299" s="104"/>
      <c r="K299" s="15">
        <v>195073.61000000002</v>
      </c>
      <c r="L299" s="15">
        <v>27435.920000000002</v>
      </c>
      <c r="M299" s="90">
        <f t="shared" si="114"/>
        <v>167637.69</v>
      </c>
      <c r="N299" s="103">
        <f t="shared" si="115"/>
        <v>6.1101537692193295</v>
      </c>
      <c r="O299" s="104"/>
      <c r="P299" s="15">
        <v>7256.4400000000005</v>
      </c>
      <c r="Q299" s="15">
        <v>-98711.32</v>
      </c>
      <c r="R299" s="90">
        <f t="shared" si="116"/>
        <v>105967.76000000001</v>
      </c>
      <c r="S299" s="103">
        <f t="shared" si="117"/>
        <v>1.073511730974725</v>
      </c>
      <c r="T299" s="104"/>
      <c r="U299" s="15">
        <v>338527.01</v>
      </c>
      <c r="V299" s="15">
        <v>563598.8770000001</v>
      </c>
      <c r="W299" s="90">
        <f t="shared" si="118"/>
        <v>-225071.8670000001</v>
      </c>
      <c r="X299" s="103">
        <f t="shared" si="119"/>
        <v>-0.3993476143849734</v>
      </c>
    </row>
    <row r="300" spans="1:24" s="14" customFormat="1" ht="12.75" hidden="1" outlineLevel="2">
      <c r="A300" s="14" t="s">
        <v>1019</v>
      </c>
      <c r="B300" s="14" t="s">
        <v>1020</v>
      </c>
      <c r="C300" s="54" t="s">
        <v>1537</v>
      </c>
      <c r="D300" s="15"/>
      <c r="E300" s="15"/>
      <c r="F300" s="15">
        <v>665.27</v>
      </c>
      <c r="G300" s="15">
        <v>27811.75</v>
      </c>
      <c r="H300" s="90">
        <f t="shared" si="112"/>
        <v>-27146.48</v>
      </c>
      <c r="I300" s="103">
        <f t="shared" si="113"/>
        <v>-0.9760795347290264</v>
      </c>
      <c r="J300" s="104"/>
      <c r="K300" s="15">
        <v>26074.87</v>
      </c>
      <c r="L300" s="15">
        <v>66088.27</v>
      </c>
      <c r="M300" s="90">
        <f t="shared" si="114"/>
        <v>-40013.40000000001</v>
      </c>
      <c r="N300" s="103">
        <f t="shared" si="115"/>
        <v>-0.6054538876566145</v>
      </c>
      <c r="O300" s="104"/>
      <c r="P300" s="15">
        <v>26024.81</v>
      </c>
      <c r="Q300" s="15">
        <v>39442.83</v>
      </c>
      <c r="R300" s="90">
        <f t="shared" si="116"/>
        <v>-13418.02</v>
      </c>
      <c r="S300" s="103">
        <f t="shared" si="117"/>
        <v>-0.3401890787248278</v>
      </c>
      <c r="T300" s="104"/>
      <c r="U300" s="15">
        <v>160281.88</v>
      </c>
      <c r="V300" s="15">
        <v>106390.61000000002</v>
      </c>
      <c r="W300" s="90">
        <f t="shared" si="118"/>
        <v>53891.26999999999</v>
      </c>
      <c r="X300" s="103">
        <f t="shared" si="119"/>
        <v>0.5065416017447403</v>
      </c>
    </row>
    <row r="301" spans="1:24" s="14" customFormat="1" ht="12.75" hidden="1" outlineLevel="2">
      <c r="A301" s="14" t="s">
        <v>1021</v>
      </c>
      <c r="B301" s="14" t="s">
        <v>1022</v>
      </c>
      <c r="C301" s="54" t="s">
        <v>1538</v>
      </c>
      <c r="D301" s="15"/>
      <c r="E301" s="15"/>
      <c r="F301" s="15">
        <v>-14578.380000000001</v>
      </c>
      <c r="G301" s="15">
        <v>-8667.76</v>
      </c>
      <c r="H301" s="90">
        <f t="shared" si="112"/>
        <v>-5910.620000000001</v>
      </c>
      <c r="I301" s="103">
        <f t="shared" si="113"/>
        <v>-0.6819085899932624</v>
      </c>
      <c r="J301" s="104"/>
      <c r="K301" s="15">
        <v>-53860.83</v>
      </c>
      <c r="L301" s="15">
        <v>-34248.97</v>
      </c>
      <c r="M301" s="90">
        <f t="shared" si="114"/>
        <v>-19611.86</v>
      </c>
      <c r="N301" s="103">
        <f t="shared" si="115"/>
        <v>-0.572626271680579</v>
      </c>
      <c r="O301" s="104"/>
      <c r="P301" s="15">
        <v>-41262.55</v>
      </c>
      <c r="Q301" s="15">
        <v>-26549.15</v>
      </c>
      <c r="R301" s="90">
        <f t="shared" si="116"/>
        <v>-14713.400000000001</v>
      </c>
      <c r="S301" s="103">
        <f t="shared" si="117"/>
        <v>-0.5541947670641056</v>
      </c>
      <c r="T301" s="104"/>
      <c r="U301" s="15">
        <v>-118558.57</v>
      </c>
      <c r="V301" s="15">
        <v>-110392.077</v>
      </c>
      <c r="W301" s="90">
        <f t="shared" si="118"/>
        <v>-8166.493000000002</v>
      </c>
      <c r="X301" s="103">
        <f t="shared" si="119"/>
        <v>-0.07397716595186447</v>
      </c>
    </row>
    <row r="302" spans="1:24" s="14" customFormat="1" ht="12.75" hidden="1" outlineLevel="2">
      <c r="A302" s="14" t="s">
        <v>1023</v>
      </c>
      <c r="B302" s="14" t="s">
        <v>1024</v>
      </c>
      <c r="C302" s="54" t="s">
        <v>1539</v>
      </c>
      <c r="D302" s="15"/>
      <c r="E302" s="15"/>
      <c r="F302" s="15">
        <v>669.03</v>
      </c>
      <c r="G302" s="15">
        <v>781.1800000000001</v>
      </c>
      <c r="H302" s="90">
        <f t="shared" si="112"/>
        <v>-112.15000000000009</v>
      </c>
      <c r="I302" s="103">
        <f t="shared" si="113"/>
        <v>-0.1435648634117618</v>
      </c>
      <c r="J302" s="104"/>
      <c r="K302" s="15">
        <v>2811.08</v>
      </c>
      <c r="L302" s="15">
        <v>3074.02</v>
      </c>
      <c r="M302" s="90">
        <f t="shared" si="114"/>
        <v>-262.94000000000005</v>
      </c>
      <c r="N302" s="103">
        <f t="shared" si="115"/>
        <v>-0.08553620340791539</v>
      </c>
      <c r="O302" s="104"/>
      <c r="P302" s="15">
        <v>2144.07</v>
      </c>
      <c r="Q302" s="15">
        <v>2340.77</v>
      </c>
      <c r="R302" s="90">
        <f t="shared" si="116"/>
        <v>-196.69999999999982</v>
      </c>
      <c r="S302" s="103">
        <f t="shared" si="117"/>
        <v>-0.08403217744588312</v>
      </c>
      <c r="T302" s="104"/>
      <c r="U302" s="15">
        <v>8553.6</v>
      </c>
      <c r="V302" s="15">
        <v>9292.61</v>
      </c>
      <c r="W302" s="90">
        <f t="shared" si="118"/>
        <v>-739.0100000000002</v>
      </c>
      <c r="X302" s="103">
        <f t="shared" si="119"/>
        <v>-0.07952663460534772</v>
      </c>
    </row>
    <row r="303" spans="1:24" s="14" customFormat="1" ht="12.75" hidden="1" outlineLevel="2">
      <c r="A303" s="14" t="s">
        <v>1025</v>
      </c>
      <c r="B303" s="14" t="s">
        <v>1026</v>
      </c>
      <c r="C303" s="54" t="s">
        <v>1540</v>
      </c>
      <c r="D303" s="15"/>
      <c r="E303" s="15"/>
      <c r="F303" s="15">
        <v>2964.29</v>
      </c>
      <c r="G303" s="15">
        <v>1704.14</v>
      </c>
      <c r="H303" s="90">
        <f t="shared" si="112"/>
        <v>1260.1499999999999</v>
      </c>
      <c r="I303" s="103">
        <f t="shared" si="113"/>
        <v>0.7394638938115412</v>
      </c>
      <c r="J303" s="104"/>
      <c r="K303" s="15">
        <v>10852.07</v>
      </c>
      <c r="L303" s="15">
        <v>6556.99</v>
      </c>
      <c r="M303" s="90">
        <f t="shared" si="114"/>
        <v>4295.08</v>
      </c>
      <c r="N303" s="103">
        <f t="shared" si="115"/>
        <v>0.6550383636394138</v>
      </c>
      <c r="O303" s="104"/>
      <c r="P303" s="15">
        <v>7790.6</v>
      </c>
      <c r="Q303" s="15">
        <v>4618.68</v>
      </c>
      <c r="R303" s="90">
        <f t="shared" si="116"/>
        <v>3171.92</v>
      </c>
      <c r="S303" s="103">
        <f t="shared" si="117"/>
        <v>0.686758987416318</v>
      </c>
      <c r="T303" s="104"/>
      <c r="U303" s="15">
        <v>27906.06</v>
      </c>
      <c r="V303" s="15">
        <v>20277.58</v>
      </c>
      <c r="W303" s="90">
        <f t="shared" si="118"/>
        <v>7628.48</v>
      </c>
      <c r="X303" s="103">
        <f t="shared" si="119"/>
        <v>0.37620268296315434</v>
      </c>
    </row>
    <row r="304" spans="1:24" s="14" customFormat="1" ht="12.75" hidden="1" outlineLevel="2">
      <c r="A304" s="14" t="s">
        <v>1027</v>
      </c>
      <c r="B304" s="14" t="s">
        <v>1028</v>
      </c>
      <c r="C304" s="54" t="s">
        <v>1541</v>
      </c>
      <c r="D304" s="15"/>
      <c r="E304" s="15"/>
      <c r="F304" s="15">
        <v>8350</v>
      </c>
      <c r="G304" s="15">
        <v>2030</v>
      </c>
      <c r="H304" s="90">
        <f t="shared" si="112"/>
        <v>6320</v>
      </c>
      <c r="I304" s="103">
        <f t="shared" si="113"/>
        <v>3.1133004926108376</v>
      </c>
      <c r="J304" s="104"/>
      <c r="K304" s="15">
        <v>13339</v>
      </c>
      <c r="L304" s="15">
        <v>3895</v>
      </c>
      <c r="M304" s="90">
        <f t="shared" si="114"/>
        <v>9444</v>
      </c>
      <c r="N304" s="103">
        <f t="shared" si="115"/>
        <v>2.424646983311938</v>
      </c>
      <c r="O304" s="104"/>
      <c r="P304" s="15">
        <v>13261</v>
      </c>
      <c r="Q304" s="15">
        <v>3019</v>
      </c>
      <c r="R304" s="90">
        <f t="shared" si="116"/>
        <v>10242</v>
      </c>
      <c r="S304" s="103">
        <f t="shared" si="117"/>
        <v>3.392514077509109</v>
      </c>
      <c r="T304" s="104"/>
      <c r="U304" s="15">
        <v>26442</v>
      </c>
      <c r="V304" s="15">
        <v>12690</v>
      </c>
      <c r="W304" s="90">
        <f t="shared" si="118"/>
        <v>13752</v>
      </c>
      <c r="X304" s="103">
        <f t="shared" si="119"/>
        <v>1.0836879432624114</v>
      </c>
    </row>
    <row r="305" spans="1:24" s="14" customFormat="1" ht="12.75" hidden="1" outlineLevel="2">
      <c r="A305" s="14" t="s">
        <v>1029</v>
      </c>
      <c r="B305" s="14" t="s">
        <v>1030</v>
      </c>
      <c r="C305" s="54" t="s">
        <v>1542</v>
      </c>
      <c r="D305" s="15"/>
      <c r="E305" s="15"/>
      <c r="F305" s="15">
        <v>241166.67</v>
      </c>
      <c r="G305" s="15">
        <v>249633.6</v>
      </c>
      <c r="H305" s="90">
        <f t="shared" si="112"/>
        <v>-8466.929999999993</v>
      </c>
      <c r="I305" s="103">
        <f t="shared" si="113"/>
        <v>-0.033917429384505905</v>
      </c>
      <c r="J305" s="104"/>
      <c r="K305" s="15">
        <v>964666.68</v>
      </c>
      <c r="L305" s="15">
        <v>998534.4</v>
      </c>
      <c r="M305" s="90">
        <f t="shared" si="114"/>
        <v>-33867.71999999997</v>
      </c>
      <c r="N305" s="103">
        <f t="shared" si="115"/>
        <v>-0.033917429384505905</v>
      </c>
      <c r="O305" s="104"/>
      <c r="P305" s="15">
        <v>701500.01</v>
      </c>
      <c r="Q305" s="15">
        <v>682534.4</v>
      </c>
      <c r="R305" s="90">
        <f t="shared" si="116"/>
        <v>18965.609999999986</v>
      </c>
      <c r="S305" s="103">
        <f t="shared" si="117"/>
        <v>0.027787039012246103</v>
      </c>
      <c r="T305" s="104"/>
      <c r="U305" s="15">
        <v>2961735.48</v>
      </c>
      <c r="V305" s="15">
        <v>2475478.56</v>
      </c>
      <c r="W305" s="90">
        <f t="shared" si="118"/>
        <v>486256.9199999999</v>
      </c>
      <c r="X305" s="103">
        <f t="shared" si="119"/>
        <v>0.1964294612997981</v>
      </c>
    </row>
    <row r="306" spans="1:24" s="14" customFormat="1" ht="12.75" hidden="1" outlineLevel="2">
      <c r="A306" s="14" t="s">
        <v>1031</v>
      </c>
      <c r="B306" s="14" t="s">
        <v>1032</v>
      </c>
      <c r="C306" s="54" t="s">
        <v>1543</v>
      </c>
      <c r="D306" s="15"/>
      <c r="E306" s="15"/>
      <c r="F306" s="15">
        <v>10953.76</v>
      </c>
      <c r="G306" s="15">
        <v>13152.210000000001</v>
      </c>
      <c r="H306" s="90">
        <f t="shared" si="112"/>
        <v>-2198.4500000000007</v>
      </c>
      <c r="I306" s="103">
        <f t="shared" si="113"/>
        <v>-0.16715441739449116</v>
      </c>
      <c r="J306" s="104"/>
      <c r="K306" s="15">
        <v>43305.96</v>
      </c>
      <c r="L306" s="15">
        <v>52412.200000000004</v>
      </c>
      <c r="M306" s="90">
        <f t="shared" si="114"/>
        <v>-9106.240000000005</v>
      </c>
      <c r="N306" s="103">
        <f t="shared" si="115"/>
        <v>-0.17374275454951338</v>
      </c>
      <c r="O306" s="104"/>
      <c r="P306" s="15">
        <v>32507.3</v>
      </c>
      <c r="Q306" s="15">
        <v>39343.82</v>
      </c>
      <c r="R306" s="90">
        <f t="shared" si="116"/>
        <v>-6836.52</v>
      </c>
      <c r="S306" s="103">
        <f t="shared" si="117"/>
        <v>-0.17376350339138397</v>
      </c>
      <c r="T306" s="104"/>
      <c r="U306" s="15">
        <v>133734.76</v>
      </c>
      <c r="V306" s="15">
        <v>155092.38</v>
      </c>
      <c r="W306" s="90">
        <f t="shared" si="118"/>
        <v>-21357.619999999995</v>
      </c>
      <c r="X306" s="103">
        <f t="shared" si="119"/>
        <v>-0.13770902219696413</v>
      </c>
    </row>
    <row r="307" spans="1:24" s="14" customFormat="1" ht="12.75" hidden="1" outlineLevel="2">
      <c r="A307" s="14" t="s">
        <v>1033</v>
      </c>
      <c r="B307" s="14" t="s">
        <v>1034</v>
      </c>
      <c r="C307" s="54" t="s">
        <v>1544</v>
      </c>
      <c r="D307" s="15"/>
      <c r="E307" s="15"/>
      <c r="F307" s="15">
        <v>371797.32</v>
      </c>
      <c r="G307" s="15">
        <v>427165.83</v>
      </c>
      <c r="H307" s="90">
        <f t="shared" si="112"/>
        <v>-55368.51000000001</v>
      </c>
      <c r="I307" s="103">
        <f t="shared" si="113"/>
        <v>-0.12961830303701963</v>
      </c>
      <c r="J307" s="104"/>
      <c r="K307" s="15">
        <v>1493267.45</v>
      </c>
      <c r="L307" s="15">
        <v>1632325.87</v>
      </c>
      <c r="M307" s="90">
        <f t="shared" si="114"/>
        <v>-139058.42000000016</v>
      </c>
      <c r="N307" s="103">
        <f t="shared" si="115"/>
        <v>-0.08519035479110562</v>
      </c>
      <c r="O307" s="104"/>
      <c r="P307" s="15">
        <v>1111598.78</v>
      </c>
      <c r="Q307" s="15">
        <v>1189992.9</v>
      </c>
      <c r="R307" s="90">
        <f t="shared" si="116"/>
        <v>-78394.11999999988</v>
      </c>
      <c r="S307" s="103">
        <f t="shared" si="117"/>
        <v>-0.06587780481715469</v>
      </c>
      <c r="T307" s="104"/>
      <c r="U307" s="15">
        <v>4467842.03</v>
      </c>
      <c r="V307" s="15">
        <v>5290287.23</v>
      </c>
      <c r="W307" s="90">
        <f t="shared" si="118"/>
        <v>-822445.2000000002</v>
      </c>
      <c r="X307" s="103">
        <f t="shared" si="119"/>
        <v>-0.15546324126525737</v>
      </c>
    </row>
    <row r="308" spans="1:24" s="14" customFormat="1" ht="12.75" hidden="1" outlineLevel="2">
      <c r="A308" s="14" t="s">
        <v>1035</v>
      </c>
      <c r="B308" s="14" t="s">
        <v>1036</v>
      </c>
      <c r="C308" s="54" t="s">
        <v>1545</v>
      </c>
      <c r="D308" s="15"/>
      <c r="E308" s="15"/>
      <c r="F308" s="15">
        <v>14776.14</v>
      </c>
      <c r="G308" s="15">
        <v>16626.48</v>
      </c>
      <c r="H308" s="90">
        <f t="shared" si="112"/>
        <v>-1850.3400000000001</v>
      </c>
      <c r="I308" s="103">
        <f t="shared" si="113"/>
        <v>-0.11128873940846169</v>
      </c>
      <c r="J308" s="104"/>
      <c r="K308" s="15">
        <v>59286.5</v>
      </c>
      <c r="L308" s="15">
        <v>66754.41</v>
      </c>
      <c r="M308" s="90">
        <f t="shared" si="114"/>
        <v>-7467.9100000000035</v>
      </c>
      <c r="N308" s="103">
        <f t="shared" si="115"/>
        <v>-0.1118714104431453</v>
      </c>
      <c r="O308" s="104"/>
      <c r="P308" s="15">
        <v>44409.55</v>
      </c>
      <c r="Q308" s="15">
        <v>49986.19</v>
      </c>
      <c r="R308" s="90">
        <f t="shared" si="116"/>
        <v>-5576.639999999999</v>
      </c>
      <c r="S308" s="103">
        <f t="shared" si="117"/>
        <v>-0.11156361387015092</v>
      </c>
      <c r="T308" s="104"/>
      <c r="U308" s="15">
        <v>179245.36</v>
      </c>
      <c r="V308" s="15">
        <v>63748.04</v>
      </c>
      <c r="W308" s="90">
        <f t="shared" si="118"/>
        <v>115497.31999999998</v>
      </c>
      <c r="X308" s="103">
        <f t="shared" si="119"/>
        <v>1.8117783699702763</v>
      </c>
    </row>
    <row r="309" spans="1:24" s="14" customFormat="1" ht="12.75" hidden="1" outlineLevel="2">
      <c r="A309" s="14" t="s">
        <v>1037</v>
      </c>
      <c r="B309" s="14" t="s">
        <v>1038</v>
      </c>
      <c r="C309" s="54" t="s">
        <v>1546</v>
      </c>
      <c r="D309" s="15"/>
      <c r="E309" s="15"/>
      <c r="F309" s="15">
        <v>18873.66</v>
      </c>
      <c r="G309" s="15">
        <v>21373.32</v>
      </c>
      <c r="H309" s="90">
        <f t="shared" si="112"/>
        <v>-2499.66</v>
      </c>
      <c r="I309" s="103">
        <f t="shared" si="113"/>
        <v>-0.11695234993908292</v>
      </c>
      <c r="J309" s="104"/>
      <c r="K309" s="15">
        <v>75674.97</v>
      </c>
      <c r="L309" s="15">
        <v>87007.12</v>
      </c>
      <c r="M309" s="90">
        <f t="shared" si="114"/>
        <v>-11332.149999999994</v>
      </c>
      <c r="N309" s="103">
        <f t="shared" si="115"/>
        <v>-0.13024393865697423</v>
      </c>
      <c r="O309" s="104"/>
      <c r="P309" s="15">
        <v>56311.91</v>
      </c>
      <c r="Q309" s="15">
        <v>64233.51</v>
      </c>
      <c r="R309" s="90">
        <f t="shared" si="116"/>
        <v>-7921.5999999999985</v>
      </c>
      <c r="S309" s="103">
        <f t="shared" si="117"/>
        <v>-0.123325037040635</v>
      </c>
      <c r="T309" s="104"/>
      <c r="U309" s="15">
        <v>235533.21</v>
      </c>
      <c r="V309" s="15">
        <v>202474.16999999998</v>
      </c>
      <c r="W309" s="90">
        <f t="shared" si="118"/>
        <v>33059.04000000001</v>
      </c>
      <c r="X309" s="103">
        <f t="shared" si="119"/>
        <v>0.16327534519588355</v>
      </c>
    </row>
    <row r="310" spans="1:24" s="14" customFormat="1" ht="12.75" hidden="1" outlineLevel="2">
      <c r="A310" s="14" t="s">
        <v>1039</v>
      </c>
      <c r="B310" s="14" t="s">
        <v>1040</v>
      </c>
      <c r="C310" s="54" t="s">
        <v>0</v>
      </c>
      <c r="D310" s="15"/>
      <c r="E310" s="15"/>
      <c r="F310" s="15">
        <v>3000</v>
      </c>
      <c r="G310" s="15">
        <v>3000</v>
      </c>
      <c r="H310" s="90">
        <f t="shared" si="112"/>
        <v>0</v>
      </c>
      <c r="I310" s="103">
        <f t="shared" si="113"/>
        <v>0</v>
      </c>
      <c r="J310" s="104"/>
      <c r="K310" s="15">
        <v>3025.55</v>
      </c>
      <c r="L310" s="15">
        <v>3517.32</v>
      </c>
      <c r="M310" s="90">
        <f t="shared" si="114"/>
        <v>-491.77</v>
      </c>
      <c r="N310" s="103">
        <f t="shared" si="115"/>
        <v>-0.13981383553387236</v>
      </c>
      <c r="O310" s="104"/>
      <c r="P310" s="15">
        <v>3024.9900000000002</v>
      </c>
      <c r="Q310" s="15">
        <v>3517.32</v>
      </c>
      <c r="R310" s="90">
        <f t="shared" si="116"/>
        <v>-492.3299999999999</v>
      </c>
      <c r="S310" s="103">
        <f t="shared" si="117"/>
        <v>-0.13997304766128754</v>
      </c>
      <c r="T310" s="104"/>
      <c r="U310" s="15">
        <v>4018.8700000000003</v>
      </c>
      <c r="V310" s="15">
        <v>5583.040000000001</v>
      </c>
      <c r="W310" s="90">
        <f t="shared" si="118"/>
        <v>-1564.1700000000005</v>
      </c>
      <c r="X310" s="103">
        <f t="shared" si="119"/>
        <v>-0.2801645698400872</v>
      </c>
    </row>
    <row r="311" spans="1:24" s="14" customFormat="1" ht="12.75" hidden="1" outlineLevel="2">
      <c r="A311" s="14" t="s">
        <v>1041</v>
      </c>
      <c r="B311" s="14" t="s">
        <v>1042</v>
      </c>
      <c r="C311" s="54" t="s">
        <v>1</v>
      </c>
      <c r="D311" s="15"/>
      <c r="E311" s="15"/>
      <c r="F311" s="15">
        <v>262.5</v>
      </c>
      <c r="G311" s="15">
        <v>193.52</v>
      </c>
      <c r="H311" s="90">
        <f t="shared" si="112"/>
        <v>68.97999999999999</v>
      </c>
      <c r="I311" s="103">
        <f t="shared" si="113"/>
        <v>0.3564489458453906</v>
      </c>
      <c r="J311" s="104"/>
      <c r="K311" s="15">
        <v>1400.77</v>
      </c>
      <c r="L311" s="15">
        <v>470.26</v>
      </c>
      <c r="M311" s="90">
        <f t="shared" si="114"/>
        <v>930.51</v>
      </c>
      <c r="N311" s="103">
        <f t="shared" si="115"/>
        <v>1.9787139029473058</v>
      </c>
      <c r="O311" s="104"/>
      <c r="P311" s="15">
        <v>1145.15</v>
      </c>
      <c r="Q311" s="15">
        <v>391.51</v>
      </c>
      <c r="R311" s="90">
        <f t="shared" si="116"/>
        <v>753.6400000000001</v>
      </c>
      <c r="S311" s="103">
        <f t="shared" si="117"/>
        <v>1.9249572169293252</v>
      </c>
      <c r="T311" s="104"/>
      <c r="U311" s="15">
        <v>2662.45</v>
      </c>
      <c r="V311" s="15">
        <v>1201.47</v>
      </c>
      <c r="W311" s="90">
        <f t="shared" si="118"/>
        <v>1460.9799999999998</v>
      </c>
      <c r="X311" s="103">
        <f t="shared" si="119"/>
        <v>1.2159937410006074</v>
      </c>
    </row>
    <row r="312" spans="1:24" s="14" customFormat="1" ht="12.75" hidden="1" outlineLevel="2">
      <c r="A312" s="14" t="s">
        <v>1043</v>
      </c>
      <c r="B312" s="14" t="s">
        <v>1044</v>
      </c>
      <c r="C312" s="54" t="s">
        <v>2</v>
      </c>
      <c r="D312" s="15"/>
      <c r="E312" s="15"/>
      <c r="F312" s="15">
        <v>69.06</v>
      </c>
      <c r="G312" s="15">
        <v>513.75</v>
      </c>
      <c r="H312" s="90">
        <f t="shared" si="112"/>
        <v>-444.69</v>
      </c>
      <c r="I312" s="103">
        <f t="shared" si="113"/>
        <v>-0.8655766423357664</v>
      </c>
      <c r="J312" s="104"/>
      <c r="K312" s="15">
        <v>8604.58</v>
      </c>
      <c r="L312" s="15">
        <v>5694.3</v>
      </c>
      <c r="M312" s="90">
        <f t="shared" si="114"/>
        <v>2910.2799999999997</v>
      </c>
      <c r="N312" s="103">
        <f t="shared" si="115"/>
        <v>0.5110865251216128</v>
      </c>
      <c r="O312" s="104"/>
      <c r="P312" s="15">
        <v>5028.77</v>
      </c>
      <c r="Q312" s="15">
        <v>3563.98</v>
      </c>
      <c r="R312" s="90">
        <f t="shared" si="116"/>
        <v>1464.7900000000004</v>
      </c>
      <c r="S312" s="103">
        <f t="shared" si="117"/>
        <v>0.41099837821761076</v>
      </c>
      <c r="T312" s="104"/>
      <c r="U312" s="15">
        <v>27897.660000000003</v>
      </c>
      <c r="V312" s="15">
        <v>19277.84</v>
      </c>
      <c r="W312" s="90">
        <f t="shared" si="118"/>
        <v>8619.820000000003</v>
      </c>
      <c r="X312" s="103">
        <f t="shared" si="119"/>
        <v>0.44713619368144997</v>
      </c>
    </row>
    <row r="313" spans="1:24" s="14" customFormat="1" ht="12.75" hidden="1" outlineLevel="2">
      <c r="A313" s="14" t="s">
        <v>1045</v>
      </c>
      <c r="B313" s="14" t="s">
        <v>1046</v>
      </c>
      <c r="C313" s="54" t="s">
        <v>3</v>
      </c>
      <c r="D313" s="15"/>
      <c r="E313" s="15"/>
      <c r="F313" s="15">
        <v>198955.67</v>
      </c>
      <c r="G313" s="15">
        <v>278903.17</v>
      </c>
      <c r="H313" s="90">
        <f t="shared" si="112"/>
        <v>-79947.49999999997</v>
      </c>
      <c r="I313" s="103">
        <f t="shared" si="113"/>
        <v>-0.28664966411102455</v>
      </c>
      <c r="J313" s="104"/>
      <c r="K313" s="15">
        <v>732285.534</v>
      </c>
      <c r="L313" s="15">
        <v>1115612.67</v>
      </c>
      <c r="M313" s="90">
        <f t="shared" si="114"/>
        <v>-383327.13599999994</v>
      </c>
      <c r="N313" s="103">
        <f t="shared" si="115"/>
        <v>-0.34360235080514095</v>
      </c>
      <c r="O313" s="104"/>
      <c r="P313" s="15">
        <v>516919.494</v>
      </c>
      <c r="Q313" s="15">
        <v>834251.26</v>
      </c>
      <c r="R313" s="90">
        <f t="shared" si="116"/>
        <v>-317331.766</v>
      </c>
      <c r="S313" s="103">
        <f t="shared" si="117"/>
        <v>-0.3803791270270302</v>
      </c>
      <c r="T313" s="104"/>
      <c r="U313" s="15">
        <v>2963510.894</v>
      </c>
      <c r="V313" s="15">
        <v>3848656.67</v>
      </c>
      <c r="W313" s="90">
        <f t="shared" si="118"/>
        <v>-885145.7760000001</v>
      </c>
      <c r="X313" s="103">
        <f t="shared" si="119"/>
        <v>-0.22998824054627873</v>
      </c>
    </row>
    <row r="314" spans="1:24" s="14" customFormat="1" ht="12.75" hidden="1" outlineLevel="2">
      <c r="A314" s="14" t="s">
        <v>1047</v>
      </c>
      <c r="B314" s="14" t="s">
        <v>1048</v>
      </c>
      <c r="C314" s="54" t="s">
        <v>4</v>
      </c>
      <c r="D314" s="15"/>
      <c r="E314" s="15"/>
      <c r="F314" s="15">
        <v>115249.76000000001</v>
      </c>
      <c r="G314" s="15">
        <v>102634.05</v>
      </c>
      <c r="H314" s="90">
        <f t="shared" si="112"/>
        <v>12615.710000000006</v>
      </c>
      <c r="I314" s="103">
        <f t="shared" si="113"/>
        <v>0.12291934304453547</v>
      </c>
      <c r="J314" s="104"/>
      <c r="K314" s="15">
        <v>433579.675</v>
      </c>
      <c r="L314" s="15">
        <v>444640.88</v>
      </c>
      <c r="M314" s="90">
        <f t="shared" si="114"/>
        <v>-11061.205000000016</v>
      </c>
      <c r="N314" s="103">
        <f t="shared" si="115"/>
        <v>-0.024876716238956743</v>
      </c>
      <c r="O314" s="104"/>
      <c r="P314" s="15">
        <v>330418.86</v>
      </c>
      <c r="Q314" s="15">
        <v>323617.25</v>
      </c>
      <c r="R314" s="90">
        <f t="shared" si="116"/>
        <v>6801.609999999986</v>
      </c>
      <c r="S314" s="103">
        <f t="shared" si="117"/>
        <v>0.021017451943615446</v>
      </c>
      <c r="T314" s="104"/>
      <c r="U314" s="15">
        <v>1518040.11</v>
      </c>
      <c r="V314" s="15">
        <v>1566228.87</v>
      </c>
      <c r="W314" s="90">
        <f t="shared" si="118"/>
        <v>-48188.76000000001</v>
      </c>
      <c r="X314" s="103">
        <f t="shared" si="119"/>
        <v>-0.0307673807596204</v>
      </c>
    </row>
    <row r="315" spans="1:24" s="14" customFormat="1" ht="12.75" hidden="1" outlineLevel="2">
      <c r="A315" s="14" t="s">
        <v>1049</v>
      </c>
      <c r="B315" s="14" t="s">
        <v>1050</v>
      </c>
      <c r="C315" s="54" t="s">
        <v>5</v>
      </c>
      <c r="D315" s="15"/>
      <c r="E315" s="15"/>
      <c r="F315" s="15">
        <v>0</v>
      </c>
      <c r="G315" s="15">
        <v>0</v>
      </c>
      <c r="H315" s="90">
        <f t="shared" si="112"/>
        <v>0</v>
      </c>
      <c r="I315" s="103">
        <f t="shared" si="113"/>
        <v>0</v>
      </c>
      <c r="J315" s="104"/>
      <c r="K315" s="15">
        <v>2411.81</v>
      </c>
      <c r="L315" s="15">
        <v>4012.08</v>
      </c>
      <c r="M315" s="90">
        <f t="shared" si="114"/>
        <v>-1600.27</v>
      </c>
      <c r="N315" s="103">
        <f t="shared" si="115"/>
        <v>-0.39886293393950273</v>
      </c>
      <c r="O315" s="104"/>
      <c r="P315" s="15">
        <v>2411.81</v>
      </c>
      <c r="Q315" s="15">
        <v>4012.08</v>
      </c>
      <c r="R315" s="90">
        <f t="shared" si="116"/>
        <v>-1600.27</v>
      </c>
      <c r="S315" s="103">
        <f t="shared" si="117"/>
        <v>-0.39886293393950273</v>
      </c>
      <c r="T315" s="104"/>
      <c r="U315" s="15">
        <v>22469.79</v>
      </c>
      <c r="V315" s="15">
        <v>25157.699999999997</v>
      </c>
      <c r="W315" s="90">
        <f t="shared" si="118"/>
        <v>-2687.909999999996</v>
      </c>
      <c r="X315" s="103">
        <f t="shared" si="119"/>
        <v>-0.10684243790171584</v>
      </c>
    </row>
    <row r="316" spans="1:24" s="14" customFormat="1" ht="12.75" hidden="1" outlineLevel="2">
      <c r="A316" s="14" t="s">
        <v>1051</v>
      </c>
      <c r="B316" s="14" t="s">
        <v>1052</v>
      </c>
      <c r="C316" s="54" t="s">
        <v>6</v>
      </c>
      <c r="D316" s="15"/>
      <c r="E316" s="15"/>
      <c r="F316" s="15">
        <v>166.66</v>
      </c>
      <c r="G316" s="15">
        <v>86.13</v>
      </c>
      <c r="H316" s="90">
        <f t="shared" si="112"/>
        <v>80.53</v>
      </c>
      <c r="I316" s="103">
        <f t="shared" si="113"/>
        <v>0.9349820039475213</v>
      </c>
      <c r="J316" s="104"/>
      <c r="K316" s="15">
        <v>333.32</v>
      </c>
      <c r="L316" s="15">
        <v>344.52</v>
      </c>
      <c r="M316" s="90">
        <f t="shared" si="114"/>
        <v>-11.199999999999989</v>
      </c>
      <c r="N316" s="103">
        <f t="shared" si="115"/>
        <v>-0.032508998026239376</v>
      </c>
      <c r="O316" s="104"/>
      <c r="P316" s="15">
        <v>249.99</v>
      </c>
      <c r="Q316" s="15">
        <v>177.85</v>
      </c>
      <c r="R316" s="90">
        <f t="shared" si="116"/>
        <v>72.14000000000001</v>
      </c>
      <c r="S316" s="103">
        <f t="shared" si="117"/>
        <v>0.4056227157717178</v>
      </c>
      <c r="T316" s="104"/>
      <c r="U316" s="15">
        <v>1022.3599999999999</v>
      </c>
      <c r="V316" s="15">
        <v>2211.08</v>
      </c>
      <c r="W316" s="90">
        <f t="shared" si="118"/>
        <v>-1188.72</v>
      </c>
      <c r="X316" s="103">
        <f t="shared" si="119"/>
        <v>-0.5376196247987409</v>
      </c>
    </row>
    <row r="317" spans="1:24" s="14" customFormat="1" ht="12.75" hidden="1" outlineLevel="2">
      <c r="A317" s="14" t="s">
        <v>1053</v>
      </c>
      <c r="B317" s="14" t="s">
        <v>1054</v>
      </c>
      <c r="C317" s="54" t="s">
        <v>7</v>
      </c>
      <c r="D317" s="15"/>
      <c r="E317" s="15"/>
      <c r="F317" s="15">
        <v>-86503.93000000001</v>
      </c>
      <c r="G317" s="15">
        <v>-86084.5</v>
      </c>
      <c r="H317" s="90">
        <f t="shared" si="112"/>
        <v>-419.43000000000757</v>
      </c>
      <c r="I317" s="103">
        <f t="shared" si="113"/>
        <v>-0.004872305699632426</v>
      </c>
      <c r="J317" s="104"/>
      <c r="K317" s="15">
        <v>-355625.45</v>
      </c>
      <c r="L317" s="15">
        <v>-390088.54</v>
      </c>
      <c r="M317" s="90">
        <f t="shared" si="114"/>
        <v>34463.08999999997</v>
      </c>
      <c r="N317" s="103">
        <f t="shared" si="115"/>
        <v>0.08834684043781438</v>
      </c>
      <c r="O317" s="104"/>
      <c r="P317" s="15">
        <v>-270235.22000000003</v>
      </c>
      <c r="Q317" s="15">
        <v>-300080.15</v>
      </c>
      <c r="R317" s="90">
        <f t="shared" si="116"/>
        <v>29844.929999999993</v>
      </c>
      <c r="S317" s="103">
        <f t="shared" si="117"/>
        <v>0.09945652853079416</v>
      </c>
      <c r="T317" s="104"/>
      <c r="U317" s="15">
        <v>-1106596.23</v>
      </c>
      <c r="V317" s="15">
        <v>-812691.5700000001</v>
      </c>
      <c r="W317" s="90">
        <f t="shared" si="118"/>
        <v>-293904.6599999999</v>
      </c>
      <c r="X317" s="103">
        <f t="shared" si="119"/>
        <v>-0.36164354454913306</v>
      </c>
    </row>
    <row r="318" spans="1:24" s="14" customFormat="1" ht="12.75" hidden="1" outlineLevel="2">
      <c r="A318" s="14" t="s">
        <v>1055</v>
      </c>
      <c r="B318" s="14" t="s">
        <v>1056</v>
      </c>
      <c r="C318" s="54" t="s">
        <v>8</v>
      </c>
      <c r="D318" s="15"/>
      <c r="E318" s="15"/>
      <c r="F318" s="15">
        <v>-151868.11000000002</v>
      </c>
      <c r="G318" s="15">
        <v>-145618.24</v>
      </c>
      <c r="H318" s="90">
        <f t="shared" si="112"/>
        <v>-6249.870000000024</v>
      </c>
      <c r="I318" s="103">
        <f t="shared" si="113"/>
        <v>-0.04291955458327216</v>
      </c>
      <c r="J318" s="104"/>
      <c r="K318" s="15">
        <v>-580447.5</v>
      </c>
      <c r="L318" s="15">
        <v>-554886.81</v>
      </c>
      <c r="M318" s="90">
        <f t="shared" si="114"/>
        <v>-25560.689999999944</v>
      </c>
      <c r="N318" s="103">
        <f t="shared" si="115"/>
        <v>-0.04606469200448275</v>
      </c>
      <c r="O318" s="104"/>
      <c r="P318" s="15">
        <v>-441137.65</v>
      </c>
      <c r="Q318" s="15">
        <v>-433896.51</v>
      </c>
      <c r="R318" s="90">
        <f t="shared" si="116"/>
        <v>-7241.140000000014</v>
      </c>
      <c r="S318" s="103">
        <f t="shared" si="117"/>
        <v>-0.016688633886453738</v>
      </c>
      <c r="T318" s="104"/>
      <c r="U318" s="15">
        <v>-1885057.6600000001</v>
      </c>
      <c r="V318" s="15">
        <v>-1760357.245</v>
      </c>
      <c r="W318" s="90">
        <f t="shared" si="118"/>
        <v>-124700.41500000004</v>
      </c>
      <c r="X318" s="103">
        <f t="shared" si="119"/>
        <v>-0.07083812979109251</v>
      </c>
    </row>
    <row r="319" spans="1:24" s="14" customFormat="1" ht="12.75" hidden="1" outlineLevel="2">
      <c r="A319" s="14" t="s">
        <v>1057</v>
      </c>
      <c r="B319" s="14" t="s">
        <v>1058</v>
      </c>
      <c r="C319" s="54" t="s">
        <v>9</v>
      </c>
      <c r="D319" s="15"/>
      <c r="E319" s="15"/>
      <c r="F319" s="15">
        <v>-39504.98</v>
      </c>
      <c r="G319" s="15">
        <v>-40233.76</v>
      </c>
      <c r="H319" s="90">
        <f t="shared" si="112"/>
        <v>728.7799999999988</v>
      </c>
      <c r="I319" s="103">
        <f t="shared" si="113"/>
        <v>0.018113643865251442</v>
      </c>
      <c r="J319" s="104"/>
      <c r="K319" s="15">
        <v>-155409.82</v>
      </c>
      <c r="L319" s="15">
        <v>-163497.65</v>
      </c>
      <c r="M319" s="90">
        <f t="shared" si="114"/>
        <v>8087.829999999987</v>
      </c>
      <c r="N319" s="103">
        <f t="shared" si="115"/>
        <v>0.04946756115454863</v>
      </c>
      <c r="O319" s="104"/>
      <c r="P319" s="15">
        <v>-115281.99</v>
      </c>
      <c r="Q319" s="15">
        <v>-123555.27</v>
      </c>
      <c r="R319" s="90">
        <f t="shared" si="116"/>
        <v>8273.279999999999</v>
      </c>
      <c r="S319" s="103">
        <f t="shared" si="117"/>
        <v>0.0669601547550339</v>
      </c>
      <c r="T319" s="104"/>
      <c r="U319" s="15">
        <v>-510939.35000000003</v>
      </c>
      <c r="V319" s="15">
        <v>-517398.409</v>
      </c>
      <c r="W319" s="90">
        <f t="shared" si="118"/>
        <v>6459.05899999995</v>
      </c>
      <c r="X319" s="103">
        <f t="shared" si="119"/>
        <v>0.012483724123705124</v>
      </c>
    </row>
    <row r="320" spans="1:24" s="14" customFormat="1" ht="12.75" hidden="1" outlineLevel="2">
      <c r="A320" s="14" t="s">
        <v>1059</v>
      </c>
      <c r="B320" s="14" t="s">
        <v>1060</v>
      </c>
      <c r="C320" s="54" t="s">
        <v>10</v>
      </c>
      <c r="D320" s="15"/>
      <c r="E320" s="15"/>
      <c r="F320" s="15">
        <v>-34017.090000000004</v>
      </c>
      <c r="G320" s="15">
        <v>-69712.04000000001</v>
      </c>
      <c r="H320" s="90">
        <f t="shared" si="112"/>
        <v>35694.950000000004</v>
      </c>
      <c r="I320" s="103">
        <f t="shared" si="113"/>
        <v>0.512034219626911</v>
      </c>
      <c r="J320" s="104"/>
      <c r="K320" s="15">
        <v>-200595.31</v>
      </c>
      <c r="L320" s="15">
        <v>-265847.58</v>
      </c>
      <c r="M320" s="90">
        <f t="shared" si="114"/>
        <v>65252.27000000002</v>
      </c>
      <c r="N320" s="103">
        <f t="shared" si="115"/>
        <v>0.24544993036987592</v>
      </c>
      <c r="O320" s="104"/>
      <c r="P320" s="15">
        <v>-142596.58000000002</v>
      </c>
      <c r="Q320" s="15">
        <v>-205390.36000000002</v>
      </c>
      <c r="R320" s="90">
        <f t="shared" si="116"/>
        <v>62793.78</v>
      </c>
      <c r="S320" s="103">
        <f t="shared" si="117"/>
        <v>0.30572895436767333</v>
      </c>
      <c r="T320" s="104"/>
      <c r="U320" s="15">
        <v>-791291.1699999999</v>
      </c>
      <c r="V320" s="15">
        <v>-892271.622</v>
      </c>
      <c r="W320" s="90">
        <f t="shared" si="118"/>
        <v>100980.45200000005</v>
      </c>
      <c r="X320" s="103">
        <f t="shared" si="119"/>
        <v>0.1131723227660826</v>
      </c>
    </row>
    <row r="321" spans="1:24" s="14" customFormat="1" ht="12.75" hidden="1" outlineLevel="2">
      <c r="A321" s="14" t="s">
        <v>1061</v>
      </c>
      <c r="B321" s="14" t="s">
        <v>1062</v>
      </c>
      <c r="C321" s="54" t="s">
        <v>11</v>
      </c>
      <c r="D321" s="15"/>
      <c r="E321" s="15"/>
      <c r="F321" s="15">
        <v>-92675.11</v>
      </c>
      <c r="G321" s="15">
        <v>-92533.57</v>
      </c>
      <c r="H321" s="90">
        <f t="shared" si="112"/>
        <v>-141.5399999999936</v>
      </c>
      <c r="I321" s="103">
        <f t="shared" si="113"/>
        <v>-0.0015296070388291902</v>
      </c>
      <c r="J321" s="104"/>
      <c r="K321" s="15">
        <v>-349496.99</v>
      </c>
      <c r="L321" s="15">
        <v>-400951.39</v>
      </c>
      <c r="M321" s="90">
        <f t="shared" si="114"/>
        <v>51454.40000000002</v>
      </c>
      <c r="N321" s="103">
        <f t="shared" si="115"/>
        <v>0.1283307684754504</v>
      </c>
      <c r="O321" s="104"/>
      <c r="P321" s="15">
        <v>-274094.98</v>
      </c>
      <c r="Q321" s="15">
        <v>-311066.55</v>
      </c>
      <c r="R321" s="90">
        <f t="shared" si="116"/>
        <v>36971.57000000001</v>
      </c>
      <c r="S321" s="103">
        <f t="shared" si="117"/>
        <v>0.1188542130293341</v>
      </c>
      <c r="T321" s="104"/>
      <c r="U321" s="15">
        <v>-1050553.97</v>
      </c>
      <c r="V321" s="15">
        <v>-1050252.13</v>
      </c>
      <c r="W321" s="90">
        <f t="shared" si="118"/>
        <v>-301.8400000000838</v>
      </c>
      <c r="X321" s="103">
        <f t="shared" si="119"/>
        <v>-0.0002873976556468244</v>
      </c>
    </row>
    <row r="322" spans="1:24" s="14" customFormat="1" ht="12.75" hidden="1" outlineLevel="2">
      <c r="A322" s="14" t="s">
        <v>1063</v>
      </c>
      <c r="B322" s="14" t="s">
        <v>1064</v>
      </c>
      <c r="C322" s="54" t="s">
        <v>12</v>
      </c>
      <c r="D322" s="15"/>
      <c r="E322" s="15"/>
      <c r="F322" s="15">
        <v>-35158.67</v>
      </c>
      <c r="G322" s="15">
        <v>-79576.56</v>
      </c>
      <c r="H322" s="90">
        <f t="shared" si="112"/>
        <v>44417.89</v>
      </c>
      <c r="I322" s="103">
        <f t="shared" si="113"/>
        <v>0.5581780614794105</v>
      </c>
      <c r="J322" s="104"/>
      <c r="K322" s="15">
        <v>-282745.67</v>
      </c>
      <c r="L322" s="15">
        <v>-318306.25</v>
      </c>
      <c r="M322" s="90">
        <f t="shared" si="114"/>
        <v>35560.580000000016</v>
      </c>
      <c r="N322" s="103">
        <f t="shared" si="115"/>
        <v>0.11171813308723914</v>
      </c>
      <c r="O322" s="104"/>
      <c r="P322" s="15">
        <v>-203169.11000000002</v>
      </c>
      <c r="Q322" s="15">
        <v>-236951.65</v>
      </c>
      <c r="R322" s="90">
        <f t="shared" si="116"/>
        <v>33782.53999999998</v>
      </c>
      <c r="S322" s="103">
        <f t="shared" si="117"/>
        <v>0.14257144864785698</v>
      </c>
      <c r="T322" s="104"/>
      <c r="U322" s="15">
        <v>-919358.1499999999</v>
      </c>
      <c r="V322" s="15">
        <v>-888113.1</v>
      </c>
      <c r="W322" s="90">
        <f t="shared" si="118"/>
        <v>-31245.04999999993</v>
      </c>
      <c r="X322" s="103">
        <f t="shared" si="119"/>
        <v>-0.035181386244612235</v>
      </c>
    </row>
    <row r="323" spans="1:24" s="14" customFormat="1" ht="12.75" hidden="1" outlineLevel="2">
      <c r="A323" s="14" t="s">
        <v>1065</v>
      </c>
      <c r="B323" s="14" t="s">
        <v>1066</v>
      </c>
      <c r="C323" s="54" t="s">
        <v>13</v>
      </c>
      <c r="D323" s="15"/>
      <c r="E323" s="15"/>
      <c r="F323" s="15">
        <v>-17350.03</v>
      </c>
      <c r="G323" s="15">
        <v>-31321.78</v>
      </c>
      <c r="H323" s="90">
        <f aca="true" t="shared" si="120" ref="H323:H345">+F323-G323</f>
        <v>13971.75</v>
      </c>
      <c r="I323" s="103">
        <f aca="true" t="shared" si="121" ref="I323:I345">IF(G323&lt;0,IF(H323=0,0,IF(OR(G323=0,F323=0),"N.M.",IF(ABS(H323/G323)&gt;=10,"N.M.",H323/(-G323)))),IF(H323=0,0,IF(OR(G323=0,F323=0),"N.M.",IF(ABS(H323/G323)&gt;=10,"N.M.",H323/G323))))</f>
        <v>0.446071391855763</v>
      </c>
      <c r="J323" s="104"/>
      <c r="K323" s="15">
        <v>-102730.35</v>
      </c>
      <c r="L323" s="15">
        <v>-151422.4</v>
      </c>
      <c r="M323" s="90">
        <f aca="true" t="shared" si="122" ref="M323:M345">+K323-L323</f>
        <v>48692.04999999999</v>
      </c>
      <c r="N323" s="103">
        <f aca="true" t="shared" si="123" ref="N323:N345">IF(L323&lt;0,IF(M323=0,0,IF(OR(L323=0,K323=0),"N.M.",IF(ABS(M323/L323)&gt;=10,"N.M.",M323/(-L323)))),IF(M323=0,0,IF(OR(L323=0,K323=0),"N.M.",IF(ABS(M323/L323)&gt;=10,"N.M.",M323/L323))))</f>
        <v>0.3215643788501569</v>
      </c>
      <c r="O323" s="104"/>
      <c r="P323" s="15">
        <v>-51194.58</v>
      </c>
      <c r="Q323" s="15">
        <v>-113774.86</v>
      </c>
      <c r="R323" s="90">
        <f aca="true" t="shared" si="124" ref="R323:R345">+P323-Q323</f>
        <v>62580.28</v>
      </c>
      <c r="S323" s="103">
        <f aca="true" t="shared" si="125" ref="S323:S345">IF(Q323&lt;0,IF(R323=0,0,IF(OR(Q323=0,P323=0),"N.M.",IF(ABS(R323/Q323)&gt;=10,"N.M.",R323/(-Q323)))),IF(R323=0,0,IF(OR(Q323=0,P323=0),"N.M.",IF(ABS(R323/Q323)&gt;=10,"N.M.",R323/Q323))))</f>
        <v>0.5500360976053936</v>
      </c>
      <c r="T323" s="104"/>
      <c r="U323" s="15">
        <v>31375.190000000002</v>
      </c>
      <c r="V323" s="15">
        <v>-47227.92</v>
      </c>
      <c r="W323" s="90">
        <f aca="true" t="shared" si="126" ref="W323:W345">+U323-V323</f>
        <v>78603.11</v>
      </c>
      <c r="X323" s="103">
        <f aca="true" t="shared" si="127" ref="X323:X345">IF(V323&lt;0,IF(W323=0,0,IF(OR(V323=0,U323=0),"N.M.",IF(ABS(W323/V323)&gt;=10,"N.M.",W323/(-V323)))),IF(W323=0,0,IF(OR(V323=0,U323=0),"N.M.",IF(ABS(W323/V323)&gt;=10,"N.M.",W323/V323))))</f>
        <v>1.6643356302797159</v>
      </c>
    </row>
    <row r="324" spans="1:24" s="14" customFormat="1" ht="12.75" hidden="1" outlineLevel="2">
      <c r="A324" s="14" t="s">
        <v>1067</v>
      </c>
      <c r="B324" s="14" t="s">
        <v>1068</v>
      </c>
      <c r="C324" s="54" t="s">
        <v>14</v>
      </c>
      <c r="D324" s="15"/>
      <c r="E324" s="15"/>
      <c r="F324" s="15">
        <v>24247.23</v>
      </c>
      <c r="G324" s="15">
        <v>14656.98</v>
      </c>
      <c r="H324" s="90">
        <f t="shared" si="120"/>
        <v>9590.25</v>
      </c>
      <c r="I324" s="103">
        <f t="shared" si="121"/>
        <v>0.6543128256980634</v>
      </c>
      <c r="J324" s="104"/>
      <c r="K324" s="15">
        <v>72162.51</v>
      </c>
      <c r="L324" s="15">
        <v>60080.76</v>
      </c>
      <c r="M324" s="90">
        <f t="shared" si="122"/>
        <v>12081.749999999993</v>
      </c>
      <c r="N324" s="103">
        <f t="shared" si="123"/>
        <v>0.20109183039628648</v>
      </c>
      <c r="O324" s="104"/>
      <c r="P324" s="15">
        <v>56701.590000000004</v>
      </c>
      <c r="Q324" s="15">
        <v>48206.53</v>
      </c>
      <c r="R324" s="90">
        <f t="shared" si="124"/>
        <v>8495.060000000005</v>
      </c>
      <c r="S324" s="103">
        <f t="shared" si="125"/>
        <v>0.17622218400702155</v>
      </c>
      <c r="T324" s="104"/>
      <c r="U324" s="15">
        <v>212656.81</v>
      </c>
      <c r="V324" s="15">
        <v>184789.36000000002</v>
      </c>
      <c r="W324" s="90">
        <f t="shared" si="126"/>
        <v>27867.449999999983</v>
      </c>
      <c r="X324" s="103">
        <f t="shared" si="127"/>
        <v>0.1508065724130436</v>
      </c>
    </row>
    <row r="325" spans="1:24" s="14" customFormat="1" ht="12.75" hidden="1" outlineLevel="2">
      <c r="A325" s="14" t="s">
        <v>1069</v>
      </c>
      <c r="B325" s="14" t="s">
        <v>1070</v>
      </c>
      <c r="C325" s="54" t="s">
        <v>15</v>
      </c>
      <c r="D325" s="15"/>
      <c r="E325" s="15"/>
      <c r="F325" s="15">
        <v>76.48</v>
      </c>
      <c r="G325" s="15">
        <v>64.61</v>
      </c>
      <c r="H325" s="90">
        <f t="shared" si="120"/>
        <v>11.870000000000005</v>
      </c>
      <c r="I325" s="103">
        <f t="shared" si="121"/>
        <v>0.18371769075994435</v>
      </c>
      <c r="J325" s="104"/>
      <c r="K325" s="15">
        <v>75.8</v>
      </c>
      <c r="L325" s="15">
        <v>57.160000000000004</v>
      </c>
      <c r="M325" s="90">
        <f t="shared" si="122"/>
        <v>18.639999999999993</v>
      </c>
      <c r="N325" s="103">
        <f t="shared" si="123"/>
        <v>0.3261021693491951</v>
      </c>
      <c r="O325" s="104"/>
      <c r="P325" s="15">
        <v>29.72</v>
      </c>
      <c r="Q325" s="15">
        <v>64.67</v>
      </c>
      <c r="R325" s="90">
        <f t="shared" si="124"/>
        <v>-34.95</v>
      </c>
      <c r="S325" s="103">
        <f t="shared" si="125"/>
        <v>-0.5404360599969074</v>
      </c>
      <c r="T325" s="104"/>
      <c r="U325" s="15">
        <v>10.97999999999999</v>
      </c>
      <c r="V325" s="15">
        <v>-95.53</v>
      </c>
      <c r="W325" s="90">
        <f t="shared" si="126"/>
        <v>106.50999999999999</v>
      </c>
      <c r="X325" s="103">
        <f t="shared" si="127"/>
        <v>1.114937715900764</v>
      </c>
    </row>
    <row r="326" spans="1:24" s="14" customFormat="1" ht="12.75" hidden="1" outlineLevel="2">
      <c r="A326" s="14" t="s">
        <v>1071</v>
      </c>
      <c r="B326" s="14" t="s">
        <v>1072</v>
      </c>
      <c r="C326" s="54" t="s">
        <v>16</v>
      </c>
      <c r="D326" s="15"/>
      <c r="E326" s="15"/>
      <c r="F326" s="15">
        <v>8.93</v>
      </c>
      <c r="G326" s="15">
        <v>11.26</v>
      </c>
      <c r="H326" s="90">
        <f t="shared" si="120"/>
        <v>-2.33</v>
      </c>
      <c r="I326" s="103">
        <f t="shared" si="121"/>
        <v>-0.2069271758436945</v>
      </c>
      <c r="J326" s="104"/>
      <c r="K326" s="15">
        <v>9.69</v>
      </c>
      <c r="L326" s="15">
        <v>-13.43</v>
      </c>
      <c r="M326" s="90">
        <f t="shared" si="122"/>
        <v>23.119999999999997</v>
      </c>
      <c r="N326" s="103">
        <f t="shared" si="123"/>
        <v>1.721518987341772</v>
      </c>
      <c r="O326" s="104"/>
      <c r="P326" s="15">
        <v>33.45</v>
      </c>
      <c r="Q326" s="15">
        <v>6.05</v>
      </c>
      <c r="R326" s="90">
        <f t="shared" si="124"/>
        <v>27.400000000000002</v>
      </c>
      <c r="S326" s="103">
        <f t="shared" si="125"/>
        <v>4.528925619834712</v>
      </c>
      <c r="T326" s="104"/>
      <c r="U326" s="15">
        <v>18.46</v>
      </c>
      <c r="V326" s="15">
        <v>-104.25999999999999</v>
      </c>
      <c r="W326" s="90">
        <f t="shared" si="126"/>
        <v>122.72</v>
      </c>
      <c r="X326" s="103">
        <f t="shared" si="127"/>
        <v>1.177057356608479</v>
      </c>
    </row>
    <row r="327" spans="1:24" s="14" customFormat="1" ht="12.75" hidden="1" outlineLevel="2">
      <c r="A327" s="14" t="s">
        <v>1073</v>
      </c>
      <c r="B327" s="14" t="s">
        <v>1074</v>
      </c>
      <c r="C327" s="54" t="s">
        <v>17</v>
      </c>
      <c r="D327" s="15"/>
      <c r="E327" s="15"/>
      <c r="F327" s="15">
        <v>1004.5600000000001</v>
      </c>
      <c r="G327" s="15">
        <v>1880.6000000000001</v>
      </c>
      <c r="H327" s="90">
        <f t="shared" si="120"/>
        <v>-876.0400000000001</v>
      </c>
      <c r="I327" s="103">
        <f t="shared" si="121"/>
        <v>-0.46583005423800916</v>
      </c>
      <c r="J327" s="104"/>
      <c r="K327" s="15">
        <v>5044.88</v>
      </c>
      <c r="L327" s="15">
        <v>5528.87</v>
      </c>
      <c r="M327" s="90">
        <f t="shared" si="122"/>
        <v>-483.9899999999998</v>
      </c>
      <c r="N327" s="103">
        <f t="shared" si="123"/>
        <v>-0.08753868331141802</v>
      </c>
      <c r="O327" s="104"/>
      <c r="P327" s="15">
        <v>4403.96</v>
      </c>
      <c r="Q327" s="15">
        <v>3884.66</v>
      </c>
      <c r="R327" s="90">
        <f t="shared" si="124"/>
        <v>519.3000000000002</v>
      </c>
      <c r="S327" s="103">
        <f t="shared" si="125"/>
        <v>0.13367965278814625</v>
      </c>
      <c r="T327" s="104"/>
      <c r="U327" s="15">
        <v>87786.34000000001</v>
      </c>
      <c r="V327" s="15">
        <v>6084.84</v>
      </c>
      <c r="W327" s="90">
        <f t="shared" si="126"/>
        <v>81701.50000000001</v>
      </c>
      <c r="X327" s="103" t="str">
        <f t="shared" si="127"/>
        <v>N.M.</v>
      </c>
    </row>
    <row r="328" spans="1:24" s="14" customFormat="1" ht="12.75" hidden="1" outlineLevel="2">
      <c r="A328" s="14" t="s">
        <v>1075</v>
      </c>
      <c r="B328" s="14" t="s">
        <v>1076</v>
      </c>
      <c r="C328" s="54" t="s">
        <v>18</v>
      </c>
      <c r="D328" s="15"/>
      <c r="E328" s="15"/>
      <c r="F328" s="15">
        <v>0</v>
      </c>
      <c r="G328" s="15">
        <v>851.14</v>
      </c>
      <c r="H328" s="90">
        <f t="shared" si="120"/>
        <v>-851.14</v>
      </c>
      <c r="I328" s="103" t="str">
        <f t="shared" si="121"/>
        <v>N.M.</v>
      </c>
      <c r="J328" s="104"/>
      <c r="K328" s="15">
        <v>6288.29</v>
      </c>
      <c r="L328" s="15">
        <v>-241215.9</v>
      </c>
      <c r="M328" s="90">
        <f t="shared" si="122"/>
        <v>247504.19</v>
      </c>
      <c r="N328" s="103">
        <f t="shared" si="123"/>
        <v>1.0260691355752254</v>
      </c>
      <c r="O328" s="104"/>
      <c r="P328" s="15">
        <v>4893.29</v>
      </c>
      <c r="Q328" s="15">
        <v>1811.2</v>
      </c>
      <c r="R328" s="90">
        <f t="shared" si="124"/>
        <v>3082.09</v>
      </c>
      <c r="S328" s="103">
        <f t="shared" si="125"/>
        <v>1.7016839664310954</v>
      </c>
      <c r="T328" s="104"/>
      <c r="U328" s="15">
        <v>29535.43</v>
      </c>
      <c r="V328" s="15">
        <v>18653.95000000001</v>
      </c>
      <c r="W328" s="90">
        <f t="shared" si="126"/>
        <v>10881.479999999989</v>
      </c>
      <c r="X328" s="103">
        <f t="shared" si="127"/>
        <v>0.5833338247395314</v>
      </c>
    </row>
    <row r="329" spans="1:24" s="14" customFormat="1" ht="12.75" hidden="1" outlineLevel="2">
      <c r="A329" s="14" t="s">
        <v>1077</v>
      </c>
      <c r="B329" s="14" t="s">
        <v>1078</v>
      </c>
      <c r="C329" s="54" t="s">
        <v>19</v>
      </c>
      <c r="D329" s="15"/>
      <c r="E329" s="15"/>
      <c r="F329" s="15">
        <v>0</v>
      </c>
      <c r="G329" s="15">
        <v>0</v>
      </c>
      <c r="H329" s="90">
        <f t="shared" si="120"/>
        <v>0</v>
      </c>
      <c r="I329" s="103">
        <f t="shared" si="121"/>
        <v>0</v>
      </c>
      <c r="J329" s="104"/>
      <c r="K329" s="15">
        <v>0</v>
      </c>
      <c r="L329" s="15">
        <v>0</v>
      </c>
      <c r="M329" s="90">
        <f t="shared" si="122"/>
        <v>0</v>
      </c>
      <c r="N329" s="103">
        <f t="shared" si="123"/>
        <v>0</v>
      </c>
      <c r="O329" s="104"/>
      <c r="P329" s="15">
        <v>0</v>
      </c>
      <c r="Q329" s="15">
        <v>0</v>
      </c>
      <c r="R329" s="90">
        <f t="shared" si="124"/>
        <v>0</v>
      </c>
      <c r="S329" s="103">
        <f t="shared" si="125"/>
        <v>0</v>
      </c>
      <c r="T329" s="104"/>
      <c r="U329" s="15">
        <v>295.03000000000003</v>
      </c>
      <c r="V329" s="15">
        <v>1500</v>
      </c>
      <c r="W329" s="90">
        <f t="shared" si="126"/>
        <v>-1204.97</v>
      </c>
      <c r="X329" s="103">
        <f t="shared" si="127"/>
        <v>-0.8033133333333333</v>
      </c>
    </row>
    <row r="330" spans="1:24" s="14" customFormat="1" ht="12.75" hidden="1" outlineLevel="2">
      <c r="A330" s="14" t="s">
        <v>1079</v>
      </c>
      <c r="B330" s="14" t="s">
        <v>1080</v>
      </c>
      <c r="C330" s="54" t="s">
        <v>20</v>
      </c>
      <c r="D330" s="15"/>
      <c r="E330" s="15"/>
      <c r="F330" s="15">
        <v>0</v>
      </c>
      <c r="G330" s="15">
        <v>0</v>
      </c>
      <c r="H330" s="90">
        <f t="shared" si="120"/>
        <v>0</v>
      </c>
      <c r="I330" s="103">
        <f t="shared" si="121"/>
        <v>0</v>
      </c>
      <c r="J330" s="104"/>
      <c r="K330" s="15">
        <v>0</v>
      </c>
      <c r="L330" s="15">
        <v>0</v>
      </c>
      <c r="M330" s="90">
        <f t="shared" si="122"/>
        <v>0</v>
      </c>
      <c r="N330" s="103">
        <f t="shared" si="123"/>
        <v>0</v>
      </c>
      <c r="O330" s="104"/>
      <c r="P330" s="15">
        <v>0</v>
      </c>
      <c r="Q330" s="15">
        <v>0</v>
      </c>
      <c r="R330" s="90">
        <f t="shared" si="124"/>
        <v>0</v>
      </c>
      <c r="S330" s="103">
        <f t="shared" si="125"/>
        <v>0</v>
      </c>
      <c r="T330" s="104"/>
      <c r="U330" s="15">
        <v>0.08</v>
      </c>
      <c r="V330" s="15">
        <v>0</v>
      </c>
      <c r="W330" s="90">
        <f t="shared" si="126"/>
        <v>0.08</v>
      </c>
      <c r="X330" s="103" t="str">
        <f t="shared" si="127"/>
        <v>N.M.</v>
      </c>
    </row>
    <row r="331" spans="1:24" s="14" customFormat="1" ht="12.75" hidden="1" outlineLevel="2">
      <c r="A331" s="14" t="s">
        <v>1081</v>
      </c>
      <c r="B331" s="14" t="s">
        <v>1082</v>
      </c>
      <c r="C331" s="54" t="s">
        <v>21</v>
      </c>
      <c r="D331" s="15"/>
      <c r="E331" s="15"/>
      <c r="F331" s="15">
        <v>0</v>
      </c>
      <c r="G331" s="15">
        <v>0</v>
      </c>
      <c r="H331" s="90">
        <f t="shared" si="120"/>
        <v>0</v>
      </c>
      <c r="I331" s="103">
        <f t="shared" si="121"/>
        <v>0</v>
      </c>
      <c r="J331" s="104"/>
      <c r="K331" s="15">
        <v>0</v>
      </c>
      <c r="L331" s="15">
        <v>0</v>
      </c>
      <c r="M331" s="90">
        <f t="shared" si="122"/>
        <v>0</v>
      </c>
      <c r="N331" s="103">
        <f t="shared" si="123"/>
        <v>0</v>
      </c>
      <c r="O331" s="104"/>
      <c r="P331" s="15">
        <v>0</v>
      </c>
      <c r="Q331" s="15">
        <v>0</v>
      </c>
      <c r="R331" s="90">
        <f t="shared" si="124"/>
        <v>0</v>
      </c>
      <c r="S331" s="103">
        <f t="shared" si="125"/>
        <v>0</v>
      </c>
      <c r="T331" s="104"/>
      <c r="U331" s="15">
        <v>0</v>
      </c>
      <c r="V331" s="15">
        <v>561.79</v>
      </c>
      <c r="W331" s="90">
        <f t="shared" si="126"/>
        <v>-561.79</v>
      </c>
      <c r="X331" s="103" t="str">
        <f t="shared" si="127"/>
        <v>N.M.</v>
      </c>
    </row>
    <row r="332" spans="1:24" s="14" customFormat="1" ht="12.75" hidden="1" outlineLevel="2">
      <c r="A332" s="14" t="s">
        <v>1083</v>
      </c>
      <c r="B332" s="14" t="s">
        <v>1084</v>
      </c>
      <c r="C332" s="54" t="s">
        <v>22</v>
      </c>
      <c r="D332" s="15"/>
      <c r="E332" s="15"/>
      <c r="F332" s="15">
        <v>0</v>
      </c>
      <c r="G332" s="15">
        <v>0</v>
      </c>
      <c r="H332" s="90">
        <f t="shared" si="120"/>
        <v>0</v>
      </c>
      <c r="I332" s="103">
        <f t="shared" si="121"/>
        <v>0</v>
      </c>
      <c r="J332" s="104"/>
      <c r="K332" s="15">
        <v>0</v>
      </c>
      <c r="L332" s="15">
        <v>56.49</v>
      </c>
      <c r="M332" s="90">
        <f t="shared" si="122"/>
        <v>-56.49</v>
      </c>
      <c r="N332" s="103" t="str">
        <f t="shared" si="123"/>
        <v>N.M.</v>
      </c>
      <c r="O332" s="104"/>
      <c r="P332" s="15">
        <v>0</v>
      </c>
      <c r="Q332" s="15">
        <v>0</v>
      </c>
      <c r="R332" s="90">
        <f t="shared" si="124"/>
        <v>0</v>
      </c>
      <c r="S332" s="103">
        <f t="shared" si="125"/>
        <v>0</v>
      </c>
      <c r="T332" s="104"/>
      <c r="U332" s="15">
        <v>359.39</v>
      </c>
      <c r="V332" s="15">
        <v>61.480000000000004</v>
      </c>
      <c r="W332" s="90">
        <f t="shared" si="126"/>
        <v>297.90999999999997</v>
      </c>
      <c r="X332" s="103">
        <f t="shared" si="127"/>
        <v>4.845640858815874</v>
      </c>
    </row>
    <row r="333" spans="1:24" s="14" customFormat="1" ht="12.75" hidden="1" outlineLevel="2">
      <c r="A333" s="14" t="s">
        <v>1085</v>
      </c>
      <c r="B333" s="14" t="s">
        <v>1086</v>
      </c>
      <c r="C333" s="54" t="s">
        <v>23</v>
      </c>
      <c r="D333" s="15"/>
      <c r="E333" s="15"/>
      <c r="F333" s="15">
        <v>13.23</v>
      </c>
      <c r="G333" s="15">
        <v>14.92</v>
      </c>
      <c r="H333" s="90">
        <f t="shared" si="120"/>
        <v>-1.6899999999999995</v>
      </c>
      <c r="I333" s="103">
        <f t="shared" si="121"/>
        <v>-0.11327077747989273</v>
      </c>
      <c r="J333" s="104"/>
      <c r="K333" s="15">
        <v>216.66</v>
      </c>
      <c r="L333" s="15">
        <v>253.46</v>
      </c>
      <c r="M333" s="90">
        <f t="shared" si="122"/>
        <v>-36.80000000000001</v>
      </c>
      <c r="N333" s="103">
        <f t="shared" si="123"/>
        <v>-0.14519056261343016</v>
      </c>
      <c r="O333" s="104"/>
      <c r="P333" s="15">
        <v>175.66</v>
      </c>
      <c r="Q333" s="15">
        <v>92.01</v>
      </c>
      <c r="R333" s="90">
        <f t="shared" si="124"/>
        <v>83.64999999999999</v>
      </c>
      <c r="S333" s="103">
        <f t="shared" si="125"/>
        <v>0.9091403108357786</v>
      </c>
      <c r="T333" s="104"/>
      <c r="U333" s="15">
        <v>736.8</v>
      </c>
      <c r="V333" s="15">
        <v>863.2700000000001</v>
      </c>
      <c r="W333" s="90">
        <f t="shared" si="126"/>
        <v>-126.47000000000014</v>
      </c>
      <c r="X333" s="103">
        <f t="shared" si="127"/>
        <v>-0.14650109467489908</v>
      </c>
    </row>
    <row r="334" spans="1:24" s="14" customFormat="1" ht="12.75" hidden="1" outlineLevel="2">
      <c r="A334" s="14" t="s">
        <v>1087</v>
      </c>
      <c r="B334" s="14" t="s">
        <v>1088</v>
      </c>
      <c r="C334" s="54" t="s">
        <v>24</v>
      </c>
      <c r="D334" s="15"/>
      <c r="E334" s="15"/>
      <c r="F334" s="15">
        <v>0</v>
      </c>
      <c r="G334" s="15">
        <v>3.16</v>
      </c>
      <c r="H334" s="90">
        <f t="shared" si="120"/>
        <v>-3.16</v>
      </c>
      <c r="I334" s="103" t="str">
        <f t="shared" si="121"/>
        <v>N.M.</v>
      </c>
      <c r="J334" s="104"/>
      <c r="K334" s="15">
        <v>0</v>
      </c>
      <c r="L334" s="15">
        <v>5.14</v>
      </c>
      <c r="M334" s="90">
        <f t="shared" si="122"/>
        <v>-5.14</v>
      </c>
      <c r="N334" s="103" t="str">
        <f t="shared" si="123"/>
        <v>N.M.</v>
      </c>
      <c r="O334" s="104"/>
      <c r="P334" s="15">
        <v>0</v>
      </c>
      <c r="Q334" s="15">
        <v>5.14</v>
      </c>
      <c r="R334" s="90">
        <f t="shared" si="124"/>
        <v>-5.14</v>
      </c>
      <c r="S334" s="103" t="str">
        <f t="shared" si="125"/>
        <v>N.M.</v>
      </c>
      <c r="T334" s="104"/>
      <c r="U334" s="15">
        <v>2.35</v>
      </c>
      <c r="V334" s="15">
        <v>16.02</v>
      </c>
      <c r="W334" s="90">
        <f t="shared" si="126"/>
        <v>-13.67</v>
      </c>
      <c r="X334" s="103">
        <f t="shared" si="127"/>
        <v>-0.8533083645443196</v>
      </c>
    </row>
    <row r="335" spans="1:24" s="14" customFormat="1" ht="12.75" hidden="1" outlineLevel="2">
      <c r="A335" s="14" t="s">
        <v>1089</v>
      </c>
      <c r="B335" s="14" t="s">
        <v>1090</v>
      </c>
      <c r="C335" s="54" t="s">
        <v>25</v>
      </c>
      <c r="D335" s="15"/>
      <c r="E335" s="15"/>
      <c r="F335" s="15">
        <v>1812.51</v>
      </c>
      <c r="G335" s="15">
        <v>200.33</v>
      </c>
      <c r="H335" s="90">
        <f t="shared" si="120"/>
        <v>1612.18</v>
      </c>
      <c r="I335" s="103">
        <f t="shared" si="121"/>
        <v>8.047621424649329</v>
      </c>
      <c r="J335" s="104"/>
      <c r="K335" s="15">
        <v>7991.74</v>
      </c>
      <c r="L335" s="15">
        <v>6656.13</v>
      </c>
      <c r="M335" s="90">
        <f t="shared" si="122"/>
        <v>1335.6099999999997</v>
      </c>
      <c r="N335" s="103">
        <f t="shared" si="123"/>
        <v>0.20065864098207212</v>
      </c>
      <c r="O335" s="104"/>
      <c r="P335" s="15">
        <v>7582.43</v>
      </c>
      <c r="Q335" s="15">
        <v>6264.06</v>
      </c>
      <c r="R335" s="90">
        <f t="shared" si="124"/>
        <v>1318.37</v>
      </c>
      <c r="S335" s="103">
        <f t="shared" si="125"/>
        <v>0.21046573627966522</v>
      </c>
      <c r="T335" s="104"/>
      <c r="U335" s="15">
        <v>26762.980000000003</v>
      </c>
      <c r="V335" s="15">
        <v>32198.66</v>
      </c>
      <c r="W335" s="90">
        <f t="shared" si="126"/>
        <v>-5435.679999999997</v>
      </c>
      <c r="X335" s="103">
        <f t="shared" si="127"/>
        <v>-0.16881696319039352</v>
      </c>
    </row>
    <row r="336" spans="1:24" s="14" customFormat="1" ht="12.75" hidden="1" outlineLevel="2">
      <c r="A336" s="14" t="s">
        <v>1091</v>
      </c>
      <c r="B336" s="14" t="s">
        <v>1092</v>
      </c>
      <c r="C336" s="54" t="s">
        <v>26</v>
      </c>
      <c r="D336" s="15"/>
      <c r="E336" s="15"/>
      <c r="F336" s="15">
        <v>0</v>
      </c>
      <c r="G336" s="15">
        <v>0</v>
      </c>
      <c r="H336" s="90">
        <f t="shared" si="120"/>
        <v>0</v>
      </c>
      <c r="I336" s="103">
        <f t="shared" si="121"/>
        <v>0</v>
      </c>
      <c r="J336" s="104"/>
      <c r="K336" s="15">
        <v>0</v>
      </c>
      <c r="L336" s="15">
        <v>0</v>
      </c>
      <c r="M336" s="90">
        <f t="shared" si="122"/>
        <v>0</v>
      </c>
      <c r="N336" s="103">
        <f t="shared" si="123"/>
        <v>0</v>
      </c>
      <c r="O336" s="104"/>
      <c r="P336" s="15">
        <v>0</v>
      </c>
      <c r="Q336" s="15">
        <v>0</v>
      </c>
      <c r="R336" s="90">
        <f t="shared" si="124"/>
        <v>0</v>
      </c>
      <c r="S336" s="103">
        <f t="shared" si="125"/>
        <v>0</v>
      </c>
      <c r="T336" s="104"/>
      <c r="U336" s="15">
        <v>0</v>
      </c>
      <c r="V336" s="15">
        <v>3083.9700000000003</v>
      </c>
      <c r="W336" s="90">
        <f t="shared" si="126"/>
        <v>-3083.9700000000003</v>
      </c>
      <c r="X336" s="103" t="str">
        <f t="shared" si="127"/>
        <v>N.M.</v>
      </c>
    </row>
    <row r="337" spans="1:24" s="14" customFormat="1" ht="12.75" hidden="1" outlineLevel="2">
      <c r="A337" s="14" t="s">
        <v>1093</v>
      </c>
      <c r="B337" s="14" t="s">
        <v>1094</v>
      </c>
      <c r="C337" s="54" t="s">
        <v>27</v>
      </c>
      <c r="D337" s="15"/>
      <c r="E337" s="15"/>
      <c r="F337" s="15">
        <v>6.6000000000000005</v>
      </c>
      <c r="G337" s="15">
        <v>0</v>
      </c>
      <c r="H337" s="90">
        <f t="shared" si="120"/>
        <v>6.6000000000000005</v>
      </c>
      <c r="I337" s="103" t="str">
        <f t="shared" si="121"/>
        <v>N.M.</v>
      </c>
      <c r="J337" s="104"/>
      <c r="K337" s="15">
        <v>11.200000000000001</v>
      </c>
      <c r="L337" s="15">
        <v>15.5</v>
      </c>
      <c r="M337" s="90">
        <f t="shared" si="122"/>
        <v>-4.299999999999999</v>
      </c>
      <c r="N337" s="103">
        <f t="shared" si="123"/>
        <v>-0.2774193548387096</v>
      </c>
      <c r="O337" s="104"/>
      <c r="P337" s="15">
        <v>6.6000000000000005</v>
      </c>
      <c r="Q337" s="15">
        <v>9.56</v>
      </c>
      <c r="R337" s="90">
        <f t="shared" si="124"/>
        <v>-2.96</v>
      </c>
      <c r="S337" s="103">
        <f t="shared" si="125"/>
        <v>-0.30962343096234307</v>
      </c>
      <c r="T337" s="104"/>
      <c r="U337" s="15">
        <v>25.05</v>
      </c>
      <c r="V337" s="15">
        <v>28.66</v>
      </c>
      <c r="W337" s="90">
        <f t="shared" si="126"/>
        <v>-3.6099999999999994</v>
      </c>
      <c r="X337" s="103">
        <f t="shared" si="127"/>
        <v>-0.12595952547103975</v>
      </c>
    </row>
    <row r="338" spans="1:24" s="14" customFormat="1" ht="12.75" hidden="1" outlineLevel="2">
      <c r="A338" s="14" t="s">
        <v>1095</v>
      </c>
      <c r="B338" s="14" t="s">
        <v>1096</v>
      </c>
      <c r="C338" s="54" t="s">
        <v>28</v>
      </c>
      <c r="D338" s="15"/>
      <c r="E338" s="15"/>
      <c r="F338" s="15">
        <v>5488.66</v>
      </c>
      <c r="G338" s="15">
        <v>809.09</v>
      </c>
      <c r="H338" s="90">
        <f t="shared" si="120"/>
        <v>4679.57</v>
      </c>
      <c r="I338" s="103">
        <f t="shared" si="121"/>
        <v>5.783744700836742</v>
      </c>
      <c r="J338" s="104"/>
      <c r="K338" s="15">
        <v>7835.89</v>
      </c>
      <c r="L338" s="15">
        <v>32154.82</v>
      </c>
      <c r="M338" s="90">
        <f t="shared" si="122"/>
        <v>-24318.93</v>
      </c>
      <c r="N338" s="103">
        <f t="shared" si="123"/>
        <v>-0.7563074525063428</v>
      </c>
      <c r="O338" s="104"/>
      <c r="P338" s="15">
        <v>7081.8</v>
      </c>
      <c r="Q338" s="15">
        <v>29218.18</v>
      </c>
      <c r="R338" s="90">
        <f t="shared" si="124"/>
        <v>-22136.38</v>
      </c>
      <c r="S338" s="103">
        <f t="shared" si="125"/>
        <v>-0.7576235070083078</v>
      </c>
      <c r="T338" s="104"/>
      <c r="U338" s="15">
        <v>26261.57</v>
      </c>
      <c r="V338" s="15">
        <v>76444.18</v>
      </c>
      <c r="W338" s="90">
        <f t="shared" si="126"/>
        <v>-50182.60999999999</v>
      </c>
      <c r="X338" s="103">
        <f t="shared" si="127"/>
        <v>-0.6564608319429942</v>
      </c>
    </row>
    <row r="339" spans="1:24" s="14" customFormat="1" ht="12.75" hidden="1" outlineLevel="2">
      <c r="A339" s="14" t="s">
        <v>1097</v>
      </c>
      <c r="B339" s="14" t="s">
        <v>1098</v>
      </c>
      <c r="C339" s="54" t="s">
        <v>29</v>
      </c>
      <c r="D339" s="15"/>
      <c r="E339" s="15"/>
      <c r="F339" s="15">
        <v>4757.81</v>
      </c>
      <c r="G339" s="15">
        <v>-217.92000000000002</v>
      </c>
      <c r="H339" s="90">
        <f t="shared" si="120"/>
        <v>4975.7300000000005</v>
      </c>
      <c r="I339" s="103" t="str">
        <f t="shared" si="121"/>
        <v>N.M.</v>
      </c>
      <c r="J339" s="104"/>
      <c r="K339" s="15">
        <v>91255.91</v>
      </c>
      <c r="L339" s="15">
        <v>91647.08</v>
      </c>
      <c r="M339" s="90">
        <f t="shared" si="122"/>
        <v>-391.16999999999825</v>
      </c>
      <c r="N339" s="103">
        <f t="shared" si="123"/>
        <v>-0.004268221093350691</v>
      </c>
      <c r="O339" s="104"/>
      <c r="P339" s="15">
        <v>28021.09</v>
      </c>
      <c r="Q339" s="15">
        <v>15885.48</v>
      </c>
      <c r="R339" s="90">
        <f t="shared" si="124"/>
        <v>12135.61</v>
      </c>
      <c r="S339" s="103">
        <f t="shared" si="125"/>
        <v>0.7639435509660395</v>
      </c>
      <c r="T339" s="104"/>
      <c r="U339" s="15">
        <v>253171.97</v>
      </c>
      <c r="V339" s="15">
        <v>162639.52000000002</v>
      </c>
      <c r="W339" s="90">
        <f t="shared" si="126"/>
        <v>90532.44999999998</v>
      </c>
      <c r="X339" s="103">
        <f t="shared" si="127"/>
        <v>0.5566448425327373</v>
      </c>
    </row>
    <row r="340" spans="1:24" s="14" customFormat="1" ht="12.75" hidden="1" outlineLevel="2">
      <c r="A340" s="14" t="s">
        <v>1099</v>
      </c>
      <c r="B340" s="14" t="s">
        <v>1100</v>
      </c>
      <c r="C340" s="54" t="s">
        <v>30</v>
      </c>
      <c r="D340" s="15"/>
      <c r="E340" s="15"/>
      <c r="F340" s="15">
        <v>790.6080000000001</v>
      </c>
      <c r="G340" s="15">
        <v>298.13</v>
      </c>
      <c r="H340" s="90">
        <f t="shared" si="120"/>
        <v>492.47800000000007</v>
      </c>
      <c r="I340" s="103">
        <f t="shared" si="121"/>
        <v>1.6518901150504817</v>
      </c>
      <c r="J340" s="104"/>
      <c r="K340" s="15">
        <v>8895.537</v>
      </c>
      <c r="L340" s="15">
        <v>2918.8990000000003</v>
      </c>
      <c r="M340" s="90">
        <f t="shared" si="122"/>
        <v>5976.638</v>
      </c>
      <c r="N340" s="103">
        <f t="shared" si="123"/>
        <v>2.0475658801486447</v>
      </c>
      <c r="O340" s="104"/>
      <c r="P340" s="15">
        <v>8340.889000000001</v>
      </c>
      <c r="Q340" s="15">
        <v>2300.331</v>
      </c>
      <c r="R340" s="90">
        <f t="shared" si="124"/>
        <v>6040.558000000001</v>
      </c>
      <c r="S340" s="103">
        <f t="shared" si="125"/>
        <v>2.6259516565224748</v>
      </c>
      <c r="T340" s="104"/>
      <c r="U340" s="15">
        <v>22357.574</v>
      </c>
      <c r="V340" s="15">
        <v>28073.507</v>
      </c>
      <c r="W340" s="90">
        <f t="shared" si="126"/>
        <v>-5715.933000000001</v>
      </c>
      <c r="X340" s="103">
        <f t="shared" si="127"/>
        <v>-0.20360594777132762</v>
      </c>
    </row>
    <row r="341" spans="1:24" s="14" customFormat="1" ht="12.75" hidden="1" outlineLevel="2">
      <c r="A341" s="14" t="s">
        <v>1101</v>
      </c>
      <c r="B341" s="14" t="s">
        <v>1102</v>
      </c>
      <c r="C341" s="54" t="s">
        <v>31</v>
      </c>
      <c r="D341" s="15"/>
      <c r="E341" s="15"/>
      <c r="F341" s="15">
        <v>3290.57</v>
      </c>
      <c r="G341" s="15">
        <v>828.41</v>
      </c>
      <c r="H341" s="90">
        <f t="shared" si="120"/>
        <v>2462.1600000000003</v>
      </c>
      <c r="I341" s="103">
        <f t="shared" si="121"/>
        <v>2.9721514708900187</v>
      </c>
      <c r="J341" s="104"/>
      <c r="K341" s="15">
        <v>6551.22</v>
      </c>
      <c r="L341" s="15">
        <v>4403.41</v>
      </c>
      <c r="M341" s="90">
        <f t="shared" si="122"/>
        <v>2147.8100000000004</v>
      </c>
      <c r="N341" s="103">
        <f t="shared" si="123"/>
        <v>0.4877606218816782</v>
      </c>
      <c r="O341" s="104"/>
      <c r="P341" s="15">
        <v>5984.32</v>
      </c>
      <c r="Q341" s="15">
        <v>3551.2400000000002</v>
      </c>
      <c r="R341" s="90">
        <f t="shared" si="124"/>
        <v>2433.0799999999995</v>
      </c>
      <c r="S341" s="103">
        <f t="shared" si="125"/>
        <v>0.6851353330104413</v>
      </c>
      <c r="T341" s="104"/>
      <c r="U341" s="15">
        <v>17662.010000000002</v>
      </c>
      <c r="V341" s="15">
        <v>8691.91</v>
      </c>
      <c r="W341" s="90">
        <f t="shared" si="126"/>
        <v>8970.100000000002</v>
      </c>
      <c r="X341" s="103">
        <f t="shared" si="127"/>
        <v>1.0320056236201252</v>
      </c>
    </row>
    <row r="342" spans="1:24" s="14" customFormat="1" ht="12.75" hidden="1" outlineLevel="2">
      <c r="A342" s="14" t="s">
        <v>1103</v>
      </c>
      <c r="B342" s="14" t="s">
        <v>1104</v>
      </c>
      <c r="C342" s="54" t="s">
        <v>32</v>
      </c>
      <c r="D342" s="15"/>
      <c r="E342" s="15"/>
      <c r="F342" s="15">
        <v>4304.59</v>
      </c>
      <c r="G342" s="15">
        <v>17464.07</v>
      </c>
      <c r="H342" s="90">
        <f t="shared" si="120"/>
        <v>-13159.48</v>
      </c>
      <c r="I342" s="103">
        <f t="shared" si="121"/>
        <v>-0.7535173645089603</v>
      </c>
      <c r="J342" s="104"/>
      <c r="K342" s="15">
        <v>30513.72</v>
      </c>
      <c r="L342" s="15">
        <v>29793.07</v>
      </c>
      <c r="M342" s="90">
        <f t="shared" si="122"/>
        <v>720.6500000000015</v>
      </c>
      <c r="N342" s="103">
        <f t="shared" si="123"/>
        <v>0.024188510952379245</v>
      </c>
      <c r="O342" s="104"/>
      <c r="P342" s="15">
        <v>14376.19</v>
      </c>
      <c r="Q342" s="15">
        <v>26035.88</v>
      </c>
      <c r="R342" s="90">
        <f t="shared" si="124"/>
        <v>-11659.69</v>
      </c>
      <c r="S342" s="103">
        <f t="shared" si="125"/>
        <v>-0.4478316077658984</v>
      </c>
      <c r="T342" s="104"/>
      <c r="U342" s="15">
        <v>193893.28</v>
      </c>
      <c r="V342" s="15">
        <v>121276.93</v>
      </c>
      <c r="W342" s="90">
        <f t="shared" si="126"/>
        <v>72616.35</v>
      </c>
      <c r="X342" s="103">
        <f t="shared" si="127"/>
        <v>0.5987647444571693</v>
      </c>
    </row>
    <row r="343" spans="1:24" s="14" customFormat="1" ht="12.75" hidden="1" outlineLevel="2">
      <c r="A343" s="14" t="s">
        <v>1105</v>
      </c>
      <c r="B343" s="14" t="s">
        <v>1106</v>
      </c>
      <c r="C343" s="54" t="s">
        <v>33</v>
      </c>
      <c r="D343" s="15"/>
      <c r="E343" s="15"/>
      <c r="F343" s="15">
        <v>300</v>
      </c>
      <c r="G343" s="15">
        <v>0</v>
      </c>
      <c r="H343" s="90">
        <f t="shared" si="120"/>
        <v>300</v>
      </c>
      <c r="I343" s="103" t="str">
        <f t="shared" si="121"/>
        <v>N.M.</v>
      </c>
      <c r="J343" s="104"/>
      <c r="K343" s="15">
        <v>300</v>
      </c>
      <c r="L343" s="15">
        <v>0</v>
      </c>
      <c r="M343" s="90">
        <f t="shared" si="122"/>
        <v>300</v>
      </c>
      <c r="N343" s="103" t="str">
        <f t="shared" si="123"/>
        <v>N.M.</v>
      </c>
      <c r="O343" s="104"/>
      <c r="P343" s="15">
        <v>300</v>
      </c>
      <c r="Q343" s="15">
        <v>0</v>
      </c>
      <c r="R343" s="90">
        <f t="shared" si="124"/>
        <v>300</v>
      </c>
      <c r="S343" s="103" t="str">
        <f t="shared" si="125"/>
        <v>N.M.</v>
      </c>
      <c r="T343" s="104"/>
      <c r="U343" s="15">
        <v>6580</v>
      </c>
      <c r="V343" s="15">
        <v>300</v>
      </c>
      <c r="W343" s="90">
        <f t="shared" si="126"/>
        <v>6280</v>
      </c>
      <c r="X343" s="103" t="str">
        <f t="shared" si="127"/>
        <v>N.M.</v>
      </c>
    </row>
    <row r="344" spans="1:24" s="14" customFormat="1" ht="12.75" hidden="1" outlineLevel="2">
      <c r="A344" s="14" t="s">
        <v>1107</v>
      </c>
      <c r="B344" s="14" t="s">
        <v>1108</v>
      </c>
      <c r="C344" s="54" t="s">
        <v>34</v>
      </c>
      <c r="D344" s="15"/>
      <c r="E344" s="15"/>
      <c r="F344" s="15">
        <v>7748.12</v>
      </c>
      <c r="G344" s="15">
        <v>7748.12</v>
      </c>
      <c r="H344" s="90">
        <f t="shared" si="120"/>
        <v>0</v>
      </c>
      <c r="I344" s="103">
        <f t="shared" si="121"/>
        <v>0</v>
      </c>
      <c r="J344" s="104"/>
      <c r="K344" s="15">
        <v>25292.47</v>
      </c>
      <c r="L344" s="15">
        <v>30992.47</v>
      </c>
      <c r="M344" s="90">
        <f t="shared" si="122"/>
        <v>-5700</v>
      </c>
      <c r="N344" s="103">
        <f t="shared" si="123"/>
        <v>-0.1839156414445186</v>
      </c>
      <c r="O344" s="104"/>
      <c r="P344" s="15">
        <v>17544.350000000002</v>
      </c>
      <c r="Q344" s="15">
        <v>23244.350000000002</v>
      </c>
      <c r="R344" s="90">
        <f t="shared" si="124"/>
        <v>-5700</v>
      </c>
      <c r="S344" s="103">
        <f t="shared" si="125"/>
        <v>-0.24522088163360126</v>
      </c>
      <c r="T344" s="104"/>
      <c r="U344" s="15">
        <v>84684.27</v>
      </c>
      <c r="V344" s="15">
        <v>92977.4</v>
      </c>
      <c r="W344" s="90">
        <f t="shared" si="126"/>
        <v>-8293.12999999999</v>
      </c>
      <c r="X344" s="103">
        <f t="shared" si="127"/>
        <v>-0.08919511623254674</v>
      </c>
    </row>
    <row r="345" spans="1:24" s="14" customFormat="1" ht="12.75" hidden="1" outlineLevel="2">
      <c r="A345" s="14" t="s">
        <v>1109</v>
      </c>
      <c r="B345" s="14" t="s">
        <v>1110</v>
      </c>
      <c r="C345" s="54" t="s">
        <v>35</v>
      </c>
      <c r="D345" s="15"/>
      <c r="E345" s="15"/>
      <c r="F345" s="15">
        <v>3071.28</v>
      </c>
      <c r="G345" s="15">
        <v>17470.66</v>
      </c>
      <c r="H345" s="90">
        <f t="shared" si="120"/>
        <v>-14399.38</v>
      </c>
      <c r="I345" s="103">
        <f t="shared" si="121"/>
        <v>-0.8242035504096582</v>
      </c>
      <c r="J345" s="104"/>
      <c r="K345" s="15">
        <v>16841.69</v>
      </c>
      <c r="L345" s="15">
        <v>70905.21</v>
      </c>
      <c r="M345" s="90">
        <f t="shared" si="122"/>
        <v>-54063.520000000004</v>
      </c>
      <c r="N345" s="103">
        <f t="shared" si="123"/>
        <v>-0.7624759873075617</v>
      </c>
      <c r="O345" s="104"/>
      <c r="P345" s="15">
        <v>9042.44</v>
      </c>
      <c r="Q345" s="15">
        <v>52469.090000000004</v>
      </c>
      <c r="R345" s="90">
        <f t="shared" si="124"/>
        <v>-43426.65</v>
      </c>
      <c r="S345" s="103">
        <f t="shared" si="125"/>
        <v>-0.827661581323404</v>
      </c>
      <c r="T345" s="104"/>
      <c r="U345" s="15">
        <v>88241.08</v>
      </c>
      <c r="V345" s="15">
        <v>232979.91999999998</v>
      </c>
      <c r="W345" s="90">
        <f t="shared" si="126"/>
        <v>-144738.83999999997</v>
      </c>
      <c r="X345" s="103">
        <f t="shared" si="127"/>
        <v>-0.6212502777063361</v>
      </c>
    </row>
    <row r="346" spans="1:24" s="13" customFormat="1" ht="12.75" collapsed="1">
      <c r="A346" s="13" t="s">
        <v>216</v>
      </c>
      <c r="B346" s="11"/>
      <c r="C346" s="56" t="s">
        <v>284</v>
      </c>
      <c r="D346" s="29"/>
      <c r="E346" s="29"/>
      <c r="F346" s="29">
        <v>7655645.634999998</v>
      </c>
      <c r="G346" s="29">
        <v>4274371.384000001</v>
      </c>
      <c r="H346" s="29">
        <f>+F346-G346</f>
        <v>3381274.2509999974</v>
      </c>
      <c r="I346" s="98">
        <f>IF(G346&lt;0,IF(H346=0,0,IF(OR(G346=0,F346=0),"N.M.",IF(ABS(H346/G346)&gt;=10,"N.M.",H346/(-G346)))),IF(H346=0,0,IF(OR(G346=0,F346=0),"N.M.",IF(ABS(H346/G346)&gt;=10,"N.M.",H346/G346))))</f>
        <v>0.7910576660832326</v>
      </c>
      <c r="J346" s="115"/>
      <c r="K346" s="29">
        <v>30700111.35499999</v>
      </c>
      <c r="L346" s="29">
        <v>21031852.011000007</v>
      </c>
      <c r="M346" s="29">
        <f>+K346-L346</f>
        <v>9668259.343999982</v>
      </c>
      <c r="N346" s="98">
        <f>IF(L346&lt;0,IF(M346=0,0,IF(OR(L346=0,K346=0),"N.M.",IF(ABS(M346/L346)&gt;=10,"N.M.",M346/(-L346)))),IF(M346=0,0,IF(OR(L346=0,K346=0),"N.M.",IF(ABS(M346/L346)&gt;=10,"N.M.",M346/L346))))</f>
        <v>0.45969605239440264</v>
      </c>
      <c r="O346" s="115"/>
      <c r="P346" s="29">
        <v>22117237.274</v>
      </c>
      <c r="Q346" s="29">
        <v>14666851</v>
      </c>
      <c r="R346" s="29">
        <f>+P346-Q346</f>
        <v>7450386.274</v>
      </c>
      <c r="S346" s="98">
        <f>IF(Q346&lt;0,IF(R346=0,0,IF(OR(Q346=0,P346=0),"N.M.",IF(ABS(R346/Q346)&gt;=10,"N.M.",R346/(-Q346)))),IF(R346=0,0,IF(OR(Q346=0,P346=0),"N.M.",IF(ABS(R346/Q346)&gt;=10,"N.M.",R346/Q346))))</f>
        <v>0.507974498002332</v>
      </c>
      <c r="T346" s="115"/>
      <c r="U346" s="29">
        <v>90140007.33999994</v>
      </c>
      <c r="V346" s="29">
        <v>59655849.797</v>
      </c>
      <c r="W346" s="29">
        <f>+U346-V346</f>
        <v>30484157.542999946</v>
      </c>
      <c r="X346" s="98">
        <f>IF(V346&lt;0,IF(W346=0,0,IF(OR(V346=0,U346=0),"N.M.",IF(ABS(W346/V346)&gt;=10,"N.M.",W346/(-V346)))),IF(W346=0,0,IF(OR(V346=0,U346=0),"N.M.",IF(ABS(W346/V346)&gt;=10,"N.M.",W346/V346))))</f>
        <v>0.5110003067047575</v>
      </c>
    </row>
    <row r="347" spans="2:24" s="13" customFormat="1" ht="0.75" customHeight="1" hidden="1" outlineLevel="1">
      <c r="B347" s="11"/>
      <c r="C347" s="56"/>
      <c r="D347" s="29"/>
      <c r="E347" s="29"/>
      <c r="F347" s="29"/>
      <c r="G347" s="29"/>
      <c r="H347" s="29"/>
      <c r="I347" s="98"/>
      <c r="J347" s="115"/>
      <c r="K347" s="29"/>
      <c r="L347" s="29"/>
      <c r="M347" s="29"/>
      <c r="N347" s="98"/>
      <c r="O347" s="115"/>
      <c r="P347" s="29"/>
      <c r="Q347" s="29"/>
      <c r="R347" s="29"/>
      <c r="S347" s="98"/>
      <c r="T347" s="115"/>
      <c r="U347" s="29"/>
      <c r="V347" s="29"/>
      <c r="W347" s="29"/>
      <c r="X347" s="98"/>
    </row>
    <row r="348" spans="1:24" s="14" customFormat="1" ht="12.75" hidden="1" outlineLevel="2">
      <c r="A348" s="14" t="s">
        <v>1111</v>
      </c>
      <c r="B348" s="14" t="s">
        <v>1112</v>
      </c>
      <c r="C348" s="54" t="s">
        <v>36</v>
      </c>
      <c r="D348" s="15"/>
      <c r="E348" s="15"/>
      <c r="F348" s="15">
        <v>183132.36000000002</v>
      </c>
      <c r="G348" s="15">
        <v>35171.91</v>
      </c>
      <c r="H348" s="90">
        <f aca="true" t="shared" si="128" ref="H348:H382">+F348-G348</f>
        <v>147960.45</v>
      </c>
      <c r="I348" s="103">
        <f aca="true" t="shared" si="129" ref="I348:I382">IF(G348&lt;0,IF(H348=0,0,IF(OR(G348=0,F348=0),"N.M.",IF(ABS(H348/G348)&gt;=10,"N.M.",H348/(-G348)))),IF(H348=0,0,IF(OR(G348=0,F348=0),"N.M.",IF(ABS(H348/G348)&gt;=10,"N.M.",H348/G348))))</f>
        <v>4.206778932392355</v>
      </c>
      <c r="J348" s="104"/>
      <c r="K348" s="15">
        <v>528557.97</v>
      </c>
      <c r="L348" s="15">
        <v>145833.33000000002</v>
      </c>
      <c r="M348" s="90">
        <f aca="true" t="shared" si="130" ref="M348:M382">+K348-L348</f>
        <v>382724.63999999996</v>
      </c>
      <c r="N348" s="103">
        <f aca="true" t="shared" si="131" ref="N348:N382">IF(L348&lt;0,IF(M348=0,0,IF(OR(L348=0,K348=0),"N.M.",IF(ABS(M348/L348)&gt;=10,"N.M.",M348/(-L348)))),IF(M348=0,0,IF(OR(L348=0,K348=0),"N.M.",IF(ABS(M348/L348)&gt;=10,"N.M.",M348/L348))))</f>
        <v>2.6243975914148017</v>
      </c>
      <c r="O348" s="104"/>
      <c r="P348" s="15">
        <v>464175.51</v>
      </c>
      <c r="Q348" s="15">
        <v>116785.76000000001</v>
      </c>
      <c r="R348" s="90">
        <f aca="true" t="shared" si="132" ref="R348:R382">+P348-Q348</f>
        <v>347389.75</v>
      </c>
      <c r="S348" s="103">
        <f aca="true" t="shared" si="133" ref="S348:S382">IF(Q348&lt;0,IF(R348=0,0,IF(OR(Q348=0,P348=0),"N.M.",IF(ABS(R348/Q348)&gt;=10,"N.M.",R348/(-Q348)))),IF(R348=0,0,IF(OR(Q348=0,P348=0),"N.M.",IF(ABS(R348/Q348)&gt;=10,"N.M.",R348/Q348))))</f>
        <v>2.974589967132979</v>
      </c>
      <c r="T348" s="104"/>
      <c r="U348" s="15">
        <v>819381.835</v>
      </c>
      <c r="V348" s="15">
        <v>464817.39</v>
      </c>
      <c r="W348" s="90">
        <f aca="true" t="shared" si="134" ref="W348:W382">+U348-V348</f>
        <v>354564.44499999995</v>
      </c>
      <c r="X348" s="103">
        <f aca="true" t="shared" si="135" ref="X348:X382">IF(V348&lt;0,IF(W348=0,0,IF(OR(V348=0,U348=0),"N.M.",IF(ABS(W348/V348)&gt;=10,"N.M.",W348/(-V348)))),IF(W348=0,0,IF(OR(V348=0,U348=0),"N.M.",IF(ABS(W348/V348)&gt;=10,"N.M.",W348/V348))))</f>
        <v>0.7628037432076281</v>
      </c>
    </row>
    <row r="349" spans="1:24" s="14" customFormat="1" ht="12.75" hidden="1" outlineLevel="2">
      <c r="A349" s="14" t="s">
        <v>1113</v>
      </c>
      <c r="B349" s="14" t="s">
        <v>1114</v>
      </c>
      <c r="C349" s="54" t="s">
        <v>37</v>
      </c>
      <c r="D349" s="15"/>
      <c r="E349" s="15"/>
      <c r="F349" s="15">
        <v>138097.7</v>
      </c>
      <c r="G349" s="15">
        <v>25743.95</v>
      </c>
      <c r="H349" s="90">
        <f t="shared" si="128"/>
        <v>112353.75000000001</v>
      </c>
      <c r="I349" s="103">
        <f t="shared" si="129"/>
        <v>4.364277820614165</v>
      </c>
      <c r="J349" s="104"/>
      <c r="K349" s="15">
        <v>434239.25</v>
      </c>
      <c r="L349" s="15">
        <v>184896.99</v>
      </c>
      <c r="M349" s="90">
        <f t="shared" si="130"/>
        <v>249342.26</v>
      </c>
      <c r="N349" s="103">
        <f t="shared" si="131"/>
        <v>1.3485468854847233</v>
      </c>
      <c r="O349" s="104"/>
      <c r="P349" s="15">
        <v>235617.69</v>
      </c>
      <c r="Q349" s="15">
        <v>138403.39</v>
      </c>
      <c r="R349" s="90">
        <f t="shared" si="132"/>
        <v>97214.29999999999</v>
      </c>
      <c r="S349" s="103">
        <f t="shared" si="133"/>
        <v>0.7023982577305367</v>
      </c>
      <c r="T349" s="104"/>
      <c r="U349" s="15">
        <v>969549.101</v>
      </c>
      <c r="V349" s="15">
        <v>931658.89</v>
      </c>
      <c r="W349" s="90">
        <f t="shared" si="134"/>
        <v>37890.21100000001</v>
      </c>
      <c r="X349" s="103">
        <f t="shared" si="135"/>
        <v>0.040669617825468296</v>
      </c>
    </row>
    <row r="350" spans="1:24" s="14" customFormat="1" ht="12.75" hidden="1" outlineLevel="2">
      <c r="A350" s="14" t="s">
        <v>1115</v>
      </c>
      <c r="B350" s="14" t="s">
        <v>1116</v>
      </c>
      <c r="C350" s="54" t="s">
        <v>38</v>
      </c>
      <c r="D350" s="15"/>
      <c r="E350" s="15"/>
      <c r="F350" s="15">
        <v>545183.88</v>
      </c>
      <c r="G350" s="15">
        <v>1021556.76</v>
      </c>
      <c r="H350" s="90">
        <f t="shared" si="128"/>
        <v>-476372.88</v>
      </c>
      <c r="I350" s="103">
        <f t="shared" si="129"/>
        <v>-0.4663205204574242</v>
      </c>
      <c r="J350" s="104"/>
      <c r="K350" s="15">
        <v>1871989.72</v>
      </c>
      <c r="L350" s="15">
        <v>3121585.02</v>
      </c>
      <c r="M350" s="90">
        <f t="shared" si="130"/>
        <v>-1249595.3</v>
      </c>
      <c r="N350" s="103">
        <f t="shared" si="131"/>
        <v>-0.4003079499657517</v>
      </c>
      <c r="O350" s="104"/>
      <c r="P350" s="15">
        <v>1661552.48</v>
      </c>
      <c r="Q350" s="15">
        <v>2640938.59</v>
      </c>
      <c r="R350" s="90">
        <f t="shared" si="132"/>
        <v>-979386.1099999999</v>
      </c>
      <c r="S350" s="103">
        <f t="shared" si="133"/>
        <v>-0.37084774091623235</v>
      </c>
      <c r="T350" s="104"/>
      <c r="U350" s="15">
        <v>9171748.853</v>
      </c>
      <c r="V350" s="15">
        <v>9005146.02</v>
      </c>
      <c r="W350" s="90">
        <f t="shared" si="134"/>
        <v>166602.83300000057</v>
      </c>
      <c r="X350" s="103">
        <f t="shared" si="135"/>
        <v>0.018500847474320087</v>
      </c>
    </row>
    <row r="351" spans="1:24" s="14" customFormat="1" ht="12.75" hidden="1" outlineLevel="2">
      <c r="A351" s="14" t="s">
        <v>1117</v>
      </c>
      <c r="B351" s="14" t="s">
        <v>1118</v>
      </c>
      <c r="C351" s="54" t="s">
        <v>39</v>
      </c>
      <c r="D351" s="15"/>
      <c r="E351" s="15"/>
      <c r="F351" s="15">
        <v>81866.56</v>
      </c>
      <c r="G351" s="15">
        <v>1206175.98</v>
      </c>
      <c r="H351" s="90">
        <f t="shared" si="128"/>
        <v>-1124309.42</v>
      </c>
      <c r="I351" s="103">
        <f t="shared" si="129"/>
        <v>-0.9321271842936218</v>
      </c>
      <c r="J351" s="104"/>
      <c r="K351" s="15">
        <v>342665.82</v>
      </c>
      <c r="L351" s="15">
        <v>1866562.2000000002</v>
      </c>
      <c r="M351" s="90">
        <f t="shared" si="130"/>
        <v>-1523896.3800000001</v>
      </c>
      <c r="N351" s="103">
        <f t="shared" si="131"/>
        <v>-0.8164187510065295</v>
      </c>
      <c r="O351" s="104"/>
      <c r="P351" s="15">
        <v>246050.69</v>
      </c>
      <c r="Q351" s="15">
        <v>1801606.05</v>
      </c>
      <c r="R351" s="90">
        <f t="shared" si="132"/>
        <v>-1555555.36</v>
      </c>
      <c r="S351" s="103">
        <f t="shared" si="133"/>
        <v>-0.8634270294551909</v>
      </c>
      <c r="T351" s="104"/>
      <c r="U351" s="15">
        <v>3574790.045</v>
      </c>
      <c r="V351" s="15">
        <v>2798653.18</v>
      </c>
      <c r="W351" s="90">
        <f t="shared" si="134"/>
        <v>776136.8649999998</v>
      </c>
      <c r="X351" s="103">
        <f t="shared" si="135"/>
        <v>0.2773251328698041</v>
      </c>
    </row>
    <row r="352" spans="1:24" s="14" customFormat="1" ht="12.75" hidden="1" outlineLevel="2">
      <c r="A352" s="14" t="s">
        <v>1119</v>
      </c>
      <c r="B352" s="14" t="s">
        <v>1120</v>
      </c>
      <c r="C352" s="54" t="s">
        <v>40</v>
      </c>
      <c r="D352" s="15"/>
      <c r="E352" s="15"/>
      <c r="F352" s="15">
        <v>83370.11</v>
      </c>
      <c r="G352" s="15">
        <v>38535.49</v>
      </c>
      <c r="H352" s="90">
        <f t="shared" si="128"/>
        <v>44834.62</v>
      </c>
      <c r="I352" s="103">
        <f t="shared" si="129"/>
        <v>1.1634630829918085</v>
      </c>
      <c r="J352" s="104"/>
      <c r="K352" s="15">
        <v>331498.67</v>
      </c>
      <c r="L352" s="15">
        <v>176038.85</v>
      </c>
      <c r="M352" s="90">
        <f t="shared" si="130"/>
        <v>155459.81999999998</v>
      </c>
      <c r="N352" s="103">
        <f t="shared" si="131"/>
        <v>0.8830994976392994</v>
      </c>
      <c r="O352" s="104"/>
      <c r="P352" s="15">
        <v>267850.9</v>
      </c>
      <c r="Q352" s="15">
        <v>142376.38</v>
      </c>
      <c r="R352" s="90">
        <f t="shared" si="132"/>
        <v>125474.52000000002</v>
      </c>
      <c r="S352" s="103">
        <f t="shared" si="133"/>
        <v>0.8812874719809565</v>
      </c>
      <c r="T352" s="104"/>
      <c r="U352" s="15">
        <v>847101.6769999999</v>
      </c>
      <c r="V352" s="15">
        <v>532045.34</v>
      </c>
      <c r="W352" s="90">
        <f t="shared" si="134"/>
        <v>315056.33699999994</v>
      </c>
      <c r="X352" s="103">
        <f t="shared" si="135"/>
        <v>0.5921606925454886</v>
      </c>
    </row>
    <row r="353" spans="1:24" s="14" customFormat="1" ht="12.75" hidden="1" outlineLevel="2">
      <c r="A353" s="14" t="s">
        <v>1121</v>
      </c>
      <c r="B353" s="14" t="s">
        <v>1122</v>
      </c>
      <c r="C353" s="54" t="s">
        <v>36</v>
      </c>
      <c r="D353" s="15"/>
      <c r="E353" s="15"/>
      <c r="F353" s="15">
        <v>14148.7</v>
      </c>
      <c r="G353" s="15">
        <v>10207.19</v>
      </c>
      <c r="H353" s="90">
        <f t="shared" si="128"/>
        <v>3941.51</v>
      </c>
      <c r="I353" s="103">
        <f t="shared" si="129"/>
        <v>0.3861503508801149</v>
      </c>
      <c r="J353" s="104"/>
      <c r="K353" s="15">
        <v>47190.36</v>
      </c>
      <c r="L353" s="15">
        <v>41482.020000000004</v>
      </c>
      <c r="M353" s="90">
        <f t="shared" si="130"/>
        <v>5708.3399999999965</v>
      </c>
      <c r="N353" s="103">
        <f t="shared" si="131"/>
        <v>0.13760998138470584</v>
      </c>
      <c r="O353" s="104"/>
      <c r="P353" s="15">
        <v>36565.53</v>
      </c>
      <c r="Q353" s="15">
        <v>31842.46</v>
      </c>
      <c r="R353" s="90">
        <f t="shared" si="132"/>
        <v>4723.07</v>
      </c>
      <c r="S353" s="103">
        <f t="shared" si="133"/>
        <v>0.1483261657547815</v>
      </c>
      <c r="T353" s="104"/>
      <c r="U353" s="15">
        <v>133162.81</v>
      </c>
      <c r="V353" s="15">
        <v>110660.62000000001</v>
      </c>
      <c r="W353" s="90">
        <f t="shared" si="134"/>
        <v>22502.189999999988</v>
      </c>
      <c r="X353" s="103">
        <f t="shared" si="135"/>
        <v>0.20334415259918104</v>
      </c>
    </row>
    <row r="354" spans="1:24" s="14" customFormat="1" ht="12.75" hidden="1" outlineLevel="2">
      <c r="A354" s="14" t="s">
        <v>1123</v>
      </c>
      <c r="B354" s="14" t="s">
        <v>1124</v>
      </c>
      <c r="C354" s="54" t="s">
        <v>37</v>
      </c>
      <c r="D354" s="15"/>
      <c r="E354" s="15"/>
      <c r="F354" s="15">
        <v>0.49</v>
      </c>
      <c r="G354" s="15">
        <v>8277.53</v>
      </c>
      <c r="H354" s="90">
        <f t="shared" si="128"/>
        <v>-8277.04</v>
      </c>
      <c r="I354" s="103">
        <f t="shared" si="129"/>
        <v>-0.9999408035972084</v>
      </c>
      <c r="J354" s="104"/>
      <c r="K354" s="15">
        <v>3711.2000000000003</v>
      </c>
      <c r="L354" s="15">
        <v>15611.89</v>
      </c>
      <c r="M354" s="90">
        <f t="shared" si="130"/>
        <v>-11900.689999999999</v>
      </c>
      <c r="N354" s="103">
        <f t="shared" si="131"/>
        <v>-0.7622837465547092</v>
      </c>
      <c r="O354" s="104"/>
      <c r="P354" s="15">
        <v>1155.81</v>
      </c>
      <c r="Q354" s="15">
        <v>14085.1</v>
      </c>
      <c r="R354" s="90">
        <f t="shared" si="132"/>
        <v>-12929.29</v>
      </c>
      <c r="S354" s="103">
        <f t="shared" si="133"/>
        <v>-0.9179409446862288</v>
      </c>
      <c r="T354" s="104"/>
      <c r="U354" s="15">
        <v>20972.52</v>
      </c>
      <c r="V354" s="15">
        <v>25493.97</v>
      </c>
      <c r="W354" s="90">
        <f t="shared" si="134"/>
        <v>-4521.450000000001</v>
      </c>
      <c r="X354" s="103">
        <f t="shared" si="135"/>
        <v>-0.17735370364050795</v>
      </c>
    </row>
    <row r="355" spans="1:24" s="14" customFormat="1" ht="12.75" hidden="1" outlineLevel="2">
      <c r="A355" s="14" t="s">
        <v>1125</v>
      </c>
      <c r="B355" s="14" t="s">
        <v>1126</v>
      </c>
      <c r="C355" s="54" t="s">
        <v>41</v>
      </c>
      <c r="D355" s="15"/>
      <c r="E355" s="15"/>
      <c r="F355" s="15">
        <v>4523.46</v>
      </c>
      <c r="G355" s="15">
        <v>3733.27</v>
      </c>
      <c r="H355" s="90">
        <f t="shared" si="128"/>
        <v>790.19</v>
      </c>
      <c r="I355" s="103">
        <f t="shared" si="129"/>
        <v>0.21166162640259079</v>
      </c>
      <c r="J355" s="104"/>
      <c r="K355" s="15">
        <v>18060.11</v>
      </c>
      <c r="L355" s="15">
        <v>16236.17</v>
      </c>
      <c r="M355" s="90">
        <f t="shared" si="130"/>
        <v>1823.9400000000005</v>
      </c>
      <c r="N355" s="103">
        <f t="shared" si="131"/>
        <v>0.11233806987731716</v>
      </c>
      <c r="O355" s="104"/>
      <c r="P355" s="15">
        <v>13866.54</v>
      </c>
      <c r="Q355" s="15">
        <v>12139.12</v>
      </c>
      <c r="R355" s="90">
        <f t="shared" si="132"/>
        <v>1727.42</v>
      </c>
      <c r="S355" s="103">
        <f t="shared" si="133"/>
        <v>0.14230191315350701</v>
      </c>
      <c r="T355" s="104"/>
      <c r="U355" s="15">
        <v>49484.8</v>
      </c>
      <c r="V355" s="15">
        <v>45918.24</v>
      </c>
      <c r="W355" s="90">
        <f t="shared" si="134"/>
        <v>3566.560000000005</v>
      </c>
      <c r="X355" s="103">
        <f t="shared" si="135"/>
        <v>0.07767196652136504</v>
      </c>
    </row>
    <row r="356" spans="1:24" s="14" customFormat="1" ht="12.75" hidden="1" outlineLevel="2">
      <c r="A356" s="14" t="s">
        <v>1127</v>
      </c>
      <c r="B356" s="14" t="s">
        <v>1128</v>
      </c>
      <c r="C356" s="54" t="s">
        <v>42</v>
      </c>
      <c r="D356" s="15"/>
      <c r="E356" s="15"/>
      <c r="F356" s="15">
        <v>19165.74</v>
      </c>
      <c r="G356" s="15">
        <v>15708.79</v>
      </c>
      <c r="H356" s="90">
        <f t="shared" si="128"/>
        <v>3456.9500000000007</v>
      </c>
      <c r="I356" s="103">
        <f t="shared" si="129"/>
        <v>0.2200646898965484</v>
      </c>
      <c r="J356" s="104"/>
      <c r="K356" s="15">
        <v>82544.24</v>
      </c>
      <c r="L356" s="15">
        <v>70842.64</v>
      </c>
      <c r="M356" s="90">
        <f t="shared" si="130"/>
        <v>11701.600000000006</v>
      </c>
      <c r="N356" s="103">
        <f t="shared" si="131"/>
        <v>0.1651773564621534</v>
      </c>
      <c r="O356" s="104"/>
      <c r="P356" s="15">
        <v>59282.92</v>
      </c>
      <c r="Q356" s="15">
        <v>51401.5</v>
      </c>
      <c r="R356" s="90">
        <f t="shared" si="132"/>
        <v>7881.419999999998</v>
      </c>
      <c r="S356" s="103">
        <f t="shared" si="133"/>
        <v>0.1533305448284583</v>
      </c>
      <c r="T356" s="104"/>
      <c r="U356" s="15">
        <v>264047.53</v>
      </c>
      <c r="V356" s="15">
        <v>235875.83000000002</v>
      </c>
      <c r="W356" s="90">
        <f t="shared" si="134"/>
        <v>28171.70000000001</v>
      </c>
      <c r="X356" s="103">
        <f t="shared" si="135"/>
        <v>0.11943444989679532</v>
      </c>
    </row>
    <row r="357" spans="1:24" s="14" customFormat="1" ht="12.75" hidden="1" outlineLevel="2">
      <c r="A357" s="14" t="s">
        <v>1129</v>
      </c>
      <c r="B357" s="14" t="s">
        <v>1130</v>
      </c>
      <c r="C357" s="54" t="s">
        <v>43</v>
      </c>
      <c r="D357" s="15"/>
      <c r="E357" s="15"/>
      <c r="F357" s="15">
        <v>23349.98</v>
      </c>
      <c r="G357" s="15">
        <v>17728.420000000002</v>
      </c>
      <c r="H357" s="90">
        <f t="shared" si="128"/>
        <v>5621.559999999998</v>
      </c>
      <c r="I357" s="103">
        <f t="shared" si="129"/>
        <v>0.3170931194094001</v>
      </c>
      <c r="J357" s="104"/>
      <c r="K357" s="15">
        <v>86344.64</v>
      </c>
      <c r="L357" s="15">
        <v>66277.21</v>
      </c>
      <c r="M357" s="90">
        <f t="shared" si="130"/>
        <v>20067.429999999993</v>
      </c>
      <c r="N357" s="103">
        <f t="shared" si="131"/>
        <v>0.30278024678467896</v>
      </c>
      <c r="O357" s="104"/>
      <c r="P357" s="15">
        <v>66575.13</v>
      </c>
      <c r="Q357" s="15">
        <v>49337.61</v>
      </c>
      <c r="R357" s="90">
        <f t="shared" si="132"/>
        <v>17237.520000000004</v>
      </c>
      <c r="S357" s="103">
        <f t="shared" si="133"/>
        <v>0.3493789018154711</v>
      </c>
      <c r="T357" s="104"/>
      <c r="U357" s="15">
        <v>229458.15999999997</v>
      </c>
      <c r="V357" s="15">
        <v>210337.53000000003</v>
      </c>
      <c r="W357" s="90">
        <f t="shared" si="134"/>
        <v>19120.629999999946</v>
      </c>
      <c r="X357" s="103">
        <f t="shared" si="135"/>
        <v>0.09090450952809014</v>
      </c>
    </row>
    <row r="358" spans="1:24" s="14" customFormat="1" ht="12.75" hidden="1" outlineLevel="2">
      <c r="A358" s="14" t="s">
        <v>1131</v>
      </c>
      <c r="B358" s="14" t="s">
        <v>1132</v>
      </c>
      <c r="C358" s="54" t="s">
        <v>44</v>
      </c>
      <c r="D358" s="15"/>
      <c r="E358" s="15"/>
      <c r="F358" s="15">
        <v>133888.59</v>
      </c>
      <c r="G358" s="15">
        <v>58509.15</v>
      </c>
      <c r="H358" s="90">
        <f t="shared" si="128"/>
        <v>75379.44</v>
      </c>
      <c r="I358" s="103">
        <f t="shared" si="129"/>
        <v>1.2883359269447598</v>
      </c>
      <c r="J358" s="104"/>
      <c r="K358" s="15">
        <v>339776.84</v>
      </c>
      <c r="L358" s="15">
        <v>219607.61000000002</v>
      </c>
      <c r="M358" s="90">
        <f t="shared" si="130"/>
        <v>120169.23000000001</v>
      </c>
      <c r="N358" s="103">
        <f t="shared" si="131"/>
        <v>0.5471997532325952</v>
      </c>
      <c r="O358" s="104"/>
      <c r="P358" s="15">
        <v>262413.16000000003</v>
      </c>
      <c r="Q358" s="15">
        <v>182125.87</v>
      </c>
      <c r="R358" s="90">
        <f t="shared" si="132"/>
        <v>80287.29000000004</v>
      </c>
      <c r="S358" s="103">
        <f t="shared" si="133"/>
        <v>0.44083407810213915</v>
      </c>
      <c r="T358" s="104"/>
      <c r="U358" s="15">
        <v>731406.494</v>
      </c>
      <c r="V358" s="15">
        <v>736607.88</v>
      </c>
      <c r="W358" s="90">
        <f t="shared" si="134"/>
        <v>-5201.386000000057</v>
      </c>
      <c r="X358" s="103">
        <f t="shared" si="135"/>
        <v>-0.007061268472990076</v>
      </c>
    </row>
    <row r="359" spans="1:24" s="14" customFormat="1" ht="12.75" hidden="1" outlineLevel="2">
      <c r="A359" s="14" t="s">
        <v>1133</v>
      </c>
      <c r="B359" s="14" t="s">
        <v>1134</v>
      </c>
      <c r="C359" s="54" t="s">
        <v>45</v>
      </c>
      <c r="D359" s="15"/>
      <c r="E359" s="15"/>
      <c r="F359" s="15">
        <v>17597.170000000002</v>
      </c>
      <c r="G359" s="15">
        <v>129398.14</v>
      </c>
      <c r="H359" s="90">
        <f t="shared" si="128"/>
        <v>-111800.97</v>
      </c>
      <c r="I359" s="103">
        <f t="shared" si="129"/>
        <v>-0.8640075506494915</v>
      </c>
      <c r="J359" s="104"/>
      <c r="K359" s="15">
        <v>370783.33</v>
      </c>
      <c r="L359" s="15">
        <v>513965.11</v>
      </c>
      <c r="M359" s="90">
        <f t="shared" si="130"/>
        <v>-143181.77999999997</v>
      </c>
      <c r="N359" s="103">
        <f t="shared" si="131"/>
        <v>-0.2785826843382423</v>
      </c>
      <c r="O359" s="104"/>
      <c r="P359" s="15">
        <v>250858.24</v>
      </c>
      <c r="Q359" s="15">
        <v>118037.23</v>
      </c>
      <c r="R359" s="90">
        <f t="shared" si="132"/>
        <v>132821.01</v>
      </c>
      <c r="S359" s="103">
        <f t="shared" si="133"/>
        <v>1.1252467547738965</v>
      </c>
      <c r="T359" s="104"/>
      <c r="U359" s="15">
        <v>1368566.22</v>
      </c>
      <c r="V359" s="15">
        <v>1884692.3599999999</v>
      </c>
      <c r="W359" s="90">
        <f t="shared" si="134"/>
        <v>-516126.1399999999</v>
      </c>
      <c r="X359" s="103">
        <f t="shared" si="135"/>
        <v>-0.27385166457617516</v>
      </c>
    </row>
    <row r="360" spans="1:24" s="14" customFormat="1" ht="12.75" hidden="1" outlineLevel="2">
      <c r="A360" s="14" t="s">
        <v>1135</v>
      </c>
      <c r="B360" s="14" t="s">
        <v>1136</v>
      </c>
      <c r="C360" s="54" t="s">
        <v>46</v>
      </c>
      <c r="D360" s="15"/>
      <c r="E360" s="15"/>
      <c r="F360" s="15">
        <v>0</v>
      </c>
      <c r="G360" s="15">
        <v>84.91</v>
      </c>
      <c r="H360" s="90">
        <f t="shared" si="128"/>
        <v>-84.91</v>
      </c>
      <c r="I360" s="103" t="str">
        <f t="shared" si="129"/>
        <v>N.M.</v>
      </c>
      <c r="J360" s="104"/>
      <c r="K360" s="15">
        <v>0</v>
      </c>
      <c r="L360" s="15">
        <v>83.05</v>
      </c>
      <c r="M360" s="90">
        <f t="shared" si="130"/>
        <v>-83.05</v>
      </c>
      <c r="N360" s="103" t="str">
        <f t="shared" si="131"/>
        <v>N.M.</v>
      </c>
      <c r="O360" s="104"/>
      <c r="P360" s="15">
        <v>0</v>
      </c>
      <c r="Q360" s="15">
        <v>81.9</v>
      </c>
      <c r="R360" s="90">
        <f t="shared" si="132"/>
        <v>-81.9</v>
      </c>
      <c r="S360" s="103" t="str">
        <f t="shared" si="133"/>
        <v>N.M.</v>
      </c>
      <c r="T360" s="104"/>
      <c r="U360" s="15">
        <v>-84.91</v>
      </c>
      <c r="V360" s="15">
        <v>194.76</v>
      </c>
      <c r="W360" s="90">
        <f t="shared" si="134"/>
        <v>-279.66999999999996</v>
      </c>
      <c r="X360" s="103">
        <f t="shared" si="135"/>
        <v>-1.4359724789484491</v>
      </c>
    </row>
    <row r="361" spans="1:24" s="14" customFormat="1" ht="12.75" hidden="1" outlineLevel="2">
      <c r="A361" s="14" t="s">
        <v>1137</v>
      </c>
      <c r="B361" s="14" t="s">
        <v>1138</v>
      </c>
      <c r="C361" s="54" t="s">
        <v>47</v>
      </c>
      <c r="D361" s="15"/>
      <c r="E361" s="15"/>
      <c r="F361" s="15">
        <v>-2966.86</v>
      </c>
      <c r="G361" s="15">
        <v>0</v>
      </c>
      <c r="H361" s="90">
        <f t="shared" si="128"/>
        <v>-2966.86</v>
      </c>
      <c r="I361" s="103" t="str">
        <f t="shared" si="129"/>
        <v>N.M.</v>
      </c>
      <c r="J361" s="104"/>
      <c r="K361" s="15">
        <v>21912.06</v>
      </c>
      <c r="L361" s="15">
        <v>0</v>
      </c>
      <c r="M361" s="90">
        <f t="shared" si="130"/>
        <v>21912.06</v>
      </c>
      <c r="N361" s="103" t="str">
        <f t="shared" si="131"/>
        <v>N.M.</v>
      </c>
      <c r="O361" s="104"/>
      <c r="P361" s="15">
        <v>21912.06</v>
      </c>
      <c r="Q361" s="15">
        <v>0</v>
      </c>
      <c r="R361" s="90">
        <f t="shared" si="132"/>
        <v>21912.06</v>
      </c>
      <c r="S361" s="103" t="str">
        <f t="shared" si="133"/>
        <v>N.M.</v>
      </c>
      <c r="T361" s="104"/>
      <c r="U361" s="15">
        <v>25702.25</v>
      </c>
      <c r="V361" s="15">
        <v>749.7</v>
      </c>
      <c r="W361" s="90">
        <f t="shared" si="134"/>
        <v>24952.55</v>
      </c>
      <c r="X361" s="103" t="str">
        <f t="shared" si="135"/>
        <v>N.M.</v>
      </c>
    </row>
    <row r="362" spans="1:24" s="14" customFormat="1" ht="12.75" hidden="1" outlineLevel="2">
      <c r="A362" s="14" t="s">
        <v>1139</v>
      </c>
      <c r="B362" s="14" t="s">
        <v>1140</v>
      </c>
      <c r="C362" s="54" t="s">
        <v>36</v>
      </c>
      <c r="D362" s="15"/>
      <c r="E362" s="15"/>
      <c r="F362" s="15">
        <v>63.09</v>
      </c>
      <c r="G362" s="15">
        <v>278.75</v>
      </c>
      <c r="H362" s="90">
        <f t="shared" si="128"/>
        <v>-215.66</v>
      </c>
      <c r="I362" s="103">
        <f t="shared" si="129"/>
        <v>-0.7736681614349775</v>
      </c>
      <c r="J362" s="104"/>
      <c r="K362" s="15">
        <v>76.19</v>
      </c>
      <c r="L362" s="15">
        <v>1878.43</v>
      </c>
      <c r="M362" s="90">
        <f t="shared" si="130"/>
        <v>-1802.24</v>
      </c>
      <c r="N362" s="103">
        <f t="shared" si="131"/>
        <v>-0.9594395319495536</v>
      </c>
      <c r="O362" s="104"/>
      <c r="P362" s="15">
        <v>66.55</v>
      </c>
      <c r="Q362" s="15">
        <v>1617.94</v>
      </c>
      <c r="R362" s="90">
        <f t="shared" si="132"/>
        <v>-1551.39</v>
      </c>
      <c r="S362" s="103">
        <f t="shared" si="133"/>
        <v>-0.9588674487311025</v>
      </c>
      <c r="T362" s="104"/>
      <c r="U362" s="15">
        <v>677.6200000000001</v>
      </c>
      <c r="V362" s="15">
        <v>3506.32</v>
      </c>
      <c r="W362" s="90">
        <f t="shared" si="134"/>
        <v>-2828.7</v>
      </c>
      <c r="X362" s="103">
        <f t="shared" si="135"/>
        <v>-0.8067432521846265</v>
      </c>
    </row>
    <row r="363" spans="1:24" s="14" customFormat="1" ht="12.75" hidden="1" outlineLevel="2">
      <c r="A363" s="14" t="s">
        <v>1141</v>
      </c>
      <c r="B363" s="14" t="s">
        <v>1142</v>
      </c>
      <c r="C363" s="54" t="s">
        <v>37</v>
      </c>
      <c r="D363" s="15"/>
      <c r="E363" s="15"/>
      <c r="F363" s="15">
        <v>174.19</v>
      </c>
      <c r="G363" s="15">
        <v>-194.72</v>
      </c>
      <c r="H363" s="90">
        <f t="shared" si="128"/>
        <v>368.90999999999997</v>
      </c>
      <c r="I363" s="103">
        <f t="shared" si="129"/>
        <v>1.8945665571076415</v>
      </c>
      <c r="J363" s="104"/>
      <c r="K363" s="15">
        <v>1670.28</v>
      </c>
      <c r="L363" s="15">
        <v>5048.7300000000005</v>
      </c>
      <c r="M363" s="90">
        <f t="shared" si="130"/>
        <v>-3378.4500000000007</v>
      </c>
      <c r="N363" s="103">
        <f t="shared" si="131"/>
        <v>-0.6691682858857575</v>
      </c>
      <c r="O363" s="104"/>
      <c r="P363" s="15">
        <v>1286.26</v>
      </c>
      <c r="Q363" s="15">
        <v>4617.36</v>
      </c>
      <c r="R363" s="90">
        <f t="shared" si="132"/>
        <v>-3331.0999999999995</v>
      </c>
      <c r="S363" s="103">
        <f t="shared" si="133"/>
        <v>-0.7214295614810194</v>
      </c>
      <c r="T363" s="104"/>
      <c r="U363" s="15">
        <v>8852.59</v>
      </c>
      <c r="V363" s="15">
        <v>16417.96</v>
      </c>
      <c r="W363" s="90">
        <f t="shared" si="134"/>
        <v>-7565.369999999999</v>
      </c>
      <c r="X363" s="103">
        <f t="shared" si="135"/>
        <v>-0.460798418317501</v>
      </c>
    </row>
    <row r="364" spans="1:24" s="14" customFormat="1" ht="12.75" hidden="1" outlineLevel="2">
      <c r="A364" s="14" t="s">
        <v>1143</v>
      </c>
      <c r="B364" s="14" t="s">
        <v>1144</v>
      </c>
      <c r="C364" s="54" t="s">
        <v>44</v>
      </c>
      <c r="D364" s="15"/>
      <c r="E364" s="15"/>
      <c r="F364" s="15">
        <v>50006.48</v>
      </c>
      <c r="G364" s="15">
        <v>28987.96</v>
      </c>
      <c r="H364" s="90">
        <f t="shared" si="128"/>
        <v>21018.520000000004</v>
      </c>
      <c r="I364" s="103">
        <f t="shared" si="129"/>
        <v>0.7250775839348476</v>
      </c>
      <c r="J364" s="104"/>
      <c r="K364" s="15">
        <v>183740.39</v>
      </c>
      <c r="L364" s="15">
        <v>262324.17</v>
      </c>
      <c r="M364" s="90">
        <f t="shared" si="130"/>
        <v>-78583.77999999997</v>
      </c>
      <c r="N364" s="103">
        <f t="shared" si="131"/>
        <v>-0.29956743978261696</v>
      </c>
      <c r="O364" s="104"/>
      <c r="P364" s="15">
        <v>123221.55</v>
      </c>
      <c r="Q364" s="15">
        <v>191869.73</v>
      </c>
      <c r="R364" s="90">
        <f t="shared" si="132"/>
        <v>-68648.18000000001</v>
      </c>
      <c r="S364" s="103">
        <f t="shared" si="133"/>
        <v>-0.3577853578050066</v>
      </c>
      <c r="T364" s="104"/>
      <c r="U364" s="15">
        <v>474306.32</v>
      </c>
      <c r="V364" s="15">
        <v>952545.03</v>
      </c>
      <c r="W364" s="90">
        <f t="shared" si="134"/>
        <v>-478238.71</v>
      </c>
      <c r="X364" s="103">
        <f t="shared" si="135"/>
        <v>-0.5020641491352907</v>
      </c>
    </row>
    <row r="365" spans="1:24" s="14" customFormat="1" ht="12.75" hidden="1" outlineLevel="2">
      <c r="A365" s="14" t="s">
        <v>1145</v>
      </c>
      <c r="B365" s="14" t="s">
        <v>1146</v>
      </c>
      <c r="C365" s="54" t="s">
        <v>45</v>
      </c>
      <c r="D365" s="15"/>
      <c r="E365" s="15"/>
      <c r="F365" s="15">
        <v>2858596.45</v>
      </c>
      <c r="G365" s="15">
        <v>349880.99</v>
      </c>
      <c r="H365" s="90">
        <f t="shared" si="128"/>
        <v>2508715.46</v>
      </c>
      <c r="I365" s="103">
        <f t="shared" si="129"/>
        <v>7.170196528825416</v>
      </c>
      <c r="J365" s="104"/>
      <c r="K365" s="15">
        <v>8636967.51</v>
      </c>
      <c r="L365" s="15">
        <v>3766701.84</v>
      </c>
      <c r="M365" s="90">
        <f t="shared" si="130"/>
        <v>4870265.67</v>
      </c>
      <c r="N365" s="103">
        <f t="shared" si="131"/>
        <v>1.2929788119359085</v>
      </c>
      <c r="O365" s="104"/>
      <c r="P365" s="15">
        <v>6771503.39</v>
      </c>
      <c r="Q365" s="15">
        <v>3046933.67</v>
      </c>
      <c r="R365" s="90">
        <f t="shared" si="132"/>
        <v>3724569.7199999997</v>
      </c>
      <c r="S365" s="103">
        <f t="shared" si="133"/>
        <v>1.2223993441905152</v>
      </c>
      <c r="T365" s="104"/>
      <c r="U365" s="15">
        <v>25129352.63</v>
      </c>
      <c r="V365" s="15">
        <v>10353287.749</v>
      </c>
      <c r="W365" s="90">
        <f t="shared" si="134"/>
        <v>14776064.881</v>
      </c>
      <c r="X365" s="103">
        <f t="shared" si="135"/>
        <v>1.4271857635201133</v>
      </c>
    </row>
    <row r="366" spans="1:24" s="14" customFormat="1" ht="12.75" hidden="1" outlineLevel="2">
      <c r="A366" s="14" t="s">
        <v>1147</v>
      </c>
      <c r="B366" s="14" t="s">
        <v>1148</v>
      </c>
      <c r="C366" s="54" t="s">
        <v>48</v>
      </c>
      <c r="D366" s="15"/>
      <c r="E366" s="15"/>
      <c r="F366" s="15">
        <v>17429.25</v>
      </c>
      <c r="G366" s="15">
        <v>17840.93</v>
      </c>
      <c r="H366" s="90">
        <f t="shared" si="128"/>
        <v>-411.6800000000003</v>
      </c>
      <c r="I366" s="103">
        <f t="shared" si="129"/>
        <v>-0.02307503028149319</v>
      </c>
      <c r="J366" s="104"/>
      <c r="K366" s="15">
        <v>77404.3</v>
      </c>
      <c r="L366" s="15">
        <v>73757.81</v>
      </c>
      <c r="M366" s="90">
        <f t="shared" si="130"/>
        <v>3646.4900000000052</v>
      </c>
      <c r="N366" s="103">
        <f t="shared" si="131"/>
        <v>0.04943869672920068</v>
      </c>
      <c r="O366" s="104"/>
      <c r="P366" s="15">
        <v>56135.270000000004</v>
      </c>
      <c r="Q366" s="15">
        <v>58170.76</v>
      </c>
      <c r="R366" s="90">
        <f t="shared" si="132"/>
        <v>-2035.489999999998</v>
      </c>
      <c r="S366" s="103">
        <f t="shared" si="133"/>
        <v>-0.03499163497262195</v>
      </c>
      <c r="T366" s="104"/>
      <c r="U366" s="15">
        <v>237433.28000000003</v>
      </c>
      <c r="V366" s="15">
        <v>173716.16999999998</v>
      </c>
      <c r="W366" s="90">
        <f t="shared" si="134"/>
        <v>63717.110000000044</v>
      </c>
      <c r="X366" s="103">
        <f t="shared" si="135"/>
        <v>0.3667885954427849</v>
      </c>
    </row>
    <row r="367" spans="1:24" s="14" customFormat="1" ht="12.75" hidden="1" outlineLevel="2">
      <c r="A367" s="14" t="s">
        <v>1149</v>
      </c>
      <c r="B367" s="14" t="s">
        <v>1150</v>
      </c>
      <c r="C367" s="54" t="s">
        <v>49</v>
      </c>
      <c r="D367" s="15"/>
      <c r="E367" s="15"/>
      <c r="F367" s="15">
        <v>391537</v>
      </c>
      <c r="G367" s="15">
        <v>0</v>
      </c>
      <c r="H367" s="90">
        <f t="shared" si="128"/>
        <v>391537</v>
      </c>
      <c r="I367" s="103" t="str">
        <f t="shared" si="129"/>
        <v>N.M.</v>
      </c>
      <c r="J367" s="104"/>
      <c r="K367" s="15">
        <v>1566148</v>
      </c>
      <c r="L367" s="15">
        <v>0</v>
      </c>
      <c r="M367" s="90">
        <f t="shared" si="130"/>
        <v>1566148</v>
      </c>
      <c r="N367" s="103" t="str">
        <f t="shared" si="131"/>
        <v>N.M.</v>
      </c>
      <c r="O367" s="104"/>
      <c r="P367" s="15">
        <v>1174611</v>
      </c>
      <c r="Q367" s="15">
        <v>0</v>
      </c>
      <c r="R367" s="90">
        <f t="shared" si="132"/>
        <v>1174611</v>
      </c>
      <c r="S367" s="103" t="str">
        <f t="shared" si="133"/>
        <v>N.M.</v>
      </c>
      <c r="T367" s="104"/>
      <c r="U367" s="15">
        <v>3915356</v>
      </c>
      <c r="V367" s="15">
        <v>0</v>
      </c>
      <c r="W367" s="90">
        <f t="shared" si="134"/>
        <v>3915356</v>
      </c>
      <c r="X367" s="103" t="str">
        <f t="shared" si="135"/>
        <v>N.M.</v>
      </c>
    </row>
    <row r="368" spans="1:24" s="14" customFormat="1" ht="12.75" hidden="1" outlineLevel="2">
      <c r="A368" s="14" t="s">
        <v>1151</v>
      </c>
      <c r="B368" s="14" t="s">
        <v>1152</v>
      </c>
      <c r="C368" s="54" t="s">
        <v>50</v>
      </c>
      <c r="D368" s="15"/>
      <c r="E368" s="15"/>
      <c r="F368" s="15">
        <v>0</v>
      </c>
      <c r="G368" s="15">
        <v>0</v>
      </c>
      <c r="H368" s="90">
        <f t="shared" si="128"/>
        <v>0</v>
      </c>
      <c r="I368" s="103">
        <f t="shared" si="129"/>
        <v>0</v>
      </c>
      <c r="J368" s="104"/>
      <c r="K368" s="15">
        <v>0</v>
      </c>
      <c r="L368" s="15">
        <v>0</v>
      </c>
      <c r="M368" s="90">
        <f t="shared" si="130"/>
        <v>0</v>
      </c>
      <c r="N368" s="103">
        <f t="shared" si="131"/>
        <v>0</v>
      </c>
      <c r="O368" s="104"/>
      <c r="P368" s="15">
        <v>0</v>
      </c>
      <c r="Q368" s="15">
        <v>0</v>
      </c>
      <c r="R368" s="90">
        <f t="shared" si="132"/>
        <v>0</v>
      </c>
      <c r="S368" s="103">
        <f t="shared" si="133"/>
        <v>0</v>
      </c>
      <c r="T368" s="104"/>
      <c r="U368" s="15">
        <v>30106.63</v>
      </c>
      <c r="V368" s="15">
        <v>0</v>
      </c>
      <c r="W368" s="90">
        <f t="shared" si="134"/>
        <v>30106.63</v>
      </c>
      <c r="X368" s="103" t="str">
        <f t="shared" si="135"/>
        <v>N.M.</v>
      </c>
    </row>
    <row r="369" spans="1:24" s="14" customFormat="1" ht="12.75" hidden="1" outlineLevel="2">
      <c r="A369" s="14" t="s">
        <v>1153</v>
      </c>
      <c r="B369" s="14" t="s">
        <v>1154</v>
      </c>
      <c r="C369" s="54" t="s">
        <v>46</v>
      </c>
      <c r="D369" s="15"/>
      <c r="E369" s="15"/>
      <c r="F369" s="15">
        <v>1254.98</v>
      </c>
      <c r="G369" s="15">
        <v>18900.96</v>
      </c>
      <c r="H369" s="90">
        <f t="shared" si="128"/>
        <v>-17645.98</v>
      </c>
      <c r="I369" s="103">
        <f t="shared" si="129"/>
        <v>-0.9336023143797987</v>
      </c>
      <c r="J369" s="104"/>
      <c r="K369" s="15">
        <v>22670.77</v>
      </c>
      <c r="L369" s="15">
        <v>66932.25</v>
      </c>
      <c r="M369" s="90">
        <f t="shared" si="130"/>
        <v>-44261.479999999996</v>
      </c>
      <c r="N369" s="103">
        <f t="shared" si="131"/>
        <v>-0.6612877947476739</v>
      </c>
      <c r="O369" s="104"/>
      <c r="P369" s="15">
        <v>14381.03</v>
      </c>
      <c r="Q369" s="15">
        <v>51654.590000000004</v>
      </c>
      <c r="R369" s="90">
        <f t="shared" si="132"/>
        <v>-37273.560000000005</v>
      </c>
      <c r="S369" s="103">
        <f t="shared" si="133"/>
        <v>-0.7215924083416402</v>
      </c>
      <c r="T369" s="104"/>
      <c r="U369" s="15">
        <v>69846.42</v>
      </c>
      <c r="V369" s="15">
        <v>180563.3</v>
      </c>
      <c r="W369" s="90">
        <f t="shared" si="134"/>
        <v>-110716.87999999999</v>
      </c>
      <c r="X369" s="103">
        <f t="shared" si="135"/>
        <v>-0.6131748810527942</v>
      </c>
    </row>
    <row r="370" spans="1:24" s="14" customFormat="1" ht="12.75" hidden="1" outlineLevel="2">
      <c r="A370" s="14" t="s">
        <v>1155</v>
      </c>
      <c r="B370" s="14" t="s">
        <v>1156</v>
      </c>
      <c r="C370" s="54" t="s">
        <v>51</v>
      </c>
      <c r="D370" s="15"/>
      <c r="E370" s="15"/>
      <c r="F370" s="15">
        <v>7225.79</v>
      </c>
      <c r="G370" s="15">
        <v>8257.87</v>
      </c>
      <c r="H370" s="90">
        <f t="shared" si="128"/>
        <v>-1032.0800000000008</v>
      </c>
      <c r="I370" s="103">
        <f t="shared" si="129"/>
        <v>-0.12498138139738223</v>
      </c>
      <c r="J370" s="104"/>
      <c r="K370" s="15">
        <v>36102.340000000004</v>
      </c>
      <c r="L370" s="15">
        <v>23294.82</v>
      </c>
      <c r="M370" s="90">
        <f t="shared" si="130"/>
        <v>12807.520000000004</v>
      </c>
      <c r="N370" s="103">
        <f t="shared" si="131"/>
        <v>0.5498012004385526</v>
      </c>
      <c r="O370" s="104"/>
      <c r="P370" s="15">
        <v>26393.54</v>
      </c>
      <c r="Q370" s="15">
        <v>14988.58</v>
      </c>
      <c r="R370" s="90">
        <f t="shared" si="132"/>
        <v>11404.960000000001</v>
      </c>
      <c r="S370" s="103">
        <f t="shared" si="133"/>
        <v>0.7609099727926195</v>
      </c>
      <c r="T370" s="104"/>
      <c r="U370" s="15">
        <v>121641.14000000001</v>
      </c>
      <c r="V370" s="15">
        <v>9410.89</v>
      </c>
      <c r="W370" s="90">
        <f t="shared" si="134"/>
        <v>112230.25000000001</v>
      </c>
      <c r="X370" s="103" t="str">
        <f t="shared" si="135"/>
        <v>N.M.</v>
      </c>
    </row>
    <row r="371" spans="1:24" s="14" customFormat="1" ht="12.75" hidden="1" outlineLevel="2">
      <c r="A371" s="14" t="s">
        <v>1157</v>
      </c>
      <c r="B371" s="14" t="s">
        <v>1158</v>
      </c>
      <c r="C371" s="54" t="s">
        <v>52</v>
      </c>
      <c r="D371" s="15"/>
      <c r="E371" s="15"/>
      <c r="F371" s="15">
        <v>2169.41</v>
      </c>
      <c r="G371" s="15">
        <v>5146.97</v>
      </c>
      <c r="H371" s="90">
        <f t="shared" si="128"/>
        <v>-2977.5600000000004</v>
      </c>
      <c r="I371" s="103">
        <f t="shared" si="129"/>
        <v>-0.5785073548126374</v>
      </c>
      <c r="J371" s="104"/>
      <c r="K371" s="15">
        <v>21260.86</v>
      </c>
      <c r="L371" s="15">
        <v>23979.260000000002</v>
      </c>
      <c r="M371" s="90">
        <f t="shared" si="130"/>
        <v>-2718.4000000000015</v>
      </c>
      <c r="N371" s="103">
        <f t="shared" si="131"/>
        <v>-0.11336463260334144</v>
      </c>
      <c r="O371" s="104"/>
      <c r="P371" s="15">
        <v>13414.32</v>
      </c>
      <c r="Q371" s="15">
        <v>20377.23</v>
      </c>
      <c r="R371" s="90">
        <f t="shared" si="132"/>
        <v>-6962.91</v>
      </c>
      <c r="S371" s="103">
        <f t="shared" si="133"/>
        <v>-0.3417005157226964</v>
      </c>
      <c r="T371" s="104"/>
      <c r="U371" s="15">
        <v>48763.100000000006</v>
      </c>
      <c r="V371" s="15">
        <v>55764.61</v>
      </c>
      <c r="W371" s="90">
        <f t="shared" si="134"/>
        <v>-7001.509999999995</v>
      </c>
      <c r="X371" s="103">
        <f t="shared" si="135"/>
        <v>-0.12555472009936042</v>
      </c>
    </row>
    <row r="372" spans="1:24" s="14" customFormat="1" ht="12.75" hidden="1" outlineLevel="2">
      <c r="A372" s="14" t="s">
        <v>1159</v>
      </c>
      <c r="B372" s="14" t="s">
        <v>1160</v>
      </c>
      <c r="C372" s="54" t="s">
        <v>53</v>
      </c>
      <c r="D372" s="15"/>
      <c r="E372" s="15"/>
      <c r="F372" s="15">
        <v>2456.58</v>
      </c>
      <c r="G372" s="15">
        <v>6565.400000000001</v>
      </c>
      <c r="H372" s="90">
        <f t="shared" si="128"/>
        <v>-4108.820000000001</v>
      </c>
      <c r="I372" s="103">
        <f t="shared" si="129"/>
        <v>-0.6258293477929754</v>
      </c>
      <c r="J372" s="104"/>
      <c r="K372" s="15">
        <v>18434.57</v>
      </c>
      <c r="L372" s="15">
        <v>26895.07</v>
      </c>
      <c r="M372" s="90">
        <f t="shared" si="130"/>
        <v>-8460.5</v>
      </c>
      <c r="N372" s="103">
        <f t="shared" si="131"/>
        <v>-0.31457438110404623</v>
      </c>
      <c r="O372" s="104"/>
      <c r="P372" s="15">
        <v>11500.58</v>
      </c>
      <c r="Q372" s="15">
        <v>21486.68</v>
      </c>
      <c r="R372" s="90">
        <f t="shared" si="132"/>
        <v>-9986.1</v>
      </c>
      <c r="S372" s="103">
        <f t="shared" si="133"/>
        <v>-0.46475770105013897</v>
      </c>
      <c r="T372" s="104"/>
      <c r="U372" s="15">
        <v>62604.3</v>
      </c>
      <c r="V372" s="15">
        <v>60309.21</v>
      </c>
      <c r="W372" s="90">
        <f t="shared" si="134"/>
        <v>2295.090000000004</v>
      </c>
      <c r="X372" s="103">
        <f t="shared" si="135"/>
        <v>0.038055381590970994</v>
      </c>
    </row>
    <row r="373" spans="1:24" s="14" customFormat="1" ht="12.75" hidden="1" outlineLevel="2">
      <c r="A373" s="14" t="s">
        <v>1161</v>
      </c>
      <c r="B373" s="14" t="s">
        <v>1162</v>
      </c>
      <c r="C373" s="54" t="s">
        <v>54</v>
      </c>
      <c r="D373" s="15"/>
      <c r="E373" s="15"/>
      <c r="F373" s="15">
        <v>9453.47</v>
      </c>
      <c r="G373" s="15">
        <v>33533.4</v>
      </c>
      <c r="H373" s="90">
        <f t="shared" si="128"/>
        <v>-24079.93</v>
      </c>
      <c r="I373" s="103">
        <f t="shared" si="129"/>
        <v>-0.7180879362068863</v>
      </c>
      <c r="J373" s="104"/>
      <c r="K373" s="15">
        <v>52673.24</v>
      </c>
      <c r="L373" s="15">
        <v>222301.61000000002</v>
      </c>
      <c r="M373" s="90">
        <f t="shared" si="130"/>
        <v>-169628.37000000002</v>
      </c>
      <c r="N373" s="103">
        <f t="shared" si="131"/>
        <v>-0.7630550673924494</v>
      </c>
      <c r="O373" s="104"/>
      <c r="P373" s="15">
        <v>38702.35</v>
      </c>
      <c r="Q373" s="15">
        <v>154841.28</v>
      </c>
      <c r="R373" s="90">
        <f t="shared" si="132"/>
        <v>-116138.93</v>
      </c>
      <c r="S373" s="103">
        <f t="shared" si="133"/>
        <v>-0.7500514720622304</v>
      </c>
      <c r="T373" s="104"/>
      <c r="U373" s="15">
        <v>177235.28</v>
      </c>
      <c r="V373" s="15">
        <v>525165.8</v>
      </c>
      <c r="W373" s="90">
        <f t="shared" si="134"/>
        <v>-347930.52</v>
      </c>
      <c r="X373" s="103">
        <f t="shared" si="135"/>
        <v>-0.6625155712729199</v>
      </c>
    </row>
    <row r="374" spans="1:24" s="14" customFormat="1" ht="12.75" hidden="1" outlineLevel="2">
      <c r="A374" s="14" t="s">
        <v>1163</v>
      </c>
      <c r="B374" s="14" t="s">
        <v>1164</v>
      </c>
      <c r="C374" s="54" t="s">
        <v>55</v>
      </c>
      <c r="D374" s="15"/>
      <c r="E374" s="15"/>
      <c r="F374" s="15">
        <v>0</v>
      </c>
      <c r="G374" s="15">
        <v>0</v>
      </c>
      <c r="H374" s="90">
        <f t="shared" si="128"/>
        <v>0</v>
      </c>
      <c r="I374" s="103">
        <f t="shared" si="129"/>
        <v>0</v>
      </c>
      <c r="J374" s="104"/>
      <c r="K374" s="15">
        <v>0</v>
      </c>
      <c r="L374" s="15">
        <v>422.15000000000003</v>
      </c>
      <c r="M374" s="90">
        <f t="shared" si="130"/>
        <v>-422.15000000000003</v>
      </c>
      <c r="N374" s="103" t="str">
        <f t="shared" si="131"/>
        <v>N.M.</v>
      </c>
      <c r="O374" s="104"/>
      <c r="P374" s="15">
        <v>0</v>
      </c>
      <c r="Q374" s="15">
        <v>356.96</v>
      </c>
      <c r="R374" s="90">
        <f t="shared" si="132"/>
        <v>-356.96</v>
      </c>
      <c r="S374" s="103" t="str">
        <f t="shared" si="133"/>
        <v>N.M.</v>
      </c>
      <c r="T374" s="104"/>
      <c r="U374" s="15">
        <v>16.87</v>
      </c>
      <c r="V374" s="15">
        <v>1189.64</v>
      </c>
      <c r="W374" s="90">
        <f t="shared" si="134"/>
        <v>-1172.7700000000002</v>
      </c>
      <c r="X374" s="103">
        <f t="shared" si="135"/>
        <v>-0.9858192394337784</v>
      </c>
    </row>
    <row r="375" spans="1:24" s="14" customFormat="1" ht="12.75" hidden="1" outlineLevel="2">
      <c r="A375" s="14" t="s">
        <v>1165</v>
      </c>
      <c r="B375" s="14" t="s">
        <v>1166</v>
      </c>
      <c r="C375" s="54" t="s">
        <v>56</v>
      </c>
      <c r="D375" s="15"/>
      <c r="E375" s="15"/>
      <c r="F375" s="15">
        <v>72590.85</v>
      </c>
      <c r="G375" s="15">
        <v>18008.760000000002</v>
      </c>
      <c r="H375" s="90">
        <f t="shared" si="128"/>
        <v>54582.090000000004</v>
      </c>
      <c r="I375" s="103">
        <f t="shared" si="129"/>
        <v>3.0308633131875817</v>
      </c>
      <c r="J375" s="104"/>
      <c r="K375" s="15">
        <v>273488.05</v>
      </c>
      <c r="L375" s="15">
        <v>83021.63</v>
      </c>
      <c r="M375" s="90">
        <f t="shared" si="130"/>
        <v>190466.41999999998</v>
      </c>
      <c r="N375" s="103">
        <f t="shared" si="131"/>
        <v>2.294178276191397</v>
      </c>
      <c r="O375" s="104"/>
      <c r="P375" s="15">
        <v>238164.66</v>
      </c>
      <c r="Q375" s="15">
        <v>63879.810000000005</v>
      </c>
      <c r="R375" s="90">
        <f t="shared" si="132"/>
        <v>174284.85</v>
      </c>
      <c r="S375" s="103">
        <f t="shared" si="133"/>
        <v>2.728324489380917</v>
      </c>
      <c r="T375" s="104"/>
      <c r="U375" s="15">
        <v>711683.75</v>
      </c>
      <c r="V375" s="15">
        <v>381419.74</v>
      </c>
      <c r="W375" s="90">
        <f t="shared" si="134"/>
        <v>330264.01</v>
      </c>
      <c r="X375" s="103">
        <f t="shared" si="135"/>
        <v>0.865880748594711</v>
      </c>
    </row>
    <row r="376" spans="1:24" s="14" customFormat="1" ht="12.75" hidden="1" outlineLevel="2">
      <c r="A376" s="14" t="s">
        <v>1167</v>
      </c>
      <c r="B376" s="14" t="s">
        <v>1168</v>
      </c>
      <c r="C376" s="54" t="s">
        <v>57</v>
      </c>
      <c r="D376" s="15"/>
      <c r="E376" s="15"/>
      <c r="F376" s="15">
        <v>19188.25</v>
      </c>
      <c r="G376" s="15">
        <v>5789.650000000001</v>
      </c>
      <c r="H376" s="90">
        <f t="shared" si="128"/>
        <v>13398.599999999999</v>
      </c>
      <c r="I376" s="103">
        <f t="shared" si="129"/>
        <v>2.31423315744475</v>
      </c>
      <c r="J376" s="104"/>
      <c r="K376" s="15">
        <v>37432.18</v>
      </c>
      <c r="L376" s="15">
        <v>17976.69</v>
      </c>
      <c r="M376" s="90">
        <f t="shared" si="130"/>
        <v>19455.49</v>
      </c>
      <c r="N376" s="103">
        <f t="shared" si="131"/>
        <v>1.0822620849555733</v>
      </c>
      <c r="O376" s="104"/>
      <c r="P376" s="15">
        <v>33040.75</v>
      </c>
      <c r="Q376" s="15">
        <v>16158.28</v>
      </c>
      <c r="R376" s="90">
        <f t="shared" si="132"/>
        <v>16882.47</v>
      </c>
      <c r="S376" s="103">
        <f t="shared" si="133"/>
        <v>1.0448185079104955</v>
      </c>
      <c r="T376" s="104"/>
      <c r="U376" s="15">
        <v>100969.26000000001</v>
      </c>
      <c r="V376" s="15">
        <v>75549.98</v>
      </c>
      <c r="W376" s="90">
        <f t="shared" si="134"/>
        <v>25419.280000000013</v>
      </c>
      <c r="X376" s="103">
        <f t="shared" si="135"/>
        <v>0.33645647556756486</v>
      </c>
    </row>
    <row r="377" spans="1:24" s="14" customFormat="1" ht="12.75" hidden="1" outlineLevel="2">
      <c r="A377" s="14" t="s">
        <v>1169</v>
      </c>
      <c r="B377" s="14" t="s">
        <v>1170</v>
      </c>
      <c r="C377" s="54" t="s">
        <v>58</v>
      </c>
      <c r="D377" s="15"/>
      <c r="E377" s="15"/>
      <c r="F377" s="15">
        <v>0</v>
      </c>
      <c r="G377" s="15">
        <v>0</v>
      </c>
      <c r="H377" s="90">
        <f t="shared" si="128"/>
        <v>0</v>
      </c>
      <c r="I377" s="103">
        <f t="shared" si="129"/>
        <v>0</v>
      </c>
      <c r="J377" s="104"/>
      <c r="K377" s="15">
        <v>0</v>
      </c>
      <c r="L377" s="15">
        <v>0</v>
      </c>
      <c r="M377" s="90">
        <f t="shared" si="130"/>
        <v>0</v>
      </c>
      <c r="N377" s="103">
        <f t="shared" si="131"/>
        <v>0</v>
      </c>
      <c r="O377" s="104"/>
      <c r="P377" s="15">
        <v>0</v>
      </c>
      <c r="Q377" s="15">
        <v>0</v>
      </c>
      <c r="R377" s="90">
        <f t="shared" si="132"/>
        <v>0</v>
      </c>
      <c r="S377" s="103">
        <f t="shared" si="133"/>
        <v>0</v>
      </c>
      <c r="T377" s="104"/>
      <c r="U377" s="15">
        <v>0</v>
      </c>
      <c r="V377" s="15">
        <v>867.1800000000001</v>
      </c>
      <c r="W377" s="90">
        <f t="shared" si="134"/>
        <v>-867.1800000000001</v>
      </c>
      <c r="X377" s="103" t="str">
        <f t="shared" si="135"/>
        <v>N.M.</v>
      </c>
    </row>
    <row r="378" spans="1:24" s="14" customFormat="1" ht="12.75" hidden="1" outlineLevel="2">
      <c r="A378" s="14" t="s">
        <v>1171</v>
      </c>
      <c r="B378" s="14" t="s">
        <v>1172</v>
      </c>
      <c r="C378" s="54" t="s">
        <v>59</v>
      </c>
      <c r="D378" s="15"/>
      <c r="E378" s="15"/>
      <c r="F378" s="15">
        <v>0</v>
      </c>
      <c r="G378" s="15">
        <v>0</v>
      </c>
      <c r="H378" s="90">
        <f t="shared" si="128"/>
        <v>0</v>
      </c>
      <c r="I378" s="103">
        <f t="shared" si="129"/>
        <v>0</v>
      </c>
      <c r="J378" s="104"/>
      <c r="K378" s="15">
        <v>0</v>
      </c>
      <c r="L378" s="15">
        <v>0</v>
      </c>
      <c r="M378" s="90">
        <f t="shared" si="130"/>
        <v>0</v>
      </c>
      <c r="N378" s="103">
        <f t="shared" si="131"/>
        <v>0</v>
      </c>
      <c r="O378" s="104"/>
      <c r="P378" s="15">
        <v>0</v>
      </c>
      <c r="Q378" s="15">
        <v>0</v>
      </c>
      <c r="R378" s="90">
        <f t="shared" si="132"/>
        <v>0</v>
      </c>
      <c r="S378" s="103">
        <f t="shared" si="133"/>
        <v>0</v>
      </c>
      <c r="T378" s="104"/>
      <c r="U378" s="15">
        <v>0</v>
      </c>
      <c r="V378" s="15">
        <v>19193.49</v>
      </c>
      <c r="W378" s="90">
        <f t="shared" si="134"/>
        <v>-19193.49</v>
      </c>
      <c r="X378" s="103" t="str">
        <f t="shared" si="135"/>
        <v>N.M.</v>
      </c>
    </row>
    <row r="379" spans="1:24" s="14" customFormat="1" ht="12.75" hidden="1" outlineLevel="2">
      <c r="A379" s="14" t="s">
        <v>1173</v>
      </c>
      <c r="B379" s="14" t="s">
        <v>1174</v>
      </c>
      <c r="C379" s="54" t="s">
        <v>60</v>
      </c>
      <c r="D379" s="15"/>
      <c r="E379" s="15"/>
      <c r="F379" s="15">
        <v>0</v>
      </c>
      <c r="G379" s="15">
        <v>0</v>
      </c>
      <c r="H379" s="90">
        <f t="shared" si="128"/>
        <v>0</v>
      </c>
      <c r="I379" s="103">
        <f t="shared" si="129"/>
        <v>0</v>
      </c>
      <c r="J379" s="104"/>
      <c r="K379" s="15">
        <v>0</v>
      </c>
      <c r="L379" s="15">
        <v>0</v>
      </c>
      <c r="M379" s="90">
        <f t="shared" si="130"/>
        <v>0</v>
      </c>
      <c r="N379" s="103">
        <f t="shared" si="131"/>
        <v>0</v>
      </c>
      <c r="O379" s="104"/>
      <c r="P379" s="15">
        <v>0</v>
      </c>
      <c r="Q379" s="15">
        <v>0</v>
      </c>
      <c r="R379" s="90">
        <f t="shared" si="132"/>
        <v>0</v>
      </c>
      <c r="S379" s="103">
        <f t="shared" si="133"/>
        <v>0</v>
      </c>
      <c r="T379" s="104"/>
      <c r="U379" s="15">
        <v>113.23</v>
      </c>
      <c r="V379" s="15">
        <v>123.52</v>
      </c>
      <c r="W379" s="90">
        <f t="shared" si="134"/>
        <v>-10.289999999999992</v>
      </c>
      <c r="X379" s="103">
        <f t="shared" si="135"/>
        <v>-0.083306347150259</v>
      </c>
    </row>
    <row r="380" spans="1:24" s="14" customFormat="1" ht="12.75" hidden="1" outlineLevel="2">
      <c r="A380" s="14" t="s">
        <v>1175</v>
      </c>
      <c r="B380" s="14" t="s">
        <v>1176</v>
      </c>
      <c r="C380" s="54" t="s">
        <v>61</v>
      </c>
      <c r="D380" s="15"/>
      <c r="E380" s="15"/>
      <c r="F380" s="15">
        <v>94635.99</v>
      </c>
      <c r="G380" s="15">
        <v>94059.38</v>
      </c>
      <c r="H380" s="90">
        <f t="shared" si="128"/>
        <v>576.6100000000006</v>
      </c>
      <c r="I380" s="103">
        <f t="shared" si="129"/>
        <v>0.00613027642750782</v>
      </c>
      <c r="J380" s="104"/>
      <c r="K380" s="15">
        <v>357621.18</v>
      </c>
      <c r="L380" s="15">
        <v>359828.07</v>
      </c>
      <c r="M380" s="90">
        <f t="shared" si="130"/>
        <v>-2206.890000000014</v>
      </c>
      <c r="N380" s="103">
        <f t="shared" si="131"/>
        <v>-0.006133179104120515</v>
      </c>
      <c r="O380" s="104"/>
      <c r="P380" s="15">
        <v>276127.67</v>
      </c>
      <c r="Q380" s="15">
        <v>271215.65</v>
      </c>
      <c r="R380" s="90">
        <f t="shared" si="132"/>
        <v>4912.01999999996</v>
      </c>
      <c r="S380" s="103">
        <f t="shared" si="133"/>
        <v>0.018111123012259655</v>
      </c>
      <c r="T380" s="104"/>
      <c r="U380" s="15">
        <v>1092493.4</v>
      </c>
      <c r="V380" s="15">
        <v>1049150.15</v>
      </c>
      <c r="W380" s="90">
        <f t="shared" si="134"/>
        <v>43343.25</v>
      </c>
      <c r="X380" s="103">
        <f t="shared" si="135"/>
        <v>0.041312723445733675</v>
      </c>
    </row>
    <row r="381" spans="1:24" s="14" customFormat="1" ht="12.75" hidden="1" outlineLevel="2">
      <c r="A381" s="14" t="s">
        <v>1177</v>
      </c>
      <c r="B381" s="14" t="s">
        <v>1178</v>
      </c>
      <c r="C381" s="54" t="s">
        <v>62</v>
      </c>
      <c r="D381" s="15"/>
      <c r="E381" s="15"/>
      <c r="F381" s="15">
        <v>0</v>
      </c>
      <c r="G381" s="15">
        <v>0</v>
      </c>
      <c r="H381" s="90">
        <f t="shared" si="128"/>
        <v>0</v>
      </c>
      <c r="I381" s="103">
        <f t="shared" si="129"/>
        <v>0</v>
      </c>
      <c r="J381" s="104"/>
      <c r="K381" s="15">
        <v>0</v>
      </c>
      <c r="L381" s="15">
        <v>0</v>
      </c>
      <c r="M381" s="90">
        <f t="shared" si="130"/>
        <v>0</v>
      </c>
      <c r="N381" s="103">
        <f t="shared" si="131"/>
        <v>0</v>
      </c>
      <c r="O381" s="104"/>
      <c r="P381" s="15">
        <v>0</v>
      </c>
      <c r="Q381" s="15">
        <v>0</v>
      </c>
      <c r="R381" s="90">
        <f t="shared" si="132"/>
        <v>0</v>
      </c>
      <c r="S381" s="103">
        <f t="shared" si="133"/>
        <v>0</v>
      </c>
      <c r="T381" s="104"/>
      <c r="U381" s="15">
        <v>227951.66</v>
      </c>
      <c r="V381" s="15">
        <v>4.0200000000000005</v>
      </c>
      <c r="W381" s="90">
        <f t="shared" si="134"/>
        <v>227947.64</v>
      </c>
      <c r="X381" s="103" t="str">
        <f t="shared" si="135"/>
        <v>N.M.</v>
      </c>
    </row>
    <row r="382" spans="1:24" s="14" customFormat="1" ht="12.75" hidden="1" outlineLevel="2">
      <c r="A382" s="14" t="s">
        <v>1179</v>
      </c>
      <c r="B382" s="14" t="s">
        <v>1180</v>
      </c>
      <c r="C382" s="54" t="s">
        <v>63</v>
      </c>
      <c r="D382" s="15"/>
      <c r="E382" s="15"/>
      <c r="F382" s="15">
        <v>0</v>
      </c>
      <c r="G382" s="15">
        <v>0</v>
      </c>
      <c r="H382" s="90">
        <f t="shared" si="128"/>
        <v>0</v>
      </c>
      <c r="I382" s="103">
        <f t="shared" si="129"/>
        <v>0</v>
      </c>
      <c r="J382" s="104"/>
      <c r="K382" s="15">
        <v>0</v>
      </c>
      <c r="L382" s="15">
        <v>0</v>
      </c>
      <c r="M382" s="90">
        <f t="shared" si="130"/>
        <v>0</v>
      </c>
      <c r="N382" s="103">
        <f t="shared" si="131"/>
        <v>0</v>
      </c>
      <c r="O382" s="104"/>
      <c r="P382" s="15">
        <v>0</v>
      </c>
      <c r="Q382" s="15">
        <v>0</v>
      </c>
      <c r="R382" s="90">
        <f t="shared" si="132"/>
        <v>0</v>
      </c>
      <c r="S382" s="103">
        <f t="shared" si="133"/>
        <v>0</v>
      </c>
      <c r="T382" s="104"/>
      <c r="U382" s="15">
        <v>0</v>
      </c>
      <c r="V382" s="15">
        <v>62.35</v>
      </c>
      <c r="W382" s="90">
        <f t="shared" si="134"/>
        <v>-62.35</v>
      </c>
      <c r="X382" s="103" t="str">
        <f t="shared" si="135"/>
        <v>N.M.</v>
      </c>
    </row>
    <row r="383" spans="1:24" s="13" customFormat="1" ht="12.75" collapsed="1">
      <c r="A383" s="13" t="s">
        <v>217</v>
      </c>
      <c r="B383" s="11"/>
      <c r="C383" s="56" t="s">
        <v>259</v>
      </c>
      <c r="D383" s="29"/>
      <c r="E383" s="29"/>
      <c r="F383" s="129">
        <v>4768139.66</v>
      </c>
      <c r="G383" s="129">
        <v>3157887.7899999996</v>
      </c>
      <c r="H383" s="129">
        <f>+F383-G383</f>
        <v>1610251.8700000006</v>
      </c>
      <c r="I383" s="99">
        <f>IF(G383&lt;0,IF(H383=0,0,IF(OR(G383=0,F383=0),"N.M.",IF(ABS(H383/G383)&gt;=10,"N.M.",H383/(-G383)))),IF(H383=0,0,IF(OR(G383=0,F383=0),"N.M.",IF(ABS(H383/G383)&gt;=10,"N.M.",H383/G383))))</f>
        <v>0.5099142138929518</v>
      </c>
      <c r="J383" s="115"/>
      <c r="K383" s="129">
        <v>15764964.069999998</v>
      </c>
      <c r="L383" s="129">
        <v>11373384.62</v>
      </c>
      <c r="M383" s="129">
        <f>+K383-L383</f>
        <v>4391579.449999999</v>
      </c>
      <c r="N383" s="99">
        <f>IF(L383&lt;0,IF(M383=0,0,IF(OR(L383=0,K383=0),"N.M.",IF(ABS(M383/L383)&gt;=10,"N.M.",M383/(-L383)))),IF(M383=0,0,IF(OR(L383=0,K383=0),"N.M.",IF(ABS(M383/L383)&gt;=10,"N.M.",M383/L383))))</f>
        <v>0.3861277532351666</v>
      </c>
      <c r="O383" s="115"/>
      <c r="P383" s="129">
        <v>12366425.579999996</v>
      </c>
      <c r="Q383" s="129">
        <v>9217329.480000002</v>
      </c>
      <c r="R383" s="129">
        <f>+P383-Q383</f>
        <v>3149096.099999994</v>
      </c>
      <c r="S383" s="99">
        <f>IF(Q383&lt;0,IF(R383=0,0,IF(OR(Q383=0,P383=0),"N.M.",IF(ABS(R383/Q383)&gt;=10,"N.M.",R383/(-Q383)))),IF(R383=0,0,IF(OR(Q383=0,P383=0),"N.M.",IF(ABS(R383/Q383)&gt;=10,"N.M.",R383/Q383))))</f>
        <v>0.34164950996196713</v>
      </c>
      <c r="T383" s="115"/>
      <c r="U383" s="129">
        <v>50614690.864999995</v>
      </c>
      <c r="V383" s="129">
        <v>30841098.819</v>
      </c>
      <c r="W383" s="129">
        <f>+U383-V383</f>
        <v>19773592.045999996</v>
      </c>
      <c r="X383" s="99">
        <f>IF(V383&lt;0,IF(W383=0,0,IF(OR(V383=0,U383=0),"N.M.",IF(ABS(W383/V383)&gt;=10,"N.M.",W383/(-V383)))),IF(W383=0,0,IF(OR(V383=0,U383=0),"N.M.",IF(ABS(W383/V383)&gt;=10,"N.M.",W383/V383))))</f>
        <v>0.6411442135070187</v>
      </c>
    </row>
    <row r="384" spans="1:24" s="13" customFormat="1" ht="12.75">
      <c r="A384" s="13" t="s">
        <v>218</v>
      </c>
      <c r="B384" s="11"/>
      <c r="C384" s="52" t="s">
        <v>276</v>
      </c>
      <c r="D384" s="29"/>
      <c r="E384" s="29"/>
      <c r="F384" s="29">
        <v>45802041.185000025</v>
      </c>
      <c r="G384" s="29">
        <v>35886860.56299999</v>
      </c>
      <c r="H384" s="29">
        <f>+F384-G384</f>
        <v>9915180.622000031</v>
      </c>
      <c r="I384" s="98">
        <f>IF(G384&lt;0,IF(H384=0,0,IF(OR(G384=0,F384=0),"N.M.",IF(ABS(H384/G384)&gt;=10,"N.M.",H384/(-G384)))),IF(H384=0,0,IF(OR(G384=0,F384=0),"N.M.",IF(ABS(H384/G384)&gt;=10,"N.M.",H384/G384))))</f>
        <v>0.27628999768853457</v>
      </c>
      <c r="J384" s="115"/>
      <c r="K384" s="29">
        <v>193454727.10500002</v>
      </c>
      <c r="L384" s="29">
        <v>176170838.9129999</v>
      </c>
      <c r="M384" s="29">
        <f>+K384-L384</f>
        <v>17283888.19200012</v>
      </c>
      <c r="N384" s="98">
        <f>IF(L384&lt;0,IF(M384=0,0,IF(OR(L384=0,K384=0),"N.M.",IF(ABS(M384/L384)&gt;=10,"N.M.",M384/(-L384)))),IF(M384=0,0,IF(OR(L384=0,K384=0),"N.M.",IF(ABS(M384/L384)&gt;=10,"N.M.",M384/L384))))</f>
        <v>0.0981086784773477</v>
      </c>
      <c r="O384" s="115"/>
      <c r="P384" s="29">
        <v>138601409.76399997</v>
      </c>
      <c r="Q384" s="29">
        <v>124503044.62200001</v>
      </c>
      <c r="R384" s="29">
        <f>+P384-Q384</f>
        <v>14098365.14199996</v>
      </c>
      <c r="S384" s="98">
        <f>IF(Q384&lt;0,IF(R384=0,0,IF(OR(Q384=0,P384=0),"N.M.",IF(ABS(R384/Q384)&gt;=10,"N.M.",R384/(-Q384)))),IF(R384=0,0,IF(OR(Q384=0,P384=0),"N.M.",IF(ABS(R384/Q384)&gt;=10,"N.M.",R384/Q384))))</f>
        <v>0.1132371114682664</v>
      </c>
      <c r="T384" s="115"/>
      <c r="U384" s="29">
        <v>575299860.0760003</v>
      </c>
      <c r="V384" s="29">
        <v>511014992.2569997</v>
      </c>
      <c r="W384" s="29">
        <f>+U384-V384</f>
        <v>64284867.81900066</v>
      </c>
      <c r="X384" s="98">
        <f>IF(V384&lt;0,IF(W384=0,0,IF(OR(V384=0,U384=0),"N.M.",IF(ABS(W384/V384)&gt;=10,"N.M.",W384/(-V384)))),IF(W384=0,0,IF(OR(V384=0,U384=0),"N.M.",IF(ABS(W384/V384)&gt;=10,"N.M.",W384/V384))))</f>
        <v>0.1257983988592462</v>
      </c>
    </row>
    <row r="385" spans="2:24" s="30" customFormat="1" ht="4.5" customHeight="1" hidden="1" outlineLevel="1">
      <c r="B385" s="31"/>
      <c r="C385" s="58"/>
      <c r="D385" s="33"/>
      <c r="E385" s="33"/>
      <c r="F385" s="36"/>
      <c r="G385" s="36"/>
      <c r="H385" s="36"/>
      <c r="I385" s="100"/>
      <c r="J385" s="116"/>
      <c r="K385" s="36"/>
      <c r="L385" s="36"/>
      <c r="M385" s="36"/>
      <c r="N385" s="100"/>
      <c r="O385" s="116"/>
      <c r="P385" s="36"/>
      <c r="Q385" s="36"/>
      <c r="R385" s="36"/>
      <c r="S385" s="100"/>
      <c r="T385" s="116"/>
      <c r="U385" s="36"/>
      <c r="V385" s="36"/>
      <c r="W385" s="36"/>
      <c r="X385" s="100"/>
    </row>
    <row r="386" spans="1:24" s="14" customFormat="1" ht="12.75" hidden="1" outlineLevel="2">
      <c r="A386" s="14" t="s">
        <v>1181</v>
      </c>
      <c r="B386" s="14" t="s">
        <v>1182</v>
      </c>
      <c r="C386" s="54" t="s">
        <v>64</v>
      </c>
      <c r="D386" s="15"/>
      <c r="E386" s="15"/>
      <c r="F386" s="15">
        <v>4128686.36</v>
      </c>
      <c r="G386" s="15">
        <v>4045520.78</v>
      </c>
      <c r="H386" s="90">
        <f>+F386-G386</f>
        <v>83165.58000000007</v>
      </c>
      <c r="I386" s="103">
        <f aca="true" t="shared" si="136" ref="I386:I397">IF(G386&lt;0,IF(H386=0,0,IF(OR(G386=0,F386=0),"N.M.",IF(ABS(H386/G386)&gt;=10,"N.M.",H386/(-G386)))),IF(H386=0,0,IF(OR(G386=0,F386=0),"N.M.",IF(ABS(H386/G386)&gt;=10,"N.M.",H386/G386))))</f>
        <v>0.020557447241687406</v>
      </c>
      <c r="J386" s="104"/>
      <c r="K386" s="15">
        <v>16479419.06</v>
      </c>
      <c r="L386" s="15">
        <v>16145699.17</v>
      </c>
      <c r="M386" s="90">
        <f>+K386-L386</f>
        <v>333719.8900000006</v>
      </c>
      <c r="N386" s="103">
        <f aca="true" t="shared" si="137" ref="N386:N397">IF(L386&lt;0,IF(M386=0,0,IF(OR(L386=0,K386=0),"N.M.",IF(ABS(M386/L386)&gt;=10,"N.M.",M386/(-L386)))),IF(M386=0,0,IF(OR(L386=0,K386=0),"N.M.",IF(ABS(M386/L386)&gt;=10,"N.M.",M386/L386))))</f>
        <v>0.020669274615253506</v>
      </c>
      <c r="O386" s="104"/>
      <c r="P386" s="15">
        <v>12380103.02</v>
      </c>
      <c r="Q386" s="15">
        <v>12132944</v>
      </c>
      <c r="R386" s="90">
        <f>+P386-Q386</f>
        <v>247159.01999999955</v>
      </c>
      <c r="S386" s="103">
        <f aca="true" t="shared" si="138" ref="S386:S397">IF(Q386&lt;0,IF(R386=0,0,IF(OR(Q386=0,P386=0),"N.M.",IF(ABS(R386/Q386)&gt;=10,"N.M.",R386/(-Q386)))),IF(R386=0,0,IF(OR(Q386=0,P386=0),"N.M.",IF(ABS(R386/Q386)&gt;=10,"N.M.",R386/Q386))))</f>
        <v>0.020370902560829386</v>
      </c>
      <c r="T386" s="104"/>
      <c r="U386" s="15">
        <v>49056182.85</v>
      </c>
      <c r="V386" s="15">
        <v>47964263.26</v>
      </c>
      <c r="W386" s="90">
        <f>+U386-V386</f>
        <v>1091919.5900000036</v>
      </c>
      <c r="X386" s="103">
        <f aca="true" t="shared" si="139" ref="X386:X397">IF(V386&lt;0,IF(W386=0,0,IF(OR(V386=0,U386=0),"N.M.",IF(ABS(W386/V386)&gt;=10,"N.M.",W386/(-V386)))),IF(W386=0,0,IF(OR(V386=0,U386=0),"N.M.",IF(ABS(W386/V386)&gt;=10,"N.M.",W386/V386))))</f>
        <v>0.022765273889041773</v>
      </c>
    </row>
    <row r="387" spans="1:24" ht="12.75" hidden="1" outlineLevel="1">
      <c r="A387" s="9" t="s">
        <v>391</v>
      </c>
      <c r="C387" s="66" t="s">
        <v>334</v>
      </c>
      <c r="D387" s="28"/>
      <c r="E387" s="28"/>
      <c r="F387" s="17">
        <v>4128686.36</v>
      </c>
      <c r="G387" s="17">
        <v>4045520.78</v>
      </c>
      <c r="H387" s="35">
        <f aca="true" t="shared" si="140" ref="H387:H397">+F387-G387</f>
        <v>83165.58000000007</v>
      </c>
      <c r="I387" s="95">
        <f t="shared" si="136"/>
        <v>0.020557447241687406</v>
      </c>
      <c r="K387" s="17">
        <v>16479419.06</v>
      </c>
      <c r="L387" s="17">
        <v>16145699.17</v>
      </c>
      <c r="M387" s="35">
        <f aca="true" t="shared" si="141" ref="M387:M397">+K387-L387</f>
        <v>333719.8900000006</v>
      </c>
      <c r="N387" s="95">
        <f t="shared" si="137"/>
        <v>0.020669274615253506</v>
      </c>
      <c r="P387" s="17">
        <v>12380103.02</v>
      </c>
      <c r="Q387" s="17">
        <v>12132944</v>
      </c>
      <c r="R387" s="35">
        <f aca="true" t="shared" si="142" ref="R387:R397">+P387-Q387</f>
        <v>247159.01999999955</v>
      </c>
      <c r="S387" s="95">
        <f t="shared" si="138"/>
        <v>0.020370902560829386</v>
      </c>
      <c r="U387" s="17">
        <v>49056182.85</v>
      </c>
      <c r="V387" s="17">
        <v>47964263.26</v>
      </c>
      <c r="W387" s="35">
        <f aca="true" t="shared" si="143" ref="W387:W397">+U387-V387</f>
        <v>1091919.5900000036</v>
      </c>
      <c r="X387" s="95">
        <f t="shared" si="139"/>
        <v>0.022765273889041773</v>
      </c>
    </row>
    <row r="388" spans="1:24" s="14" customFormat="1" ht="12.75" hidden="1" outlineLevel="2">
      <c r="A388" s="14" t="s">
        <v>1183</v>
      </c>
      <c r="B388" s="14" t="s">
        <v>1184</v>
      </c>
      <c r="C388" s="54" t="s">
        <v>65</v>
      </c>
      <c r="D388" s="15"/>
      <c r="E388" s="15"/>
      <c r="F388" s="15">
        <v>319228.42</v>
      </c>
      <c r="G388" s="15">
        <v>309055.81</v>
      </c>
      <c r="H388" s="90">
        <f>+F388-G388</f>
        <v>10172.609999999986</v>
      </c>
      <c r="I388" s="103">
        <f t="shared" si="136"/>
        <v>0.03291512299995262</v>
      </c>
      <c r="J388" s="104"/>
      <c r="K388" s="15">
        <v>1266980.02</v>
      </c>
      <c r="L388" s="15">
        <v>1216346.12</v>
      </c>
      <c r="M388" s="90">
        <f>+K388-L388</f>
        <v>50633.89999999991</v>
      </c>
      <c r="N388" s="103">
        <f t="shared" si="137"/>
        <v>0.04162787151407192</v>
      </c>
      <c r="O388" s="104"/>
      <c r="P388" s="15">
        <v>952164.75</v>
      </c>
      <c r="Q388" s="15">
        <v>919677.13</v>
      </c>
      <c r="R388" s="90">
        <f>+P388-Q388</f>
        <v>32487.619999999995</v>
      </c>
      <c r="S388" s="103">
        <f t="shared" si="138"/>
        <v>0.03532502759963162</v>
      </c>
      <c r="T388" s="104"/>
      <c r="U388" s="15">
        <v>3845312.95</v>
      </c>
      <c r="V388" s="15">
        <v>4077201.38</v>
      </c>
      <c r="W388" s="90">
        <f>+U388-V388</f>
        <v>-231888.4299999997</v>
      </c>
      <c r="X388" s="103">
        <f t="shared" si="139"/>
        <v>-0.05687441173190217</v>
      </c>
    </row>
    <row r="389" spans="1:24" ht="12.75" hidden="1" outlineLevel="1">
      <c r="A389" s="74" t="s">
        <v>346</v>
      </c>
      <c r="C389" s="75" t="s">
        <v>352</v>
      </c>
      <c r="D389" s="28"/>
      <c r="E389" s="28"/>
      <c r="F389" s="17">
        <v>319228.42</v>
      </c>
      <c r="G389" s="17">
        <v>309055.81</v>
      </c>
      <c r="H389" s="35">
        <f t="shared" si="140"/>
        <v>10172.609999999986</v>
      </c>
      <c r="I389" s="95">
        <f t="shared" si="136"/>
        <v>0.03291512299995262</v>
      </c>
      <c r="K389" s="17">
        <v>1266980.02</v>
      </c>
      <c r="L389" s="17">
        <v>1216346.12</v>
      </c>
      <c r="M389" s="35">
        <f t="shared" si="141"/>
        <v>50633.89999999991</v>
      </c>
      <c r="N389" s="95">
        <f t="shared" si="137"/>
        <v>0.04162787151407192</v>
      </c>
      <c r="P389" s="17">
        <v>952164.75</v>
      </c>
      <c r="Q389" s="17">
        <v>919677.13</v>
      </c>
      <c r="R389" s="35">
        <f t="shared" si="142"/>
        <v>32487.619999999995</v>
      </c>
      <c r="S389" s="95">
        <f t="shared" si="138"/>
        <v>0.03532502759963162</v>
      </c>
      <c r="U389" s="17">
        <v>3845312.95</v>
      </c>
      <c r="V389" s="17">
        <v>4077201.38</v>
      </c>
      <c r="W389" s="35">
        <f t="shared" si="143"/>
        <v>-231888.4299999997</v>
      </c>
      <c r="X389" s="95">
        <f t="shared" si="139"/>
        <v>-0.05687441173190217</v>
      </c>
    </row>
    <row r="390" spans="1:24" ht="12.75" hidden="1" outlineLevel="1">
      <c r="A390" s="74" t="s">
        <v>347</v>
      </c>
      <c r="C390" s="75" t="s">
        <v>351</v>
      </c>
      <c r="D390" s="28"/>
      <c r="E390" s="28"/>
      <c r="F390" s="17">
        <v>0</v>
      </c>
      <c r="G390" s="17">
        <v>0</v>
      </c>
      <c r="H390" s="35">
        <f t="shared" si="140"/>
        <v>0</v>
      </c>
      <c r="I390" s="95">
        <f t="shared" si="136"/>
        <v>0</v>
      </c>
      <c r="K390" s="17">
        <v>0</v>
      </c>
      <c r="L390" s="17">
        <v>0</v>
      </c>
      <c r="M390" s="35">
        <f t="shared" si="141"/>
        <v>0</v>
      </c>
      <c r="N390" s="95">
        <f t="shared" si="137"/>
        <v>0</v>
      </c>
      <c r="P390" s="17">
        <v>0</v>
      </c>
      <c r="Q390" s="17">
        <v>0</v>
      </c>
      <c r="R390" s="35">
        <f t="shared" si="142"/>
        <v>0</v>
      </c>
      <c r="S390" s="95">
        <f t="shared" si="138"/>
        <v>0</v>
      </c>
      <c r="U390" s="17">
        <v>0</v>
      </c>
      <c r="V390" s="17">
        <v>0</v>
      </c>
      <c r="W390" s="35">
        <f t="shared" si="143"/>
        <v>0</v>
      </c>
      <c r="X390" s="95">
        <f t="shared" si="139"/>
        <v>0</v>
      </c>
    </row>
    <row r="391" spans="1:24" s="14" customFormat="1" ht="12.75" hidden="1" outlineLevel="2">
      <c r="A391" s="14" t="s">
        <v>1185</v>
      </c>
      <c r="B391" s="14" t="s">
        <v>1186</v>
      </c>
      <c r="C391" s="54" t="s">
        <v>66</v>
      </c>
      <c r="D391" s="15"/>
      <c r="E391" s="15"/>
      <c r="F391" s="15">
        <v>3218</v>
      </c>
      <c r="G391" s="15">
        <v>3218</v>
      </c>
      <c r="H391" s="90">
        <f>+F391-G391</f>
        <v>0</v>
      </c>
      <c r="I391" s="103">
        <f t="shared" si="136"/>
        <v>0</v>
      </c>
      <c r="J391" s="104"/>
      <c r="K391" s="15">
        <v>12872</v>
      </c>
      <c r="L391" s="15">
        <v>12872</v>
      </c>
      <c r="M391" s="90">
        <f>+K391-L391</f>
        <v>0</v>
      </c>
      <c r="N391" s="103">
        <f t="shared" si="137"/>
        <v>0</v>
      </c>
      <c r="O391" s="104"/>
      <c r="P391" s="15">
        <v>9654</v>
      </c>
      <c r="Q391" s="15">
        <v>9654</v>
      </c>
      <c r="R391" s="90">
        <f>+P391-Q391</f>
        <v>0</v>
      </c>
      <c r="S391" s="103">
        <f t="shared" si="138"/>
        <v>0</v>
      </c>
      <c r="T391" s="104"/>
      <c r="U391" s="15">
        <v>38616</v>
      </c>
      <c r="V391" s="15">
        <v>38616</v>
      </c>
      <c r="W391" s="90">
        <f>+U391-V391</f>
        <v>0</v>
      </c>
      <c r="X391" s="103">
        <f t="shared" si="139"/>
        <v>0</v>
      </c>
    </row>
    <row r="392" spans="1:24" ht="12.75" hidden="1" outlineLevel="1">
      <c r="A392" s="74" t="s">
        <v>348</v>
      </c>
      <c r="C392" s="75" t="s">
        <v>353</v>
      </c>
      <c r="D392" s="28"/>
      <c r="E392" s="28"/>
      <c r="F392" s="17">
        <v>3218</v>
      </c>
      <c r="G392" s="17">
        <v>3218</v>
      </c>
      <c r="H392" s="35">
        <f t="shared" si="140"/>
        <v>0</v>
      </c>
      <c r="I392" s="95">
        <f t="shared" si="136"/>
        <v>0</v>
      </c>
      <c r="K392" s="17">
        <v>12872</v>
      </c>
      <c r="L392" s="17">
        <v>12872</v>
      </c>
      <c r="M392" s="35">
        <f t="shared" si="141"/>
        <v>0</v>
      </c>
      <c r="N392" s="95">
        <f t="shared" si="137"/>
        <v>0</v>
      </c>
      <c r="P392" s="17">
        <v>9654</v>
      </c>
      <c r="Q392" s="17">
        <v>9654</v>
      </c>
      <c r="R392" s="35">
        <f t="shared" si="142"/>
        <v>0</v>
      </c>
      <c r="S392" s="95">
        <f t="shared" si="138"/>
        <v>0</v>
      </c>
      <c r="U392" s="17">
        <v>38616</v>
      </c>
      <c r="V392" s="17">
        <v>38616</v>
      </c>
      <c r="W392" s="35">
        <f t="shared" si="143"/>
        <v>0</v>
      </c>
      <c r="X392" s="95">
        <f t="shared" si="139"/>
        <v>0</v>
      </c>
    </row>
    <row r="393" spans="1:24" ht="12.75" hidden="1" outlineLevel="1">
      <c r="A393" s="74" t="s">
        <v>349</v>
      </c>
      <c r="C393" s="75" t="s">
        <v>354</v>
      </c>
      <c r="D393" s="28"/>
      <c r="E393" s="28"/>
      <c r="F393" s="17">
        <v>0</v>
      </c>
      <c r="G393" s="17">
        <v>0</v>
      </c>
      <c r="H393" s="35">
        <f t="shared" si="140"/>
        <v>0</v>
      </c>
      <c r="I393" s="95">
        <f t="shared" si="136"/>
        <v>0</v>
      </c>
      <c r="K393" s="17">
        <v>0</v>
      </c>
      <c r="L393" s="17">
        <v>0</v>
      </c>
      <c r="M393" s="35">
        <f t="shared" si="141"/>
        <v>0</v>
      </c>
      <c r="N393" s="95">
        <f t="shared" si="137"/>
        <v>0</v>
      </c>
      <c r="P393" s="17">
        <v>0</v>
      </c>
      <c r="Q393" s="17">
        <v>0</v>
      </c>
      <c r="R393" s="35">
        <f t="shared" si="142"/>
        <v>0</v>
      </c>
      <c r="S393" s="95">
        <f t="shared" si="138"/>
        <v>0</v>
      </c>
      <c r="U393" s="17">
        <v>0</v>
      </c>
      <c r="V393" s="17">
        <v>0</v>
      </c>
      <c r="W393" s="35">
        <f t="shared" si="143"/>
        <v>0</v>
      </c>
      <c r="X393" s="95">
        <f t="shared" si="139"/>
        <v>0</v>
      </c>
    </row>
    <row r="394" spans="1:24" s="14" customFormat="1" ht="12.75" hidden="1" outlineLevel="2">
      <c r="A394" s="14" t="s">
        <v>1187</v>
      </c>
      <c r="B394" s="14" t="s">
        <v>1188</v>
      </c>
      <c r="C394" s="54" t="s">
        <v>67</v>
      </c>
      <c r="D394" s="15"/>
      <c r="E394" s="15"/>
      <c r="F394" s="15">
        <v>25959.56</v>
      </c>
      <c r="G394" s="15">
        <v>25959.56</v>
      </c>
      <c r="H394" s="90">
        <f>+F394-G394</f>
        <v>0</v>
      </c>
      <c r="I394" s="103">
        <f t="shared" si="136"/>
        <v>0</v>
      </c>
      <c r="J394" s="104"/>
      <c r="K394" s="15">
        <v>103838.24</v>
      </c>
      <c r="L394" s="15">
        <v>103838.24</v>
      </c>
      <c r="M394" s="90">
        <f>+K394-L394</f>
        <v>0</v>
      </c>
      <c r="N394" s="103">
        <f t="shared" si="137"/>
        <v>0</v>
      </c>
      <c r="O394" s="104"/>
      <c r="P394" s="15">
        <v>77878.68000000001</v>
      </c>
      <c r="Q394" s="15">
        <v>77878.68000000001</v>
      </c>
      <c r="R394" s="90">
        <f>+P394-Q394</f>
        <v>0</v>
      </c>
      <c r="S394" s="103">
        <f t="shared" si="138"/>
        <v>0</v>
      </c>
      <c r="T394" s="104"/>
      <c r="U394" s="15">
        <v>311514.72000000003</v>
      </c>
      <c r="V394" s="15">
        <v>311514.72000000003</v>
      </c>
      <c r="W394" s="90">
        <f>+U394-V394</f>
        <v>0</v>
      </c>
      <c r="X394" s="103">
        <f t="shared" si="139"/>
        <v>0</v>
      </c>
    </row>
    <row r="395" spans="1:24" ht="12.75" hidden="1" outlineLevel="1">
      <c r="A395" s="74" t="s">
        <v>350</v>
      </c>
      <c r="C395" s="75" t="s">
        <v>355</v>
      </c>
      <c r="D395" s="28"/>
      <c r="E395" s="28"/>
      <c r="F395" s="17">
        <v>25959.56</v>
      </c>
      <c r="G395" s="17">
        <v>25959.56</v>
      </c>
      <c r="H395" s="35">
        <f t="shared" si="140"/>
        <v>0</v>
      </c>
      <c r="I395" s="95">
        <f t="shared" si="136"/>
        <v>0</v>
      </c>
      <c r="K395" s="17">
        <v>103838.24</v>
      </c>
      <c r="L395" s="17">
        <v>103838.24</v>
      </c>
      <c r="M395" s="35">
        <f t="shared" si="141"/>
        <v>0</v>
      </c>
      <c r="N395" s="95">
        <f t="shared" si="137"/>
        <v>0</v>
      </c>
      <c r="P395" s="17">
        <v>77878.68000000001</v>
      </c>
      <c r="Q395" s="17">
        <v>77878.68000000001</v>
      </c>
      <c r="R395" s="35">
        <f t="shared" si="142"/>
        <v>0</v>
      </c>
      <c r="S395" s="95">
        <f t="shared" si="138"/>
        <v>0</v>
      </c>
      <c r="U395" s="17">
        <v>311514.72000000003</v>
      </c>
      <c r="V395" s="17">
        <v>311514.72000000003</v>
      </c>
      <c r="W395" s="35">
        <f t="shared" si="143"/>
        <v>0</v>
      </c>
      <c r="X395" s="95">
        <f t="shared" si="139"/>
        <v>0</v>
      </c>
    </row>
    <row r="396" spans="1:24" ht="12.75" hidden="1" outlineLevel="1">
      <c r="A396" s="9" t="s">
        <v>392</v>
      </c>
      <c r="C396" s="66" t="s">
        <v>335</v>
      </c>
      <c r="D396" s="28"/>
      <c r="E396" s="28"/>
      <c r="F396" s="17">
        <v>348405.98</v>
      </c>
      <c r="G396" s="17">
        <v>338233.37</v>
      </c>
      <c r="H396" s="35">
        <f t="shared" si="140"/>
        <v>10172.609999999986</v>
      </c>
      <c r="I396" s="95">
        <f t="shared" si="136"/>
        <v>0.030075713700277375</v>
      </c>
      <c r="K396" s="17">
        <v>1383690.26</v>
      </c>
      <c r="L396" s="17">
        <v>1333056.36</v>
      </c>
      <c r="M396" s="35">
        <f t="shared" si="141"/>
        <v>50633.89999999991</v>
      </c>
      <c r="N396" s="95">
        <f t="shared" si="137"/>
        <v>0.03798331527408181</v>
      </c>
      <c r="P396" s="17">
        <v>1039697.43</v>
      </c>
      <c r="Q396" s="17">
        <v>1007209.81</v>
      </c>
      <c r="R396" s="35">
        <f t="shared" si="142"/>
        <v>32487.619999999995</v>
      </c>
      <c r="S396" s="95">
        <f t="shared" si="138"/>
        <v>0.032255067094709884</v>
      </c>
      <c r="U396" s="17">
        <v>4195443.67</v>
      </c>
      <c r="V396" s="17">
        <v>4427332.1</v>
      </c>
      <c r="W396" s="35">
        <f t="shared" si="143"/>
        <v>-231888.4299999997</v>
      </c>
      <c r="X396" s="95">
        <f t="shared" si="139"/>
        <v>-0.05237656104451702</v>
      </c>
    </row>
    <row r="397" spans="1:24" s="13" customFormat="1" ht="12.75" collapsed="1">
      <c r="A397" s="13" t="s">
        <v>344</v>
      </c>
      <c r="B397" s="11"/>
      <c r="C397" s="52" t="s">
        <v>260</v>
      </c>
      <c r="D397" s="29"/>
      <c r="E397" s="29"/>
      <c r="F397" s="29">
        <v>4477092.34</v>
      </c>
      <c r="G397" s="29">
        <v>4383754.149999999</v>
      </c>
      <c r="H397" s="29">
        <f t="shared" si="140"/>
        <v>93338.19000000041</v>
      </c>
      <c r="I397" s="98">
        <f t="shared" si="136"/>
        <v>0.021291839552635593</v>
      </c>
      <c r="J397" s="115"/>
      <c r="K397" s="29">
        <v>17863109.32</v>
      </c>
      <c r="L397" s="29">
        <v>17478755.529999997</v>
      </c>
      <c r="M397" s="29">
        <f t="shared" si="141"/>
        <v>384353.79000000283</v>
      </c>
      <c r="N397" s="98">
        <f t="shared" si="137"/>
        <v>0.02198976862742372</v>
      </c>
      <c r="O397" s="115"/>
      <c r="P397" s="29">
        <v>13419800.45</v>
      </c>
      <c r="Q397" s="29">
        <v>13140153.81</v>
      </c>
      <c r="R397" s="29">
        <f t="shared" si="142"/>
        <v>279646.63999999873</v>
      </c>
      <c r="S397" s="98">
        <f t="shared" si="138"/>
        <v>0.021281839165929725</v>
      </c>
      <c r="T397" s="115"/>
      <c r="U397" s="29">
        <v>53251626.52</v>
      </c>
      <c r="V397" s="29">
        <v>52391595.36</v>
      </c>
      <c r="W397" s="29">
        <f t="shared" si="143"/>
        <v>860031.1600000039</v>
      </c>
      <c r="X397" s="98">
        <f t="shared" si="139"/>
        <v>0.01641544133348956</v>
      </c>
    </row>
    <row r="398" spans="2:24" s="30" customFormat="1" ht="4.5" customHeight="1" hidden="1" outlineLevel="1">
      <c r="B398" s="31"/>
      <c r="C398" s="58"/>
      <c r="D398" s="33"/>
      <c r="E398" s="33"/>
      <c r="F398" s="36"/>
      <c r="G398" s="36"/>
      <c r="H398" s="36"/>
      <c r="I398" s="100"/>
      <c r="J398" s="116"/>
      <c r="K398" s="36"/>
      <c r="L398" s="36"/>
      <c r="M398" s="36"/>
      <c r="N398" s="100"/>
      <c r="O398" s="116"/>
      <c r="P398" s="36"/>
      <c r="Q398" s="36"/>
      <c r="R398" s="36"/>
      <c r="S398" s="100"/>
      <c r="T398" s="116"/>
      <c r="U398" s="36"/>
      <c r="V398" s="36"/>
      <c r="W398" s="36"/>
      <c r="X398" s="100"/>
    </row>
    <row r="399" spans="1:24" s="14" customFormat="1" ht="12.75" hidden="1" outlineLevel="2">
      <c r="A399" s="14" t="s">
        <v>1189</v>
      </c>
      <c r="B399" s="14" t="s">
        <v>1190</v>
      </c>
      <c r="C399" s="54" t="s">
        <v>68</v>
      </c>
      <c r="D399" s="15"/>
      <c r="E399" s="15"/>
      <c r="F399" s="15">
        <v>231785.121</v>
      </c>
      <c r="G399" s="15">
        <v>211698.94</v>
      </c>
      <c r="H399" s="90">
        <f aca="true" t="shared" si="144" ref="H399:H440">+F399-G399</f>
        <v>20086.18100000001</v>
      </c>
      <c r="I399" s="103">
        <f aca="true" t="shared" si="145" ref="I399:I440">IF(G399&lt;0,IF(H399=0,0,IF(OR(G399=0,F399=0),"N.M.",IF(ABS(H399/G399)&gt;=10,"N.M.",H399/(-G399)))),IF(H399=0,0,IF(OR(G399=0,F399=0),"N.M.",IF(ABS(H399/G399)&gt;=10,"N.M.",H399/G399))))</f>
        <v>0.09488087658823427</v>
      </c>
      <c r="J399" s="104"/>
      <c r="K399" s="15">
        <v>819886.946</v>
      </c>
      <c r="L399" s="15">
        <v>845730.35</v>
      </c>
      <c r="M399" s="90">
        <f aca="true" t="shared" si="146" ref="M399:M440">+K399-L399</f>
        <v>-25843.40399999998</v>
      </c>
      <c r="N399" s="103">
        <f aca="true" t="shared" si="147" ref="N399:N440">IF(L399&lt;0,IF(M399=0,0,IF(OR(L399=0,K399=0),"N.M.",IF(ABS(M399/L399)&gt;=10,"N.M.",M399/(-L399)))),IF(M399=0,0,IF(OR(L399=0,K399=0),"N.M.",IF(ABS(M399/L399)&gt;=10,"N.M.",M399/L399))))</f>
        <v>-0.030557498616432508</v>
      </c>
      <c r="O399" s="104"/>
      <c r="P399" s="15">
        <v>635559.611</v>
      </c>
      <c r="Q399" s="15">
        <v>619887.4400000001</v>
      </c>
      <c r="R399" s="90">
        <f aca="true" t="shared" si="148" ref="R399:R440">+P399-Q399</f>
        <v>15672.170999999973</v>
      </c>
      <c r="S399" s="103">
        <f aca="true" t="shared" si="149" ref="S399:S440">IF(Q399&lt;0,IF(R399=0,0,IF(OR(Q399=0,P399=0),"N.M.",IF(ABS(R399/Q399)&gt;=10,"N.M.",R399/(-Q399)))),IF(R399=0,0,IF(OR(Q399=0,P399=0),"N.M.",IF(ABS(R399/Q399)&gt;=10,"N.M.",R399/Q399))))</f>
        <v>0.02528228511937582</v>
      </c>
      <c r="T399" s="104"/>
      <c r="U399" s="15">
        <v>3174293.526</v>
      </c>
      <c r="V399" s="15">
        <v>2611855.61</v>
      </c>
      <c r="W399" s="90">
        <f aca="true" t="shared" si="150" ref="W399:W440">+U399-V399</f>
        <v>562437.9160000002</v>
      </c>
      <c r="X399" s="103">
        <f aca="true" t="shared" si="151" ref="X399:X440">IF(V399&lt;0,IF(W399=0,0,IF(OR(V399=0,U399=0),"N.M.",IF(ABS(W399/V399)&gt;=10,"N.M.",W399/(-V399)))),IF(W399=0,0,IF(OR(V399=0,U399=0),"N.M.",IF(ABS(W399/V399)&gt;=10,"N.M.",W399/V399))))</f>
        <v>0.21534035566384171</v>
      </c>
    </row>
    <row r="400" spans="1:24" s="14" customFormat="1" ht="12.75" hidden="1" outlineLevel="2">
      <c r="A400" s="14" t="s">
        <v>1191</v>
      </c>
      <c r="B400" s="14" t="s">
        <v>1192</v>
      </c>
      <c r="C400" s="54" t="s">
        <v>69</v>
      </c>
      <c r="D400" s="15"/>
      <c r="E400" s="15"/>
      <c r="F400" s="15">
        <v>107.24000000000001</v>
      </c>
      <c r="G400" s="15">
        <v>43.86</v>
      </c>
      <c r="H400" s="90">
        <f t="shared" si="144"/>
        <v>63.38000000000001</v>
      </c>
      <c r="I400" s="103">
        <f t="shared" si="145"/>
        <v>1.4450524395804836</v>
      </c>
      <c r="J400" s="104"/>
      <c r="K400" s="15">
        <v>17911.08</v>
      </c>
      <c r="L400" s="15">
        <v>22310.420000000002</v>
      </c>
      <c r="M400" s="90">
        <f t="shared" si="146"/>
        <v>-4399.34</v>
      </c>
      <c r="N400" s="103">
        <f t="shared" si="147"/>
        <v>-0.19718768180966562</v>
      </c>
      <c r="O400" s="104"/>
      <c r="P400" s="15">
        <v>2187.26</v>
      </c>
      <c r="Q400" s="15">
        <v>1546.1000000000001</v>
      </c>
      <c r="R400" s="90">
        <f t="shared" si="148"/>
        <v>641.1600000000001</v>
      </c>
      <c r="S400" s="103">
        <f t="shared" si="149"/>
        <v>0.41469503913071604</v>
      </c>
      <c r="T400" s="104"/>
      <c r="U400" s="15">
        <v>26630.13</v>
      </c>
      <c r="V400" s="15">
        <v>27480.280000000002</v>
      </c>
      <c r="W400" s="90">
        <f t="shared" si="150"/>
        <v>-850.1500000000015</v>
      </c>
      <c r="X400" s="103">
        <f t="shared" si="151"/>
        <v>-0.030936729902315455</v>
      </c>
    </row>
    <row r="401" spans="1:24" s="14" customFormat="1" ht="12.75" hidden="1" outlineLevel="2">
      <c r="A401" s="14" t="s">
        <v>1193</v>
      </c>
      <c r="B401" s="14" t="s">
        <v>1194</v>
      </c>
      <c r="C401" s="54" t="s">
        <v>70</v>
      </c>
      <c r="D401" s="15"/>
      <c r="E401" s="15"/>
      <c r="F401" s="15">
        <v>0</v>
      </c>
      <c r="G401" s="15">
        <v>0</v>
      </c>
      <c r="H401" s="90">
        <f t="shared" si="144"/>
        <v>0</v>
      </c>
      <c r="I401" s="103">
        <f t="shared" si="145"/>
        <v>0</v>
      </c>
      <c r="J401" s="104"/>
      <c r="K401" s="15">
        <v>0</v>
      </c>
      <c r="L401" s="15">
        <v>0</v>
      </c>
      <c r="M401" s="90">
        <f t="shared" si="146"/>
        <v>0</v>
      </c>
      <c r="N401" s="103">
        <f t="shared" si="147"/>
        <v>0</v>
      </c>
      <c r="O401" s="104"/>
      <c r="P401" s="15">
        <v>0</v>
      </c>
      <c r="Q401" s="15">
        <v>0</v>
      </c>
      <c r="R401" s="90">
        <f t="shared" si="148"/>
        <v>0</v>
      </c>
      <c r="S401" s="103">
        <f t="shared" si="149"/>
        <v>0</v>
      </c>
      <c r="T401" s="104"/>
      <c r="U401" s="15">
        <v>0</v>
      </c>
      <c r="V401" s="15">
        <v>-11197.35</v>
      </c>
      <c r="W401" s="90">
        <f t="shared" si="150"/>
        <v>11197.35</v>
      </c>
      <c r="X401" s="103" t="str">
        <f t="shared" si="151"/>
        <v>N.M.</v>
      </c>
    </row>
    <row r="402" spans="1:24" s="14" customFormat="1" ht="12.75" hidden="1" outlineLevel="2">
      <c r="A402" s="14" t="s">
        <v>1195</v>
      </c>
      <c r="B402" s="14" t="s">
        <v>1196</v>
      </c>
      <c r="C402" s="54" t="s">
        <v>70</v>
      </c>
      <c r="D402" s="15"/>
      <c r="E402" s="15"/>
      <c r="F402" s="15">
        <v>0</v>
      </c>
      <c r="G402" s="15">
        <v>0</v>
      </c>
      <c r="H402" s="90">
        <f t="shared" si="144"/>
        <v>0</v>
      </c>
      <c r="I402" s="103">
        <f t="shared" si="145"/>
        <v>0</v>
      </c>
      <c r="J402" s="104"/>
      <c r="K402" s="15">
        <v>0</v>
      </c>
      <c r="L402" s="15">
        <v>0</v>
      </c>
      <c r="M402" s="90">
        <f t="shared" si="146"/>
        <v>0</v>
      </c>
      <c r="N402" s="103">
        <f t="shared" si="147"/>
        <v>0</v>
      </c>
      <c r="O402" s="104"/>
      <c r="P402" s="15">
        <v>0</v>
      </c>
      <c r="Q402" s="15">
        <v>0</v>
      </c>
      <c r="R402" s="90">
        <f t="shared" si="148"/>
        <v>0</v>
      </c>
      <c r="S402" s="103">
        <f t="shared" si="149"/>
        <v>0</v>
      </c>
      <c r="T402" s="104"/>
      <c r="U402" s="15">
        <v>0</v>
      </c>
      <c r="V402" s="15">
        <v>1323.68</v>
      </c>
      <c r="W402" s="90">
        <f t="shared" si="150"/>
        <v>-1323.68</v>
      </c>
      <c r="X402" s="103" t="str">
        <f t="shared" si="151"/>
        <v>N.M.</v>
      </c>
    </row>
    <row r="403" spans="1:24" s="14" customFormat="1" ht="12.75" hidden="1" outlineLevel="2">
      <c r="A403" s="14" t="s">
        <v>1197</v>
      </c>
      <c r="B403" s="14" t="s">
        <v>1198</v>
      </c>
      <c r="C403" s="54" t="s">
        <v>70</v>
      </c>
      <c r="D403" s="15"/>
      <c r="E403" s="15"/>
      <c r="F403" s="15">
        <v>0</v>
      </c>
      <c r="G403" s="15">
        <v>0</v>
      </c>
      <c r="H403" s="90">
        <f t="shared" si="144"/>
        <v>0</v>
      </c>
      <c r="I403" s="103">
        <f t="shared" si="145"/>
        <v>0</v>
      </c>
      <c r="J403" s="104"/>
      <c r="K403" s="15">
        <v>0</v>
      </c>
      <c r="L403" s="15">
        <v>1016.27</v>
      </c>
      <c r="M403" s="90">
        <f t="shared" si="146"/>
        <v>-1016.27</v>
      </c>
      <c r="N403" s="103" t="str">
        <f t="shared" si="147"/>
        <v>N.M.</v>
      </c>
      <c r="O403" s="104"/>
      <c r="P403" s="15">
        <v>0</v>
      </c>
      <c r="Q403" s="15">
        <v>1016.27</v>
      </c>
      <c r="R403" s="90">
        <f t="shared" si="148"/>
        <v>-1016.27</v>
      </c>
      <c r="S403" s="103" t="str">
        <f t="shared" si="149"/>
        <v>N.M.</v>
      </c>
      <c r="T403" s="104"/>
      <c r="U403" s="15">
        <v>-1479052.95</v>
      </c>
      <c r="V403" s="15">
        <v>6002786.609999999</v>
      </c>
      <c r="W403" s="90">
        <f t="shared" si="150"/>
        <v>-7481839.56</v>
      </c>
      <c r="X403" s="103">
        <f t="shared" si="151"/>
        <v>-1.246394390821099</v>
      </c>
    </row>
    <row r="404" spans="1:24" s="14" customFormat="1" ht="12.75" hidden="1" outlineLevel="2">
      <c r="A404" s="14" t="s">
        <v>1199</v>
      </c>
      <c r="B404" s="14" t="s">
        <v>1200</v>
      </c>
      <c r="C404" s="54" t="s">
        <v>70</v>
      </c>
      <c r="D404" s="15"/>
      <c r="E404" s="15"/>
      <c r="F404" s="15">
        <v>0</v>
      </c>
      <c r="G404" s="15">
        <v>748818</v>
      </c>
      <c r="H404" s="90">
        <f t="shared" si="144"/>
        <v>-748818</v>
      </c>
      <c r="I404" s="103" t="str">
        <f t="shared" si="145"/>
        <v>N.M.</v>
      </c>
      <c r="J404" s="104"/>
      <c r="K404" s="15">
        <v>-823500</v>
      </c>
      <c r="L404" s="15">
        <v>2995272</v>
      </c>
      <c r="M404" s="90">
        <f t="shared" si="146"/>
        <v>-3818772</v>
      </c>
      <c r="N404" s="103">
        <f t="shared" si="147"/>
        <v>-1.2749332948727194</v>
      </c>
      <c r="O404" s="104"/>
      <c r="P404" s="15">
        <v>-823500</v>
      </c>
      <c r="Q404" s="15">
        <v>2246454</v>
      </c>
      <c r="R404" s="90">
        <f t="shared" si="148"/>
        <v>-3069954</v>
      </c>
      <c r="S404" s="103">
        <f t="shared" si="149"/>
        <v>-1.3665777264969592</v>
      </c>
      <c r="T404" s="104"/>
      <c r="U404" s="15">
        <v>5167028</v>
      </c>
      <c r="V404" s="15">
        <v>2995470.37</v>
      </c>
      <c r="W404" s="90">
        <f t="shared" si="150"/>
        <v>2171557.63</v>
      </c>
      <c r="X404" s="103">
        <f t="shared" si="151"/>
        <v>0.7249471240805496</v>
      </c>
    </row>
    <row r="405" spans="1:24" s="14" customFormat="1" ht="12.75" hidden="1" outlineLevel="2">
      <c r="A405" s="14" t="s">
        <v>1201</v>
      </c>
      <c r="B405" s="14" t="s">
        <v>1202</v>
      </c>
      <c r="C405" s="54" t="s">
        <v>71</v>
      </c>
      <c r="D405" s="15"/>
      <c r="E405" s="15"/>
      <c r="F405" s="15">
        <v>698923</v>
      </c>
      <c r="G405" s="15">
        <v>0</v>
      </c>
      <c r="H405" s="90">
        <f t="shared" si="144"/>
        <v>698923</v>
      </c>
      <c r="I405" s="103" t="str">
        <f t="shared" si="145"/>
        <v>N.M.</v>
      </c>
      <c r="J405" s="104"/>
      <c r="K405" s="15">
        <v>2770918.59</v>
      </c>
      <c r="L405" s="15">
        <v>0</v>
      </c>
      <c r="M405" s="90">
        <f t="shared" si="146"/>
        <v>2770918.59</v>
      </c>
      <c r="N405" s="103" t="str">
        <f t="shared" si="147"/>
        <v>N.M.</v>
      </c>
      <c r="O405" s="104"/>
      <c r="P405" s="15">
        <v>2132087.59</v>
      </c>
      <c r="Q405" s="15">
        <v>0</v>
      </c>
      <c r="R405" s="90">
        <f t="shared" si="148"/>
        <v>2132087.59</v>
      </c>
      <c r="S405" s="103" t="str">
        <f t="shared" si="149"/>
        <v>N.M.</v>
      </c>
      <c r="T405" s="104"/>
      <c r="U405" s="15">
        <v>2771116.98</v>
      </c>
      <c r="V405" s="15">
        <v>0</v>
      </c>
      <c r="W405" s="90">
        <f t="shared" si="150"/>
        <v>2771116.98</v>
      </c>
      <c r="X405" s="103" t="str">
        <f t="shared" si="151"/>
        <v>N.M.</v>
      </c>
    </row>
    <row r="406" spans="1:24" s="14" customFormat="1" ht="12.75" hidden="1" outlineLevel="2">
      <c r="A406" s="14" t="s">
        <v>1203</v>
      </c>
      <c r="B406" s="14" t="s">
        <v>1204</v>
      </c>
      <c r="C406" s="54" t="s">
        <v>72</v>
      </c>
      <c r="D406" s="15"/>
      <c r="E406" s="15"/>
      <c r="F406" s="15">
        <v>0</v>
      </c>
      <c r="G406" s="15">
        <v>0</v>
      </c>
      <c r="H406" s="90">
        <f t="shared" si="144"/>
        <v>0</v>
      </c>
      <c r="I406" s="103">
        <f t="shared" si="145"/>
        <v>0</v>
      </c>
      <c r="J406" s="104"/>
      <c r="K406" s="15">
        <v>0</v>
      </c>
      <c r="L406" s="15">
        <v>-54754</v>
      </c>
      <c r="M406" s="90">
        <f t="shared" si="146"/>
        <v>54754</v>
      </c>
      <c r="N406" s="103" t="str">
        <f t="shared" si="147"/>
        <v>N.M.</v>
      </c>
      <c r="O406" s="104"/>
      <c r="P406" s="15">
        <v>0</v>
      </c>
      <c r="Q406" s="15">
        <v>-54754</v>
      </c>
      <c r="R406" s="90">
        <f t="shared" si="148"/>
        <v>54754</v>
      </c>
      <c r="S406" s="103" t="str">
        <f t="shared" si="149"/>
        <v>N.M.</v>
      </c>
      <c r="T406" s="104"/>
      <c r="U406" s="15">
        <v>0</v>
      </c>
      <c r="V406" s="15">
        <v>112729</v>
      </c>
      <c r="W406" s="90">
        <f t="shared" si="150"/>
        <v>-112729</v>
      </c>
      <c r="X406" s="103" t="str">
        <f t="shared" si="151"/>
        <v>N.M.</v>
      </c>
    </row>
    <row r="407" spans="1:24" s="14" customFormat="1" ht="12.75" hidden="1" outlineLevel="2">
      <c r="A407" s="14" t="s">
        <v>1205</v>
      </c>
      <c r="B407" s="14" t="s">
        <v>1206</v>
      </c>
      <c r="C407" s="54" t="s">
        <v>72</v>
      </c>
      <c r="D407" s="15"/>
      <c r="E407" s="15"/>
      <c r="F407" s="15">
        <v>0</v>
      </c>
      <c r="G407" s="15">
        <v>21572</v>
      </c>
      <c r="H407" s="90">
        <f t="shared" si="144"/>
        <v>-21572</v>
      </c>
      <c r="I407" s="103" t="str">
        <f t="shared" si="145"/>
        <v>N.M.</v>
      </c>
      <c r="J407" s="104"/>
      <c r="K407" s="15">
        <v>-565</v>
      </c>
      <c r="L407" s="15">
        <v>86288</v>
      </c>
      <c r="M407" s="90">
        <f t="shared" si="146"/>
        <v>-86853</v>
      </c>
      <c r="N407" s="103">
        <f t="shared" si="147"/>
        <v>-1.0065478397923233</v>
      </c>
      <c r="O407" s="104"/>
      <c r="P407" s="15">
        <v>-565</v>
      </c>
      <c r="Q407" s="15">
        <v>64716</v>
      </c>
      <c r="R407" s="90">
        <f t="shared" si="148"/>
        <v>-65281</v>
      </c>
      <c r="S407" s="103">
        <f t="shared" si="149"/>
        <v>-1.0087304530564312</v>
      </c>
      <c r="T407" s="104"/>
      <c r="U407" s="15">
        <v>181305</v>
      </c>
      <c r="V407" s="15">
        <v>86288</v>
      </c>
      <c r="W407" s="90">
        <f t="shared" si="150"/>
        <v>95017</v>
      </c>
      <c r="X407" s="103">
        <f t="shared" si="151"/>
        <v>1.1011612275171518</v>
      </c>
    </row>
    <row r="408" spans="1:24" s="14" customFormat="1" ht="12.75" hidden="1" outlineLevel="2">
      <c r="A408" s="14" t="s">
        <v>1207</v>
      </c>
      <c r="B408" s="14" t="s">
        <v>1208</v>
      </c>
      <c r="C408" s="54" t="s">
        <v>72</v>
      </c>
      <c r="D408" s="15"/>
      <c r="E408" s="15"/>
      <c r="F408" s="15">
        <v>16000</v>
      </c>
      <c r="G408" s="15">
        <v>0</v>
      </c>
      <c r="H408" s="90">
        <f t="shared" si="144"/>
        <v>16000</v>
      </c>
      <c r="I408" s="103" t="str">
        <f t="shared" si="145"/>
        <v>N.M.</v>
      </c>
      <c r="J408" s="104"/>
      <c r="K408" s="15">
        <v>64000</v>
      </c>
      <c r="L408" s="15">
        <v>0</v>
      </c>
      <c r="M408" s="90">
        <f t="shared" si="146"/>
        <v>64000</v>
      </c>
      <c r="N408" s="103" t="str">
        <f t="shared" si="147"/>
        <v>N.M.</v>
      </c>
      <c r="O408" s="104"/>
      <c r="P408" s="15">
        <v>48000</v>
      </c>
      <c r="Q408" s="15">
        <v>0</v>
      </c>
      <c r="R408" s="90">
        <f t="shared" si="148"/>
        <v>48000</v>
      </c>
      <c r="S408" s="103" t="str">
        <f t="shared" si="149"/>
        <v>N.M.</v>
      </c>
      <c r="T408" s="104"/>
      <c r="U408" s="15">
        <v>64000</v>
      </c>
      <c r="V408" s="15">
        <v>0</v>
      </c>
      <c r="W408" s="90">
        <f t="shared" si="150"/>
        <v>64000</v>
      </c>
      <c r="X408" s="103" t="str">
        <f t="shared" si="151"/>
        <v>N.M.</v>
      </c>
    </row>
    <row r="409" spans="1:24" s="14" customFormat="1" ht="12.75" hidden="1" outlineLevel="2">
      <c r="A409" s="14" t="s">
        <v>1209</v>
      </c>
      <c r="B409" s="14" t="s">
        <v>1210</v>
      </c>
      <c r="C409" s="54" t="s">
        <v>73</v>
      </c>
      <c r="D409" s="15"/>
      <c r="E409" s="15"/>
      <c r="F409" s="15">
        <v>150.98</v>
      </c>
      <c r="G409" s="15">
        <v>61.07</v>
      </c>
      <c r="H409" s="90">
        <f t="shared" si="144"/>
        <v>89.91</v>
      </c>
      <c r="I409" s="103">
        <f t="shared" si="145"/>
        <v>1.472244964794498</v>
      </c>
      <c r="J409" s="104"/>
      <c r="K409" s="15">
        <v>26692.670000000002</v>
      </c>
      <c r="L409" s="15">
        <v>35142.21</v>
      </c>
      <c r="M409" s="90">
        <f t="shared" si="146"/>
        <v>-8449.539999999997</v>
      </c>
      <c r="N409" s="103">
        <f t="shared" si="147"/>
        <v>-0.24043849262752676</v>
      </c>
      <c r="O409" s="104"/>
      <c r="P409" s="15">
        <v>5215.13</v>
      </c>
      <c r="Q409" s="15">
        <v>4292.14</v>
      </c>
      <c r="R409" s="90">
        <f t="shared" si="148"/>
        <v>922.9899999999998</v>
      </c>
      <c r="S409" s="103">
        <f t="shared" si="149"/>
        <v>0.21504191382387333</v>
      </c>
      <c r="T409" s="104"/>
      <c r="U409" s="15">
        <v>38450.48</v>
      </c>
      <c r="V409" s="15">
        <v>40635.84</v>
      </c>
      <c r="W409" s="90">
        <f t="shared" si="150"/>
        <v>-2185.3599999999933</v>
      </c>
      <c r="X409" s="103">
        <f t="shared" si="151"/>
        <v>-0.05377912699725153</v>
      </c>
    </row>
    <row r="410" spans="1:24" s="14" customFormat="1" ht="12.75" hidden="1" outlineLevel="2">
      <c r="A410" s="14" t="s">
        <v>1211</v>
      </c>
      <c r="B410" s="14" t="s">
        <v>1212</v>
      </c>
      <c r="C410" s="54" t="s">
        <v>74</v>
      </c>
      <c r="D410" s="15"/>
      <c r="E410" s="15"/>
      <c r="F410" s="15">
        <v>0</v>
      </c>
      <c r="G410" s="15">
        <v>0</v>
      </c>
      <c r="H410" s="90">
        <f t="shared" si="144"/>
        <v>0</v>
      </c>
      <c r="I410" s="103">
        <f t="shared" si="145"/>
        <v>0</v>
      </c>
      <c r="J410" s="104"/>
      <c r="K410" s="15">
        <v>0</v>
      </c>
      <c r="L410" s="15">
        <v>0</v>
      </c>
      <c r="M410" s="90">
        <f t="shared" si="146"/>
        <v>0</v>
      </c>
      <c r="N410" s="103">
        <f t="shared" si="147"/>
        <v>0</v>
      </c>
      <c r="O410" s="104"/>
      <c r="P410" s="15">
        <v>0</v>
      </c>
      <c r="Q410" s="15">
        <v>0</v>
      </c>
      <c r="R410" s="90">
        <f t="shared" si="148"/>
        <v>0</v>
      </c>
      <c r="S410" s="103">
        <f t="shared" si="149"/>
        <v>0</v>
      </c>
      <c r="T410" s="104"/>
      <c r="U410" s="15">
        <v>-43982</v>
      </c>
      <c r="V410" s="15">
        <v>0</v>
      </c>
      <c r="W410" s="90">
        <f t="shared" si="150"/>
        <v>-43982</v>
      </c>
      <c r="X410" s="103" t="str">
        <f t="shared" si="151"/>
        <v>N.M.</v>
      </c>
    </row>
    <row r="411" spans="1:24" s="14" customFormat="1" ht="12.75" hidden="1" outlineLevel="2">
      <c r="A411" s="14" t="s">
        <v>1213</v>
      </c>
      <c r="B411" s="14" t="s">
        <v>1214</v>
      </c>
      <c r="C411" s="54" t="s">
        <v>74</v>
      </c>
      <c r="D411" s="15"/>
      <c r="E411" s="15"/>
      <c r="F411" s="15">
        <v>0</v>
      </c>
      <c r="G411" s="15">
        <v>0</v>
      </c>
      <c r="H411" s="90">
        <f t="shared" si="144"/>
        <v>0</v>
      </c>
      <c r="I411" s="103">
        <f t="shared" si="145"/>
        <v>0</v>
      </c>
      <c r="J411" s="104"/>
      <c r="K411" s="15">
        <v>0</v>
      </c>
      <c r="L411" s="15">
        <v>0</v>
      </c>
      <c r="M411" s="90">
        <f t="shared" si="146"/>
        <v>0</v>
      </c>
      <c r="N411" s="103">
        <f t="shared" si="147"/>
        <v>0</v>
      </c>
      <c r="O411" s="104"/>
      <c r="P411" s="15">
        <v>0</v>
      </c>
      <c r="Q411" s="15">
        <v>0</v>
      </c>
      <c r="R411" s="90">
        <f t="shared" si="148"/>
        <v>0</v>
      </c>
      <c r="S411" s="103">
        <f t="shared" si="149"/>
        <v>0</v>
      </c>
      <c r="T411" s="104"/>
      <c r="U411" s="15">
        <v>0</v>
      </c>
      <c r="V411" s="15">
        <v>-5085</v>
      </c>
      <c r="W411" s="90">
        <f t="shared" si="150"/>
        <v>5085</v>
      </c>
      <c r="X411" s="103" t="str">
        <f t="shared" si="151"/>
        <v>N.M.</v>
      </c>
    </row>
    <row r="412" spans="1:24" s="14" customFormat="1" ht="12.75" hidden="1" outlineLevel="2">
      <c r="A412" s="14" t="s">
        <v>1215</v>
      </c>
      <c r="B412" s="14" t="s">
        <v>1216</v>
      </c>
      <c r="C412" s="54" t="s">
        <v>74</v>
      </c>
      <c r="D412" s="15"/>
      <c r="E412" s="15"/>
      <c r="F412" s="15">
        <v>0</v>
      </c>
      <c r="G412" s="15">
        <v>0</v>
      </c>
      <c r="H412" s="90">
        <f t="shared" si="144"/>
        <v>0</v>
      </c>
      <c r="I412" s="103">
        <f t="shared" si="145"/>
        <v>0</v>
      </c>
      <c r="J412" s="104"/>
      <c r="K412" s="15">
        <v>0</v>
      </c>
      <c r="L412" s="15">
        <v>0</v>
      </c>
      <c r="M412" s="90">
        <f t="shared" si="146"/>
        <v>0</v>
      </c>
      <c r="N412" s="103">
        <f t="shared" si="147"/>
        <v>0</v>
      </c>
      <c r="O412" s="104"/>
      <c r="P412" s="15">
        <v>0</v>
      </c>
      <c r="Q412" s="15">
        <v>0</v>
      </c>
      <c r="R412" s="90">
        <f t="shared" si="148"/>
        <v>0</v>
      </c>
      <c r="S412" s="103">
        <f t="shared" si="149"/>
        <v>0</v>
      </c>
      <c r="T412" s="104"/>
      <c r="U412" s="15">
        <v>-16547</v>
      </c>
      <c r="V412" s="15">
        <v>24350</v>
      </c>
      <c r="W412" s="90">
        <f t="shared" si="150"/>
        <v>-40897</v>
      </c>
      <c r="X412" s="103">
        <f t="shared" si="151"/>
        <v>-1.6795482546201232</v>
      </c>
    </row>
    <row r="413" spans="1:24" s="14" customFormat="1" ht="12.75" hidden="1" outlineLevel="2">
      <c r="A413" s="14" t="s">
        <v>1217</v>
      </c>
      <c r="B413" s="14" t="s">
        <v>1218</v>
      </c>
      <c r="C413" s="54" t="s">
        <v>74</v>
      </c>
      <c r="D413" s="15"/>
      <c r="E413" s="15"/>
      <c r="F413" s="15">
        <v>0</v>
      </c>
      <c r="G413" s="15">
        <v>0</v>
      </c>
      <c r="H413" s="90">
        <f t="shared" si="144"/>
        <v>0</v>
      </c>
      <c r="I413" s="103">
        <f t="shared" si="145"/>
        <v>0</v>
      </c>
      <c r="J413" s="104"/>
      <c r="K413" s="15">
        <v>0</v>
      </c>
      <c r="L413" s="15">
        <v>80100</v>
      </c>
      <c r="M413" s="90">
        <f t="shared" si="146"/>
        <v>-80100</v>
      </c>
      <c r="N413" s="103" t="str">
        <f t="shared" si="147"/>
        <v>N.M.</v>
      </c>
      <c r="O413" s="104"/>
      <c r="P413" s="15">
        <v>0</v>
      </c>
      <c r="Q413" s="15">
        <v>80100</v>
      </c>
      <c r="R413" s="90">
        <f t="shared" si="148"/>
        <v>-80100</v>
      </c>
      <c r="S413" s="103" t="str">
        <f t="shared" si="149"/>
        <v>N.M.</v>
      </c>
      <c r="T413" s="104"/>
      <c r="U413" s="15">
        <v>-41800</v>
      </c>
      <c r="V413" s="15">
        <v>80100</v>
      </c>
      <c r="W413" s="90">
        <f t="shared" si="150"/>
        <v>-121900</v>
      </c>
      <c r="X413" s="103">
        <f t="shared" si="151"/>
        <v>-1.5218476903870162</v>
      </c>
    </row>
    <row r="414" spans="1:24" s="14" customFormat="1" ht="12.75" hidden="1" outlineLevel="2">
      <c r="A414" s="14" t="s">
        <v>1219</v>
      </c>
      <c r="B414" s="14" t="s">
        <v>1220</v>
      </c>
      <c r="C414" s="54" t="s">
        <v>74</v>
      </c>
      <c r="D414" s="15"/>
      <c r="E414" s="15"/>
      <c r="F414" s="15">
        <v>0</v>
      </c>
      <c r="G414" s="15">
        <v>0</v>
      </c>
      <c r="H414" s="90">
        <f t="shared" si="144"/>
        <v>0</v>
      </c>
      <c r="I414" s="103">
        <f t="shared" si="145"/>
        <v>0</v>
      </c>
      <c r="J414" s="104"/>
      <c r="K414" s="15">
        <v>38153</v>
      </c>
      <c r="L414" s="15">
        <v>0</v>
      </c>
      <c r="M414" s="90">
        <f t="shared" si="146"/>
        <v>38153</v>
      </c>
      <c r="N414" s="103" t="str">
        <f t="shared" si="147"/>
        <v>N.M.</v>
      </c>
      <c r="O414" s="104"/>
      <c r="P414" s="15">
        <v>38153</v>
      </c>
      <c r="Q414" s="15">
        <v>0</v>
      </c>
      <c r="R414" s="90">
        <f t="shared" si="148"/>
        <v>38153</v>
      </c>
      <c r="S414" s="103" t="str">
        <f t="shared" si="149"/>
        <v>N.M.</v>
      </c>
      <c r="T414" s="104"/>
      <c r="U414" s="15">
        <v>38153</v>
      </c>
      <c r="V414" s="15">
        <v>0</v>
      </c>
      <c r="W414" s="90">
        <f t="shared" si="150"/>
        <v>38153</v>
      </c>
      <c r="X414" s="103" t="str">
        <f t="shared" si="151"/>
        <v>N.M.</v>
      </c>
    </row>
    <row r="415" spans="1:24" s="14" customFormat="1" ht="12.75" hidden="1" outlineLevel="2">
      <c r="A415" s="14" t="s">
        <v>1221</v>
      </c>
      <c r="B415" s="14" t="s">
        <v>1222</v>
      </c>
      <c r="C415" s="54" t="s">
        <v>75</v>
      </c>
      <c r="D415" s="15"/>
      <c r="E415" s="15"/>
      <c r="F415" s="15">
        <v>0</v>
      </c>
      <c r="G415" s="15">
        <v>0</v>
      </c>
      <c r="H415" s="90">
        <f t="shared" si="144"/>
        <v>0</v>
      </c>
      <c r="I415" s="103">
        <f t="shared" si="145"/>
        <v>0</v>
      </c>
      <c r="J415" s="104"/>
      <c r="K415" s="15">
        <v>0</v>
      </c>
      <c r="L415" s="15">
        <v>0</v>
      </c>
      <c r="M415" s="90">
        <f t="shared" si="146"/>
        <v>0</v>
      </c>
      <c r="N415" s="103">
        <f t="shared" si="147"/>
        <v>0</v>
      </c>
      <c r="O415" s="104"/>
      <c r="P415" s="15">
        <v>0</v>
      </c>
      <c r="Q415" s="15">
        <v>0</v>
      </c>
      <c r="R415" s="90">
        <f t="shared" si="148"/>
        <v>0</v>
      </c>
      <c r="S415" s="103">
        <f t="shared" si="149"/>
        <v>0</v>
      </c>
      <c r="T415" s="104"/>
      <c r="U415" s="15">
        <v>0</v>
      </c>
      <c r="V415" s="15">
        <v>3686.08</v>
      </c>
      <c r="W415" s="90">
        <f t="shared" si="150"/>
        <v>-3686.08</v>
      </c>
      <c r="X415" s="103" t="str">
        <f t="shared" si="151"/>
        <v>N.M.</v>
      </c>
    </row>
    <row r="416" spans="1:24" s="14" customFormat="1" ht="12.75" hidden="1" outlineLevel="2">
      <c r="A416" s="14" t="s">
        <v>1223</v>
      </c>
      <c r="B416" s="14" t="s">
        <v>1224</v>
      </c>
      <c r="C416" s="54" t="s">
        <v>75</v>
      </c>
      <c r="D416" s="15"/>
      <c r="E416" s="15"/>
      <c r="F416" s="15">
        <v>0</v>
      </c>
      <c r="G416" s="15">
        <v>0</v>
      </c>
      <c r="H416" s="90">
        <f t="shared" si="144"/>
        <v>0</v>
      </c>
      <c r="I416" s="103">
        <f t="shared" si="145"/>
        <v>0</v>
      </c>
      <c r="J416" s="104"/>
      <c r="K416" s="15">
        <v>0</v>
      </c>
      <c r="L416" s="15">
        <v>0</v>
      </c>
      <c r="M416" s="90">
        <f t="shared" si="146"/>
        <v>0</v>
      </c>
      <c r="N416" s="103">
        <f t="shared" si="147"/>
        <v>0</v>
      </c>
      <c r="O416" s="104"/>
      <c r="P416" s="15">
        <v>0</v>
      </c>
      <c r="Q416" s="15">
        <v>0</v>
      </c>
      <c r="R416" s="90">
        <f t="shared" si="148"/>
        <v>0</v>
      </c>
      <c r="S416" s="103">
        <f t="shared" si="149"/>
        <v>0</v>
      </c>
      <c r="T416" s="104"/>
      <c r="U416" s="15">
        <v>2098.4</v>
      </c>
      <c r="V416" s="15">
        <v>0</v>
      </c>
      <c r="W416" s="90">
        <f t="shared" si="150"/>
        <v>2098.4</v>
      </c>
      <c r="X416" s="103" t="str">
        <f t="shared" si="151"/>
        <v>N.M.</v>
      </c>
    </row>
    <row r="417" spans="1:24" s="14" customFormat="1" ht="12.75" hidden="1" outlineLevel="2">
      <c r="A417" s="14" t="s">
        <v>1225</v>
      </c>
      <c r="B417" s="14" t="s">
        <v>1226</v>
      </c>
      <c r="C417" s="54" t="s">
        <v>75</v>
      </c>
      <c r="D417" s="15"/>
      <c r="E417" s="15"/>
      <c r="F417" s="15">
        <v>15</v>
      </c>
      <c r="G417" s="15">
        <v>0</v>
      </c>
      <c r="H417" s="90">
        <f t="shared" si="144"/>
        <v>15</v>
      </c>
      <c r="I417" s="103" t="str">
        <f t="shared" si="145"/>
        <v>N.M.</v>
      </c>
      <c r="J417" s="104"/>
      <c r="K417" s="15">
        <v>300</v>
      </c>
      <c r="L417" s="15">
        <v>0</v>
      </c>
      <c r="M417" s="90">
        <f t="shared" si="146"/>
        <v>300</v>
      </c>
      <c r="N417" s="103" t="str">
        <f t="shared" si="147"/>
        <v>N.M.</v>
      </c>
      <c r="O417" s="104"/>
      <c r="P417" s="15">
        <v>300</v>
      </c>
      <c r="Q417" s="15">
        <v>0</v>
      </c>
      <c r="R417" s="90">
        <f t="shared" si="148"/>
        <v>300</v>
      </c>
      <c r="S417" s="103" t="str">
        <f t="shared" si="149"/>
        <v>N.M.</v>
      </c>
      <c r="T417" s="104"/>
      <c r="U417" s="15">
        <v>300</v>
      </c>
      <c r="V417" s="15">
        <v>0</v>
      </c>
      <c r="W417" s="90">
        <f t="shared" si="150"/>
        <v>300</v>
      </c>
      <c r="X417" s="103" t="str">
        <f t="shared" si="151"/>
        <v>N.M.</v>
      </c>
    </row>
    <row r="418" spans="1:24" s="14" customFormat="1" ht="12.75" hidden="1" outlineLevel="2">
      <c r="A418" s="14" t="s">
        <v>1227</v>
      </c>
      <c r="B418" s="14" t="s">
        <v>1228</v>
      </c>
      <c r="C418" s="54" t="s">
        <v>76</v>
      </c>
      <c r="D418" s="15"/>
      <c r="E418" s="15"/>
      <c r="F418" s="15">
        <v>0</v>
      </c>
      <c r="G418" s="15">
        <v>0</v>
      </c>
      <c r="H418" s="90">
        <f t="shared" si="144"/>
        <v>0</v>
      </c>
      <c r="I418" s="103">
        <f t="shared" si="145"/>
        <v>0</v>
      </c>
      <c r="J418" s="104"/>
      <c r="K418" s="15">
        <v>0</v>
      </c>
      <c r="L418" s="15">
        <v>0</v>
      </c>
      <c r="M418" s="90">
        <f t="shared" si="146"/>
        <v>0</v>
      </c>
      <c r="N418" s="103">
        <f t="shared" si="147"/>
        <v>0</v>
      </c>
      <c r="O418" s="104"/>
      <c r="P418" s="15">
        <v>0</v>
      </c>
      <c r="Q418" s="15">
        <v>0</v>
      </c>
      <c r="R418" s="90">
        <f t="shared" si="148"/>
        <v>0</v>
      </c>
      <c r="S418" s="103">
        <f t="shared" si="149"/>
        <v>0</v>
      </c>
      <c r="T418" s="104"/>
      <c r="U418" s="15">
        <v>0</v>
      </c>
      <c r="V418" s="15">
        <v>225</v>
      </c>
      <c r="W418" s="90">
        <f t="shared" si="150"/>
        <v>-225</v>
      </c>
      <c r="X418" s="103" t="str">
        <f t="shared" si="151"/>
        <v>N.M.</v>
      </c>
    </row>
    <row r="419" spans="1:24" s="14" customFormat="1" ht="12.75" hidden="1" outlineLevel="2">
      <c r="A419" s="14" t="s">
        <v>1229</v>
      </c>
      <c r="B419" s="14" t="s">
        <v>1230</v>
      </c>
      <c r="C419" s="54" t="s">
        <v>77</v>
      </c>
      <c r="D419" s="15"/>
      <c r="E419" s="15"/>
      <c r="F419" s="15">
        <v>0</v>
      </c>
      <c r="G419" s="15">
        <v>114.25</v>
      </c>
      <c r="H419" s="90">
        <f t="shared" si="144"/>
        <v>-114.25</v>
      </c>
      <c r="I419" s="103" t="str">
        <f t="shared" si="145"/>
        <v>N.M.</v>
      </c>
      <c r="J419" s="104"/>
      <c r="K419" s="15">
        <v>0</v>
      </c>
      <c r="L419" s="15">
        <v>114.25</v>
      </c>
      <c r="M419" s="90">
        <f t="shared" si="146"/>
        <v>-114.25</v>
      </c>
      <c r="N419" s="103" t="str">
        <f t="shared" si="147"/>
        <v>N.M.</v>
      </c>
      <c r="O419" s="104"/>
      <c r="P419" s="15">
        <v>0</v>
      </c>
      <c r="Q419" s="15">
        <v>114.25</v>
      </c>
      <c r="R419" s="90">
        <f t="shared" si="148"/>
        <v>-114.25</v>
      </c>
      <c r="S419" s="103" t="str">
        <f t="shared" si="149"/>
        <v>N.M.</v>
      </c>
      <c r="T419" s="104"/>
      <c r="U419" s="15">
        <v>141</v>
      </c>
      <c r="V419" s="15">
        <v>114.25</v>
      </c>
      <c r="W419" s="90">
        <f t="shared" si="150"/>
        <v>26.75</v>
      </c>
      <c r="X419" s="103">
        <f t="shared" si="151"/>
        <v>0.23413566739606126</v>
      </c>
    </row>
    <row r="420" spans="1:24" s="14" customFormat="1" ht="12.75" hidden="1" outlineLevel="2">
      <c r="A420" s="14" t="s">
        <v>1231</v>
      </c>
      <c r="B420" s="14" t="s">
        <v>1232</v>
      </c>
      <c r="C420" s="54" t="s">
        <v>78</v>
      </c>
      <c r="D420" s="15"/>
      <c r="E420" s="15"/>
      <c r="F420" s="15">
        <v>0</v>
      </c>
      <c r="G420" s="15">
        <v>0</v>
      </c>
      <c r="H420" s="90">
        <f t="shared" si="144"/>
        <v>0</v>
      </c>
      <c r="I420" s="103">
        <f t="shared" si="145"/>
        <v>0</v>
      </c>
      <c r="J420" s="104"/>
      <c r="K420" s="15">
        <v>0</v>
      </c>
      <c r="L420" s="15">
        <v>0</v>
      </c>
      <c r="M420" s="90">
        <f t="shared" si="146"/>
        <v>0</v>
      </c>
      <c r="N420" s="103">
        <f t="shared" si="147"/>
        <v>0</v>
      </c>
      <c r="O420" s="104"/>
      <c r="P420" s="15">
        <v>0</v>
      </c>
      <c r="Q420" s="15">
        <v>0</v>
      </c>
      <c r="R420" s="90">
        <f t="shared" si="148"/>
        <v>0</v>
      </c>
      <c r="S420" s="103">
        <f t="shared" si="149"/>
        <v>0</v>
      </c>
      <c r="T420" s="104"/>
      <c r="U420" s="15">
        <v>0</v>
      </c>
      <c r="V420" s="15">
        <v>111727.64</v>
      </c>
      <c r="W420" s="90">
        <f t="shared" si="150"/>
        <v>-111727.64</v>
      </c>
      <c r="X420" s="103" t="str">
        <f t="shared" si="151"/>
        <v>N.M.</v>
      </c>
    </row>
    <row r="421" spans="1:24" s="14" customFormat="1" ht="12.75" hidden="1" outlineLevel="2">
      <c r="A421" s="14" t="s">
        <v>1233</v>
      </c>
      <c r="B421" s="14" t="s">
        <v>1234</v>
      </c>
      <c r="C421" s="54" t="s">
        <v>78</v>
      </c>
      <c r="D421" s="15"/>
      <c r="E421" s="15"/>
      <c r="F421" s="15">
        <v>0</v>
      </c>
      <c r="G421" s="15">
        <v>62479.56</v>
      </c>
      <c r="H421" s="90">
        <f t="shared" si="144"/>
        <v>-62479.56</v>
      </c>
      <c r="I421" s="103" t="str">
        <f t="shared" si="145"/>
        <v>N.M.</v>
      </c>
      <c r="J421" s="104"/>
      <c r="K421" s="15">
        <v>0</v>
      </c>
      <c r="L421" s="15">
        <v>249918.24</v>
      </c>
      <c r="M421" s="90">
        <f t="shared" si="146"/>
        <v>-249918.24</v>
      </c>
      <c r="N421" s="103" t="str">
        <f t="shared" si="147"/>
        <v>N.M.</v>
      </c>
      <c r="O421" s="104"/>
      <c r="P421" s="15">
        <v>0</v>
      </c>
      <c r="Q421" s="15">
        <v>187438.68</v>
      </c>
      <c r="R421" s="90">
        <f t="shared" si="148"/>
        <v>-187438.68</v>
      </c>
      <c r="S421" s="103" t="str">
        <f t="shared" si="149"/>
        <v>N.M.</v>
      </c>
      <c r="T421" s="104"/>
      <c r="U421" s="15">
        <v>124959.17</v>
      </c>
      <c r="V421" s="15">
        <v>624795.6</v>
      </c>
      <c r="W421" s="90">
        <f t="shared" si="150"/>
        <v>-499836.43</v>
      </c>
      <c r="X421" s="103">
        <f t="shared" si="151"/>
        <v>-0.7999999199738282</v>
      </c>
    </row>
    <row r="422" spans="1:24" s="14" customFormat="1" ht="12.75" hidden="1" outlineLevel="2">
      <c r="A422" s="14" t="s">
        <v>1235</v>
      </c>
      <c r="B422" s="14" t="s">
        <v>1236</v>
      </c>
      <c r="C422" s="54" t="s">
        <v>79</v>
      </c>
      <c r="D422" s="15"/>
      <c r="E422" s="15"/>
      <c r="F422" s="15">
        <v>66612.46</v>
      </c>
      <c r="G422" s="15">
        <v>0</v>
      </c>
      <c r="H422" s="90">
        <f t="shared" si="144"/>
        <v>66612.46</v>
      </c>
      <c r="I422" s="103" t="str">
        <f t="shared" si="145"/>
        <v>N.M.</v>
      </c>
      <c r="J422" s="104"/>
      <c r="K422" s="15">
        <v>266449.84</v>
      </c>
      <c r="L422" s="15">
        <v>0</v>
      </c>
      <c r="M422" s="90">
        <f t="shared" si="146"/>
        <v>266449.84</v>
      </c>
      <c r="N422" s="103" t="str">
        <f t="shared" si="147"/>
        <v>N.M.</v>
      </c>
      <c r="O422" s="104"/>
      <c r="P422" s="15">
        <v>199837.38</v>
      </c>
      <c r="Q422" s="15">
        <v>0</v>
      </c>
      <c r="R422" s="90">
        <f t="shared" si="148"/>
        <v>199837.38</v>
      </c>
      <c r="S422" s="103" t="str">
        <f t="shared" si="149"/>
        <v>N.M.</v>
      </c>
      <c r="T422" s="104"/>
      <c r="U422" s="15">
        <v>666124.6000000001</v>
      </c>
      <c r="V422" s="15">
        <v>0</v>
      </c>
      <c r="W422" s="90">
        <f t="shared" si="150"/>
        <v>666124.6000000001</v>
      </c>
      <c r="X422" s="103" t="str">
        <f t="shared" si="151"/>
        <v>N.M.</v>
      </c>
    </row>
    <row r="423" spans="1:24" s="14" customFormat="1" ht="12.75" hidden="1" outlineLevel="2">
      <c r="A423" s="14" t="s">
        <v>1237</v>
      </c>
      <c r="B423" s="14" t="s">
        <v>1238</v>
      </c>
      <c r="C423" s="54" t="s">
        <v>80</v>
      </c>
      <c r="D423" s="15"/>
      <c r="E423" s="15"/>
      <c r="F423" s="15">
        <v>0</v>
      </c>
      <c r="G423" s="15">
        <v>0</v>
      </c>
      <c r="H423" s="90">
        <f t="shared" si="144"/>
        <v>0</v>
      </c>
      <c r="I423" s="103">
        <f t="shared" si="145"/>
        <v>0</v>
      </c>
      <c r="J423" s="104"/>
      <c r="K423" s="15">
        <v>0</v>
      </c>
      <c r="L423" s="15">
        <v>0</v>
      </c>
      <c r="M423" s="90">
        <f t="shared" si="146"/>
        <v>0</v>
      </c>
      <c r="N423" s="103">
        <f t="shared" si="147"/>
        <v>0</v>
      </c>
      <c r="O423" s="104"/>
      <c r="P423" s="15">
        <v>0</v>
      </c>
      <c r="Q423" s="15">
        <v>0</v>
      </c>
      <c r="R423" s="90">
        <f t="shared" si="148"/>
        <v>0</v>
      </c>
      <c r="S423" s="103">
        <f t="shared" si="149"/>
        <v>0</v>
      </c>
      <c r="T423" s="104"/>
      <c r="U423" s="15">
        <v>0</v>
      </c>
      <c r="V423" s="15">
        <v>-227000</v>
      </c>
      <c r="W423" s="90">
        <f t="shared" si="150"/>
        <v>227000</v>
      </c>
      <c r="X423" s="103" t="str">
        <f t="shared" si="151"/>
        <v>N.M.</v>
      </c>
    </row>
    <row r="424" spans="1:24" s="14" customFormat="1" ht="12.75" hidden="1" outlineLevel="2">
      <c r="A424" s="14" t="s">
        <v>1239</v>
      </c>
      <c r="B424" s="14" t="s">
        <v>1240</v>
      </c>
      <c r="C424" s="54" t="s">
        <v>80</v>
      </c>
      <c r="D424" s="15"/>
      <c r="E424" s="15"/>
      <c r="F424" s="15">
        <v>0</v>
      </c>
      <c r="G424" s="15">
        <v>0</v>
      </c>
      <c r="H424" s="90">
        <f t="shared" si="144"/>
        <v>0</v>
      </c>
      <c r="I424" s="103">
        <f t="shared" si="145"/>
        <v>0</v>
      </c>
      <c r="J424" s="104"/>
      <c r="K424" s="15">
        <v>0</v>
      </c>
      <c r="L424" s="15">
        <v>0</v>
      </c>
      <c r="M424" s="90">
        <f t="shared" si="146"/>
        <v>0</v>
      </c>
      <c r="N424" s="103">
        <f t="shared" si="147"/>
        <v>0</v>
      </c>
      <c r="O424" s="104"/>
      <c r="P424" s="15">
        <v>0</v>
      </c>
      <c r="Q424" s="15">
        <v>0</v>
      </c>
      <c r="R424" s="90">
        <f t="shared" si="148"/>
        <v>0</v>
      </c>
      <c r="S424" s="103">
        <f t="shared" si="149"/>
        <v>0</v>
      </c>
      <c r="T424" s="104"/>
      <c r="U424" s="15">
        <v>0</v>
      </c>
      <c r="V424" s="15">
        <v>164843.83000000002</v>
      </c>
      <c r="W424" s="90">
        <f t="shared" si="150"/>
        <v>-164843.83000000002</v>
      </c>
      <c r="X424" s="103" t="str">
        <f t="shared" si="151"/>
        <v>N.M.</v>
      </c>
    </row>
    <row r="425" spans="1:24" s="14" customFormat="1" ht="12.75" hidden="1" outlineLevel="2">
      <c r="A425" s="14" t="s">
        <v>1241</v>
      </c>
      <c r="B425" s="14" t="s">
        <v>1242</v>
      </c>
      <c r="C425" s="54" t="s">
        <v>80</v>
      </c>
      <c r="D425" s="15"/>
      <c r="E425" s="15"/>
      <c r="F425" s="15">
        <v>0</v>
      </c>
      <c r="G425" s="15">
        <v>0</v>
      </c>
      <c r="H425" s="90">
        <f t="shared" si="144"/>
        <v>0</v>
      </c>
      <c r="I425" s="103">
        <f t="shared" si="145"/>
        <v>0</v>
      </c>
      <c r="J425" s="104"/>
      <c r="K425" s="15">
        <v>0</v>
      </c>
      <c r="L425" s="15">
        <v>1513.34</v>
      </c>
      <c r="M425" s="90">
        <f t="shared" si="146"/>
        <v>-1513.34</v>
      </c>
      <c r="N425" s="103" t="str">
        <f t="shared" si="147"/>
        <v>N.M.</v>
      </c>
      <c r="O425" s="104"/>
      <c r="P425" s="15">
        <v>0</v>
      </c>
      <c r="Q425" s="15">
        <v>0</v>
      </c>
      <c r="R425" s="90">
        <f t="shared" si="148"/>
        <v>0</v>
      </c>
      <c r="S425" s="103">
        <f t="shared" si="149"/>
        <v>0</v>
      </c>
      <c r="T425" s="104"/>
      <c r="U425" s="15">
        <v>0</v>
      </c>
      <c r="V425" s="15">
        <v>10809.01</v>
      </c>
      <c r="W425" s="90">
        <f t="shared" si="150"/>
        <v>-10809.01</v>
      </c>
      <c r="X425" s="103" t="str">
        <f t="shared" si="151"/>
        <v>N.M.</v>
      </c>
    </row>
    <row r="426" spans="1:24" s="14" customFormat="1" ht="12.75" hidden="1" outlineLevel="2">
      <c r="A426" s="14" t="s">
        <v>1243</v>
      </c>
      <c r="B426" s="14" t="s">
        <v>1244</v>
      </c>
      <c r="C426" s="54" t="s">
        <v>80</v>
      </c>
      <c r="D426" s="15"/>
      <c r="E426" s="15"/>
      <c r="F426" s="15">
        <v>0</v>
      </c>
      <c r="G426" s="15">
        <v>2268.54</v>
      </c>
      <c r="H426" s="90">
        <f t="shared" si="144"/>
        <v>-2268.54</v>
      </c>
      <c r="I426" s="103" t="str">
        <f t="shared" si="145"/>
        <v>N.M.</v>
      </c>
      <c r="J426" s="104"/>
      <c r="K426" s="15">
        <v>1779.68</v>
      </c>
      <c r="L426" s="15">
        <v>5372.68</v>
      </c>
      <c r="M426" s="90">
        <f t="shared" si="146"/>
        <v>-3593</v>
      </c>
      <c r="N426" s="103">
        <f t="shared" si="147"/>
        <v>-0.6687537690686957</v>
      </c>
      <c r="O426" s="104"/>
      <c r="P426" s="15">
        <v>0</v>
      </c>
      <c r="Q426" s="15">
        <v>5372.68</v>
      </c>
      <c r="R426" s="90">
        <f t="shared" si="148"/>
        <v>-5372.68</v>
      </c>
      <c r="S426" s="103" t="str">
        <f t="shared" si="149"/>
        <v>N.M.</v>
      </c>
      <c r="T426" s="104"/>
      <c r="U426" s="15">
        <v>10617.28</v>
      </c>
      <c r="V426" s="15">
        <v>5372.68</v>
      </c>
      <c r="W426" s="90">
        <f t="shared" si="150"/>
        <v>5244.6</v>
      </c>
      <c r="X426" s="103">
        <f t="shared" si="151"/>
        <v>0.9761608731582748</v>
      </c>
    </row>
    <row r="427" spans="1:24" s="14" customFormat="1" ht="12.75" hidden="1" outlineLevel="2">
      <c r="A427" s="14" t="s">
        <v>1245</v>
      </c>
      <c r="B427" s="14" t="s">
        <v>1246</v>
      </c>
      <c r="C427" s="54" t="s">
        <v>80</v>
      </c>
      <c r="D427" s="15"/>
      <c r="E427" s="15"/>
      <c r="F427" s="15">
        <v>1373.46</v>
      </c>
      <c r="G427" s="15">
        <v>0</v>
      </c>
      <c r="H427" s="90">
        <f t="shared" si="144"/>
        <v>1373.46</v>
      </c>
      <c r="I427" s="103" t="str">
        <f t="shared" si="145"/>
        <v>N.M.</v>
      </c>
      <c r="J427" s="104"/>
      <c r="K427" s="15">
        <v>5179.5</v>
      </c>
      <c r="L427" s="15">
        <v>0</v>
      </c>
      <c r="M427" s="90">
        <f t="shared" si="146"/>
        <v>5179.5</v>
      </c>
      <c r="N427" s="103" t="str">
        <f t="shared" si="147"/>
        <v>N.M.</v>
      </c>
      <c r="O427" s="104"/>
      <c r="P427" s="15">
        <v>5179.5</v>
      </c>
      <c r="Q427" s="15">
        <v>0</v>
      </c>
      <c r="R427" s="90">
        <f t="shared" si="148"/>
        <v>5179.5</v>
      </c>
      <c r="S427" s="103" t="str">
        <f t="shared" si="149"/>
        <v>N.M.</v>
      </c>
      <c r="T427" s="104"/>
      <c r="U427" s="15">
        <v>5179.5</v>
      </c>
      <c r="V427" s="15">
        <v>0</v>
      </c>
      <c r="W427" s="90">
        <f t="shared" si="150"/>
        <v>5179.5</v>
      </c>
      <c r="X427" s="103" t="str">
        <f t="shared" si="151"/>
        <v>N.M.</v>
      </c>
    </row>
    <row r="428" spans="1:24" s="14" customFormat="1" ht="12.75" hidden="1" outlineLevel="2">
      <c r="A428" s="14" t="s">
        <v>1247</v>
      </c>
      <c r="B428" s="14" t="s">
        <v>1248</v>
      </c>
      <c r="C428" s="54" t="s">
        <v>81</v>
      </c>
      <c r="D428" s="15"/>
      <c r="E428" s="15"/>
      <c r="F428" s="15">
        <v>0</v>
      </c>
      <c r="G428" s="15">
        <v>0</v>
      </c>
      <c r="H428" s="90">
        <f t="shared" si="144"/>
        <v>0</v>
      </c>
      <c r="I428" s="103">
        <f t="shared" si="145"/>
        <v>0</v>
      </c>
      <c r="J428" s="104"/>
      <c r="K428" s="15">
        <v>0</v>
      </c>
      <c r="L428" s="15">
        <v>0</v>
      </c>
      <c r="M428" s="90">
        <f t="shared" si="146"/>
        <v>0</v>
      </c>
      <c r="N428" s="103">
        <f t="shared" si="147"/>
        <v>0</v>
      </c>
      <c r="O428" s="104"/>
      <c r="P428" s="15">
        <v>0</v>
      </c>
      <c r="Q428" s="15">
        <v>0</v>
      </c>
      <c r="R428" s="90">
        <f t="shared" si="148"/>
        <v>0</v>
      </c>
      <c r="S428" s="103">
        <f t="shared" si="149"/>
        <v>0</v>
      </c>
      <c r="T428" s="104"/>
      <c r="U428" s="15">
        <v>100</v>
      </c>
      <c r="V428" s="15">
        <v>0</v>
      </c>
      <c r="W428" s="90">
        <f t="shared" si="150"/>
        <v>100</v>
      </c>
      <c r="X428" s="103" t="str">
        <f t="shared" si="151"/>
        <v>N.M.</v>
      </c>
    </row>
    <row r="429" spans="1:24" s="14" customFormat="1" ht="12.75" hidden="1" outlineLevel="2">
      <c r="A429" s="14" t="s">
        <v>1249</v>
      </c>
      <c r="B429" s="14" t="s">
        <v>1250</v>
      </c>
      <c r="C429" s="54" t="s">
        <v>81</v>
      </c>
      <c r="D429" s="15"/>
      <c r="E429" s="15"/>
      <c r="F429" s="15">
        <v>0</v>
      </c>
      <c r="G429" s="15">
        <v>0</v>
      </c>
      <c r="H429" s="90">
        <f t="shared" si="144"/>
        <v>0</v>
      </c>
      <c r="I429" s="103">
        <f t="shared" si="145"/>
        <v>0</v>
      </c>
      <c r="J429" s="104"/>
      <c r="K429" s="15">
        <v>100</v>
      </c>
      <c r="L429" s="15">
        <v>0</v>
      </c>
      <c r="M429" s="90">
        <f t="shared" si="146"/>
        <v>100</v>
      </c>
      <c r="N429" s="103" t="str">
        <f t="shared" si="147"/>
        <v>N.M.</v>
      </c>
      <c r="O429" s="104"/>
      <c r="P429" s="15">
        <v>100</v>
      </c>
      <c r="Q429" s="15">
        <v>0</v>
      </c>
      <c r="R429" s="90">
        <f t="shared" si="148"/>
        <v>100</v>
      </c>
      <c r="S429" s="103" t="str">
        <f t="shared" si="149"/>
        <v>N.M.</v>
      </c>
      <c r="T429" s="104"/>
      <c r="U429" s="15">
        <v>100</v>
      </c>
      <c r="V429" s="15">
        <v>0</v>
      </c>
      <c r="W429" s="90">
        <f t="shared" si="150"/>
        <v>100</v>
      </c>
      <c r="X429" s="103" t="str">
        <f t="shared" si="151"/>
        <v>N.M.</v>
      </c>
    </row>
    <row r="430" spans="1:24" s="14" customFormat="1" ht="12.75" hidden="1" outlineLevel="2">
      <c r="A430" s="14" t="s">
        <v>1251</v>
      </c>
      <c r="B430" s="14" t="s">
        <v>1252</v>
      </c>
      <c r="C430" s="54" t="s">
        <v>82</v>
      </c>
      <c r="D430" s="15"/>
      <c r="E430" s="15"/>
      <c r="F430" s="15">
        <v>0</v>
      </c>
      <c r="G430" s="15">
        <v>0</v>
      </c>
      <c r="H430" s="90">
        <f t="shared" si="144"/>
        <v>0</v>
      </c>
      <c r="I430" s="103">
        <f t="shared" si="145"/>
        <v>0</v>
      </c>
      <c r="J430" s="104"/>
      <c r="K430" s="15">
        <v>0</v>
      </c>
      <c r="L430" s="15">
        <v>0</v>
      </c>
      <c r="M430" s="90">
        <f t="shared" si="146"/>
        <v>0</v>
      </c>
      <c r="N430" s="103">
        <f t="shared" si="147"/>
        <v>0</v>
      </c>
      <c r="O430" s="104"/>
      <c r="P430" s="15">
        <v>0</v>
      </c>
      <c r="Q430" s="15">
        <v>0</v>
      </c>
      <c r="R430" s="90">
        <f t="shared" si="148"/>
        <v>0</v>
      </c>
      <c r="S430" s="103">
        <f t="shared" si="149"/>
        <v>0</v>
      </c>
      <c r="T430" s="104"/>
      <c r="U430" s="15">
        <v>0</v>
      </c>
      <c r="V430" s="15">
        <v>21.93</v>
      </c>
      <c r="W430" s="90">
        <f t="shared" si="150"/>
        <v>-21.93</v>
      </c>
      <c r="X430" s="103" t="str">
        <f t="shared" si="151"/>
        <v>N.M.</v>
      </c>
    </row>
    <row r="431" spans="1:24" s="14" customFormat="1" ht="12.75" hidden="1" outlineLevel="2">
      <c r="A431" s="14" t="s">
        <v>1253</v>
      </c>
      <c r="B431" s="14" t="s">
        <v>1254</v>
      </c>
      <c r="C431" s="54" t="s">
        <v>82</v>
      </c>
      <c r="D431" s="15"/>
      <c r="E431" s="15"/>
      <c r="F431" s="15">
        <v>0</v>
      </c>
      <c r="G431" s="15">
        <v>0</v>
      </c>
      <c r="H431" s="90">
        <f t="shared" si="144"/>
        <v>0</v>
      </c>
      <c r="I431" s="103">
        <f t="shared" si="145"/>
        <v>0</v>
      </c>
      <c r="J431" s="104"/>
      <c r="K431" s="15">
        <v>0</v>
      </c>
      <c r="L431" s="15">
        <v>871.26</v>
      </c>
      <c r="M431" s="90">
        <f t="shared" si="146"/>
        <v>-871.26</v>
      </c>
      <c r="N431" s="103" t="str">
        <f t="shared" si="147"/>
        <v>N.M.</v>
      </c>
      <c r="O431" s="104"/>
      <c r="P431" s="15">
        <v>0</v>
      </c>
      <c r="Q431" s="15">
        <v>871.26</v>
      </c>
      <c r="R431" s="90">
        <f t="shared" si="148"/>
        <v>-871.26</v>
      </c>
      <c r="S431" s="103" t="str">
        <f t="shared" si="149"/>
        <v>N.M.</v>
      </c>
      <c r="T431" s="104"/>
      <c r="U431" s="15">
        <v>0</v>
      </c>
      <c r="V431" s="15">
        <v>1761.35</v>
      </c>
      <c r="W431" s="90">
        <f t="shared" si="150"/>
        <v>-1761.35</v>
      </c>
      <c r="X431" s="103" t="str">
        <f t="shared" si="151"/>
        <v>N.M.</v>
      </c>
    </row>
    <row r="432" spans="1:24" s="14" customFormat="1" ht="12.75" hidden="1" outlineLevel="2">
      <c r="A432" s="14" t="s">
        <v>1255</v>
      </c>
      <c r="B432" s="14" t="s">
        <v>1256</v>
      </c>
      <c r="C432" s="54" t="s">
        <v>82</v>
      </c>
      <c r="D432" s="15"/>
      <c r="E432" s="15"/>
      <c r="F432" s="15">
        <v>11.450000000000001</v>
      </c>
      <c r="G432" s="15">
        <v>0</v>
      </c>
      <c r="H432" s="90">
        <f t="shared" si="144"/>
        <v>11.450000000000001</v>
      </c>
      <c r="I432" s="103" t="str">
        <f t="shared" si="145"/>
        <v>N.M.</v>
      </c>
      <c r="J432" s="104"/>
      <c r="K432" s="15">
        <v>3353.08</v>
      </c>
      <c r="L432" s="15">
        <v>26.75</v>
      </c>
      <c r="M432" s="90">
        <f t="shared" si="146"/>
        <v>3326.33</v>
      </c>
      <c r="N432" s="103" t="str">
        <f t="shared" si="147"/>
        <v>N.M.</v>
      </c>
      <c r="O432" s="104"/>
      <c r="P432" s="15">
        <v>11.450000000000001</v>
      </c>
      <c r="Q432" s="15">
        <v>0</v>
      </c>
      <c r="R432" s="90">
        <f t="shared" si="148"/>
        <v>11.450000000000001</v>
      </c>
      <c r="S432" s="103" t="str">
        <f t="shared" si="149"/>
        <v>N.M.</v>
      </c>
      <c r="T432" s="104"/>
      <c r="U432" s="15">
        <v>3647.24</v>
      </c>
      <c r="V432" s="15">
        <v>34193.44</v>
      </c>
      <c r="W432" s="90">
        <f t="shared" si="150"/>
        <v>-30546.200000000004</v>
      </c>
      <c r="X432" s="103">
        <f t="shared" si="151"/>
        <v>-0.8933350958546435</v>
      </c>
    </row>
    <row r="433" spans="1:24" s="14" customFormat="1" ht="12.75" hidden="1" outlineLevel="2">
      <c r="A433" s="14" t="s">
        <v>1257</v>
      </c>
      <c r="B433" s="14" t="s">
        <v>1258</v>
      </c>
      <c r="C433" s="54" t="s">
        <v>83</v>
      </c>
      <c r="D433" s="15"/>
      <c r="E433" s="15"/>
      <c r="F433" s="15">
        <v>0</v>
      </c>
      <c r="G433" s="15">
        <v>8859</v>
      </c>
      <c r="H433" s="90">
        <f t="shared" si="144"/>
        <v>-8859</v>
      </c>
      <c r="I433" s="103" t="str">
        <f t="shared" si="145"/>
        <v>N.M.</v>
      </c>
      <c r="J433" s="104"/>
      <c r="K433" s="15">
        <v>0</v>
      </c>
      <c r="L433" s="15">
        <v>35436</v>
      </c>
      <c r="M433" s="90">
        <f t="shared" si="146"/>
        <v>-35436</v>
      </c>
      <c r="N433" s="103" t="str">
        <f t="shared" si="147"/>
        <v>N.M.</v>
      </c>
      <c r="O433" s="104"/>
      <c r="P433" s="15">
        <v>0</v>
      </c>
      <c r="Q433" s="15">
        <v>26577</v>
      </c>
      <c r="R433" s="90">
        <f t="shared" si="148"/>
        <v>-26577</v>
      </c>
      <c r="S433" s="103" t="str">
        <f t="shared" si="149"/>
        <v>N.M.</v>
      </c>
      <c r="T433" s="104"/>
      <c r="U433" s="15">
        <v>70864</v>
      </c>
      <c r="V433" s="15">
        <v>35436</v>
      </c>
      <c r="W433" s="90">
        <f t="shared" si="150"/>
        <v>35428</v>
      </c>
      <c r="X433" s="103">
        <f t="shared" si="151"/>
        <v>0.9997742408849757</v>
      </c>
    </row>
    <row r="434" spans="1:24" s="14" customFormat="1" ht="12.75" hidden="1" outlineLevel="2">
      <c r="A434" s="14" t="s">
        <v>1259</v>
      </c>
      <c r="B434" s="14" t="s">
        <v>1260</v>
      </c>
      <c r="C434" s="54" t="s">
        <v>83</v>
      </c>
      <c r="D434" s="15"/>
      <c r="E434" s="15"/>
      <c r="F434" s="15">
        <v>6584</v>
      </c>
      <c r="G434" s="15">
        <v>0</v>
      </c>
      <c r="H434" s="90">
        <f t="shared" si="144"/>
        <v>6584</v>
      </c>
      <c r="I434" s="103" t="str">
        <f t="shared" si="145"/>
        <v>N.M.</v>
      </c>
      <c r="J434" s="104"/>
      <c r="K434" s="15">
        <v>26336</v>
      </c>
      <c r="L434" s="15">
        <v>0</v>
      </c>
      <c r="M434" s="90">
        <f t="shared" si="146"/>
        <v>26336</v>
      </c>
      <c r="N434" s="103" t="str">
        <f t="shared" si="147"/>
        <v>N.M.</v>
      </c>
      <c r="O434" s="104"/>
      <c r="P434" s="15">
        <v>19752</v>
      </c>
      <c r="Q434" s="15">
        <v>0</v>
      </c>
      <c r="R434" s="90">
        <f t="shared" si="148"/>
        <v>19752</v>
      </c>
      <c r="S434" s="103" t="str">
        <f t="shared" si="149"/>
        <v>N.M.</v>
      </c>
      <c r="T434" s="104"/>
      <c r="U434" s="15">
        <v>26336</v>
      </c>
      <c r="V434" s="15">
        <v>0</v>
      </c>
      <c r="W434" s="90">
        <f t="shared" si="150"/>
        <v>26336</v>
      </c>
      <c r="X434" s="103" t="str">
        <f t="shared" si="151"/>
        <v>N.M.</v>
      </c>
    </row>
    <row r="435" spans="1:24" s="14" customFormat="1" ht="12.75" hidden="1" outlineLevel="2">
      <c r="A435" s="14" t="s">
        <v>1261</v>
      </c>
      <c r="B435" s="14" t="s">
        <v>1262</v>
      </c>
      <c r="C435" s="54" t="s">
        <v>84</v>
      </c>
      <c r="D435" s="15"/>
      <c r="E435" s="15"/>
      <c r="F435" s="15">
        <v>-74461.43000000001</v>
      </c>
      <c r="G435" s="15">
        <v>-71755.23</v>
      </c>
      <c r="H435" s="90">
        <f t="shared" si="144"/>
        <v>-2706.2000000000116</v>
      </c>
      <c r="I435" s="103">
        <f t="shared" si="145"/>
        <v>-0.037714324098745304</v>
      </c>
      <c r="J435" s="104"/>
      <c r="K435" s="15">
        <v>-286842.98</v>
      </c>
      <c r="L435" s="15">
        <v>-281987.78</v>
      </c>
      <c r="M435" s="90">
        <f t="shared" si="146"/>
        <v>-4855.199999999953</v>
      </c>
      <c r="N435" s="103">
        <f t="shared" si="147"/>
        <v>-0.017217767379848703</v>
      </c>
      <c r="O435" s="104"/>
      <c r="P435" s="15">
        <v>-213169.04</v>
      </c>
      <c r="Q435" s="15">
        <v>-212893.83000000002</v>
      </c>
      <c r="R435" s="90">
        <f t="shared" si="148"/>
        <v>-275.20999999999185</v>
      </c>
      <c r="S435" s="103">
        <f t="shared" si="149"/>
        <v>-0.001292710079949202</v>
      </c>
      <c r="T435" s="104"/>
      <c r="U435" s="15">
        <v>-948216.74</v>
      </c>
      <c r="V435" s="15">
        <v>-974215.0210000001</v>
      </c>
      <c r="W435" s="90">
        <f t="shared" si="150"/>
        <v>25998.281000000075</v>
      </c>
      <c r="X435" s="103">
        <f t="shared" si="151"/>
        <v>0.026686388979420255</v>
      </c>
    </row>
    <row r="436" spans="1:24" s="14" customFormat="1" ht="12.75" hidden="1" outlineLevel="2">
      <c r="A436" s="14" t="s">
        <v>1263</v>
      </c>
      <c r="B436" s="14" t="s">
        <v>1264</v>
      </c>
      <c r="C436" s="54" t="s">
        <v>85</v>
      </c>
      <c r="D436" s="15"/>
      <c r="E436" s="15"/>
      <c r="F436" s="15">
        <v>-784.63</v>
      </c>
      <c r="G436" s="15">
        <v>-887.63</v>
      </c>
      <c r="H436" s="90">
        <f t="shared" si="144"/>
        <v>103</v>
      </c>
      <c r="I436" s="103">
        <f t="shared" si="145"/>
        <v>0.11603934071628945</v>
      </c>
      <c r="J436" s="104"/>
      <c r="K436" s="15">
        <v>-3147.42</v>
      </c>
      <c r="L436" s="15">
        <v>-3387.14</v>
      </c>
      <c r="M436" s="90">
        <f t="shared" si="146"/>
        <v>239.7199999999998</v>
      </c>
      <c r="N436" s="103">
        <f t="shared" si="147"/>
        <v>0.07077357298487805</v>
      </c>
      <c r="O436" s="104"/>
      <c r="P436" s="15">
        <v>-2389.76</v>
      </c>
      <c r="Q436" s="15">
        <v>-2645.48</v>
      </c>
      <c r="R436" s="90">
        <f t="shared" si="148"/>
        <v>255.7199999999998</v>
      </c>
      <c r="S436" s="103">
        <f t="shared" si="149"/>
        <v>0.09666298743517236</v>
      </c>
      <c r="T436" s="104"/>
      <c r="U436" s="15">
        <v>-10183.24</v>
      </c>
      <c r="V436" s="15">
        <v>-11084.094000000001</v>
      </c>
      <c r="W436" s="90">
        <f t="shared" si="150"/>
        <v>900.8540000000012</v>
      </c>
      <c r="X436" s="103">
        <f t="shared" si="151"/>
        <v>0.08127448215433766</v>
      </c>
    </row>
    <row r="437" spans="1:24" s="14" customFormat="1" ht="12.75" hidden="1" outlineLevel="2">
      <c r="A437" s="14" t="s">
        <v>1265</v>
      </c>
      <c r="B437" s="14" t="s">
        <v>1266</v>
      </c>
      <c r="C437" s="54" t="s">
        <v>86</v>
      </c>
      <c r="D437" s="15"/>
      <c r="E437" s="15"/>
      <c r="F437" s="15">
        <v>-1176.51</v>
      </c>
      <c r="G437" s="15">
        <v>-887.64</v>
      </c>
      <c r="H437" s="90">
        <f t="shared" si="144"/>
        <v>-288.87</v>
      </c>
      <c r="I437" s="103">
        <f t="shared" si="145"/>
        <v>-0.32543598756252534</v>
      </c>
      <c r="J437" s="104"/>
      <c r="K437" s="15">
        <v>-5901.86</v>
      </c>
      <c r="L437" s="15">
        <v>-3387.29</v>
      </c>
      <c r="M437" s="90">
        <f t="shared" si="146"/>
        <v>-2514.5699999999997</v>
      </c>
      <c r="N437" s="103">
        <f t="shared" si="147"/>
        <v>-0.74235450758571</v>
      </c>
      <c r="O437" s="104"/>
      <c r="P437" s="15">
        <v>-4386.82</v>
      </c>
      <c r="Q437" s="15">
        <v>-2645.63</v>
      </c>
      <c r="R437" s="90">
        <f t="shared" si="148"/>
        <v>-1741.1899999999996</v>
      </c>
      <c r="S437" s="103">
        <f t="shared" si="149"/>
        <v>-0.6581381372300735</v>
      </c>
      <c r="T437" s="104"/>
      <c r="U437" s="15">
        <v>-17167.94</v>
      </c>
      <c r="V437" s="15">
        <v>-11092.352</v>
      </c>
      <c r="W437" s="90">
        <f t="shared" si="150"/>
        <v>-6075.587999999998</v>
      </c>
      <c r="X437" s="103">
        <f t="shared" si="151"/>
        <v>-0.5477276595621918</v>
      </c>
    </row>
    <row r="438" spans="1:24" s="14" customFormat="1" ht="12.75" hidden="1" outlineLevel="2">
      <c r="A438" s="14" t="s">
        <v>1267</v>
      </c>
      <c r="B438" s="14" t="s">
        <v>1268</v>
      </c>
      <c r="C438" s="54" t="s">
        <v>87</v>
      </c>
      <c r="D438" s="15"/>
      <c r="E438" s="15"/>
      <c r="F438" s="15">
        <v>2.5</v>
      </c>
      <c r="G438" s="15">
        <v>0</v>
      </c>
      <c r="H438" s="90">
        <f t="shared" si="144"/>
        <v>2.5</v>
      </c>
      <c r="I438" s="103" t="str">
        <f t="shared" si="145"/>
        <v>N.M.</v>
      </c>
      <c r="J438" s="104"/>
      <c r="K438" s="15">
        <v>14702.31</v>
      </c>
      <c r="L438" s="15">
        <v>0</v>
      </c>
      <c r="M438" s="90">
        <f t="shared" si="146"/>
        <v>14702.31</v>
      </c>
      <c r="N438" s="103" t="str">
        <f t="shared" si="147"/>
        <v>N.M.</v>
      </c>
      <c r="O438" s="104"/>
      <c r="P438" s="15">
        <v>2.5</v>
      </c>
      <c r="Q438" s="15">
        <v>0</v>
      </c>
      <c r="R438" s="90">
        <f t="shared" si="148"/>
        <v>2.5</v>
      </c>
      <c r="S438" s="103" t="str">
        <f t="shared" si="149"/>
        <v>N.M.</v>
      </c>
      <c r="T438" s="104"/>
      <c r="U438" s="15">
        <v>14702.31</v>
      </c>
      <c r="V438" s="15">
        <v>8012</v>
      </c>
      <c r="W438" s="90">
        <f t="shared" si="150"/>
        <v>6690.3099999999995</v>
      </c>
      <c r="X438" s="103">
        <f t="shared" si="151"/>
        <v>0.8350361957064403</v>
      </c>
    </row>
    <row r="439" spans="1:24" s="14" customFormat="1" ht="12.75" hidden="1" outlineLevel="2">
      <c r="A439" s="14" t="s">
        <v>1269</v>
      </c>
      <c r="B439" s="14" t="s">
        <v>1270</v>
      </c>
      <c r="C439" s="54" t="s">
        <v>87</v>
      </c>
      <c r="D439" s="15"/>
      <c r="E439" s="15"/>
      <c r="F439" s="15">
        <v>0</v>
      </c>
      <c r="G439" s="15">
        <v>2225</v>
      </c>
      <c r="H439" s="90">
        <f t="shared" si="144"/>
        <v>-2225</v>
      </c>
      <c r="I439" s="103" t="str">
        <f t="shared" si="145"/>
        <v>N.M.</v>
      </c>
      <c r="J439" s="104"/>
      <c r="K439" s="15">
        <v>0</v>
      </c>
      <c r="L439" s="15">
        <v>8900</v>
      </c>
      <c r="M439" s="90">
        <f t="shared" si="146"/>
        <v>-8900</v>
      </c>
      <c r="N439" s="103" t="str">
        <f t="shared" si="147"/>
        <v>N.M.</v>
      </c>
      <c r="O439" s="104"/>
      <c r="P439" s="15">
        <v>0</v>
      </c>
      <c r="Q439" s="15">
        <v>6675</v>
      </c>
      <c r="R439" s="90">
        <f t="shared" si="148"/>
        <v>-6675</v>
      </c>
      <c r="S439" s="103" t="str">
        <f t="shared" si="149"/>
        <v>N.M.</v>
      </c>
      <c r="T439" s="104"/>
      <c r="U439" s="15">
        <v>17800</v>
      </c>
      <c r="V439" s="15">
        <v>8900</v>
      </c>
      <c r="W439" s="90">
        <f t="shared" si="150"/>
        <v>8900</v>
      </c>
      <c r="X439" s="103">
        <f t="shared" si="151"/>
        <v>1</v>
      </c>
    </row>
    <row r="440" spans="1:24" s="14" customFormat="1" ht="12.75" hidden="1" outlineLevel="2">
      <c r="A440" s="14" t="s">
        <v>1271</v>
      </c>
      <c r="B440" s="14" t="s">
        <v>1272</v>
      </c>
      <c r="C440" s="54" t="s">
        <v>87</v>
      </c>
      <c r="D440" s="15"/>
      <c r="E440" s="15"/>
      <c r="F440" s="15">
        <v>2063</v>
      </c>
      <c r="G440" s="15">
        <v>0</v>
      </c>
      <c r="H440" s="90">
        <f t="shared" si="144"/>
        <v>2063</v>
      </c>
      <c r="I440" s="103" t="str">
        <f t="shared" si="145"/>
        <v>N.M.</v>
      </c>
      <c r="J440" s="104"/>
      <c r="K440" s="15">
        <v>8252</v>
      </c>
      <c r="L440" s="15">
        <v>0</v>
      </c>
      <c r="M440" s="90">
        <f t="shared" si="146"/>
        <v>8252</v>
      </c>
      <c r="N440" s="103" t="str">
        <f t="shared" si="147"/>
        <v>N.M.</v>
      </c>
      <c r="O440" s="104"/>
      <c r="P440" s="15">
        <v>6189</v>
      </c>
      <c r="Q440" s="15">
        <v>0</v>
      </c>
      <c r="R440" s="90">
        <f t="shared" si="148"/>
        <v>6189</v>
      </c>
      <c r="S440" s="103" t="str">
        <f t="shared" si="149"/>
        <v>N.M.</v>
      </c>
      <c r="T440" s="104"/>
      <c r="U440" s="15">
        <v>8252</v>
      </c>
      <c r="V440" s="15">
        <v>0</v>
      </c>
      <c r="W440" s="90">
        <f t="shared" si="150"/>
        <v>8252</v>
      </c>
      <c r="X440" s="103" t="str">
        <f t="shared" si="151"/>
        <v>N.M.</v>
      </c>
    </row>
    <row r="441" spans="1:24" s="13" customFormat="1" ht="12.75" collapsed="1">
      <c r="A441" s="13" t="s">
        <v>219</v>
      </c>
      <c r="B441" s="11"/>
      <c r="C441" s="52" t="s">
        <v>261</v>
      </c>
      <c r="D441" s="29"/>
      <c r="E441" s="29"/>
      <c r="F441" s="29">
        <v>947205.6409999998</v>
      </c>
      <c r="G441" s="29">
        <v>984609.72</v>
      </c>
      <c r="H441" s="29">
        <f>+F441-G441</f>
        <v>-37404.07900000014</v>
      </c>
      <c r="I441" s="98">
        <f>IF(G441&lt;0,IF(H441=0,0,IF(OR(G441=0,F441=0),"N.M.",IF(ABS(H441/G441)&gt;=10,"N.M.",H441/(-G441)))),IF(H441=0,0,IF(OR(G441=0,F441=0),"N.M.",IF(ABS(H441/G441)&gt;=10,"N.M.",H441/G441))))</f>
        <v>-0.0379887362883236</v>
      </c>
      <c r="J441" s="115"/>
      <c r="K441" s="29">
        <v>2944057.436</v>
      </c>
      <c r="L441" s="29">
        <v>4024495.559999999</v>
      </c>
      <c r="M441" s="29">
        <f>+K441-L441</f>
        <v>-1080438.123999999</v>
      </c>
      <c r="N441" s="98">
        <f>IF(L441&lt;0,IF(M441=0,0,IF(OR(L441=0,K441=0),"N.M.",IF(ABS(M441/L441)&gt;=10,"N.M.",M441/(-L441)))),IF(M441=0,0,IF(OR(L441=0,K441=0),"N.M.",IF(ABS(M441/L441)&gt;=10,"N.M.",M441/L441))))</f>
        <v>-0.2684654779442716</v>
      </c>
      <c r="O441" s="115"/>
      <c r="P441" s="29">
        <v>2048563.801</v>
      </c>
      <c r="Q441" s="29">
        <v>2972121.8800000004</v>
      </c>
      <c r="R441" s="29">
        <f>+P441-Q441</f>
        <v>-923558.0790000004</v>
      </c>
      <c r="S441" s="98">
        <f>IF(Q441&lt;0,IF(R441=0,0,IF(OR(Q441=0,P441=0),"N.M.",IF(ABS(R441/Q441)&gt;=10,"N.M.",R441/(-Q441)))),IF(R441=0,0,IF(OR(Q441=0,P441=0),"N.M.",IF(ABS(R441/Q441)&gt;=10,"N.M.",R441/Q441))))</f>
        <v>-0.31074031156488113</v>
      </c>
      <c r="T441" s="115"/>
      <c r="U441" s="29">
        <v>9855248.746</v>
      </c>
      <c r="V441" s="29">
        <v>11753244.383</v>
      </c>
      <c r="W441" s="29">
        <f>+U441-V441</f>
        <v>-1897995.637</v>
      </c>
      <c r="X441" s="98">
        <f>IF(V441&lt;0,IF(W441=0,0,IF(OR(V441=0,U441=0),"N.M.",IF(ABS(W441/V441)&gt;=10,"N.M.",W441/(-V441)))),IF(W441=0,0,IF(OR(V441=0,U441=0),"N.M.",IF(ABS(W441/V441)&gt;=10,"N.M.",W441/V441))))</f>
        <v>-0.1614869541677597</v>
      </c>
    </row>
    <row r="442" spans="2:24" s="30" customFormat="1" ht="4.5" customHeight="1" hidden="1" outlineLevel="1">
      <c r="B442" s="31"/>
      <c r="C442" s="58"/>
      <c r="D442" s="33"/>
      <c r="E442" s="33"/>
      <c r="F442" s="36"/>
      <c r="G442" s="36"/>
      <c r="H442" s="36"/>
      <c r="I442" s="100"/>
      <c r="J442" s="116"/>
      <c r="K442" s="36"/>
      <c r="L442" s="36"/>
      <c r="M442" s="36"/>
      <c r="N442" s="100"/>
      <c r="O442" s="116"/>
      <c r="P442" s="36"/>
      <c r="Q442" s="36"/>
      <c r="R442" s="36"/>
      <c r="S442" s="100"/>
      <c r="T442" s="116"/>
      <c r="U442" s="36"/>
      <c r="V442" s="36"/>
      <c r="W442" s="36"/>
      <c r="X442" s="100"/>
    </row>
    <row r="443" spans="1:24" s="14" customFormat="1" ht="12.75" hidden="1" outlineLevel="2">
      <c r="A443" s="14" t="s">
        <v>1273</v>
      </c>
      <c r="B443" s="14" t="s">
        <v>1274</v>
      </c>
      <c r="C443" s="54" t="s">
        <v>88</v>
      </c>
      <c r="D443" s="15"/>
      <c r="E443" s="15"/>
      <c r="F443" s="15">
        <v>0</v>
      </c>
      <c r="G443" s="15">
        <v>0</v>
      </c>
      <c r="H443" s="90">
        <f aca="true" t="shared" si="152" ref="H443:H448">+F443-G443</f>
        <v>0</v>
      </c>
      <c r="I443" s="103">
        <f aca="true" t="shared" si="153" ref="I443:I448">IF(G443&lt;0,IF(H443=0,0,IF(OR(G443=0,F443=0),"N.M.",IF(ABS(H443/G443)&gt;=10,"N.M.",H443/(-G443)))),IF(H443=0,0,IF(OR(G443=0,F443=0),"N.M.",IF(ABS(H443/G443)&gt;=10,"N.M.",H443/G443))))</f>
        <v>0</v>
      </c>
      <c r="J443" s="104"/>
      <c r="K443" s="15">
        <v>0</v>
      </c>
      <c r="L443" s="15">
        <v>0</v>
      </c>
      <c r="M443" s="90">
        <f aca="true" t="shared" si="154" ref="M443:M448">+K443-L443</f>
        <v>0</v>
      </c>
      <c r="N443" s="103">
        <f aca="true" t="shared" si="155" ref="N443:N448">IF(L443&lt;0,IF(M443=0,0,IF(OR(L443=0,K443=0),"N.M.",IF(ABS(M443/L443)&gt;=10,"N.M.",M443/(-L443)))),IF(M443=0,0,IF(OR(L443=0,K443=0),"N.M.",IF(ABS(M443/L443)&gt;=10,"N.M.",M443/L443))))</f>
        <v>0</v>
      </c>
      <c r="O443" s="104"/>
      <c r="P443" s="15">
        <v>0</v>
      </c>
      <c r="Q443" s="15">
        <v>0</v>
      </c>
      <c r="R443" s="90">
        <f aca="true" t="shared" si="156" ref="R443:R448">+P443-Q443</f>
        <v>0</v>
      </c>
      <c r="S443" s="103">
        <f aca="true" t="shared" si="157" ref="S443:S448">IF(Q443&lt;0,IF(R443=0,0,IF(OR(Q443=0,P443=0),"N.M.",IF(ABS(R443/Q443)&gt;=10,"N.M.",R443/(-Q443)))),IF(R443=0,0,IF(OR(Q443=0,P443=0),"N.M.",IF(ABS(R443/Q443)&gt;=10,"N.M.",R443/Q443))))</f>
        <v>0</v>
      </c>
      <c r="T443" s="104"/>
      <c r="U443" s="15">
        <v>37533</v>
      </c>
      <c r="V443" s="15">
        <v>0</v>
      </c>
      <c r="W443" s="90">
        <f aca="true" t="shared" si="158" ref="W443:W448">+U443-V443</f>
        <v>37533</v>
      </c>
      <c r="X443" s="103" t="str">
        <f aca="true" t="shared" si="159" ref="X443:X448">IF(V443&lt;0,IF(W443=0,0,IF(OR(V443=0,U443=0),"N.M.",IF(ABS(W443/V443)&gt;=10,"N.M.",W443/(-V443)))),IF(W443=0,0,IF(OR(V443=0,U443=0),"N.M.",IF(ABS(W443/V443)&gt;=10,"N.M.",W443/V443))))</f>
        <v>N.M.</v>
      </c>
    </row>
    <row r="444" spans="1:24" s="14" customFormat="1" ht="12.75" hidden="1" outlineLevel="2">
      <c r="A444" s="14" t="s">
        <v>1275</v>
      </c>
      <c r="B444" s="14" t="s">
        <v>1276</v>
      </c>
      <c r="C444" s="54" t="s">
        <v>88</v>
      </c>
      <c r="D444" s="15"/>
      <c r="E444" s="15"/>
      <c r="F444" s="15">
        <v>-4516</v>
      </c>
      <c r="G444" s="15">
        <v>0</v>
      </c>
      <c r="H444" s="90">
        <f t="shared" si="152"/>
        <v>-4516</v>
      </c>
      <c r="I444" s="103" t="str">
        <f t="shared" si="153"/>
        <v>N.M.</v>
      </c>
      <c r="J444" s="104"/>
      <c r="K444" s="15">
        <v>-4516</v>
      </c>
      <c r="L444" s="15">
        <v>0</v>
      </c>
      <c r="M444" s="90">
        <f t="shared" si="154"/>
        <v>-4516</v>
      </c>
      <c r="N444" s="103" t="str">
        <f t="shared" si="155"/>
        <v>N.M.</v>
      </c>
      <c r="O444" s="104"/>
      <c r="P444" s="15">
        <v>-4516</v>
      </c>
      <c r="Q444" s="15">
        <v>0</v>
      </c>
      <c r="R444" s="90">
        <f t="shared" si="156"/>
        <v>-4516</v>
      </c>
      <c r="S444" s="103" t="str">
        <f t="shared" si="157"/>
        <v>N.M.</v>
      </c>
      <c r="T444" s="104"/>
      <c r="U444" s="15">
        <v>-4516</v>
      </c>
      <c r="V444" s="15">
        <v>0</v>
      </c>
      <c r="W444" s="90">
        <f t="shared" si="158"/>
        <v>-4516</v>
      </c>
      <c r="X444" s="103" t="str">
        <f t="shared" si="159"/>
        <v>N.M.</v>
      </c>
    </row>
    <row r="445" spans="1:24" s="14" customFormat="1" ht="12.75" hidden="1" outlineLevel="2">
      <c r="A445" s="14" t="s">
        <v>1277</v>
      </c>
      <c r="B445" s="14" t="s">
        <v>1278</v>
      </c>
      <c r="C445" s="54" t="s">
        <v>88</v>
      </c>
      <c r="D445" s="15"/>
      <c r="E445" s="15"/>
      <c r="F445" s="15">
        <v>-2648</v>
      </c>
      <c r="G445" s="15">
        <v>0</v>
      </c>
      <c r="H445" s="90">
        <f t="shared" si="152"/>
        <v>-2648</v>
      </c>
      <c r="I445" s="103" t="str">
        <f t="shared" si="153"/>
        <v>N.M.</v>
      </c>
      <c r="J445" s="104"/>
      <c r="K445" s="15">
        <v>-2648</v>
      </c>
      <c r="L445" s="15">
        <v>0</v>
      </c>
      <c r="M445" s="90">
        <f t="shared" si="154"/>
        <v>-2648</v>
      </c>
      <c r="N445" s="103" t="str">
        <f t="shared" si="155"/>
        <v>N.M.</v>
      </c>
      <c r="O445" s="104"/>
      <c r="P445" s="15">
        <v>-2648</v>
      </c>
      <c r="Q445" s="15">
        <v>0</v>
      </c>
      <c r="R445" s="90">
        <f t="shared" si="156"/>
        <v>-2648</v>
      </c>
      <c r="S445" s="103" t="str">
        <f t="shared" si="157"/>
        <v>N.M.</v>
      </c>
      <c r="T445" s="104"/>
      <c r="U445" s="15">
        <v>-2648</v>
      </c>
      <c r="V445" s="15">
        <v>-546981.1</v>
      </c>
      <c r="W445" s="90">
        <f t="shared" si="158"/>
        <v>544333.1</v>
      </c>
      <c r="X445" s="103">
        <f t="shared" si="159"/>
        <v>0.9951588820893446</v>
      </c>
    </row>
    <row r="446" spans="1:24" s="14" customFormat="1" ht="12.75" hidden="1" outlineLevel="2">
      <c r="A446" s="14" t="s">
        <v>1279</v>
      </c>
      <c r="B446" s="14" t="s">
        <v>1280</v>
      </c>
      <c r="C446" s="54" t="s">
        <v>88</v>
      </c>
      <c r="D446" s="15"/>
      <c r="E446" s="15"/>
      <c r="F446" s="15">
        <v>0</v>
      </c>
      <c r="G446" s="15">
        <v>0</v>
      </c>
      <c r="H446" s="90">
        <f t="shared" si="152"/>
        <v>0</v>
      </c>
      <c r="I446" s="103">
        <f t="shared" si="153"/>
        <v>0</v>
      </c>
      <c r="J446" s="104"/>
      <c r="K446" s="15">
        <v>0</v>
      </c>
      <c r="L446" s="15">
        <v>0</v>
      </c>
      <c r="M446" s="90">
        <f t="shared" si="154"/>
        <v>0</v>
      </c>
      <c r="N446" s="103">
        <f t="shared" si="155"/>
        <v>0</v>
      </c>
      <c r="O446" s="104"/>
      <c r="P446" s="15">
        <v>0</v>
      </c>
      <c r="Q446" s="15">
        <v>0</v>
      </c>
      <c r="R446" s="90">
        <f t="shared" si="156"/>
        <v>0</v>
      </c>
      <c r="S446" s="103">
        <f t="shared" si="157"/>
        <v>0</v>
      </c>
      <c r="T446" s="104"/>
      <c r="U446" s="15">
        <v>294606.96</v>
      </c>
      <c r="V446" s="15">
        <v>-3439843.05</v>
      </c>
      <c r="W446" s="90">
        <f t="shared" si="158"/>
        <v>3734450.01</v>
      </c>
      <c r="X446" s="103">
        <f t="shared" si="159"/>
        <v>1.085645465713908</v>
      </c>
    </row>
    <row r="447" spans="1:24" s="14" customFormat="1" ht="12.75" hidden="1" outlineLevel="2">
      <c r="A447" s="14" t="s">
        <v>1281</v>
      </c>
      <c r="B447" s="14" t="s">
        <v>1282</v>
      </c>
      <c r="C447" s="54" t="s">
        <v>89</v>
      </c>
      <c r="D447" s="15"/>
      <c r="E447" s="15"/>
      <c r="F447" s="15">
        <v>0</v>
      </c>
      <c r="G447" s="15">
        <v>-233909.37</v>
      </c>
      <c r="H447" s="90">
        <f t="shared" si="152"/>
        <v>233909.37</v>
      </c>
      <c r="I447" s="103" t="str">
        <f t="shared" si="153"/>
        <v>N.M.</v>
      </c>
      <c r="J447" s="104"/>
      <c r="K447" s="15">
        <v>0</v>
      </c>
      <c r="L447" s="15">
        <v>403937.21</v>
      </c>
      <c r="M447" s="90">
        <f t="shared" si="154"/>
        <v>-403937.21</v>
      </c>
      <c r="N447" s="103" t="str">
        <f t="shared" si="155"/>
        <v>N.M.</v>
      </c>
      <c r="O447" s="104"/>
      <c r="P447" s="15">
        <v>0</v>
      </c>
      <c r="Q447" s="15">
        <v>104118.06</v>
      </c>
      <c r="R447" s="90">
        <f t="shared" si="156"/>
        <v>-104118.06</v>
      </c>
      <c r="S447" s="103" t="str">
        <f t="shared" si="157"/>
        <v>N.M.</v>
      </c>
      <c r="T447" s="104"/>
      <c r="U447" s="15">
        <v>2454572.83</v>
      </c>
      <c r="V447" s="15">
        <v>403937.21</v>
      </c>
      <c r="W447" s="90">
        <f t="shared" si="158"/>
        <v>2050635.62</v>
      </c>
      <c r="X447" s="103">
        <f t="shared" si="159"/>
        <v>5.0766197548376395</v>
      </c>
    </row>
    <row r="448" spans="1:24" s="14" customFormat="1" ht="12.75" hidden="1" outlineLevel="2">
      <c r="A448" s="14" t="s">
        <v>1283</v>
      </c>
      <c r="B448" s="14" t="s">
        <v>1284</v>
      </c>
      <c r="C448" s="54" t="s">
        <v>89</v>
      </c>
      <c r="D448" s="15"/>
      <c r="E448" s="15"/>
      <c r="F448" s="15">
        <v>66392.43000000001</v>
      </c>
      <c r="G448" s="15">
        <v>0</v>
      </c>
      <c r="H448" s="90">
        <f t="shared" si="152"/>
        <v>66392.43000000001</v>
      </c>
      <c r="I448" s="103" t="str">
        <f t="shared" si="153"/>
        <v>N.M.</v>
      </c>
      <c r="J448" s="104"/>
      <c r="K448" s="15">
        <v>1908712.05</v>
      </c>
      <c r="L448" s="15">
        <v>0</v>
      </c>
      <c r="M448" s="90">
        <f t="shared" si="154"/>
        <v>1908712.05</v>
      </c>
      <c r="N448" s="103" t="str">
        <f t="shared" si="155"/>
        <v>N.M.</v>
      </c>
      <c r="O448" s="104"/>
      <c r="P448" s="15">
        <v>862177.01</v>
      </c>
      <c r="Q448" s="15">
        <v>0</v>
      </c>
      <c r="R448" s="90">
        <f t="shared" si="156"/>
        <v>862177.01</v>
      </c>
      <c r="S448" s="103" t="str">
        <f t="shared" si="157"/>
        <v>N.M.</v>
      </c>
      <c r="T448" s="104"/>
      <c r="U448" s="15">
        <v>1908712.05</v>
      </c>
      <c r="V448" s="15">
        <v>0</v>
      </c>
      <c r="W448" s="90">
        <f t="shared" si="158"/>
        <v>1908712.05</v>
      </c>
      <c r="X448" s="103" t="str">
        <f t="shared" si="159"/>
        <v>N.M.</v>
      </c>
    </row>
    <row r="449" spans="1:24" s="13" customFormat="1" ht="12.75" collapsed="1">
      <c r="A449" s="13" t="s">
        <v>398</v>
      </c>
      <c r="B449" s="11"/>
      <c r="C449" s="52" t="s">
        <v>263</v>
      </c>
      <c r="D449" s="29"/>
      <c r="E449" s="29"/>
      <c r="F449" s="29">
        <v>59228.43000000001</v>
      </c>
      <c r="G449" s="29">
        <v>-233909.37</v>
      </c>
      <c r="H449" s="29">
        <f>+F449-G449</f>
        <v>293137.8</v>
      </c>
      <c r="I449" s="98">
        <f>IF(G449&lt;0,IF(H449=0,0,IF(OR(G449=0,F449=0),"N.M.",IF(ABS(H449/G449)&gt;=10,"N.M.",H449/(-G449)))),IF(H449=0,0,IF(OR(G449=0,F449=0),"N.M.",IF(ABS(H449/G449)&gt;=10,"N.M.",H449/G449))))</f>
        <v>1.2532110192934982</v>
      </c>
      <c r="J449" s="115"/>
      <c r="K449" s="29">
        <v>1901548.05</v>
      </c>
      <c r="L449" s="29">
        <v>403937.21</v>
      </c>
      <c r="M449" s="29">
        <f>+K449-L449</f>
        <v>1497610.84</v>
      </c>
      <c r="N449" s="98">
        <f>IF(L449&lt;0,IF(M449=0,0,IF(OR(L449=0,K449=0),"N.M.",IF(ABS(M449/L449)&gt;=10,"N.M.",M449/(-L449)))),IF(M449=0,0,IF(OR(L449=0,K449=0),"N.M.",IF(ABS(M449/L449)&gt;=10,"N.M.",M449/L449))))</f>
        <v>3.7075337525849625</v>
      </c>
      <c r="O449" s="115"/>
      <c r="P449" s="29">
        <v>855013.01</v>
      </c>
      <c r="Q449" s="29">
        <v>104118.06</v>
      </c>
      <c r="R449" s="29">
        <f>+P449-Q449</f>
        <v>750894.95</v>
      </c>
      <c r="S449" s="98">
        <f>IF(Q449&lt;0,IF(R449=0,0,IF(OR(Q449=0,P449=0),"N.M.",IF(ABS(R449/Q449)&gt;=10,"N.M.",R449/(-Q449)))),IF(R449=0,0,IF(OR(Q449=0,P449=0),"N.M.",IF(ABS(R449/Q449)&gt;=10,"N.M.",R449/Q449))))</f>
        <v>7.211956792126169</v>
      </c>
      <c r="T449" s="115"/>
      <c r="U449" s="29">
        <v>4688260.84</v>
      </c>
      <c r="V449" s="29">
        <v>-3582886.94</v>
      </c>
      <c r="W449" s="29">
        <f>+U449-V449</f>
        <v>8271147.779999999</v>
      </c>
      <c r="X449" s="98">
        <f>IF(V449&lt;0,IF(W449=0,0,IF(OR(V449=0,U449=0),"N.M.",IF(ABS(W449/V449)&gt;=10,"N.M.",W449/(-V449)))),IF(W449=0,0,IF(OR(V449=0,U449=0),"N.M.",IF(ABS(W449/V449)&gt;=10,"N.M.",W449/V449))))</f>
        <v>2.30851487041341</v>
      </c>
    </row>
    <row r="450" spans="2:24" s="30" customFormat="1" ht="4.5" customHeight="1" hidden="1" outlineLevel="1">
      <c r="B450" s="31"/>
      <c r="C450" s="58"/>
      <c r="D450" s="33"/>
      <c r="E450" s="33"/>
      <c r="F450" s="36"/>
      <c r="G450" s="36"/>
      <c r="H450" s="36"/>
      <c r="I450" s="100"/>
      <c r="J450" s="116"/>
      <c r="K450" s="36"/>
      <c r="L450" s="36"/>
      <c r="M450" s="36"/>
      <c r="N450" s="100"/>
      <c r="O450" s="116"/>
      <c r="P450" s="36"/>
      <c r="Q450" s="36"/>
      <c r="R450" s="36"/>
      <c r="S450" s="100"/>
      <c r="T450" s="116"/>
      <c r="U450" s="36"/>
      <c r="V450" s="36"/>
      <c r="W450" s="36"/>
      <c r="X450" s="100"/>
    </row>
    <row r="451" spans="1:24" s="14" customFormat="1" ht="12.75" hidden="1" outlineLevel="2">
      <c r="A451" s="14" t="s">
        <v>1285</v>
      </c>
      <c r="B451" s="14" t="s">
        <v>1286</v>
      </c>
      <c r="C451" s="54" t="s">
        <v>90</v>
      </c>
      <c r="D451" s="15"/>
      <c r="E451" s="15"/>
      <c r="F451" s="15">
        <v>-955340.8200000001</v>
      </c>
      <c r="G451" s="15">
        <v>-1569851.17</v>
      </c>
      <c r="H451" s="90">
        <f aca="true" t="shared" si="160" ref="H451:H456">+F451-G451</f>
        <v>614510.3499999999</v>
      </c>
      <c r="I451" s="103">
        <f aca="true" t="shared" si="161" ref="I451:I456">IF(G451&lt;0,IF(H451=0,0,IF(OR(G451=0,F451=0),"N.M.",IF(ABS(H451/G451)&gt;=10,"N.M.",H451/(-G451)))),IF(H451=0,0,IF(OR(G451=0,F451=0),"N.M.",IF(ABS(H451/G451)&gt;=10,"N.M.",H451/G451))))</f>
        <v>0.39144497372957965</v>
      </c>
      <c r="J451" s="104"/>
      <c r="K451" s="15">
        <v>4502138.04</v>
      </c>
      <c r="L451" s="15">
        <v>3302814.41</v>
      </c>
      <c r="M451" s="90">
        <f aca="true" t="shared" si="162" ref="M451:M456">+K451-L451</f>
        <v>1199323.63</v>
      </c>
      <c r="N451" s="103">
        <f aca="true" t="shared" si="163" ref="N451:N456">IF(L451&lt;0,IF(M451=0,0,IF(OR(L451=0,K451=0),"N.M.",IF(ABS(M451/L451)&gt;=10,"N.M.",M451/(-L451)))),IF(M451=0,0,IF(OR(L451=0,K451=0),"N.M.",IF(ABS(M451/L451)&gt;=10,"N.M.",M451/L451))))</f>
        <v>0.363121714126226</v>
      </c>
      <c r="O451" s="104"/>
      <c r="P451" s="15">
        <v>446520.17</v>
      </c>
      <c r="Q451" s="15">
        <v>1039912.93</v>
      </c>
      <c r="R451" s="90">
        <f aca="true" t="shared" si="164" ref="R451:R456">+P451-Q451</f>
        <v>-593392.76</v>
      </c>
      <c r="S451" s="103">
        <f aca="true" t="shared" si="165" ref="S451:S456">IF(Q451&lt;0,IF(R451=0,0,IF(OR(Q451=0,P451=0),"N.M.",IF(ABS(R451/Q451)&gt;=10,"N.M.",R451/(-Q451)))),IF(R451=0,0,IF(OR(Q451=0,P451=0),"N.M.",IF(ABS(R451/Q451)&gt;=10,"N.M.",R451/Q451))))</f>
        <v>-0.5706177343135833</v>
      </c>
      <c r="T451" s="104"/>
      <c r="U451" s="15">
        <v>15866576.739999998</v>
      </c>
      <c r="V451" s="15">
        <v>-25572807.47</v>
      </c>
      <c r="W451" s="90">
        <f aca="true" t="shared" si="166" ref="W451:W456">+U451-V451</f>
        <v>41439384.20999999</v>
      </c>
      <c r="X451" s="103">
        <f aca="true" t="shared" si="167" ref="X451:X456">IF(V451&lt;0,IF(W451=0,0,IF(OR(V451=0,U451=0),"N.M.",IF(ABS(W451/V451)&gt;=10,"N.M.",W451/(-V451)))),IF(W451=0,0,IF(OR(V451=0,U451=0),"N.M.",IF(ABS(W451/V451)&gt;=10,"N.M.",W451/V451))))</f>
        <v>1.6204471980095816</v>
      </c>
    </row>
    <row r="452" spans="1:24" s="14" customFormat="1" ht="12.75" hidden="1" outlineLevel="2">
      <c r="A452" s="14" t="s">
        <v>1287</v>
      </c>
      <c r="B452" s="14" t="s">
        <v>1288</v>
      </c>
      <c r="C452" s="54" t="s">
        <v>91</v>
      </c>
      <c r="D452" s="15"/>
      <c r="E452" s="15"/>
      <c r="F452" s="15">
        <v>4447588.44</v>
      </c>
      <c r="G452" s="15">
        <v>2611061.9699999997</v>
      </c>
      <c r="H452" s="90">
        <f t="shared" si="160"/>
        <v>1836526.4700000007</v>
      </c>
      <c r="I452" s="103">
        <f t="shared" si="161"/>
        <v>0.7033638002854451</v>
      </c>
      <c r="J452" s="104"/>
      <c r="K452" s="15">
        <v>16993111.01</v>
      </c>
      <c r="L452" s="15">
        <v>11088538.21</v>
      </c>
      <c r="M452" s="90">
        <f t="shared" si="162"/>
        <v>5904572.800000001</v>
      </c>
      <c r="N452" s="103">
        <f t="shared" si="163"/>
        <v>0.5324933447652339</v>
      </c>
      <c r="O452" s="104"/>
      <c r="P452" s="15">
        <v>13584661.68</v>
      </c>
      <c r="Q452" s="15">
        <v>8020479.21</v>
      </c>
      <c r="R452" s="90">
        <f t="shared" si="164"/>
        <v>5564182.47</v>
      </c>
      <c r="S452" s="103">
        <f t="shared" si="165"/>
        <v>0.6937468852313128</v>
      </c>
      <c r="T452" s="104"/>
      <c r="U452" s="15">
        <v>69314629.84</v>
      </c>
      <c r="V452" s="15">
        <v>102070844.06</v>
      </c>
      <c r="W452" s="90">
        <f t="shared" si="166"/>
        <v>-32756214.22</v>
      </c>
      <c r="X452" s="103">
        <f t="shared" si="167"/>
        <v>-0.3209164626947242</v>
      </c>
    </row>
    <row r="453" spans="1:24" s="14" customFormat="1" ht="12.75" hidden="1" outlineLevel="2">
      <c r="A453" s="14" t="s">
        <v>1289</v>
      </c>
      <c r="B453" s="14" t="s">
        <v>1290</v>
      </c>
      <c r="C453" s="54" t="s">
        <v>92</v>
      </c>
      <c r="D453" s="15"/>
      <c r="E453" s="15"/>
      <c r="F453" s="15">
        <v>-3982695.18</v>
      </c>
      <c r="G453" s="15">
        <v>-1824726.31</v>
      </c>
      <c r="H453" s="90">
        <f t="shared" si="160"/>
        <v>-2157968.87</v>
      </c>
      <c r="I453" s="103">
        <f t="shared" si="161"/>
        <v>-1.1826260509171922</v>
      </c>
      <c r="J453" s="104"/>
      <c r="K453" s="15">
        <v>-14153434.57</v>
      </c>
      <c r="L453" s="15">
        <v>-9240560.92</v>
      </c>
      <c r="M453" s="90">
        <f t="shared" si="162"/>
        <v>-4912873.65</v>
      </c>
      <c r="N453" s="103">
        <f t="shared" si="163"/>
        <v>-0.5316640074702306</v>
      </c>
      <c r="O453" s="104"/>
      <c r="P453" s="15">
        <v>-10256011.86</v>
      </c>
      <c r="Q453" s="15">
        <v>-7069428.38</v>
      </c>
      <c r="R453" s="90">
        <f t="shared" si="164"/>
        <v>-3186583.4799999995</v>
      </c>
      <c r="S453" s="103">
        <f t="shared" si="165"/>
        <v>-0.450755465465229</v>
      </c>
      <c r="T453" s="104"/>
      <c r="U453" s="15">
        <v>-67189613.36</v>
      </c>
      <c r="V453" s="15">
        <v>-61032415.2</v>
      </c>
      <c r="W453" s="90">
        <f t="shared" si="166"/>
        <v>-6157198.159999996</v>
      </c>
      <c r="X453" s="103">
        <f t="shared" si="167"/>
        <v>-0.10088406529256926</v>
      </c>
    </row>
    <row r="454" spans="1:24" s="14" customFormat="1" ht="12.75" hidden="1" outlineLevel="2">
      <c r="A454" s="14" t="s">
        <v>1291</v>
      </c>
      <c r="B454" s="14" t="s">
        <v>1292</v>
      </c>
      <c r="C454" s="54" t="s">
        <v>93</v>
      </c>
      <c r="D454" s="15"/>
      <c r="E454" s="15"/>
      <c r="F454" s="15">
        <v>-29947.84</v>
      </c>
      <c r="G454" s="15">
        <v>-58687</v>
      </c>
      <c r="H454" s="90">
        <f t="shared" si="160"/>
        <v>28739.16</v>
      </c>
      <c r="I454" s="103">
        <f t="shared" si="161"/>
        <v>0.4897023190825907</v>
      </c>
      <c r="J454" s="104"/>
      <c r="K454" s="15">
        <v>-119791.36</v>
      </c>
      <c r="L454" s="15">
        <v>-234748</v>
      </c>
      <c r="M454" s="90">
        <f t="shared" si="162"/>
        <v>114956.64</v>
      </c>
      <c r="N454" s="103">
        <f t="shared" si="163"/>
        <v>0.4897023190825907</v>
      </c>
      <c r="O454" s="104"/>
      <c r="P454" s="15">
        <v>-89843.52</v>
      </c>
      <c r="Q454" s="15">
        <v>-176061</v>
      </c>
      <c r="R454" s="90">
        <f t="shared" si="164"/>
        <v>86217.48</v>
      </c>
      <c r="S454" s="103">
        <f t="shared" si="165"/>
        <v>0.48970231908259065</v>
      </c>
      <c r="T454" s="104"/>
      <c r="U454" s="15">
        <v>-589266.36</v>
      </c>
      <c r="V454" s="15">
        <v>-782720</v>
      </c>
      <c r="W454" s="90">
        <f t="shared" si="166"/>
        <v>193453.64</v>
      </c>
      <c r="X454" s="103">
        <f t="shared" si="167"/>
        <v>0.24715561120196242</v>
      </c>
    </row>
    <row r="455" spans="1:24" s="13" customFormat="1" ht="12.75" collapsed="1">
      <c r="A455" s="13" t="s">
        <v>220</v>
      </c>
      <c r="B455" s="11"/>
      <c r="C455" s="52" t="s">
        <v>262</v>
      </c>
      <c r="D455" s="29"/>
      <c r="E455" s="29"/>
      <c r="F455" s="129">
        <v>-520395.4000000001</v>
      </c>
      <c r="G455" s="129">
        <v>-842202.5100000002</v>
      </c>
      <c r="H455" s="129">
        <f t="shared" si="160"/>
        <v>321807.11000000016</v>
      </c>
      <c r="I455" s="99">
        <f t="shared" si="161"/>
        <v>0.38210181776827057</v>
      </c>
      <c r="J455" s="115"/>
      <c r="K455" s="129">
        <v>7222023.12</v>
      </c>
      <c r="L455" s="129">
        <v>4916043.700000001</v>
      </c>
      <c r="M455" s="129">
        <f t="shared" si="162"/>
        <v>2305979.419999999</v>
      </c>
      <c r="N455" s="99">
        <f t="shared" si="163"/>
        <v>0.4690721972223311</v>
      </c>
      <c r="O455" s="115"/>
      <c r="P455" s="129">
        <v>3685326.47</v>
      </c>
      <c r="Q455" s="129">
        <v>1814902.7600000007</v>
      </c>
      <c r="R455" s="129">
        <f t="shared" si="164"/>
        <v>1870423.7099999995</v>
      </c>
      <c r="S455" s="99">
        <f t="shared" si="165"/>
        <v>1.0305916940696034</v>
      </c>
      <c r="T455" s="115"/>
      <c r="U455" s="129">
        <v>17402326.860000003</v>
      </c>
      <c r="V455" s="129">
        <v>14682901.389999999</v>
      </c>
      <c r="W455" s="129">
        <f t="shared" si="166"/>
        <v>2719425.4700000044</v>
      </c>
      <c r="X455" s="99">
        <f t="shared" si="167"/>
        <v>0.18521036120641035</v>
      </c>
    </row>
    <row r="456" spans="1:24" s="13" customFormat="1" ht="12.75">
      <c r="A456" s="13" t="s">
        <v>221</v>
      </c>
      <c r="B456" s="11"/>
      <c r="C456" s="51" t="s">
        <v>278</v>
      </c>
      <c r="D456" s="29"/>
      <c r="E456" s="29"/>
      <c r="F456" s="29">
        <v>50765172.19600003</v>
      </c>
      <c r="G456" s="29">
        <v>40179112.553</v>
      </c>
      <c r="H456" s="29">
        <f t="shared" si="160"/>
        <v>10586059.643000029</v>
      </c>
      <c r="I456" s="98">
        <f t="shared" si="161"/>
        <v>0.2634717137924843</v>
      </c>
      <c r="J456" s="115"/>
      <c r="K456" s="29">
        <v>223385465.03100005</v>
      </c>
      <c r="L456" s="29">
        <v>202994070.91299993</v>
      </c>
      <c r="M456" s="29">
        <f t="shared" si="162"/>
        <v>20391394.11800012</v>
      </c>
      <c r="N456" s="98">
        <f t="shared" si="163"/>
        <v>0.10045315129789949</v>
      </c>
      <c r="O456" s="115"/>
      <c r="P456" s="29">
        <v>158610113.49499997</v>
      </c>
      <c r="Q456" s="29">
        <v>142534341.132</v>
      </c>
      <c r="R456" s="29">
        <f t="shared" si="164"/>
        <v>16075772.362999976</v>
      </c>
      <c r="S456" s="98">
        <f t="shared" si="165"/>
        <v>0.11278525747077556</v>
      </c>
      <c r="T456" s="115"/>
      <c r="U456" s="29">
        <v>660497323.0420003</v>
      </c>
      <c r="V456" s="29">
        <v>586259846.4499996</v>
      </c>
      <c r="W456" s="29">
        <f t="shared" si="166"/>
        <v>74237476.59200072</v>
      </c>
      <c r="X456" s="98">
        <f t="shared" si="167"/>
        <v>0.1266289633198207</v>
      </c>
    </row>
    <row r="457" spans="6:24" ht="5.25" customHeight="1">
      <c r="F457" s="36" t="str">
        <f>IF(ABS(F157+F186+F193+F346+F383+F397+F441+F449+F455-F456)&gt;$C$571,$C$572," ")</f>
        <v> </v>
      </c>
      <c r="G457" s="36" t="str">
        <f>IF(ABS(G157+G186+G193+G346+G383+G397+G441+G449+G455-G456)&gt;$C$571,$C$572," ")</f>
        <v> </v>
      </c>
      <c r="H457" s="36" t="str">
        <f>IF(ABS(H157+H186+H193+H346+H383+H397+H441+H449+H455-H456)&gt;$C$571,$C$572," ")</f>
        <v> </v>
      </c>
      <c r="I457" s="100"/>
      <c r="K457" s="36" t="str">
        <f>IF(ABS(K157+K186+K193+K346+K383+K397+K441+K449+K455-K456)&gt;$C$571,$C$572," ")</f>
        <v> </v>
      </c>
      <c r="L457" s="36" t="str">
        <f>IF(ABS(L157+L186+L193+L346+L383+L397+L441+L449+L455-L456)&gt;$C$571,$C$572," ")</f>
        <v> </v>
      </c>
      <c r="M457" s="36" t="str">
        <f>IF(ABS(M157+M186+M193+M346+M383+M397+M441+M449+M455-M456)&gt;$C$571,$C$572," ")</f>
        <v> </v>
      </c>
      <c r="N457" s="100"/>
      <c r="P457" s="36" t="str">
        <f>IF(ABS(P157+P186+P193+P346+P383+P397+P441+P449+P455-P456)&gt;$C$571,$C$572," ")</f>
        <v> </v>
      </c>
      <c r="Q457" s="36" t="str">
        <f>IF(ABS(Q157+Q186+Q193+Q346+Q383+Q397+Q441+Q449+Q455-Q456)&gt;$C$571,$C$572," ")</f>
        <v> </v>
      </c>
      <c r="R457" s="36" t="str">
        <f>IF(ABS(R157+R186+R193+R346+R383+R397+R441+R449+R455-R456)&gt;$C$571,$C$572," ")</f>
        <v> </v>
      </c>
      <c r="S457" s="100"/>
      <c r="U457" s="36" t="str">
        <f>IF(ABS(U157+U186+U193+U346+U383+U397+U441+U449+U455-U456)&gt;$C$571,$C$572," ")</f>
        <v> </v>
      </c>
      <c r="V457" s="36" t="str">
        <f>IF(ABS(V157+V186+V193+V346+V383+V397+V441+V449+V455-V456)&gt;$C$571,$C$572," ")</f>
        <v> </v>
      </c>
      <c r="W457" s="36" t="str">
        <f>IF(ABS(W157+W186+W193+W346+W383+W397+W441+W449+W455-W456)&gt;$C$571,$C$572," ")</f>
        <v> </v>
      </c>
      <c r="X457" s="100"/>
    </row>
    <row r="458" spans="1:24" ht="12.75">
      <c r="A458" s="37" t="s">
        <v>222</v>
      </c>
      <c r="C458" s="12" t="s">
        <v>223</v>
      </c>
      <c r="D458" s="34"/>
      <c r="E458" s="34"/>
      <c r="F458" s="34">
        <v>2114879.910000016</v>
      </c>
      <c r="G458" s="34">
        <v>1313142.7480000036</v>
      </c>
      <c r="H458" s="29">
        <f>(+F458-G458)</f>
        <v>801737.1620000124</v>
      </c>
      <c r="I458" s="98">
        <f>IF(G458&lt;0,IF(H458=0,0,IF(OR(G458=0,F458=0),"N.M.",IF(ABS(H458/G458)&gt;=10,"N.M.",H458/(-G458)))),IF(H458=0,0,IF(OR(G458=0,F458=0),"N.M.",IF(ABS(H458/G458)&gt;=10,"N.M.",H458/G458))))</f>
        <v>0.6105483681961514</v>
      </c>
      <c r="J458" s="115"/>
      <c r="K458" s="34">
        <v>28026705.993000064</v>
      </c>
      <c r="L458" s="34">
        <v>19933225.427999873</v>
      </c>
      <c r="M458" s="29">
        <f>(+K458-L458)</f>
        <v>8093480.565000191</v>
      </c>
      <c r="N458" s="98">
        <f>IF(L458&lt;0,IF(M458=0,0,IF(OR(L458=0,K458=0),"N.M.",IF(ABS(M458/L458)&gt;=10,"N.M.",M458/(-L458)))),IF(M458=0,0,IF(OR(L458=0,K458=0),"N.M.",IF(ABS(M458/L458)&gt;=10,"N.M.",M458/L458))))</f>
        <v>0.406029651058449</v>
      </c>
      <c r="O458" s="115"/>
      <c r="P458" s="34">
        <v>16914928.13300006</v>
      </c>
      <c r="Q458" s="34">
        <v>11857752.806999978</v>
      </c>
      <c r="R458" s="29">
        <f>(+P458-Q458)</f>
        <v>5057175.326000083</v>
      </c>
      <c r="S458" s="98">
        <f>IF(Q458&lt;0,IF(R458=0,0,IF(OR(Q458=0,P458=0),"N.M.",IF(ABS(R458/Q458)&gt;=10,"N.M.",R458/(-Q458)))),IF(R458=0,0,IF(OR(Q458=0,P458=0),"N.M.",IF(ABS(R458/Q458)&gt;=10,"N.M.",R458/Q458))))</f>
        <v>0.4264868232886998</v>
      </c>
      <c r="T458" s="115"/>
      <c r="U458" s="34">
        <v>79023944.23100002</v>
      </c>
      <c r="V458" s="34">
        <v>53651624.35000006</v>
      </c>
      <c r="W458" s="29">
        <f>(+U458-V458)</f>
        <v>25372319.88099996</v>
      </c>
      <c r="X458" s="98">
        <f>IF(V458&lt;0,IF(W458=0,0,IF(OR(V458=0,U458=0),"N.M.",IF(ABS(W458/V458)&gt;=10,"N.M.",W458/(-V458)))),IF(W458=0,0,IF(OR(V458=0,U458=0),"N.M.",IF(ABS(W458/V458)&gt;=10,"N.M.",W458/V458))))</f>
        <v>0.47290869919393097</v>
      </c>
    </row>
    <row r="459" spans="1:24" ht="12.75">
      <c r="A459" s="37"/>
      <c r="C459" s="12"/>
      <c r="D459" s="34"/>
      <c r="E459" s="34"/>
      <c r="F459" s="34"/>
      <c r="G459" s="34"/>
      <c r="H459" s="29"/>
      <c r="I459" s="98">
        <f>IF(G459&lt;0,IF(H459=0,0,IF(OR(G459=0,F459=0),"N.M.",IF(ABS(H459/G459)&gt;=10,"N.M.",H459/(-G459)))),IF(H459=0,0,IF(OR(G459=0,F459=0),"N.M.",IF(ABS(H459/G459)&gt;=10,"N.M.",H459/G459))))</f>
        <v>0</v>
      </c>
      <c r="J459" s="115"/>
      <c r="K459" s="34"/>
      <c r="L459" s="34"/>
      <c r="M459" s="29"/>
      <c r="N459" s="98">
        <f>IF(L459&lt;0,IF(M459=0,0,IF(OR(L459=0,K459=0),"N.M.",IF(ABS(M459/L459)&gt;=10,"N.M.",M459/(-L459)))),IF(M459=0,0,IF(OR(L459=0,K459=0),"N.M.",IF(ABS(M459/L459)&gt;=10,"N.M.",M459/L459))))</f>
        <v>0</v>
      </c>
      <c r="O459" s="115"/>
      <c r="P459" s="34"/>
      <c r="Q459" s="34"/>
      <c r="R459" s="29"/>
      <c r="S459" s="98">
        <f>IF(Q459&lt;0,IF(R459=0,0,IF(OR(Q459=0,P459=0),"N.M.",IF(ABS(R459/Q459)&gt;=10,"N.M.",R459/(-Q459)))),IF(R459=0,0,IF(OR(Q459=0,P459=0),"N.M.",IF(ABS(R459/Q459)&gt;=10,"N.M.",R459/Q459))))</f>
        <v>0</v>
      </c>
      <c r="T459" s="115"/>
      <c r="U459" s="34"/>
      <c r="V459" s="34"/>
      <c r="W459" s="29"/>
      <c r="X459" s="98">
        <f>IF(V459&lt;0,IF(W459=0,0,IF(OR(V459=0,U459=0),"N.M.",IF(ABS(W459/V459)&gt;=10,"N.M.",W459/(-V459)))),IF(W459=0,0,IF(OR(V459=0,U459=0),"N.M.",IF(ABS(W459/V459)&gt;=10,"N.M.",W459/V459))))</f>
        <v>0</v>
      </c>
    </row>
    <row r="460" spans="2:24" s="30" customFormat="1" ht="4.5" customHeight="1" hidden="1" outlineLevel="1">
      <c r="B460" s="31"/>
      <c r="C460" s="58"/>
      <c r="D460" s="33"/>
      <c r="E460" s="33"/>
      <c r="F460" s="36"/>
      <c r="G460" s="36"/>
      <c r="H460" s="36"/>
      <c r="I460" s="100"/>
      <c r="J460" s="116"/>
      <c r="K460" s="36"/>
      <c r="L460" s="36"/>
      <c r="M460" s="36"/>
      <c r="N460" s="100"/>
      <c r="O460" s="116"/>
      <c r="P460" s="36"/>
      <c r="Q460" s="36"/>
      <c r="R460" s="36"/>
      <c r="S460" s="100"/>
      <c r="T460" s="116"/>
      <c r="U460" s="36"/>
      <c r="V460" s="36"/>
      <c r="W460" s="36"/>
      <c r="X460" s="100"/>
    </row>
    <row r="461" spans="1:24" s="14" customFormat="1" ht="12.75" hidden="1" outlineLevel="2">
      <c r="A461" s="14" t="s">
        <v>1293</v>
      </c>
      <c r="B461" s="14" t="s">
        <v>1294</v>
      </c>
      <c r="C461" s="54" t="s">
        <v>94</v>
      </c>
      <c r="D461" s="15"/>
      <c r="E461" s="15"/>
      <c r="F461" s="15">
        <v>95232.23</v>
      </c>
      <c r="G461" s="15">
        <v>83889.97</v>
      </c>
      <c r="H461" s="90">
        <f aca="true" t="shared" si="168" ref="H461:H473">+F461-G461</f>
        <v>11342.259999999995</v>
      </c>
      <c r="I461" s="103">
        <f aca="true" t="shared" si="169" ref="I461:I473">IF(G461&lt;0,IF(H461=0,0,IF(OR(G461=0,F461=0),"N.M.",IF(ABS(H461/G461)&gt;=10,"N.M.",H461/(-G461)))),IF(H461=0,0,IF(OR(G461=0,F461=0),"N.M.",IF(ABS(H461/G461)&gt;=10,"N.M.",H461/G461))))</f>
        <v>0.13520400591393697</v>
      </c>
      <c r="J461" s="104"/>
      <c r="K461" s="15">
        <v>329897.08</v>
      </c>
      <c r="L461" s="15">
        <v>301728.57</v>
      </c>
      <c r="M461" s="90">
        <f aca="true" t="shared" si="170" ref="M461:M473">+K461-L461</f>
        <v>28168.51000000001</v>
      </c>
      <c r="N461" s="103">
        <f aca="true" t="shared" si="171" ref="N461:N473">IF(L461&lt;0,IF(M461=0,0,IF(OR(L461=0,K461=0),"N.M.",IF(ABS(M461/L461)&gt;=10,"N.M.",M461/(-L461)))),IF(M461=0,0,IF(OR(L461=0,K461=0),"N.M.",IF(ABS(M461/L461)&gt;=10,"N.M.",M461/L461))))</f>
        <v>0.09335711894965733</v>
      </c>
      <c r="O461" s="104"/>
      <c r="P461" s="15">
        <v>253028.11000000002</v>
      </c>
      <c r="Q461" s="15">
        <v>215529.4</v>
      </c>
      <c r="R461" s="90">
        <f aca="true" t="shared" si="172" ref="R461:R473">+P461-Q461</f>
        <v>37498.71000000002</v>
      </c>
      <c r="S461" s="103">
        <f aca="true" t="shared" si="173" ref="S461:S473">IF(Q461&lt;0,IF(R461=0,0,IF(OR(Q461=0,P461=0),"N.M.",IF(ABS(R461/Q461)&gt;=10,"N.M.",R461/(-Q461)))),IF(R461=0,0,IF(OR(Q461=0,P461=0),"N.M.",IF(ABS(R461/Q461)&gt;=10,"N.M.",R461/Q461))))</f>
        <v>0.17398419890743455</v>
      </c>
      <c r="T461" s="104"/>
      <c r="U461" s="15">
        <v>796193.19</v>
      </c>
      <c r="V461" s="15">
        <v>714149.1000000001</v>
      </c>
      <c r="W461" s="90">
        <f aca="true" t="shared" si="174" ref="W461:W473">+U461-V461</f>
        <v>82044.08999999985</v>
      </c>
      <c r="X461" s="103">
        <f aca="true" t="shared" si="175" ref="X461:X473">IF(V461&lt;0,IF(W461=0,0,IF(OR(V461=0,U461=0),"N.M.",IF(ABS(W461/V461)&gt;=10,"N.M.",W461/(-V461)))),IF(W461=0,0,IF(OR(V461=0,U461=0),"N.M.",IF(ABS(W461/V461)&gt;=10,"N.M.",W461/V461))))</f>
        <v>0.11488369865620476</v>
      </c>
    </row>
    <row r="462" spans="1:24" ht="12.75" hidden="1" outlineLevel="1">
      <c r="A462" s="9" t="s">
        <v>340</v>
      </c>
      <c r="C462" s="66" t="s">
        <v>336</v>
      </c>
      <c r="D462" s="28"/>
      <c r="E462" s="28"/>
      <c r="F462" s="17">
        <v>95232.23</v>
      </c>
      <c r="G462" s="17">
        <v>83889.97</v>
      </c>
      <c r="H462" s="35">
        <f t="shared" si="168"/>
        <v>11342.259999999995</v>
      </c>
      <c r="I462" s="95">
        <f t="shared" si="169"/>
        <v>0.13520400591393697</v>
      </c>
      <c r="K462" s="17">
        <v>329897.08</v>
      </c>
      <c r="L462" s="17">
        <v>301728.57</v>
      </c>
      <c r="M462" s="35">
        <f t="shared" si="170"/>
        <v>28168.51000000001</v>
      </c>
      <c r="N462" s="95">
        <f t="shared" si="171"/>
        <v>0.09335711894965733</v>
      </c>
      <c r="P462" s="17">
        <v>253028.11000000002</v>
      </c>
      <c r="Q462" s="17">
        <v>215529.4</v>
      </c>
      <c r="R462" s="35">
        <f t="shared" si="172"/>
        <v>37498.71000000002</v>
      </c>
      <c r="S462" s="95">
        <f t="shared" si="173"/>
        <v>0.17398419890743455</v>
      </c>
      <c r="U462" s="17">
        <v>796193.19</v>
      </c>
      <c r="V462" s="17">
        <v>714149.1000000001</v>
      </c>
      <c r="W462" s="35">
        <f t="shared" si="174"/>
        <v>82044.08999999985</v>
      </c>
      <c r="X462" s="95">
        <f t="shared" si="175"/>
        <v>0.11488369865620476</v>
      </c>
    </row>
    <row r="463" spans="1:24" ht="12.75" hidden="1" outlineLevel="1">
      <c r="A463" s="9" t="s">
        <v>341</v>
      </c>
      <c r="C463" s="66" t="s">
        <v>337</v>
      </c>
      <c r="D463" s="28"/>
      <c r="E463" s="28"/>
      <c r="F463" s="17">
        <v>0</v>
      </c>
      <c r="G463" s="17">
        <v>0</v>
      </c>
      <c r="H463" s="35">
        <f t="shared" si="168"/>
        <v>0</v>
      </c>
      <c r="I463" s="95">
        <f t="shared" si="169"/>
        <v>0</v>
      </c>
      <c r="K463" s="17">
        <v>0</v>
      </c>
      <c r="L463" s="17">
        <v>0</v>
      </c>
      <c r="M463" s="35">
        <f t="shared" si="170"/>
        <v>0</v>
      </c>
      <c r="N463" s="95">
        <f t="shared" si="171"/>
        <v>0</v>
      </c>
      <c r="P463" s="17">
        <v>0</v>
      </c>
      <c r="Q463" s="17">
        <v>0</v>
      </c>
      <c r="R463" s="35">
        <f t="shared" si="172"/>
        <v>0</v>
      </c>
      <c r="S463" s="95">
        <f t="shared" si="173"/>
        <v>0</v>
      </c>
      <c r="U463" s="17">
        <v>0</v>
      </c>
      <c r="V463" s="17">
        <v>0</v>
      </c>
      <c r="W463" s="35">
        <f t="shared" si="174"/>
        <v>0</v>
      </c>
      <c r="X463" s="95">
        <f t="shared" si="175"/>
        <v>0</v>
      </c>
    </row>
    <row r="464" spans="1:24" s="14" customFormat="1" ht="12.75" hidden="1" outlineLevel="2">
      <c r="A464" s="14" t="s">
        <v>1295</v>
      </c>
      <c r="B464" s="14" t="s">
        <v>1296</v>
      </c>
      <c r="C464" s="54" t="s">
        <v>95</v>
      </c>
      <c r="D464" s="15"/>
      <c r="E464" s="15"/>
      <c r="F464" s="15">
        <v>2013.89</v>
      </c>
      <c r="G464" s="15">
        <v>2386.65</v>
      </c>
      <c r="H464" s="90">
        <f t="shared" si="168"/>
        <v>-372.76</v>
      </c>
      <c r="I464" s="103">
        <f t="shared" si="169"/>
        <v>-0.15618544822240377</v>
      </c>
      <c r="J464" s="104"/>
      <c r="K464" s="15">
        <v>8470.37</v>
      </c>
      <c r="L464" s="15">
        <v>9288.12</v>
      </c>
      <c r="M464" s="90">
        <f t="shared" si="170"/>
        <v>-817.75</v>
      </c>
      <c r="N464" s="103">
        <f t="shared" si="171"/>
        <v>-0.08804257481600151</v>
      </c>
      <c r="O464" s="104"/>
      <c r="P464" s="15">
        <v>6331.56</v>
      </c>
      <c r="Q464" s="15">
        <v>7095.32</v>
      </c>
      <c r="R464" s="90">
        <f t="shared" si="172"/>
        <v>-763.7599999999993</v>
      </c>
      <c r="S464" s="103">
        <f t="shared" si="173"/>
        <v>-0.10764278425779236</v>
      </c>
      <c r="T464" s="104"/>
      <c r="U464" s="15">
        <v>41290.060000000005</v>
      </c>
      <c r="V464" s="15">
        <v>34141.83</v>
      </c>
      <c r="W464" s="90">
        <f t="shared" si="174"/>
        <v>7148.230000000003</v>
      </c>
      <c r="X464" s="103">
        <f t="shared" si="175"/>
        <v>0.20936868351813603</v>
      </c>
    </row>
    <row r="465" spans="1:24" s="14" customFormat="1" ht="12.75" hidden="1" outlineLevel="2">
      <c r="A465" s="14" t="s">
        <v>1297</v>
      </c>
      <c r="B465" s="14" t="s">
        <v>1298</v>
      </c>
      <c r="C465" s="54" t="s">
        <v>96</v>
      </c>
      <c r="D465" s="15"/>
      <c r="E465" s="15"/>
      <c r="F465" s="15">
        <v>15932.69</v>
      </c>
      <c r="G465" s="15">
        <v>300.40000000000003</v>
      </c>
      <c r="H465" s="90">
        <f t="shared" si="168"/>
        <v>15632.29</v>
      </c>
      <c r="I465" s="103" t="str">
        <f t="shared" si="169"/>
        <v>N.M.</v>
      </c>
      <c r="J465" s="104"/>
      <c r="K465" s="15">
        <v>81676.22</v>
      </c>
      <c r="L465" s="15">
        <v>774.65</v>
      </c>
      <c r="M465" s="90">
        <f t="shared" si="170"/>
        <v>80901.57</v>
      </c>
      <c r="N465" s="103" t="str">
        <f t="shared" si="171"/>
        <v>N.M.</v>
      </c>
      <c r="O465" s="104"/>
      <c r="P465" s="15">
        <v>59815.99</v>
      </c>
      <c r="Q465" s="15">
        <v>716.48</v>
      </c>
      <c r="R465" s="90">
        <f t="shared" si="172"/>
        <v>59099.509999999995</v>
      </c>
      <c r="S465" s="103" t="str">
        <f t="shared" si="173"/>
        <v>N.M.</v>
      </c>
      <c r="T465" s="104"/>
      <c r="U465" s="15">
        <v>131615.21</v>
      </c>
      <c r="V465" s="15">
        <v>22209.79</v>
      </c>
      <c r="W465" s="90">
        <f t="shared" si="174"/>
        <v>109405.41999999998</v>
      </c>
      <c r="X465" s="103">
        <f t="shared" si="175"/>
        <v>4.92599975056045</v>
      </c>
    </row>
    <row r="466" spans="1:24" s="14" customFormat="1" ht="12.75" hidden="1" outlineLevel="2">
      <c r="A466" s="14" t="s">
        <v>1299</v>
      </c>
      <c r="B466" s="14" t="s">
        <v>1300</v>
      </c>
      <c r="C466" s="54" t="s">
        <v>97</v>
      </c>
      <c r="D466" s="15"/>
      <c r="E466" s="15"/>
      <c r="F466" s="15">
        <v>11264.19</v>
      </c>
      <c r="G466" s="15">
        <v>12459.01</v>
      </c>
      <c r="H466" s="90">
        <f t="shared" si="168"/>
        <v>-1194.8199999999997</v>
      </c>
      <c r="I466" s="103">
        <f t="shared" si="169"/>
        <v>-0.09590007552767031</v>
      </c>
      <c r="J466" s="104"/>
      <c r="K466" s="15">
        <v>45672.33</v>
      </c>
      <c r="L466" s="15">
        <v>50407.16</v>
      </c>
      <c r="M466" s="90">
        <f t="shared" si="170"/>
        <v>-4734.830000000002</v>
      </c>
      <c r="N466" s="103">
        <f t="shared" si="171"/>
        <v>-0.0939316954178732</v>
      </c>
      <c r="O466" s="104"/>
      <c r="P466" s="15">
        <v>34100.99</v>
      </c>
      <c r="Q466" s="15">
        <v>37663.18</v>
      </c>
      <c r="R466" s="90">
        <f t="shared" si="172"/>
        <v>-3562.1900000000023</v>
      </c>
      <c r="S466" s="103">
        <f t="shared" si="173"/>
        <v>-0.09458017087245427</v>
      </c>
      <c r="T466" s="104"/>
      <c r="U466" s="15">
        <v>141830.66999999998</v>
      </c>
      <c r="V466" s="15">
        <v>155687.61</v>
      </c>
      <c r="W466" s="90">
        <f t="shared" si="174"/>
        <v>-13856.940000000002</v>
      </c>
      <c r="X466" s="103">
        <f t="shared" si="175"/>
        <v>-0.08900477051449376</v>
      </c>
    </row>
    <row r="467" spans="1:24" ht="12.75" hidden="1" outlineLevel="1">
      <c r="A467" s="9" t="s">
        <v>342</v>
      </c>
      <c r="C467" s="66" t="s">
        <v>338</v>
      </c>
      <c r="D467" s="28"/>
      <c r="E467" s="28"/>
      <c r="F467" s="17">
        <v>29210.770000000004</v>
      </c>
      <c r="G467" s="17">
        <v>15146.060000000001</v>
      </c>
      <c r="H467" s="35">
        <f t="shared" si="168"/>
        <v>14064.710000000003</v>
      </c>
      <c r="I467" s="95">
        <f t="shared" si="169"/>
        <v>0.9286051950144131</v>
      </c>
      <c r="K467" s="17">
        <v>135818.91999999998</v>
      </c>
      <c r="L467" s="17">
        <v>60469.93000000001</v>
      </c>
      <c r="M467" s="35">
        <f t="shared" si="170"/>
        <v>75348.98999999998</v>
      </c>
      <c r="N467" s="95">
        <f t="shared" si="171"/>
        <v>1.2460571725484049</v>
      </c>
      <c r="P467" s="17">
        <v>100248.54000000001</v>
      </c>
      <c r="Q467" s="17">
        <v>45474.979999999996</v>
      </c>
      <c r="R467" s="35">
        <f t="shared" si="172"/>
        <v>54773.56000000001</v>
      </c>
      <c r="S467" s="95">
        <f t="shared" si="173"/>
        <v>1.2044768353938806</v>
      </c>
      <c r="U467" s="17">
        <v>314735.94</v>
      </c>
      <c r="V467" s="17">
        <v>212039.22999999998</v>
      </c>
      <c r="W467" s="35">
        <f t="shared" si="174"/>
        <v>102696.71000000002</v>
      </c>
      <c r="X467" s="95">
        <f t="shared" si="175"/>
        <v>0.48432881971887953</v>
      </c>
    </row>
    <row r="468" spans="1:24" ht="12.75" hidden="1" outlineLevel="1">
      <c r="A468" s="9" t="s">
        <v>343</v>
      </c>
      <c r="C468" s="66" t="s">
        <v>383</v>
      </c>
      <c r="D468" s="28"/>
      <c r="E468" s="28"/>
      <c r="F468" s="17">
        <v>0</v>
      </c>
      <c r="G468" s="17">
        <v>0</v>
      </c>
      <c r="H468" s="35">
        <f t="shared" si="168"/>
        <v>0</v>
      </c>
      <c r="I468" s="95">
        <f t="shared" si="169"/>
        <v>0</v>
      </c>
      <c r="K468" s="17">
        <v>0</v>
      </c>
      <c r="L468" s="17">
        <v>0</v>
      </c>
      <c r="M468" s="35">
        <f t="shared" si="170"/>
        <v>0</v>
      </c>
      <c r="N468" s="95">
        <f t="shared" si="171"/>
        <v>0</v>
      </c>
      <c r="P468" s="17">
        <v>0</v>
      </c>
      <c r="Q468" s="17">
        <v>0</v>
      </c>
      <c r="R468" s="35">
        <f t="shared" si="172"/>
        <v>0</v>
      </c>
      <c r="S468" s="95">
        <f t="shared" si="173"/>
        <v>0</v>
      </c>
      <c r="U468" s="17">
        <v>0</v>
      </c>
      <c r="V468" s="17">
        <v>0</v>
      </c>
      <c r="W468" s="35">
        <f t="shared" si="174"/>
        <v>0</v>
      </c>
      <c r="X468" s="95">
        <f t="shared" si="175"/>
        <v>0</v>
      </c>
    </row>
    <row r="469" spans="1:24" ht="12.75" hidden="1" outlineLevel="1">
      <c r="A469" s="35" t="s">
        <v>356</v>
      </c>
      <c r="C469" s="76" t="s">
        <v>360</v>
      </c>
      <c r="D469" s="28"/>
      <c r="E469" s="28"/>
      <c r="F469" s="17">
        <v>0</v>
      </c>
      <c r="G469" s="17">
        <v>0</v>
      </c>
      <c r="H469" s="35">
        <f t="shared" si="168"/>
        <v>0</v>
      </c>
      <c r="I469" s="95">
        <f t="shared" si="169"/>
        <v>0</v>
      </c>
      <c r="K469" s="17">
        <v>0</v>
      </c>
      <c r="L469" s="17">
        <v>0</v>
      </c>
      <c r="M469" s="35">
        <f t="shared" si="170"/>
        <v>0</v>
      </c>
      <c r="N469" s="95">
        <f t="shared" si="171"/>
        <v>0</v>
      </c>
      <c r="P469" s="17">
        <v>0</v>
      </c>
      <c r="Q469" s="17">
        <v>0</v>
      </c>
      <c r="R469" s="35">
        <f t="shared" si="172"/>
        <v>0</v>
      </c>
      <c r="S469" s="95">
        <f t="shared" si="173"/>
        <v>0</v>
      </c>
      <c r="U469" s="17">
        <v>0</v>
      </c>
      <c r="V469" s="17">
        <v>0</v>
      </c>
      <c r="W469" s="35">
        <f t="shared" si="174"/>
        <v>0</v>
      </c>
      <c r="X469" s="95">
        <f t="shared" si="175"/>
        <v>0</v>
      </c>
    </row>
    <row r="470" spans="1:24" ht="12.75" hidden="1" outlineLevel="1">
      <c r="A470" s="35" t="s">
        <v>357</v>
      </c>
      <c r="C470" s="76" t="s">
        <v>361</v>
      </c>
      <c r="D470" s="28"/>
      <c r="E470" s="28"/>
      <c r="F470" s="17">
        <v>0</v>
      </c>
      <c r="G470" s="17">
        <v>0</v>
      </c>
      <c r="H470" s="35">
        <f t="shared" si="168"/>
        <v>0</v>
      </c>
      <c r="I470" s="95">
        <f t="shared" si="169"/>
        <v>0</v>
      </c>
      <c r="K470" s="17">
        <v>0</v>
      </c>
      <c r="L470" s="17">
        <v>0</v>
      </c>
      <c r="M470" s="35">
        <f t="shared" si="170"/>
        <v>0</v>
      </c>
      <c r="N470" s="95">
        <f t="shared" si="171"/>
        <v>0</v>
      </c>
      <c r="P470" s="17">
        <v>0</v>
      </c>
      <c r="Q470" s="17">
        <v>0</v>
      </c>
      <c r="R470" s="35">
        <f t="shared" si="172"/>
        <v>0</v>
      </c>
      <c r="S470" s="95">
        <f t="shared" si="173"/>
        <v>0</v>
      </c>
      <c r="U470" s="17">
        <v>0</v>
      </c>
      <c r="V470" s="17">
        <v>0</v>
      </c>
      <c r="W470" s="35">
        <f t="shared" si="174"/>
        <v>0</v>
      </c>
      <c r="X470" s="95">
        <f t="shared" si="175"/>
        <v>0</v>
      </c>
    </row>
    <row r="471" spans="1:24" s="14" customFormat="1" ht="12.75" hidden="1" outlineLevel="2">
      <c r="A471" s="14" t="s">
        <v>1301</v>
      </c>
      <c r="B471" s="14" t="s">
        <v>1302</v>
      </c>
      <c r="C471" s="54" t="s">
        <v>98</v>
      </c>
      <c r="D471" s="15"/>
      <c r="E471" s="15"/>
      <c r="F471" s="15">
        <v>4600</v>
      </c>
      <c r="G471" s="15">
        <v>4600</v>
      </c>
      <c r="H471" s="90">
        <f t="shared" si="168"/>
        <v>0</v>
      </c>
      <c r="I471" s="103">
        <f t="shared" si="169"/>
        <v>0</v>
      </c>
      <c r="J471" s="104"/>
      <c r="K471" s="15">
        <v>18800</v>
      </c>
      <c r="L471" s="15">
        <v>19400</v>
      </c>
      <c r="M471" s="90">
        <f t="shared" si="170"/>
        <v>-600</v>
      </c>
      <c r="N471" s="103">
        <f t="shared" si="171"/>
        <v>-0.030927835051546393</v>
      </c>
      <c r="O471" s="104"/>
      <c r="P471" s="15">
        <v>14200</v>
      </c>
      <c r="Q471" s="15">
        <v>14800</v>
      </c>
      <c r="R471" s="90">
        <f t="shared" si="172"/>
        <v>-600</v>
      </c>
      <c r="S471" s="103">
        <f t="shared" si="173"/>
        <v>-0.04054054054054054</v>
      </c>
      <c r="T471" s="104"/>
      <c r="U471" s="15">
        <v>55600</v>
      </c>
      <c r="V471" s="15">
        <v>56200</v>
      </c>
      <c r="W471" s="90">
        <f t="shared" si="174"/>
        <v>-600</v>
      </c>
      <c r="X471" s="103">
        <f t="shared" si="175"/>
        <v>-0.010676156583629894</v>
      </c>
    </row>
    <row r="472" spans="1:24" s="14" customFormat="1" ht="12.75" hidden="1" outlineLevel="2">
      <c r="A472" s="14" t="s">
        <v>1303</v>
      </c>
      <c r="B472" s="14" t="s">
        <v>1304</v>
      </c>
      <c r="C472" s="54" t="s">
        <v>99</v>
      </c>
      <c r="D472" s="15"/>
      <c r="E472" s="15"/>
      <c r="F472" s="15">
        <v>-555.8100000000001</v>
      </c>
      <c r="G472" s="15">
        <v>-555.8100000000001</v>
      </c>
      <c r="H472" s="90">
        <f t="shared" si="168"/>
        <v>0</v>
      </c>
      <c r="I472" s="103">
        <f t="shared" si="169"/>
        <v>0</v>
      </c>
      <c r="J472" s="104"/>
      <c r="K472" s="15">
        <v>-2223.2400000000002</v>
      </c>
      <c r="L472" s="15">
        <v>-2223.2400000000002</v>
      </c>
      <c r="M472" s="90">
        <f t="shared" si="170"/>
        <v>0</v>
      </c>
      <c r="N472" s="103">
        <f t="shared" si="171"/>
        <v>0</v>
      </c>
      <c r="O472" s="104"/>
      <c r="P472" s="15">
        <v>-1667.43</v>
      </c>
      <c r="Q472" s="15">
        <v>-1667.43</v>
      </c>
      <c r="R472" s="90">
        <f t="shared" si="172"/>
        <v>0</v>
      </c>
      <c r="S472" s="103">
        <f t="shared" si="173"/>
        <v>0</v>
      </c>
      <c r="T472" s="104"/>
      <c r="U472" s="15">
        <v>-6669.720000000001</v>
      </c>
      <c r="V472" s="15">
        <v>-6669.720000000001</v>
      </c>
      <c r="W472" s="90">
        <f t="shared" si="174"/>
        <v>0</v>
      </c>
      <c r="X472" s="103">
        <f t="shared" si="175"/>
        <v>0</v>
      </c>
    </row>
    <row r="473" spans="1:24" ht="12.75" hidden="1" outlineLevel="1">
      <c r="A473" s="35" t="s">
        <v>358</v>
      </c>
      <c r="C473" s="76" t="s">
        <v>387</v>
      </c>
      <c r="D473" s="28"/>
      <c r="E473" s="28"/>
      <c r="F473" s="17">
        <v>4044.19</v>
      </c>
      <c r="G473" s="17">
        <v>4044.19</v>
      </c>
      <c r="H473" s="35">
        <f t="shared" si="168"/>
        <v>0</v>
      </c>
      <c r="I473" s="95">
        <f t="shared" si="169"/>
        <v>0</v>
      </c>
      <c r="K473" s="17">
        <v>16576.76</v>
      </c>
      <c r="L473" s="17">
        <v>17176.76</v>
      </c>
      <c r="M473" s="35">
        <f t="shared" si="170"/>
        <v>-600</v>
      </c>
      <c r="N473" s="95">
        <f t="shared" si="171"/>
        <v>-0.034930918287267215</v>
      </c>
      <c r="P473" s="17">
        <v>12532.57</v>
      </c>
      <c r="Q473" s="17">
        <v>13132.57</v>
      </c>
      <c r="R473" s="35">
        <f t="shared" si="172"/>
        <v>-600</v>
      </c>
      <c r="S473" s="95">
        <f t="shared" si="173"/>
        <v>-0.04568793465407</v>
      </c>
      <c r="U473" s="17">
        <v>48930.280000000006</v>
      </c>
      <c r="V473" s="17">
        <v>49530.280000000006</v>
      </c>
      <c r="W473" s="35">
        <f t="shared" si="174"/>
        <v>-600</v>
      </c>
      <c r="X473" s="95">
        <f t="shared" si="175"/>
        <v>-0.012113801900574758</v>
      </c>
    </row>
    <row r="474" spans="1:24" s="14" customFormat="1" ht="12.75" hidden="1" outlineLevel="2">
      <c r="A474" s="14" t="s">
        <v>1305</v>
      </c>
      <c r="B474" s="14" t="s">
        <v>1306</v>
      </c>
      <c r="C474" s="54" t="s">
        <v>100</v>
      </c>
      <c r="D474" s="15"/>
      <c r="E474" s="15"/>
      <c r="F474" s="15">
        <v>0</v>
      </c>
      <c r="G474" s="15">
        <v>-105822.61</v>
      </c>
      <c r="H474" s="90">
        <f aca="true" t="shared" si="176" ref="H474:H492">+F474-G474</f>
        <v>105822.61</v>
      </c>
      <c r="I474" s="103" t="str">
        <f aca="true" t="shared" si="177" ref="I474:I492">IF(G474&lt;0,IF(H474=0,0,IF(OR(G474=0,F474=0),"N.M.",IF(ABS(H474/G474)&gt;=10,"N.M.",H474/(-G474)))),IF(H474=0,0,IF(OR(G474=0,F474=0),"N.M.",IF(ABS(H474/G474)&gt;=10,"N.M.",H474/G474))))</f>
        <v>N.M.</v>
      </c>
      <c r="J474" s="104"/>
      <c r="K474" s="15">
        <v>0</v>
      </c>
      <c r="L474" s="15">
        <v>-105822.61</v>
      </c>
      <c r="M474" s="90">
        <f aca="true" t="shared" si="178" ref="M474:M492">+K474-L474</f>
        <v>105822.61</v>
      </c>
      <c r="N474" s="103" t="str">
        <f aca="true" t="shared" si="179" ref="N474:N492">IF(L474&lt;0,IF(M474=0,0,IF(OR(L474=0,K474=0),"N.M.",IF(ABS(M474/L474)&gt;=10,"N.M.",M474/(-L474)))),IF(M474=0,0,IF(OR(L474=0,K474=0),"N.M.",IF(ABS(M474/L474)&gt;=10,"N.M.",M474/L474))))</f>
        <v>N.M.</v>
      </c>
      <c r="O474" s="104"/>
      <c r="P474" s="15">
        <v>0</v>
      </c>
      <c r="Q474" s="15">
        <v>-105822.61</v>
      </c>
      <c r="R474" s="90">
        <f aca="true" t="shared" si="180" ref="R474:R492">+P474-Q474</f>
        <v>105822.61</v>
      </c>
      <c r="S474" s="103" t="str">
        <f aca="true" t="shared" si="181" ref="S474:S492">IF(Q474&lt;0,IF(R474=0,0,IF(OR(Q474=0,P474=0),"N.M.",IF(ABS(R474/Q474)&gt;=10,"N.M.",R474/(-Q474)))),IF(R474=0,0,IF(OR(Q474=0,P474=0),"N.M.",IF(ABS(R474/Q474)&gt;=10,"N.M.",R474/Q474))))</f>
        <v>N.M.</v>
      </c>
      <c r="T474" s="104"/>
      <c r="U474" s="15">
        <v>0</v>
      </c>
      <c r="V474" s="15">
        <v>-105822.61</v>
      </c>
      <c r="W474" s="90">
        <f aca="true" t="shared" si="182" ref="W474:W492">+U474-V474</f>
        <v>105822.61</v>
      </c>
      <c r="X474" s="103" t="str">
        <f aca="true" t="shared" si="183" ref="X474:X492">IF(V474&lt;0,IF(W474=0,0,IF(OR(V474=0,U474=0),"N.M.",IF(ABS(W474/V474)&gt;=10,"N.M.",W474/(-V474)))),IF(W474=0,0,IF(OR(V474=0,U474=0),"N.M.",IF(ABS(W474/V474)&gt;=10,"N.M.",W474/V474))))</f>
        <v>N.M.</v>
      </c>
    </row>
    <row r="475" spans="1:24" s="14" customFormat="1" ht="12.75" hidden="1" outlineLevel="2">
      <c r="A475" s="14" t="s">
        <v>1307</v>
      </c>
      <c r="B475" s="14" t="s">
        <v>1308</v>
      </c>
      <c r="C475" s="54" t="s">
        <v>101</v>
      </c>
      <c r="D475" s="15"/>
      <c r="E475" s="15"/>
      <c r="F475" s="15">
        <v>300</v>
      </c>
      <c r="G475" s="15">
        <v>300</v>
      </c>
      <c r="H475" s="90">
        <f t="shared" si="176"/>
        <v>0</v>
      </c>
      <c r="I475" s="103">
        <f t="shared" si="177"/>
        <v>0</v>
      </c>
      <c r="J475" s="104"/>
      <c r="K475" s="15">
        <v>30710.45</v>
      </c>
      <c r="L475" s="15">
        <v>30743.45</v>
      </c>
      <c r="M475" s="90">
        <f t="shared" si="178"/>
        <v>-33</v>
      </c>
      <c r="N475" s="103">
        <f t="shared" si="179"/>
        <v>-0.00107339937450091</v>
      </c>
      <c r="O475" s="104"/>
      <c r="P475" s="15">
        <v>30218.45</v>
      </c>
      <c r="Q475" s="15">
        <v>30343.45</v>
      </c>
      <c r="R475" s="90">
        <f t="shared" si="180"/>
        <v>-125</v>
      </c>
      <c r="S475" s="103">
        <f t="shared" si="181"/>
        <v>-0.0041195051979916585</v>
      </c>
      <c r="T475" s="104"/>
      <c r="U475" s="15">
        <v>62558.9</v>
      </c>
      <c r="V475" s="15">
        <v>63376.9</v>
      </c>
      <c r="W475" s="90">
        <f t="shared" si="182"/>
        <v>-818</v>
      </c>
      <c r="X475" s="103">
        <f t="shared" si="183"/>
        <v>-0.012906910877622604</v>
      </c>
    </row>
    <row r="476" spans="1:24" s="14" customFormat="1" ht="12.75" hidden="1" outlineLevel="2">
      <c r="A476" s="14" t="s">
        <v>1309</v>
      </c>
      <c r="B476" s="14" t="s">
        <v>1310</v>
      </c>
      <c r="C476" s="54" t="s">
        <v>102</v>
      </c>
      <c r="D476" s="15"/>
      <c r="E476" s="15"/>
      <c r="F476" s="15">
        <v>0</v>
      </c>
      <c r="G476" s="15">
        <v>0</v>
      </c>
      <c r="H476" s="90">
        <f t="shared" si="176"/>
        <v>0</v>
      </c>
      <c r="I476" s="103">
        <f t="shared" si="177"/>
        <v>0</v>
      </c>
      <c r="J476" s="104"/>
      <c r="K476" s="15">
        <v>0</v>
      </c>
      <c r="L476" s="15">
        <v>0</v>
      </c>
      <c r="M476" s="90">
        <f t="shared" si="178"/>
        <v>0</v>
      </c>
      <c r="N476" s="103">
        <f t="shared" si="179"/>
        <v>0</v>
      </c>
      <c r="O476" s="104"/>
      <c r="P476" s="15">
        <v>0</v>
      </c>
      <c r="Q476" s="15">
        <v>0</v>
      </c>
      <c r="R476" s="90">
        <f t="shared" si="180"/>
        <v>0</v>
      </c>
      <c r="S476" s="103">
        <f t="shared" si="181"/>
        <v>0</v>
      </c>
      <c r="T476" s="104"/>
      <c r="U476" s="15">
        <v>156205.81</v>
      </c>
      <c r="V476" s="15">
        <v>66382.48</v>
      </c>
      <c r="W476" s="90">
        <f t="shared" si="182"/>
        <v>89823.33</v>
      </c>
      <c r="X476" s="103">
        <f t="shared" si="183"/>
        <v>1.353118021502059</v>
      </c>
    </row>
    <row r="477" spans="1:24" s="14" customFormat="1" ht="12.75" hidden="1" outlineLevel="2">
      <c r="A477" s="14" t="s">
        <v>1311</v>
      </c>
      <c r="B477" s="14" t="s">
        <v>1312</v>
      </c>
      <c r="C477" s="54" t="s">
        <v>103</v>
      </c>
      <c r="D477" s="15"/>
      <c r="E477" s="15"/>
      <c r="F477" s="15">
        <v>1593.98</v>
      </c>
      <c r="G477" s="15">
        <v>2196.82</v>
      </c>
      <c r="H477" s="90">
        <f t="shared" si="176"/>
        <v>-602.8400000000001</v>
      </c>
      <c r="I477" s="103">
        <f t="shared" si="177"/>
        <v>-0.27441483599020405</v>
      </c>
      <c r="J477" s="104"/>
      <c r="K477" s="15">
        <v>6326.83</v>
      </c>
      <c r="L477" s="15">
        <v>8485.33</v>
      </c>
      <c r="M477" s="90">
        <f t="shared" si="178"/>
        <v>-2158.5</v>
      </c>
      <c r="N477" s="103">
        <f t="shared" si="179"/>
        <v>-0.25438020678040807</v>
      </c>
      <c r="O477" s="104"/>
      <c r="P477" s="15">
        <v>4729.58</v>
      </c>
      <c r="Q477" s="15">
        <v>6359.29</v>
      </c>
      <c r="R477" s="90">
        <f t="shared" si="180"/>
        <v>-1629.71</v>
      </c>
      <c r="S477" s="103">
        <f t="shared" si="181"/>
        <v>-0.2562723197086467</v>
      </c>
      <c r="T477" s="104"/>
      <c r="U477" s="15">
        <v>21582.77</v>
      </c>
      <c r="V477" s="15">
        <v>25256.86</v>
      </c>
      <c r="W477" s="90">
        <f t="shared" si="182"/>
        <v>-3674.09</v>
      </c>
      <c r="X477" s="103">
        <f t="shared" si="183"/>
        <v>-0.1454689933744733</v>
      </c>
    </row>
    <row r="478" spans="1:24" s="14" customFormat="1" ht="12.75" hidden="1" outlineLevel="2">
      <c r="A478" s="14" t="s">
        <v>1313</v>
      </c>
      <c r="B478" s="14" t="s">
        <v>1314</v>
      </c>
      <c r="C478" s="54" t="s">
        <v>104</v>
      </c>
      <c r="D478" s="15"/>
      <c r="E478" s="15"/>
      <c r="F478" s="15">
        <v>0</v>
      </c>
      <c r="G478" s="15">
        <v>0</v>
      </c>
      <c r="H478" s="90">
        <f t="shared" si="176"/>
        <v>0</v>
      </c>
      <c r="I478" s="103">
        <f t="shared" si="177"/>
        <v>0</v>
      </c>
      <c r="J478" s="104"/>
      <c r="K478" s="15">
        <v>0.03</v>
      </c>
      <c r="L478" s="15">
        <v>0.23</v>
      </c>
      <c r="M478" s="90">
        <f t="shared" si="178"/>
        <v>-0.2</v>
      </c>
      <c r="N478" s="103">
        <f t="shared" si="179"/>
        <v>-0.8695652173913043</v>
      </c>
      <c r="O478" s="104"/>
      <c r="P478" s="15">
        <v>0.03</v>
      </c>
      <c r="Q478" s="15">
        <v>0.23</v>
      </c>
      <c r="R478" s="90">
        <f t="shared" si="180"/>
        <v>-0.2</v>
      </c>
      <c r="S478" s="103">
        <f t="shared" si="181"/>
        <v>-0.8695652173913043</v>
      </c>
      <c r="T478" s="104"/>
      <c r="U478" s="15">
        <v>-17.12</v>
      </c>
      <c r="V478" s="15">
        <v>-488.52</v>
      </c>
      <c r="W478" s="90">
        <f t="shared" si="182"/>
        <v>471.4</v>
      </c>
      <c r="X478" s="103">
        <f t="shared" si="183"/>
        <v>0.9649553754196348</v>
      </c>
    </row>
    <row r="479" spans="1:24" s="14" customFormat="1" ht="12.75" hidden="1" outlineLevel="2">
      <c r="A479" s="14" t="s">
        <v>1315</v>
      </c>
      <c r="B479" s="14" t="s">
        <v>1316</v>
      </c>
      <c r="C479" s="54" t="s">
        <v>105</v>
      </c>
      <c r="D479" s="15"/>
      <c r="E479" s="15"/>
      <c r="F479" s="15">
        <v>0</v>
      </c>
      <c r="G479" s="15">
        <v>-7938</v>
      </c>
      <c r="H479" s="90">
        <f t="shared" si="176"/>
        <v>7938</v>
      </c>
      <c r="I479" s="103" t="str">
        <f t="shared" si="177"/>
        <v>N.M.</v>
      </c>
      <c r="J479" s="104"/>
      <c r="K479" s="15">
        <v>0</v>
      </c>
      <c r="L479" s="15">
        <v>968614</v>
      </c>
      <c r="M479" s="90">
        <f t="shared" si="178"/>
        <v>-968614</v>
      </c>
      <c r="N479" s="103" t="str">
        <f t="shared" si="179"/>
        <v>N.M.</v>
      </c>
      <c r="O479" s="104"/>
      <c r="P479" s="15">
        <v>0</v>
      </c>
      <c r="Q479" s="15">
        <v>672359</v>
      </c>
      <c r="R479" s="90">
        <f t="shared" si="180"/>
        <v>-672359</v>
      </c>
      <c r="S479" s="103" t="str">
        <f t="shared" si="181"/>
        <v>N.M.</v>
      </c>
      <c r="T479" s="104"/>
      <c r="U479" s="15">
        <v>226517</v>
      </c>
      <c r="V479" s="15">
        <v>905359</v>
      </c>
      <c r="W479" s="90">
        <f t="shared" si="182"/>
        <v>-678842</v>
      </c>
      <c r="X479" s="103">
        <f t="shared" si="183"/>
        <v>-0.7498042213088951</v>
      </c>
    </row>
    <row r="480" spans="1:24" s="14" customFormat="1" ht="12.75" hidden="1" outlineLevel="2">
      <c r="A480" s="14" t="s">
        <v>1317</v>
      </c>
      <c r="B480" s="14" t="s">
        <v>1318</v>
      </c>
      <c r="C480" s="54" t="s">
        <v>106</v>
      </c>
      <c r="D480" s="15"/>
      <c r="E480" s="15"/>
      <c r="F480" s="15">
        <v>0</v>
      </c>
      <c r="G480" s="15">
        <v>50171</v>
      </c>
      <c r="H480" s="90">
        <f t="shared" si="176"/>
        <v>-50171</v>
      </c>
      <c r="I480" s="103" t="str">
        <f t="shared" si="177"/>
        <v>N.M.</v>
      </c>
      <c r="J480" s="104"/>
      <c r="K480" s="15">
        <v>0</v>
      </c>
      <c r="L480" s="15">
        <v>-757233</v>
      </c>
      <c r="M480" s="90">
        <f t="shared" si="178"/>
        <v>757233</v>
      </c>
      <c r="N480" s="103" t="str">
        <f t="shared" si="179"/>
        <v>N.M.</v>
      </c>
      <c r="O480" s="104"/>
      <c r="P480" s="15">
        <v>0</v>
      </c>
      <c r="Q480" s="15">
        <v>-519697</v>
      </c>
      <c r="R480" s="90">
        <f t="shared" si="180"/>
        <v>519697</v>
      </c>
      <c r="S480" s="103" t="str">
        <f t="shared" si="181"/>
        <v>N.M.</v>
      </c>
      <c r="T480" s="104"/>
      <c r="U480" s="15">
        <v>112253</v>
      </c>
      <c r="V480" s="15">
        <v>-371903</v>
      </c>
      <c r="W480" s="90">
        <f t="shared" si="182"/>
        <v>484156</v>
      </c>
      <c r="X480" s="103">
        <f t="shared" si="183"/>
        <v>1.3018340803919302</v>
      </c>
    </row>
    <row r="481" spans="1:24" s="14" customFormat="1" ht="12.75" hidden="1" outlineLevel="2">
      <c r="A481" s="14" t="s">
        <v>1319</v>
      </c>
      <c r="B481" s="14" t="s">
        <v>1320</v>
      </c>
      <c r="C481" s="54" t="s">
        <v>107</v>
      </c>
      <c r="D481" s="15"/>
      <c r="E481" s="15"/>
      <c r="F481" s="15">
        <v>0</v>
      </c>
      <c r="G481" s="15">
        <v>-3807.02</v>
      </c>
      <c r="H481" s="90">
        <f t="shared" si="176"/>
        <v>3807.02</v>
      </c>
      <c r="I481" s="103" t="str">
        <f t="shared" si="177"/>
        <v>N.M.</v>
      </c>
      <c r="J481" s="104"/>
      <c r="K481" s="15">
        <v>0</v>
      </c>
      <c r="L481" s="15">
        <v>-224130.74</v>
      </c>
      <c r="M481" s="90">
        <f t="shared" si="178"/>
        <v>224130.74</v>
      </c>
      <c r="N481" s="103" t="str">
        <f t="shared" si="179"/>
        <v>N.M.</v>
      </c>
      <c r="O481" s="104"/>
      <c r="P481" s="15">
        <v>0</v>
      </c>
      <c r="Q481" s="15">
        <v>-121393.47</v>
      </c>
      <c r="R481" s="90">
        <f t="shared" si="180"/>
        <v>121393.47</v>
      </c>
      <c r="S481" s="103" t="str">
        <f t="shared" si="181"/>
        <v>N.M.</v>
      </c>
      <c r="T481" s="104"/>
      <c r="U481" s="15">
        <v>-136170.1</v>
      </c>
      <c r="V481" s="15">
        <v>-165591.09</v>
      </c>
      <c r="W481" s="90">
        <f t="shared" si="182"/>
        <v>29420.98999999999</v>
      </c>
      <c r="X481" s="103">
        <f t="shared" si="183"/>
        <v>0.1776725426470711</v>
      </c>
    </row>
    <row r="482" spans="1:24" s="14" customFormat="1" ht="12.75" hidden="1" outlineLevel="2">
      <c r="A482" s="14" t="s">
        <v>1321</v>
      </c>
      <c r="B482" s="14" t="s">
        <v>1322</v>
      </c>
      <c r="C482" s="54" t="s">
        <v>108</v>
      </c>
      <c r="D482" s="15"/>
      <c r="E482" s="15"/>
      <c r="F482" s="15">
        <v>0</v>
      </c>
      <c r="G482" s="15">
        <v>-38425.98</v>
      </c>
      <c r="H482" s="90">
        <f t="shared" si="176"/>
        <v>38425.98</v>
      </c>
      <c r="I482" s="103" t="str">
        <f t="shared" si="177"/>
        <v>N.M.</v>
      </c>
      <c r="J482" s="104"/>
      <c r="K482" s="15">
        <v>0</v>
      </c>
      <c r="L482" s="15">
        <v>12749.74</v>
      </c>
      <c r="M482" s="90">
        <f t="shared" si="178"/>
        <v>-12749.74</v>
      </c>
      <c r="N482" s="103" t="str">
        <f t="shared" si="179"/>
        <v>N.M.</v>
      </c>
      <c r="O482" s="104"/>
      <c r="P482" s="15">
        <v>0</v>
      </c>
      <c r="Q482" s="15">
        <v>-31268.53</v>
      </c>
      <c r="R482" s="90">
        <f t="shared" si="180"/>
        <v>31268.53</v>
      </c>
      <c r="S482" s="103" t="str">
        <f t="shared" si="181"/>
        <v>N.M.</v>
      </c>
      <c r="T482" s="104"/>
      <c r="U482" s="15">
        <v>-202599.9</v>
      </c>
      <c r="V482" s="15">
        <v>-367864.91000000003</v>
      </c>
      <c r="W482" s="90">
        <f t="shared" si="182"/>
        <v>165265.01000000004</v>
      </c>
      <c r="X482" s="103">
        <f t="shared" si="183"/>
        <v>0.44925461903936426</v>
      </c>
    </row>
    <row r="483" spans="1:24" s="14" customFormat="1" ht="12.75" hidden="1" outlineLevel="2">
      <c r="A483" s="14" t="s">
        <v>1323</v>
      </c>
      <c r="B483" s="14" t="s">
        <v>1324</v>
      </c>
      <c r="C483" s="54" t="s">
        <v>109</v>
      </c>
      <c r="D483" s="15"/>
      <c r="E483" s="15"/>
      <c r="F483" s="15">
        <v>47572.86</v>
      </c>
      <c r="G483" s="15">
        <v>403632.95</v>
      </c>
      <c r="H483" s="90">
        <f t="shared" si="176"/>
        <v>-356060.09</v>
      </c>
      <c r="I483" s="103">
        <f t="shared" si="177"/>
        <v>-0.8821383140301108</v>
      </c>
      <c r="J483" s="104"/>
      <c r="K483" s="15">
        <v>183573.53</v>
      </c>
      <c r="L483" s="15">
        <v>1647450.4</v>
      </c>
      <c r="M483" s="90">
        <f t="shared" si="178"/>
        <v>-1463876.8699999999</v>
      </c>
      <c r="N483" s="103">
        <f t="shared" si="179"/>
        <v>-0.8885711339169907</v>
      </c>
      <c r="O483" s="104"/>
      <c r="P483" s="15">
        <v>136388.88</v>
      </c>
      <c r="Q483" s="15">
        <v>1216431.38</v>
      </c>
      <c r="R483" s="90">
        <f t="shared" si="180"/>
        <v>-1080042.5</v>
      </c>
      <c r="S483" s="103">
        <f t="shared" si="181"/>
        <v>-0.8878778678004838</v>
      </c>
      <c r="T483" s="104"/>
      <c r="U483" s="15">
        <v>3337158.07</v>
      </c>
      <c r="V483" s="15">
        <v>4817989.35</v>
      </c>
      <c r="W483" s="90">
        <f t="shared" si="182"/>
        <v>-1480831.2799999998</v>
      </c>
      <c r="X483" s="103">
        <f t="shared" si="183"/>
        <v>-0.30735461878926734</v>
      </c>
    </row>
    <row r="484" spans="1:24" s="14" customFormat="1" ht="12.75" hidden="1" outlineLevel="2">
      <c r="A484" s="14" t="s">
        <v>1325</v>
      </c>
      <c r="B484" s="14" t="s">
        <v>1326</v>
      </c>
      <c r="C484" s="54" t="s">
        <v>110</v>
      </c>
      <c r="D484" s="15"/>
      <c r="E484" s="15"/>
      <c r="F484" s="15">
        <v>-54575.880000000005</v>
      </c>
      <c r="G484" s="15">
        <v>-375361.42</v>
      </c>
      <c r="H484" s="90">
        <f t="shared" si="176"/>
        <v>320785.54</v>
      </c>
      <c r="I484" s="103">
        <f t="shared" si="177"/>
        <v>0.854604450292201</v>
      </c>
      <c r="J484" s="104"/>
      <c r="K484" s="15">
        <v>-217487.35</v>
      </c>
      <c r="L484" s="15">
        <v>-1494058.3900000001</v>
      </c>
      <c r="M484" s="90">
        <f t="shared" si="178"/>
        <v>1276571.04</v>
      </c>
      <c r="N484" s="103">
        <f t="shared" si="179"/>
        <v>0.8544318271255783</v>
      </c>
      <c r="O484" s="104"/>
      <c r="P484" s="15">
        <v>-160320.77</v>
      </c>
      <c r="Q484" s="15">
        <v>-1110217.26</v>
      </c>
      <c r="R484" s="90">
        <f t="shared" si="180"/>
        <v>949896.49</v>
      </c>
      <c r="S484" s="103">
        <f t="shared" si="181"/>
        <v>0.8555951381984459</v>
      </c>
      <c r="T484" s="104"/>
      <c r="U484" s="15">
        <v>-3159841.73</v>
      </c>
      <c r="V484" s="15">
        <v>-3973208.25</v>
      </c>
      <c r="W484" s="90">
        <f t="shared" si="182"/>
        <v>813366.52</v>
      </c>
      <c r="X484" s="103">
        <f t="shared" si="183"/>
        <v>0.20471278342885751</v>
      </c>
    </row>
    <row r="485" spans="1:24" s="14" customFormat="1" ht="12.75" hidden="1" outlineLevel="2">
      <c r="A485" s="14" t="s">
        <v>1327</v>
      </c>
      <c r="B485" s="14" t="s">
        <v>1328</v>
      </c>
      <c r="C485" s="54" t="s">
        <v>111</v>
      </c>
      <c r="D485" s="15"/>
      <c r="E485" s="15"/>
      <c r="F485" s="15">
        <v>24290.13</v>
      </c>
      <c r="G485" s="15">
        <v>-31774.094</v>
      </c>
      <c r="H485" s="90">
        <f t="shared" si="176"/>
        <v>56064.224</v>
      </c>
      <c r="I485" s="103">
        <f t="shared" si="177"/>
        <v>1.7644633392221978</v>
      </c>
      <c r="J485" s="104"/>
      <c r="K485" s="15">
        <v>45759.79</v>
      </c>
      <c r="L485" s="15">
        <v>-428661.888</v>
      </c>
      <c r="M485" s="90">
        <f t="shared" si="178"/>
        <v>474421.67799999996</v>
      </c>
      <c r="N485" s="103">
        <f t="shared" si="179"/>
        <v>1.10675031133162</v>
      </c>
      <c r="O485" s="104"/>
      <c r="P485" s="15">
        <v>37995.24</v>
      </c>
      <c r="Q485" s="15">
        <v>-334526.35000000003</v>
      </c>
      <c r="R485" s="90">
        <f t="shared" si="180"/>
        <v>372521.59</v>
      </c>
      <c r="S485" s="103">
        <f t="shared" si="181"/>
        <v>1.113579214313013</v>
      </c>
      <c r="T485" s="104"/>
      <c r="U485" s="15">
        <v>-282148.10000000003</v>
      </c>
      <c r="V485" s="15">
        <v>-472245.20999999996</v>
      </c>
      <c r="W485" s="90">
        <f t="shared" si="182"/>
        <v>190097.10999999993</v>
      </c>
      <c r="X485" s="103">
        <f t="shared" si="183"/>
        <v>0.4025389902843058</v>
      </c>
    </row>
    <row r="486" spans="1:24" s="14" customFormat="1" ht="12.75" hidden="1" outlineLevel="2">
      <c r="A486" s="14" t="s">
        <v>1329</v>
      </c>
      <c r="B486" s="14" t="s">
        <v>1330</v>
      </c>
      <c r="C486" s="54" t="s">
        <v>112</v>
      </c>
      <c r="D486" s="15"/>
      <c r="E486" s="15"/>
      <c r="F486" s="15">
        <v>0</v>
      </c>
      <c r="G486" s="15">
        <v>-1124.26</v>
      </c>
      <c r="H486" s="90">
        <f t="shared" si="176"/>
        <v>1124.26</v>
      </c>
      <c r="I486" s="103" t="str">
        <f t="shared" si="177"/>
        <v>N.M.</v>
      </c>
      <c r="J486" s="104"/>
      <c r="K486" s="15">
        <v>-1106.89</v>
      </c>
      <c r="L486" s="15">
        <v>133.43</v>
      </c>
      <c r="M486" s="90">
        <f t="shared" si="178"/>
        <v>-1240.3200000000002</v>
      </c>
      <c r="N486" s="103">
        <f t="shared" si="179"/>
        <v>-9.295660646031628</v>
      </c>
      <c r="O486" s="104"/>
      <c r="P486" s="15">
        <v>0</v>
      </c>
      <c r="Q486" s="15">
        <v>1152</v>
      </c>
      <c r="R486" s="90">
        <f t="shared" si="180"/>
        <v>-1152</v>
      </c>
      <c r="S486" s="103" t="str">
        <f t="shared" si="181"/>
        <v>N.M.</v>
      </c>
      <c r="T486" s="104"/>
      <c r="U486" s="15">
        <v>-1151.5800000000002</v>
      </c>
      <c r="V486" s="15">
        <v>150.75</v>
      </c>
      <c r="W486" s="90">
        <f t="shared" si="182"/>
        <v>-1302.3300000000002</v>
      </c>
      <c r="X486" s="103">
        <f t="shared" si="183"/>
        <v>-8.63900497512438</v>
      </c>
    </row>
    <row r="487" spans="1:24" s="14" customFormat="1" ht="12.75" hidden="1" outlineLevel="2">
      <c r="A487" s="14" t="s">
        <v>1331</v>
      </c>
      <c r="B487" s="14" t="s">
        <v>1332</v>
      </c>
      <c r="C487" s="54" t="s">
        <v>113</v>
      </c>
      <c r="D487" s="15"/>
      <c r="E487" s="15"/>
      <c r="F487" s="15">
        <v>271</v>
      </c>
      <c r="G487" s="15">
        <v>-366</v>
      </c>
      <c r="H487" s="90">
        <f t="shared" si="176"/>
        <v>637</v>
      </c>
      <c r="I487" s="103">
        <f t="shared" si="177"/>
        <v>1.7404371584699454</v>
      </c>
      <c r="J487" s="104"/>
      <c r="K487" s="15">
        <v>-31</v>
      </c>
      <c r="L487" s="15">
        <v>-41612.55</v>
      </c>
      <c r="M487" s="90">
        <f t="shared" si="178"/>
        <v>41581.55</v>
      </c>
      <c r="N487" s="103">
        <f t="shared" si="179"/>
        <v>0.999255032436128</v>
      </c>
      <c r="O487" s="104"/>
      <c r="P487" s="15">
        <v>659</v>
      </c>
      <c r="Q487" s="15">
        <v>-41612.55</v>
      </c>
      <c r="R487" s="90">
        <f t="shared" si="180"/>
        <v>42271.55</v>
      </c>
      <c r="S487" s="103">
        <f t="shared" si="181"/>
        <v>1.0158365685352135</v>
      </c>
      <c r="T487" s="104"/>
      <c r="U487" s="15">
        <v>-3491</v>
      </c>
      <c r="V487" s="15">
        <v>-42059.55</v>
      </c>
      <c r="W487" s="90">
        <f t="shared" si="182"/>
        <v>38568.55</v>
      </c>
      <c r="X487" s="103">
        <f t="shared" si="183"/>
        <v>0.9169986364571185</v>
      </c>
    </row>
    <row r="488" spans="1:24" s="14" customFormat="1" ht="12.75" hidden="1" outlineLevel="2">
      <c r="A488" s="14" t="s">
        <v>1333</v>
      </c>
      <c r="B488" s="14" t="s">
        <v>1334</v>
      </c>
      <c r="C488" s="54" t="s">
        <v>114</v>
      </c>
      <c r="D488" s="15"/>
      <c r="E488" s="15"/>
      <c r="F488" s="15">
        <v>-10925</v>
      </c>
      <c r="G488" s="15">
        <v>10554</v>
      </c>
      <c r="H488" s="90">
        <f t="shared" si="176"/>
        <v>-21479</v>
      </c>
      <c r="I488" s="103">
        <f t="shared" si="177"/>
        <v>-2.0351525487966646</v>
      </c>
      <c r="J488" s="104"/>
      <c r="K488" s="15">
        <v>911</v>
      </c>
      <c r="L488" s="15">
        <v>320324</v>
      </c>
      <c r="M488" s="90">
        <f t="shared" si="178"/>
        <v>-319413</v>
      </c>
      <c r="N488" s="103">
        <f t="shared" si="179"/>
        <v>-0.9971560045453978</v>
      </c>
      <c r="O488" s="104"/>
      <c r="P488" s="15">
        <v>-2261</v>
      </c>
      <c r="Q488" s="15">
        <v>253006</v>
      </c>
      <c r="R488" s="90">
        <f t="shared" si="180"/>
        <v>-255267</v>
      </c>
      <c r="S488" s="103">
        <f t="shared" si="181"/>
        <v>-1.0089365469593607</v>
      </c>
      <c r="T488" s="104"/>
      <c r="U488" s="15">
        <v>151363</v>
      </c>
      <c r="V488" s="15">
        <v>188664</v>
      </c>
      <c r="W488" s="90">
        <f t="shared" si="182"/>
        <v>-37301</v>
      </c>
      <c r="X488" s="103">
        <f t="shared" si="183"/>
        <v>-0.19771127507102573</v>
      </c>
    </row>
    <row r="489" spans="1:24" s="14" customFormat="1" ht="12.75" hidden="1" outlineLevel="2">
      <c r="A489" s="14" t="s">
        <v>1335</v>
      </c>
      <c r="B489" s="14" t="s">
        <v>1336</v>
      </c>
      <c r="C489" s="54" t="s">
        <v>115</v>
      </c>
      <c r="D489" s="15"/>
      <c r="E489" s="15"/>
      <c r="F489" s="15">
        <v>-4615.7</v>
      </c>
      <c r="G489" s="15">
        <v>-2991.6</v>
      </c>
      <c r="H489" s="90">
        <f t="shared" si="176"/>
        <v>-1624.1</v>
      </c>
      <c r="I489" s="103">
        <f t="shared" si="177"/>
        <v>-0.5428867495654499</v>
      </c>
      <c r="J489" s="104"/>
      <c r="K489" s="15">
        <v>-13036.12</v>
      </c>
      <c r="L489" s="15">
        <v>-53678.53</v>
      </c>
      <c r="M489" s="90">
        <f t="shared" si="178"/>
        <v>40642.409999999996</v>
      </c>
      <c r="N489" s="103">
        <f t="shared" si="179"/>
        <v>0.7571446162925847</v>
      </c>
      <c r="O489" s="104"/>
      <c r="P489" s="15">
        <v>-9944.41</v>
      </c>
      <c r="Q489" s="15">
        <v>-31064.21</v>
      </c>
      <c r="R489" s="90">
        <f t="shared" si="180"/>
        <v>21119.8</v>
      </c>
      <c r="S489" s="103">
        <f t="shared" si="181"/>
        <v>0.6798756511110374</v>
      </c>
      <c r="T489" s="104"/>
      <c r="U489" s="15">
        <v>-30470.47</v>
      </c>
      <c r="V489" s="15">
        <v>-36593.259999999995</v>
      </c>
      <c r="W489" s="90">
        <f t="shared" si="182"/>
        <v>6122.789999999994</v>
      </c>
      <c r="X489" s="103">
        <f t="shared" si="183"/>
        <v>0.1673201567720393</v>
      </c>
    </row>
    <row r="490" spans="1:24" s="14" customFormat="1" ht="12.75" hidden="1" outlineLevel="2">
      <c r="A490" s="14" t="s">
        <v>1337</v>
      </c>
      <c r="B490" s="14" t="s">
        <v>1338</v>
      </c>
      <c r="C490" s="54" t="s">
        <v>116</v>
      </c>
      <c r="D490" s="15"/>
      <c r="E490" s="15"/>
      <c r="F490" s="15">
        <v>-1951.8700000000001</v>
      </c>
      <c r="G490" s="15">
        <v>-1487.32</v>
      </c>
      <c r="H490" s="90">
        <f t="shared" si="176"/>
        <v>-464.5500000000002</v>
      </c>
      <c r="I490" s="103">
        <f t="shared" si="177"/>
        <v>-0.31234031681144625</v>
      </c>
      <c r="J490" s="104"/>
      <c r="K490" s="15">
        <v>-5564.38</v>
      </c>
      <c r="L490" s="15">
        <v>-2253.81</v>
      </c>
      <c r="M490" s="90">
        <f t="shared" si="178"/>
        <v>-3310.57</v>
      </c>
      <c r="N490" s="103">
        <f t="shared" si="179"/>
        <v>-1.4688771458108716</v>
      </c>
      <c r="O490" s="104"/>
      <c r="P490" s="15">
        <v>-3940.79</v>
      </c>
      <c r="Q490" s="15">
        <v>-1843.67</v>
      </c>
      <c r="R490" s="90">
        <f t="shared" si="180"/>
        <v>-2097.12</v>
      </c>
      <c r="S490" s="103">
        <f t="shared" si="181"/>
        <v>-1.1374703715957843</v>
      </c>
      <c r="T490" s="104"/>
      <c r="U490" s="15">
        <v>-11567.23</v>
      </c>
      <c r="V490" s="15">
        <v>-5817.5</v>
      </c>
      <c r="W490" s="90">
        <f t="shared" si="182"/>
        <v>-5749.73</v>
      </c>
      <c r="X490" s="103">
        <f t="shared" si="183"/>
        <v>-0.9883506660936828</v>
      </c>
    </row>
    <row r="491" spans="1:24" s="14" customFormat="1" ht="12.75" hidden="1" outlineLevel="2">
      <c r="A491" s="14" t="s">
        <v>1339</v>
      </c>
      <c r="B491" s="14" t="s">
        <v>1340</v>
      </c>
      <c r="C491" s="54" t="s">
        <v>117</v>
      </c>
      <c r="D491" s="15"/>
      <c r="E491" s="15"/>
      <c r="F491" s="15">
        <v>0</v>
      </c>
      <c r="G491" s="15">
        <v>502.93</v>
      </c>
      <c r="H491" s="90">
        <f t="shared" si="176"/>
        <v>-502.93</v>
      </c>
      <c r="I491" s="103" t="str">
        <f t="shared" si="177"/>
        <v>N.M.</v>
      </c>
      <c r="J491" s="104"/>
      <c r="K491" s="15">
        <v>1077.03</v>
      </c>
      <c r="L491" s="15">
        <v>-6617.7</v>
      </c>
      <c r="M491" s="90">
        <f t="shared" si="178"/>
        <v>7694.73</v>
      </c>
      <c r="N491" s="103">
        <f t="shared" si="179"/>
        <v>1.162749898000816</v>
      </c>
      <c r="O491" s="104"/>
      <c r="P491" s="15">
        <v>0</v>
      </c>
      <c r="Q491" s="15">
        <v>-6737.4400000000005</v>
      </c>
      <c r="R491" s="90">
        <f t="shared" si="180"/>
        <v>6737.4400000000005</v>
      </c>
      <c r="S491" s="103" t="str">
        <f t="shared" si="181"/>
        <v>N.M.</v>
      </c>
      <c r="T491" s="104"/>
      <c r="U491" s="15">
        <v>4074.5</v>
      </c>
      <c r="V491" s="15">
        <v>7668.930000000001</v>
      </c>
      <c r="W491" s="90">
        <f t="shared" si="182"/>
        <v>-3594.430000000001</v>
      </c>
      <c r="X491" s="103">
        <f t="shared" si="183"/>
        <v>-0.46870032716428506</v>
      </c>
    </row>
    <row r="492" spans="1:24" s="14" customFormat="1" ht="12.75" hidden="1" outlineLevel="2">
      <c r="A492" s="14" t="s">
        <v>1341</v>
      </c>
      <c r="B492" s="14" t="s">
        <v>1342</v>
      </c>
      <c r="C492" s="54" t="s">
        <v>118</v>
      </c>
      <c r="D492" s="15"/>
      <c r="E492" s="15"/>
      <c r="F492" s="15">
        <v>0</v>
      </c>
      <c r="G492" s="15">
        <v>328.53000000000003</v>
      </c>
      <c r="H492" s="90">
        <f t="shared" si="176"/>
        <v>-328.53000000000003</v>
      </c>
      <c r="I492" s="103" t="str">
        <f t="shared" si="177"/>
        <v>N.M.</v>
      </c>
      <c r="J492" s="104"/>
      <c r="K492" s="15">
        <v>0</v>
      </c>
      <c r="L492" s="15">
        <v>328.53000000000003</v>
      </c>
      <c r="M492" s="90">
        <f t="shared" si="178"/>
        <v>-328.53000000000003</v>
      </c>
      <c r="N492" s="103" t="str">
        <f t="shared" si="179"/>
        <v>N.M.</v>
      </c>
      <c r="O492" s="104"/>
      <c r="P492" s="15">
        <v>0</v>
      </c>
      <c r="Q492" s="15">
        <v>328.53000000000003</v>
      </c>
      <c r="R492" s="90">
        <f t="shared" si="180"/>
        <v>-328.53000000000003</v>
      </c>
      <c r="S492" s="103" t="str">
        <f t="shared" si="181"/>
        <v>N.M.</v>
      </c>
      <c r="T492" s="104"/>
      <c r="U492" s="15">
        <v>0</v>
      </c>
      <c r="V492" s="15">
        <v>328.53000000000003</v>
      </c>
      <c r="W492" s="90">
        <f t="shared" si="182"/>
        <v>-328.53000000000003</v>
      </c>
      <c r="X492" s="103" t="str">
        <f t="shared" si="183"/>
        <v>N.M.</v>
      </c>
    </row>
    <row r="493" spans="1:24" ht="12.75" hidden="1" outlineLevel="1">
      <c r="A493" s="35" t="s">
        <v>359</v>
      </c>
      <c r="C493" s="76" t="s">
        <v>388</v>
      </c>
      <c r="D493" s="28"/>
      <c r="E493" s="28"/>
      <c r="F493" s="17">
        <v>1959.5200000000002</v>
      </c>
      <c r="G493" s="17">
        <v>-101412.07399999996</v>
      </c>
      <c r="H493" s="35">
        <f>+F493-G493</f>
        <v>103371.59399999997</v>
      </c>
      <c r="I493" s="95">
        <f>IF(G493&lt;0,IF(H493=0,0,IF(OR(G493=0,F493=0),"N.M.",IF(ABS(H493/G493)&gt;=10,"N.M.",H493/(-G493)))),IF(H493=0,0,IF(OR(G493=0,F493=0),"N.M.",IF(ABS(H493/G493)&gt;=10,"N.M.",H493/G493))))</f>
        <v>1.0193223540621013</v>
      </c>
      <c r="K493" s="17">
        <v>31132.919999999987</v>
      </c>
      <c r="L493" s="17">
        <v>-125240.10800000005</v>
      </c>
      <c r="M493" s="35">
        <f>+K493-L493</f>
        <v>156373.02800000005</v>
      </c>
      <c r="N493" s="95">
        <f>IF(L493&lt;0,IF(M493=0,0,IF(OR(L493=0,K493=0),"N.M.",IF(ABS(M493/L493)&gt;=10,"N.M.",M493/(-L493)))),IF(M493=0,0,IF(OR(L493=0,K493=0),"N.M.",IF(ABS(M493/L493)&gt;=10,"N.M.",M493/L493))))</f>
        <v>1.2485858603699063</v>
      </c>
      <c r="P493" s="17">
        <v>33524.210000000014</v>
      </c>
      <c r="Q493" s="17">
        <v>-124203.21000000027</v>
      </c>
      <c r="R493" s="35">
        <f>+P493-Q493</f>
        <v>157727.42000000027</v>
      </c>
      <c r="S493" s="95">
        <f>IF(Q493&lt;0,IF(R493=0,0,IF(OR(Q493=0,P493=0),"N.M.",IF(ABS(R493/Q493)&gt;=10,"N.M.",R493/(-Q493)))),IF(R493=0,0,IF(OR(Q493=0,P493=0),"N.M.",IF(ABS(R493/Q493)&gt;=10,"N.M.",R493/Q493))))</f>
        <v>1.269914199480029</v>
      </c>
      <c r="U493" s="17">
        <v>244255.82000000039</v>
      </c>
      <c r="V493" s="17">
        <v>533582.9000000001</v>
      </c>
      <c r="W493" s="35">
        <f>+U493-V493</f>
        <v>-289327.0799999997</v>
      </c>
      <c r="X493" s="95">
        <f>IF(V493&lt;0,IF(W493=0,0,IF(OR(V493=0,U493=0),"N.M.",IF(ABS(W493/V493)&gt;=10,"N.M.",W493/(-V493)))),IF(W493=0,0,IF(OR(V493=0,U493=0),"N.M.",IF(ABS(W493/V493)&gt;=10,"N.M.",W493/V493))))</f>
        <v>-0.5422345431234765</v>
      </c>
    </row>
    <row r="494" spans="1:24" ht="12.75" hidden="1" outlineLevel="1">
      <c r="A494" s="9" t="s">
        <v>363</v>
      </c>
      <c r="C494" s="66" t="s">
        <v>339</v>
      </c>
      <c r="D494" s="28"/>
      <c r="E494" s="28"/>
      <c r="F494" s="17">
        <v>6003.71</v>
      </c>
      <c r="G494" s="17">
        <v>-97367.88399999999</v>
      </c>
      <c r="H494" s="35">
        <f>+F494-G494</f>
        <v>103371.594</v>
      </c>
      <c r="I494" s="95">
        <f>IF(G494&lt;0,IF(H494=0,0,IF(OR(G494=0,F494=0),"N.M.",IF(ABS(H494/G494)&gt;=10,"N.M.",H494/(-G494)))),IF(H494=0,0,IF(OR(G494=0,F494=0),"N.M.",IF(ABS(H494/G494)&gt;=10,"N.M.",H494/G494))))</f>
        <v>1.061660064421242</v>
      </c>
      <c r="K494" s="17">
        <v>47709.68000000001</v>
      </c>
      <c r="L494" s="17">
        <v>-108063.348</v>
      </c>
      <c r="M494" s="35">
        <f>+K494-L494</f>
        <v>155773.028</v>
      </c>
      <c r="N494" s="95">
        <f>IF(L494&lt;0,IF(M494=0,0,IF(OR(L494=0,K494=0),"N.M.",IF(ABS(M494/L494)&gt;=10,"N.M.",M494/(-L494)))),IF(M494=0,0,IF(OR(L494=0,K494=0),"N.M.",IF(ABS(M494/L494)&gt;=10,"N.M.",M494/L494))))</f>
        <v>1.4414973335825205</v>
      </c>
      <c r="P494" s="17">
        <v>46056.78</v>
      </c>
      <c r="Q494" s="17">
        <v>-111070.64000000001</v>
      </c>
      <c r="R494" s="35">
        <f>+P494-Q494</f>
        <v>157127.42</v>
      </c>
      <c r="S494" s="95">
        <f>IF(Q494&lt;0,IF(R494=0,0,IF(OR(Q494=0,P494=0),"N.M.",IF(ABS(R494/Q494)&gt;=10,"N.M.",R494/(-Q494)))),IF(R494=0,0,IF(OR(Q494=0,P494=0),"N.M.",IF(ABS(R494/Q494)&gt;=10,"N.M.",R494/Q494))))</f>
        <v>1.4146620565074621</v>
      </c>
      <c r="U494" s="17">
        <v>293186.1</v>
      </c>
      <c r="V494" s="17">
        <v>583113.18</v>
      </c>
      <c r="W494" s="35">
        <f>+U494-V494</f>
        <v>-289927.0800000001</v>
      </c>
      <c r="X494" s="95">
        <f>IF(V494&lt;0,IF(W494=0,0,IF(OR(V494=0,U494=0),"N.M.",IF(ABS(W494/V494)&gt;=10,"N.M.",W494/(-V494)))),IF(W494=0,0,IF(OR(V494=0,U494=0),"N.M.",IF(ABS(W494/V494)&gt;=10,"N.M.",W494/V494))))</f>
        <v>-0.49720549962530436</v>
      </c>
    </row>
    <row r="495" spans="1:24" s="13" customFormat="1" ht="12.75" collapsed="1">
      <c r="A495" s="13" t="s">
        <v>362</v>
      </c>
      <c r="C495" s="52" t="s">
        <v>264</v>
      </c>
      <c r="D495" s="29"/>
      <c r="E495" s="29"/>
      <c r="F495" s="29">
        <v>130446.71</v>
      </c>
      <c r="G495" s="29">
        <v>1668.1460000000006</v>
      </c>
      <c r="H495" s="29">
        <f>+F495-G495</f>
        <v>128778.56400000001</v>
      </c>
      <c r="I495" s="98" t="str">
        <f>IF(G495&lt;0,IF(H495=0,0,IF(OR(G495=0,F495=0),"N.M.",IF(ABS(H495/G495)&gt;=10,"N.M.",H495/(-G495)))),IF(H495=0,0,IF(OR(G495=0,F495=0),"N.M.",IF(ABS(H495/G495)&gt;=10,"N.M.",H495/G495))))</f>
        <v>N.M.</v>
      </c>
      <c r="J495" s="115"/>
      <c r="K495" s="29">
        <v>513425.68</v>
      </c>
      <c r="L495" s="29">
        <v>254135.15200000003</v>
      </c>
      <c r="M495" s="29">
        <f>+K495-L495</f>
        <v>259290.52799999996</v>
      </c>
      <c r="N495" s="98">
        <f>IF(L495&lt;0,IF(M495=0,0,IF(OR(L495=0,K495=0),"N.M.",IF(ABS(M495/L495)&gt;=10,"N.M.",M495/(-L495)))),IF(M495=0,0,IF(OR(L495=0,K495=0),"N.M.",IF(ABS(M495/L495)&gt;=10,"N.M.",M495/L495))))</f>
        <v>1.0202859618570197</v>
      </c>
      <c r="O495" s="115"/>
      <c r="P495" s="29">
        <v>399333.43000000005</v>
      </c>
      <c r="Q495" s="29">
        <v>149933.74000000002</v>
      </c>
      <c r="R495" s="29">
        <f>+P495-Q495</f>
        <v>249399.69000000003</v>
      </c>
      <c r="S495" s="98">
        <f>IF(Q495&lt;0,IF(R495=0,0,IF(OR(Q495=0,P495=0),"N.M.",IF(ABS(R495/Q495)&gt;=10,"N.M.",R495/(-Q495)))),IF(R495=0,0,IF(OR(Q495=0,P495=0),"N.M.",IF(ABS(R495/Q495)&gt;=10,"N.M.",R495/Q495))))</f>
        <v>1.6633993789523291</v>
      </c>
      <c r="T495" s="115"/>
      <c r="U495" s="29">
        <v>1404115.23</v>
      </c>
      <c r="V495" s="29">
        <v>1509301.51</v>
      </c>
      <c r="W495" s="29">
        <f>+U495-V495</f>
        <v>-105186.28000000003</v>
      </c>
      <c r="X495" s="98">
        <f>IF(V495&lt;0,IF(W495=0,0,IF(OR(V495=0,U495=0),"N.M.",IF(ABS(W495/V495)&gt;=10,"N.M.",W495/(-V495)))),IF(W495=0,0,IF(OR(V495=0,U495=0),"N.M.",IF(ABS(W495/V495)&gt;=10,"N.M.",W495/V495))))</f>
        <v>-0.06969202594914255</v>
      </c>
    </row>
    <row r="496" spans="3:24" s="13" customFormat="1" ht="0.75" customHeight="1" hidden="1" outlineLevel="1">
      <c r="C496" s="52"/>
      <c r="D496" s="29"/>
      <c r="E496" s="29"/>
      <c r="F496" s="29"/>
      <c r="G496" s="29"/>
      <c r="H496" s="29"/>
      <c r="I496" s="98"/>
      <c r="J496" s="115"/>
      <c r="K496" s="29"/>
      <c r="L496" s="29"/>
      <c r="M496" s="29"/>
      <c r="N496" s="98"/>
      <c r="O496" s="115"/>
      <c r="P496" s="29"/>
      <c r="Q496" s="29"/>
      <c r="R496" s="29"/>
      <c r="S496" s="98"/>
      <c r="T496" s="115"/>
      <c r="U496" s="29"/>
      <c r="V496" s="29"/>
      <c r="W496" s="29"/>
      <c r="X496" s="98"/>
    </row>
    <row r="497" spans="1:24" s="14" customFormat="1" ht="12.75" hidden="1" outlineLevel="2">
      <c r="A497" s="14" t="s">
        <v>1343</v>
      </c>
      <c r="B497" s="14" t="s">
        <v>1344</v>
      </c>
      <c r="C497" s="54" t="s">
        <v>70</v>
      </c>
      <c r="D497" s="15"/>
      <c r="E497" s="15"/>
      <c r="F497" s="15">
        <v>0</v>
      </c>
      <c r="G497" s="15">
        <v>0</v>
      </c>
      <c r="H497" s="90">
        <f aca="true" t="shared" si="184" ref="H497:H503">+F497-G497</f>
        <v>0</v>
      </c>
      <c r="I497" s="103">
        <f aca="true" t="shared" si="185" ref="I497:I503">IF(G497&lt;0,IF(H497=0,0,IF(OR(G497=0,F497=0),"N.M.",IF(ABS(H497/G497)&gt;=10,"N.M.",H497/(-G497)))),IF(H497=0,0,IF(OR(G497=0,F497=0),"N.M.",IF(ABS(H497/G497)&gt;=10,"N.M.",H497/G497))))</f>
        <v>0</v>
      </c>
      <c r="J497" s="104"/>
      <c r="K497" s="15">
        <v>0</v>
      </c>
      <c r="L497" s="15">
        <v>0</v>
      </c>
      <c r="M497" s="90">
        <f aca="true" t="shared" si="186" ref="M497:M503">+K497-L497</f>
        <v>0</v>
      </c>
      <c r="N497" s="103">
        <f aca="true" t="shared" si="187" ref="N497:N503">IF(L497&lt;0,IF(M497=0,0,IF(OR(L497=0,K497=0),"N.M.",IF(ABS(M497/L497)&gt;=10,"N.M.",M497/(-L497)))),IF(M497=0,0,IF(OR(L497=0,K497=0),"N.M.",IF(ABS(M497/L497)&gt;=10,"N.M.",M497/L497))))</f>
        <v>0</v>
      </c>
      <c r="O497" s="104"/>
      <c r="P497" s="15">
        <v>0</v>
      </c>
      <c r="Q497" s="15">
        <v>0</v>
      </c>
      <c r="R497" s="90">
        <f aca="true" t="shared" si="188" ref="R497:R503">+P497-Q497</f>
        <v>0</v>
      </c>
      <c r="S497" s="103">
        <f aca="true" t="shared" si="189" ref="S497:S503">IF(Q497&lt;0,IF(R497=0,0,IF(OR(Q497=0,P497=0),"N.M.",IF(ABS(R497/Q497)&gt;=10,"N.M.",R497/(-Q497)))),IF(R497=0,0,IF(OR(Q497=0,P497=0),"N.M.",IF(ABS(R497/Q497)&gt;=10,"N.M.",R497/Q497))))</f>
        <v>0</v>
      </c>
      <c r="T497" s="104"/>
      <c r="U497" s="15">
        <v>0</v>
      </c>
      <c r="V497" s="15">
        <v>-36668</v>
      </c>
      <c r="W497" s="90">
        <f aca="true" t="shared" si="190" ref="W497:W503">+U497-V497</f>
        <v>36668</v>
      </c>
      <c r="X497" s="103" t="str">
        <f aca="true" t="shared" si="191" ref="X497:X503">IF(V497&lt;0,IF(W497=0,0,IF(OR(V497=0,U497=0),"N.M.",IF(ABS(W497/V497)&gt;=10,"N.M.",W497/(-V497)))),IF(W497=0,0,IF(OR(V497=0,U497=0),"N.M.",IF(ABS(W497/V497)&gt;=10,"N.M.",W497/V497))))</f>
        <v>N.M.</v>
      </c>
    </row>
    <row r="498" spans="1:24" s="14" customFormat="1" ht="12.75" hidden="1" outlineLevel="2">
      <c r="A498" s="14" t="s">
        <v>1345</v>
      </c>
      <c r="B498" s="14" t="s">
        <v>1346</v>
      </c>
      <c r="C498" s="54" t="s">
        <v>70</v>
      </c>
      <c r="D498" s="15"/>
      <c r="E498" s="15"/>
      <c r="F498" s="15">
        <v>0</v>
      </c>
      <c r="G498" s="15">
        <v>-4716</v>
      </c>
      <c r="H498" s="90">
        <f t="shared" si="184"/>
        <v>4716</v>
      </c>
      <c r="I498" s="103" t="str">
        <f t="shared" si="185"/>
        <v>N.M.</v>
      </c>
      <c r="J498" s="104"/>
      <c r="K498" s="15">
        <v>0</v>
      </c>
      <c r="L498" s="15">
        <v>-18864</v>
      </c>
      <c r="M498" s="90">
        <f t="shared" si="186"/>
        <v>18864</v>
      </c>
      <c r="N498" s="103" t="str">
        <f t="shared" si="187"/>
        <v>N.M.</v>
      </c>
      <c r="O498" s="104"/>
      <c r="P498" s="15">
        <v>0</v>
      </c>
      <c r="Q498" s="15">
        <v>-14148</v>
      </c>
      <c r="R498" s="90">
        <f t="shared" si="188"/>
        <v>14148</v>
      </c>
      <c r="S498" s="103" t="str">
        <f t="shared" si="189"/>
        <v>N.M.</v>
      </c>
      <c r="T498" s="104"/>
      <c r="U498" s="15">
        <v>-39834.14</v>
      </c>
      <c r="V498" s="15">
        <v>-18864</v>
      </c>
      <c r="W498" s="90">
        <f t="shared" si="190"/>
        <v>-20970.14</v>
      </c>
      <c r="X498" s="103">
        <f t="shared" si="191"/>
        <v>-1.1116486429177268</v>
      </c>
    </row>
    <row r="499" spans="1:24" s="14" customFormat="1" ht="12.75" hidden="1" outlineLevel="2">
      <c r="A499" s="14" t="s">
        <v>1347</v>
      </c>
      <c r="B499" s="14" t="s">
        <v>1348</v>
      </c>
      <c r="C499" s="54" t="s">
        <v>71</v>
      </c>
      <c r="D499" s="15"/>
      <c r="E499" s="15"/>
      <c r="F499" s="15">
        <v>-4717</v>
      </c>
      <c r="G499" s="15">
        <v>0</v>
      </c>
      <c r="H499" s="90">
        <f t="shared" si="184"/>
        <v>-4717</v>
      </c>
      <c r="I499" s="103" t="str">
        <f t="shared" si="185"/>
        <v>N.M.</v>
      </c>
      <c r="J499" s="104"/>
      <c r="K499" s="15">
        <v>-43642.07</v>
      </c>
      <c r="L499" s="15">
        <v>0</v>
      </c>
      <c r="M499" s="90">
        <f t="shared" si="186"/>
        <v>-43642.07</v>
      </c>
      <c r="N499" s="103" t="str">
        <f t="shared" si="187"/>
        <v>N.M.</v>
      </c>
      <c r="O499" s="104"/>
      <c r="P499" s="15">
        <v>-38925.07</v>
      </c>
      <c r="Q499" s="15">
        <v>0</v>
      </c>
      <c r="R499" s="90">
        <f t="shared" si="188"/>
        <v>-38925.07</v>
      </c>
      <c r="S499" s="103" t="str">
        <f t="shared" si="189"/>
        <v>N.M.</v>
      </c>
      <c r="T499" s="104"/>
      <c r="U499" s="15">
        <v>-43642.07</v>
      </c>
      <c r="V499" s="15">
        <v>0</v>
      </c>
      <c r="W499" s="90">
        <f t="shared" si="190"/>
        <v>-43642.07</v>
      </c>
      <c r="X499" s="103" t="str">
        <f t="shared" si="191"/>
        <v>N.M.</v>
      </c>
    </row>
    <row r="500" spans="1:24" s="14" customFormat="1" ht="12.75" hidden="1" outlineLevel="2">
      <c r="A500" s="14" t="s">
        <v>1349</v>
      </c>
      <c r="B500" s="14" t="s">
        <v>1350</v>
      </c>
      <c r="C500" s="54" t="s">
        <v>119</v>
      </c>
      <c r="D500" s="15"/>
      <c r="E500" s="15"/>
      <c r="F500" s="15">
        <v>0</v>
      </c>
      <c r="G500" s="15">
        <v>0</v>
      </c>
      <c r="H500" s="90">
        <f t="shared" si="184"/>
        <v>0</v>
      </c>
      <c r="I500" s="103">
        <f t="shared" si="185"/>
        <v>0</v>
      </c>
      <c r="J500" s="104"/>
      <c r="K500" s="15">
        <v>0</v>
      </c>
      <c r="L500" s="15">
        <v>0</v>
      </c>
      <c r="M500" s="90">
        <f t="shared" si="186"/>
        <v>0</v>
      </c>
      <c r="N500" s="103">
        <f t="shared" si="187"/>
        <v>0</v>
      </c>
      <c r="O500" s="104"/>
      <c r="P500" s="15">
        <v>0</v>
      </c>
      <c r="Q500" s="15">
        <v>0</v>
      </c>
      <c r="R500" s="90">
        <f t="shared" si="188"/>
        <v>0</v>
      </c>
      <c r="S500" s="103">
        <f t="shared" si="189"/>
        <v>0</v>
      </c>
      <c r="T500" s="104"/>
      <c r="U500" s="15">
        <v>-155</v>
      </c>
      <c r="V500" s="15">
        <v>0</v>
      </c>
      <c r="W500" s="90">
        <f t="shared" si="190"/>
        <v>-155</v>
      </c>
      <c r="X500" s="103" t="str">
        <f t="shared" si="191"/>
        <v>N.M.</v>
      </c>
    </row>
    <row r="501" spans="1:24" s="13" customFormat="1" ht="12.75" hidden="1" outlineLevel="1">
      <c r="A501" s="1" t="s">
        <v>403</v>
      </c>
      <c r="C501" s="79" t="s">
        <v>369</v>
      </c>
      <c r="D501" s="29"/>
      <c r="E501" s="29"/>
      <c r="F501" s="17">
        <v>-4717</v>
      </c>
      <c r="G501" s="17">
        <v>-4716</v>
      </c>
      <c r="H501" s="35">
        <f t="shared" si="184"/>
        <v>-1</v>
      </c>
      <c r="I501" s="95">
        <f t="shared" si="185"/>
        <v>-0.00021204410517387616</v>
      </c>
      <c r="J501" s="115"/>
      <c r="K501" s="17">
        <v>-43642.07</v>
      </c>
      <c r="L501" s="17">
        <v>-18864</v>
      </c>
      <c r="M501" s="35">
        <f t="shared" si="186"/>
        <v>-24778.07</v>
      </c>
      <c r="N501" s="95">
        <f t="shared" si="187"/>
        <v>-1.3135109202714164</v>
      </c>
      <c r="O501" s="115"/>
      <c r="P501" s="17">
        <v>-38925.07</v>
      </c>
      <c r="Q501" s="17">
        <v>-14148</v>
      </c>
      <c r="R501" s="35">
        <f t="shared" si="188"/>
        <v>-24777.07</v>
      </c>
      <c r="S501" s="95">
        <f t="shared" si="189"/>
        <v>-1.7512772123268305</v>
      </c>
      <c r="T501" s="115"/>
      <c r="U501" s="17">
        <v>-83631.20999999999</v>
      </c>
      <c r="V501" s="17">
        <v>-55532</v>
      </c>
      <c r="W501" s="35">
        <f t="shared" si="190"/>
        <v>-28099.209999999992</v>
      </c>
      <c r="X501" s="95">
        <f t="shared" si="191"/>
        <v>-0.5060003241374341</v>
      </c>
    </row>
    <row r="502" spans="1:24" s="13" customFormat="1" ht="12.75" hidden="1" outlineLevel="1">
      <c r="A502" s="1" t="s">
        <v>404</v>
      </c>
      <c r="C502" s="79" t="s">
        <v>384</v>
      </c>
      <c r="D502" s="29"/>
      <c r="E502" s="29"/>
      <c r="F502" s="17">
        <v>0</v>
      </c>
      <c r="G502" s="17">
        <v>0</v>
      </c>
      <c r="H502" s="35">
        <f t="shared" si="184"/>
        <v>0</v>
      </c>
      <c r="I502" s="95">
        <f t="shared" si="185"/>
        <v>0</v>
      </c>
      <c r="J502" s="115"/>
      <c r="K502" s="17">
        <v>0</v>
      </c>
      <c r="L502" s="17">
        <v>0</v>
      </c>
      <c r="M502" s="35">
        <f t="shared" si="186"/>
        <v>0</v>
      </c>
      <c r="N502" s="95">
        <f t="shared" si="187"/>
        <v>0</v>
      </c>
      <c r="O502" s="115"/>
      <c r="P502" s="17">
        <v>0</v>
      </c>
      <c r="Q502" s="17">
        <v>0</v>
      </c>
      <c r="R502" s="35">
        <f t="shared" si="188"/>
        <v>0</v>
      </c>
      <c r="S502" s="95">
        <f t="shared" si="189"/>
        <v>0</v>
      </c>
      <c r="T502" s="115"/>
      <c r="U502" s="17">
        <v>0</v>
      </c>
      <c r="V502" s="17">
        <v>0</v>
      </c>
      <c r="W502" s="35">
        <f t="shared" si="190"/>
        <v>0</v>
      </c>
      <c r="X502" s="95">
        <f t="shared" si="191"/>
        <v>0</v>
      </c>
    </row>
    <row r="503" spans="1:24" s="13" customFormat="1" ht="12.75" hidden="1" outlineLevel="1">
      <c r="A503" s="1" t="s">
        <v>405</v>
      </c>
      <c r="C503" s="79" t="s">
        <v>364</v>
      </c>
      <c r="D503" s="29"/>
      <c r="E503" s="29"/>
      <c r="F503" s="17">
        <v>0</v>
      </c>
      <c r="G503" s="17">
        <v>0</v>
      </c>
      <c r="H503" s="35">
        <f t="shared" si="184"/>
        <v>0</v>
      </c>
      <c r="I503" s="95">
        <f t="shared" si="185"/>
        <v>0</v>
      </c>
      <c r="J503" s="115"/>
      <c r="K503" s="17">
        <v>0</v>
      </c>
      <c r="L503" s="17">
        <v>0</v>
      </c>
      <c r="M503" s="35">
        <f t="shared" si="186"/>
        <v>0</v>
      </c>
      <c r="N503" s="95">
        <f t="shared" si="187"/>
        <v>0</v>
      </c>
      <c r="O503" s="115"/>
      <c r="P503" s="17">
        <v>0</v>
      </c>
      <c r="Q503" s="17">
        <v>0</v>
      </c>
      <c r="R503" s="35">
        <f t="shared" si="188"/>
        <v>0</v>
      </c>
      <c r="S503" s="95">
        <f t="shared" si="189"/>
        <v>0</v>
      </c>
      <c r="T503" s="115"/>
      <c r="U503" s="17">
        <v>0</v>
      </c>
      <c r="V503" s="17">
        <v>0</v>
      </c>
      <c r="W503" s="35">
        <f t="shared" si="190"/>
        <v>0</v>
      </c>
      <c r="X503" s="95">
        <f t="shared" si="191"/>
        <v>0</v>
      </c>
    </row>
    <row r="504" spans="1:24" s="14" customFormat="1" ht="12.75" hidden="1" outlineLevel="2">
      <c r="A504" s="14" t="s">
        <v>1351</v>
      </c>
      <c r="B504" s="14" t="s">
        <v>1352</v>
      </c>
      <c r="C504" s="54" t="s">
        <v>120</v>
      </c>
      <c r="D504" s="15"/>
      <c r="E504" s="15"/>
      <c r="F504" s="15">
        <v>-32367.440000000002</v>
      </c>
      <c r="G504" s="15">
        <v>7231.47</v>
      </c>
      <c r="H504" s="90">
        <f aca="true" t="shared" si="192" ref="H504:H512">+F504-G504</f>
        <v>-39598.91</v>
      </c>
      <c r="I504" s="103">
        <f aca="true" t="shared" si="193" ref="I504:I512">IF(G504&lt;0,IF(H504=0,0,IF(OR(G504=0,F504=0),"N.M.",IF(ABS(H504/G504)&gt;=10,"N.M.",H504/(-G504)))),IF(H504=0,0,IF(OR(G504=0,F504=0),"N.M.",IF(ABS(H504/G504)&gt;=10,"N.M.",H504/G504))))</f>
        <v>-5.475914302347932</v>
      </c>
      <c r="J504" s="104"/>
      <c r="K504" s="15">
        <v>-126777.5</v>
      </c>
      <c r="L504" s="15">
        <v>-80331.04000000001</v>
      </c>
      <c r="M504" s="90">
        <f aca="true" t="shared" si="194" ref="M504:M512">+K504-L504</f>
        <v>-46446.45999999999</v>
      </c>
      <c r="N504" s="103">
        <f aca="true" t="shared" si="195" ref="N504:N512">IF(L504&lt;0,IF(M504=0,0,IF(OR(L504=0,K504=0),"N.M.",IF(ABS(M504/L504)&gt;=10,"N.M.",M504/(-L504)))),IF(M504=0,0,IF(OR(L504=0,K504=0),"N.M.",IF(ABS(M504/L504)&gt;=10,"N.M.",M504/L504))))</f>
        <v>-0.578188207198612</v>
      </c>
      <c r="O504" s="104"/>
      <c r="P504" s="15">
        <v>-91496.81</v>
      </c>
      <c r="Q504" s="15">
        <v>5240.76</v>
      </c>
      <c r="R504" s="90">
        <f aca="true" t="shared" si="196" ref="R504:R512">+P504-Q504</f>
        <v>-96737.56999999999</v>
      </c>
      <c r="S504" s="103" t="str">
        <f aca="true" t="shared" si="197" ref="S504:S512">IF(Q504&lt;0,IF(R504=0,0,IF(OR(Q504=0,P504=0),"N.M.",IF(ABS(R504/Q504)&gt;=10,"N.M.",R504/(-Q504)))),IF(R504=0,0,IF(OR(Q504=0,P504=0),"N.M.",IF(ABS(R504/Q504)&gt;=10,"N.M.",R504/Q504))))</f>
        <v>N.M.</v>
      </c>
      <c r="T504" s="104"/>
      <c r="U504" s="15">
        <v>-333547.52</v>
      </c>
      <c r="V504" s="15">
        <v>-173220.27000000002</v>
      </c>
      <c r="W504" s="90">
        <f aca="true" t="shared" si="198" ref="W504:W512">+U504-V504</f>
        <v>-160327.25</v>
      </c>
      <c r="X504" s="103">
        <f aca="true" t="shared" si="199" ref="X504:X512">IF(V504&lt;0,IF(W504=0,0,IF(OR(V504=0,U504=0),"N.M.",IF(ABS(W504/V504)&gt;=10,"N.M.",W504/(-V504)))),IF(W504=0,0,IF(OR(V504=0,U504=0),"N.M.",IF(ABS(W504/V504)&gt;=10,"N.M.",W504/V504))))</f>
        <v>-0.9255686415914257</v>
      </c>
    </row>
    <row r="505" spans="1:24" s="14" customFormat="1" ht="12.75" hidden="1" outlineLevel="2">
      <c r="A505" s="14" t="s">
        <v>1353</v>
      </c>
      <c r="B505" s="14" t="s">
        <v>1354</v>
      </c>
      <c r="C505" s="54" t="s">
        <v>121</v>
      </c>
      <c r="D505" s="15"/>
      <c r="E505" s="15"/>
      <c r="F505" s="15">
        <v>-1157.65</v>
      </c>
      <c r="G505" s="15">
        <v>0</v>
      </c>
      <c r="H505" s="90">
        <f t="shared" si="192"/>
        <v>-1157.65</v>
      </c>
      <c r="I505" s="103" t="str">
        <f t="shared" si="193"/>
        <v>N.M.</v>
      </c>
      <c r="J505" s="104"/>
      <c r="K505" s="15">
        <v>-1196.8500000000001</v>
      </c>
      <c r="L505" s="15">
        <v>-905.35</v>
      </c>
      <c r="M505" s="90">
        <f t="shared" si="194"/>
        <v>-291.5000000000001</v>
      </c>
      <c r="N505" s="103">
        <f t="shared" si="195"/>
        <v>-0.3219749268238804</v>
      </c>
      <c r="O505" s="104"/>
      <c r="P505" s="15">
        <v>-1177.65</v>
      </c>
      <c r="Q505" s="15">
        <v>-589.5600000000001</v>
      </c>
      <c r="R505" s="90">
        <f t="shared" si="196"/>
        <v>-588.09</v>
      </c>
      <c r="S505" s="103">
        <f t="shared" si="197"/>
        <v>-0.9975066151027885</v>
      </c>
      <c r="T505" s="104"/>
      <c r="U505" s="15">
        <v>331892.36000000004</v>
      </c>
      <c r="V505" s="15">
        <v>-1642.81</v>
      </c>
      <c r="W505" s="90">
        <f t="shared" si="198"/>
        <v>333535.17000000004</v>
      </c>
      <c r="X505" s="103" t="str">
        <f t="shared" si="199"/>
        <v>N.M.</v>
      </c>
    </row>
    <row r="506" spans="1:24" s="14" customFormat="1" ht="12.75" hidden="1" outlineLevel="2">
      <c r="A506" s="14" t="s">
        <v>1355</v>
      </c>
      <c r="B506" s="14" t="s">
        <v>1356</v>
      </c>
      <c r="C506" s="54" t="s">
        <v>122</v>
      </c>
      <c r="D506" s="15"/>
      <c r="E506" s="15"/>
      <c r="F506" s="15">
        <v>-19289.4</v>
      </c>
      <c r="G506" s="15">
        <v>-24623.787</v>
      </c>
      <c r="H506" s="90">
        <f t="shared" si="192"/>
        <v>5334.386999999999</v>
      </c>
      <c r="I506" s="103">
        <f t="shared" si="193"/>
        <v>0.21663552401586314</v>
      </c>
      <c r="J506" s="104"/>
      <c r="K506" s="15">
        <v>-124226.87</v>
      </c>
      <c r="L506" s="15">
        <v>-157443.977</v>
      </c>
      <c r="M506" s="90">
        <f t="shared" si="194"/>
        <v>33217.10700000002</v>
      </c>
      <c r="N506" s="103">
        <f t="shared" si="195"/>
        <v>0.21097731163129863</v>
      </c>
      <c r="O506" s="104"/>
      <c r="P506" s="15">
        <v>-56809.56</v>
      </c>
      <c r="Q506" s="15">
        <v>-86845.487</v>
      </c>
      <c r="R506" s="90">
        <f t="shared" si="196"/>
        <v>30035.926999999996</v>
      </c>
      <c r="S506" s="103">
        <f t="shared" si="197"/>
        <v>0.3458547822985897</v>
      </c>
      <c r="T506" s="104"/>
      <c r="U506" s="15">
        <v>-281037.43</v>
      </c>
      <c r="V506" s="15">
        <v>-283792.867</v>
      </c>
      <c r="W506" s="90">
        <f t="shared" si="198"/>
        <v>2755.4370000000345</v>
      </c>
      <c r="X506" s="103">
        <f t="shared" si="199"/>
        <v>0.00970932437142627</v>
      </c>
    </row>
    <row r="507" spans="1:24" s="14" customFormat="1" ht="12.75" hidden="1" outlineLevel="2">
      <c r="A507" s="14" t="s">
        <v>1357</v>
      </c>
      <c r="B507" s="14" t="s">
        <v>1358</v>
      </c>
      <c r="C507" s="54" t="s">
        <v>123</v>
      </c>
      <c r="D507" s="15"/>
      <c r="E507" s="15"/>
      <c r="F507" s="15">
        <v>-1450.41</v>
      </c>
      <c r="G507" s="15">
        <v>-10099.9</v>
      </c>
      <c r="H507" s="90">
        <f t="shared" si="192"/>
        <v>8649.49</v>
      </c>
      <c r="I507" s="103">
        <f t="shared" si="193"/>
        <v>0.8563936276596799</v>
      </c>
      <c r="J507" s="104"/>
      <c r="K507" s="15">
        <v>-4887.58</v>
      </c>
      <c r="L507" s="15">
        <v>-68110.03</v>
      </c>
      <c r="M507" s="90">
        <f t="shared" si="194"/>
        <v>63222.45</v>
      </c>
      <c r="N507" s="103">
        <f t="shared" si="195"/>
        <v>0.928239937642077</v>
      </c>
      <c r="O507" s="104"/>
      <c r="P507" s="15">
        <v>-3895.2200000000003</v>
      </c>
      <c r="Q507" s="15">
        <v>-67697.21</v>
      </c>
      <c r="R507" s="90">
        <f t="shared" si="196"/>
        <v>63801.990000000005</v>
      </c>
      <c r="S507" s="103">
        <f t="shared" si="197"/>
        <v>0.9424611442628138</v>
      </c>
      <c r="T507" s="104"/>
      <c r="U507" s="15">
        <v>-15181.23</v>
      </c>
      <c r="V507" s="15">
        <v>-71059.95999999999</v>
      </c>
      <c r="W507" s="90">
        <f t="shared" si="198"/>
        <v>55878.729999999996</v>
      </c>
      <c r="X507" s="103">
        <f t="shared" si="199"/>
        <v>0.7863602794034784</v>
      </c>
    </row>
    <row r="508" spans="1:24" s="14" customFormat="1" ht="12.75" hidden="1" outlineLevel="2">
      <c r="A508" s="14" t="s">
        <v>1359</v>
      </c>
      <c r="B508" s="14" t="s">
        <v>1360</v>
      </c>
      <c r="C508" s="54" t="s">
        <v>124</v>
      </c>
      <c r="D508" s="15"/>
      <c r="E508" s="15"/>
      <c r="F508" s="15">
        <v>-20540.010000000002</v>
      </c>
      <c r="G508" s="15">
        <v>-4703.22</v>
      </c>
      <c r="H508" s="90">
        <f t="shared" si="192"/>
        <v>-15836.79</v>
      </c>
      <c r="I508" s="103">
        <f t="shared" si="193"/>
        <v>-3.367222881345121</v>
      </c>
      <c r="J508" s="104"/>
      <c r="K508" s="15">
        <v>-39581.81</v>
      </c>
      <c r="L508" s="15">
        <v>-32773.17</v>
      </c>
      <c r="M508" s="90">
        <f t="shared" si="194"/>
        <v>-6808.639999999999</v>
      </c>
      <c r="N508" s="103">
        <f t="shared" si="195"/>
        <v>-0.20775042511908368</v>
      </c>
      <c r="O508" s="104"/>
      <c r="P508" s="15">
        <v>-24881.940000000002</v>
      </c>
      <c r="Q508" s="15">
        <v>-23067.14</v>
      </c>
      <c r="R508" s="90">
        <f t="shared" si="196"/>
        <v>-1814.800000000003</v>
      </c>
      <c r="S508" s="103">
        <f t="shared" si="197"/>
        <v>-0.07867468615528422</v>
      </c>
      <c r="T508" s="104"/>
      <c r="U508" s="15">
        <v>-93924.34</v>
      </c>
      <c r="V508" s="15">
        <v>-88067.68</v>
      </c>
      <c r="W508" s="90">
        <f t="shared" si="198"/>
        <v>-5856.6600000000035</v>
      </c>
      <c r="X508" s="103">
        <f t="shared" si="199"/>
        <v>-0.06650180860901529</v>
      </c>
    </row>
    <row r="509" spans="1:24" s="14" customFormat="1" ht="12.75" hidden="1" outlineLevel="2">
      <c r="A509" s="14" t="s">
        <v>1361</v>
      </c>
      <c r="B509" s="14" t="s">
        <v>1362</v>
      </c>
      <c r="C509" s="54" t="s">
        <v>125</v>
      </c>
      <c r="D509" s="15"/>
      <c r="E509" s="15"/>
      <c r="F509" s="15">
        <v>0</v>
      </c>
      <c r="G509" s="15">
        <v>0</v>
      </c>
      <c r="H509" s="90">
        <f t="shared" si="192"/>
        <v>0</v>
      </c>
      <c r="I509" s="103">
        <f t="shared" si="193"/>
        <v>0</v>
      </c>
      <c r="J509" s="104"/>
      <c r="K509" s="15">
        <v>0</v>
      </c>
      <c r="L509" s="15">
        <v>0</v>
      </c>
      <c r="M509" s="90">
        <f t="shared" si="194"/>
        <v>0</v>
      </c>
      <c r="N509" s="103">
        <f t="shared" si="195"/>
        <v>0</v>
      </c>
      <c r="O509" s="104"/>
      <c r="P509" s="15">
        <v>0</v>
      </c>
      <c r="Q509" s="15">
        <v>0</v>
      </c>
      <c r="R509" s="90">
        <f t="shared" si="196"/>
        <v>0</v>
      </c>
      <c r="S509" s="103">
        <f t="shared" si="197"/>
        <v>0</v>
      </c>
      <c r="T509" s="104"/>
      <c r="U509" s="15">
        <v>0</v>
      </c>
      <c r="V509" s="15">
        <v>-67.06</v>
      </c>
      <c r="W509" s="90">
        <f t="shared" si="198"/>
        <v>67.06</v>
      </c>
      <c r="X509" s="103" t="str">
        <f t="shared" si="199"/>
        <v>N.M.</v>
      </c>
    </row>
    <row r="510" spans="1:24" s="14" customFormat="1" ht="12.75" hidden="1" outlineLevel="2">
      <c r="A510" s="14" t="s">
        <v>1363</v>
      </c>
      <c r="B510" s="14" t="s">
        <v>1364</v>
      </c>
      <c r="C510" s="54" t="s">
        <v>126</v>
      </c>
      <c r="D510" s="15"/>
      <c r="E510" s="15"/>
      <c r="F510" s="15">
        <v>0</v>
      </c>
      <c r="G510" s="15">
        <v>0</v>
      </c>
      <c r="H510" s="90">
        <f t="shared" si="192"/>
        <v>0</v>
      </c>
      <c r="I510" s="103">
        <f t="shared" si="193"/>
        <v>0</v>
      </c>
      <c r="J510" s="104"/>
      <c r="K510" s="15">
        <v>-0.12</v>
      </c>
      <c r="L510" s="15">
        <v>-4161.6</v>
      </c>
      <c r="M510" s="90">
        <f t="shared" si="194"/>
        <v>4161.4800000000005</v>
      </c>
      <c r="N510" s="103">
        <f t="shared" si="195"/>
        <v>0.9999711649365629</v>
      </c>
      <c r="O510" s="104"/>
      <c r="P510" s="15">
        <v>-0.12</v>
      </c>
      <c r="Q510" s="15">
        <v>-3814.21</v>
      </c>
      <c r="R510" s="90">
        <f t="shared" si="196"/>
        <v>3814.09</v>
      </c>
      <c r="S510" s="103">
        <f t="shared" si="197"/>
        <v>0.9999685387013301</v>
      </c>
      <c r="T510" s="104"/>
      <c r="U510" s="15">
        <v>-541.84</v>
      </c>
      <c r="V510" s="15">
        <v>-9978.18</v>
      </c>
      <c r="W510" s="90">
        <f t="shared" si="198"/>
        <v>9436.34</v>
      </c>
      <c r="X510" s="103">
        <f t="shared" si="199"/>
        <v>0.945697511971121</v>
      </c>
    </row>
    <row r="511" spans="1:24" s="14" customFormat="1" ht="12.75" hidden="1" outlineLevel="2">
      <c r="A511" s="14" t="s">
        <v>1365</v>
      </c>
      <c r="B511" s="14" t="s">
        <v>1366</v>
      </c>
      <c r="C511" s="54" t="s">
        <v>127</v>
      </c>
      <c r="D511" s="15"/>
      <c r="E511" s="15"/>
      <c r="F511" s="15">
        <v>0</v>
      </c>
      <c r="G511" s="15">
        <v>0</v>
      </c>
      <c r="H511" s="90">
        <f t="shared" si="192"/>
        <v>0</v>
      </c>
      <c r="I511" s="103">
        <f t="shared" si="193"/>
        <v>0</v>
      </c>
      <c r="J511" s="104"/>
      <c r="K511" s="15">
        <v>0</v>
      </c>
      <c r="L511" s="15">
        <v>-148.28</v>
      </c>
      <c r="M511" s="90">
        <f t="shared" si="194"/>
        <v>148.28</v>
      </c>
      <c r="N511" s="103" t="str">
        <f t="shared" si="195"/>
        <v>N.M.</v>
      </c>
      <c r="O511" s="104"/>
      <c r="P511" s="15">
        <v>0</v>
      </c>
      <c r="Q511" s="15">
        <v>-148.28</v>
      </c>
      <c r="R511" s="90">
        <f t="shared" si="196"/>
        <v>148.28</v>
      </c>
      <c r="S511" s="103" t="str">
        <f t="shared" si="197"/>
        <v>N.M.</v>
      </c>
      <c r="T511" s="104"/>
      <c r="U511" s="15">
        <v>-468.94</v>
      </c>
      <c r="V511" s="15">
        <v>-822.01</v>
      </c>
      <c r="W511" s="90">
        <f t="shared" si="198"/>
        <v>353.07</v>
      </c>
      <c r="X511" s="103">
        <f t="shared" si="199"/>
        <v>0.42952032213720026</v>
      </c>
    </row>
    <row r="512" spans="1:24" s="14" customFormat="1" ht="12.75" hidden="1" outlineLevel="2">
      <c r="A512" s="14" t="s">
        <v>1367</v>
      </c>
      <c r="B512" s="14" t="s">
        <v>1368</v>
      </c>
      <c r="C512" s="54" t="s">
        <v>128</v>
      </c>
      <c r="D512" s="15"/>
      <c r="E512" s="15"/>
      <c r="F512" s="15">
        <v>0</v>
      </c>
      <c r="G512" s="15">
        <v>0</v>
      </c>
      <c r="H512" s="90">
        <f t="shared" si="192"/>
        <v>0</v>
      </c>
      <c r="I512" s="103">
        <f t="shared" si="193"/>
        <v>0</v>
      </c>
      <c r="J512" s="104"/>
      <c r="K512" s="15">
        <v>0</v>
      </c>
      <c r="L512" s="15">
        <v>-53.77</v>
      </c>
      <c r="M512" s="90">
        <f t="shared" si="194"/>
        <v>53.77</v>
      </c>
      <c r="N512" s="103" t="str">
        <f t="shared" si="195"/>
        <v>N.M.</v>
      </c>
      <c r="O512" s="104"/>
      <c r="P512" s="15">
        <v>0</v>
      </c>
      <c r="Q512" s="15">
        <v>-53.77</v>
      </c>
      <c r="R512" s="90">
        <f t="shared" si="196"/>
        <v>53.77</v>
      </c>
      <c r="S512" s="103" t="str">
        <f t="shared" si="197"/>
        <v>N.M.</v>
      </c>
      <c r="T512" s="104"/>
      <c r="U512" s="15">
        <v>-482</v>
      </c>
      <c r="V512" s="15">
        <v>-7624.6</v>
      </c>
      <c r="W512" s="90">
        <f t="shared" si="198"/>
        <v>7142.6</v>
      </c>
      <c r="X512" s="103">
        <f t="shared" si="199"/>
        <v>0.9367835689741101</v>
      </c>
    </row>
    <row r="513" spans="1:24" s="13" customFormat="1" ht="12.75" hidden="1" outlineLevel="1">
      <c r="A513" s="1" t="s">
        <v>406</v>
      </c>
      <c r="C513" s="79" t="s">
        <v>365</v>
      </c>
      <c r="D513" s="29"/>
      <c r="E513" s="29"/>
      <c r="F513" s="17">
        <v>-74804.91</v>
      </c>
      <c r="G513" s="17">
        <v>-32195.436999999998</v>
      </c>
      <c r="H513" s="35">
        <f>+F513-G513</f>
        <v>-42609.473000000005</v>
      </c>
      <c r="I513" s="95">
        <f>IF(G513&lt;0,IF(H513=0,0,IF(OR(G513=0,F513=0),"N.M.",IF(ABS(H513/G513)&gt;=10,"N.M.",H513/(-G513)))),IF(H513=0,0,IF(OR(G513=0,F513=0),"N.M.",IF(ABS(H513/G513)&gt;=10,"N.M.",H513/G513))))</f>
        <v>-1.323463104414455</v>
      </c>
      <c r="J513" s="115"/>
      <c r="K513" s="17">
        <v>-296670.73</v>
      </c>
      <c r="L513" s="17">
        <v>-343927.217</v>
      </c>
      <c r="M513" s="35">
        <f>+K513-L513</f>
        <v>47256.48700000002</v>
      </c>
      <c r="N513" s="95">
        <f>IF(L513&lt;0,IF(M513=0,0,IF(OR(L513=0,K513=0),"N.M.",IF(ABS(M513/L513)&gt;=10,"N.M.",M513/(-L513)))),IF(M513=0,0,IF(OR(L513=0,K513=0),"N.M.",IF(ABS(M513/L513)&gt;=10,"N.M.",M513/L513))))</f>
        <v>0.1374025801511371</v>
      </c>
      <c r="O513" s="115"/>
      <c r="P513" s="17">
        <v>-178261.3</v>
      </c>
      <c r="Q513" s="17">
        <v>-176974.89699999997</v>
      </c>
      <c r="R513" s="35">
        <f>+P513-Q513</f>
        <v>-1286.4030000000203</v>
      </c>
      <c r="S513" s="95">
        <f>IF(Q513&lt;0,IF(R513=0,0,IF(OR(Q513=0,P513=0),"N.M.",IF(ABS(R513/Q513)&gt;=10,"N.M.",R513/(-Q513)))),IF(R513=0,0,IF(OR(Q513=0,P513=0),"N.M.",IF(ABS(R513/Q513)&gt;=10,"N.M.",R513/Q513))))</f>
        <v>-0.007268844462161323</v>
      </c>
      <c r="T513" s="115"/>
      <c r="U513" s="17">
        <v>-393290.94</v>
      </c>
      <c r="V513" s="17">
        <v>-636275.4370000002</v>
      </c>
      <c r="W513" s="35">
        <f>+U513-V513</f>
        <v>242984.49700000015</v>
      </c>
      <c r="X513" s="95">
        <f>IF(V513&lt;0,IF(W513=0,0,IF(OR(V513=0,U513=0),"N.M.",IF(ABS(W513/V513)&gt;=10,"N.M.",W513/(-V513)))),IF(W513=0,0,IF(OR(V513=0,U513=0),"N.M.",IF(ABS(W513/V513)&gt;=10,"N.M.",W513/V513))))</f>
        <v>0.3818857099775173</v>
      </c>
    </row>
    <row r="514" spans="1:24" s="13" customFormat="1" ht="12.75" collapsed="1">
      <c r="A514" s="13" t="s">
        <v>370</v>
      </c>
      <c r="C514" s="52" t="s">
        <v>265</v>
      </c>
      <c r="D514" s="29"/>
      <c r="E514" s="29"/>
      <c r="F514" s="29">
        <v>-79521.91</v>
      </c>
      <c r="G514" s="29">
        <v>-36911.437000000005</v>
      </c>
      <c r="H514" s="29">
        <f>+F514-G514</f>
        <v>-42610.473</v>
      </c>
      <c r="I514" s="98">
        <f>IF(G514&lt;0,IF(H514=0,0,IF(OR(G514=0,F514=0),"N.M.",IF(ABS(H514/G514)&gt;=10,"N.M.",H514/(-G514)))),IF(H514=0,0,IF(OR(G514=0,F514=0),"N.M.",IF(ABS(H514/G514)&gt;=10,"N.M.",H514/G514))))</f>
        <v>-1.154397565177427</v>
      </c>
      <c r="J514" s="115"/>
      <c r="K514" s="29">
        <v>-340312.80000000005</v>
      </c>
      <c r="L514" s="29">
        <v>-362791.217</v>
      </c>
      <c r="M514" s="29">
        <f>+K514-L514</f>
        <v>22478.416999999958</v>
      </c>
      <c r="N514" s="98">
        <f>IF(L514&lt;0,IF(M514=0,0,IF(OR(L514=0,K514=0),"N.M.",IF(ABS(M514/L514)&gt;=10,"N.M.",M514/(-L514)))),IF(M514=0,0,IF(OR(L514=0,K514=0),"N.M.",IF(ABS(M514/L514)&gt;=10,"N.M.",M514/L514))))</f>
        <v>0.061959650473015604</v>
      </c>
      <c r="O514" s="115"/>
      <c r="P514" s="29">
        <v>-217186.37</v>
      </c>
      <c r="Q514" s="29">
        <v>-191122.897</v>
      </c>
      <c r="R514" s="29">
        <f>+P514-Q514</f>
        <v>-26063.472999999998</v>
      </c>
      <c r="S514" s="98">
        <f>IF(Q514&lt;0,IF(R514=0,0,IF(OR(Q514=0,P514=0),"N.M.",IF(ABS(R514/Q514)&gt;=10,"N.M.",R514/(-Q514)))),IF(R514=0,0,IF(OR(Q514=0,P514=0),"N.M.",IF(ABS(R514/Q514)&gt;=10,"N.M.",R514/Q514))))</f>
        <v>-0.13637022779117877</v>
      </c>
      <c r="T514" s="115"/>
      <c r="U514" s="29">
        <v>-476922.15</v>
      </c>
      <c r="V514" s="29">
        <v>-691807.4369999999</v>
      </c>
      <c r="W514" s="29">
        <f>+U514-V514</f>
        <v>214885.2869999999</v>
      </c>
      <c r="X514" s="98">
        <f>IF(V514&lt;0,IF(W514=0,0,IF(OR(V514=0,U514=0),"N.M.",IF(ABS(W514/V514)&gt;=10,"N.M.",W514/(-V514)))),IF(W514=0,0,IF(OR(V514=0,U514=0),"N.M.",IF(ABS(W514/V514)&gt;=10,"N.M.",W514/V514))))</f>
        <v>0.3106143061020605</v>
      </c>
    </row>
    <row r="515" spans="3:24" s="13" customFormat="1" ht="0.75" customHeight="1" hidden="1" outlineLevel="1">
      <c r="C515" s="52"/>
      <c r="D515" s="29"/>
      <c r="E515" s="29"/>
      <c r="F515" s="29"/>
      <c r="G515" s="29"/>
      <c r="H515" s="29"/>
      <c r="I515" s="98"/>
      <c r="J515" s="115"/>
      <c r="K515" s="29"/>
      <c r="L515" s="29"/>
      <c r="M515" s="29"/>
      <c r="N515" s="98"/>
      <c r="O515" s="115"/>
      <c r="P515" s="29"/>
      <c r="Q515" s="29"/>
      <c r="R515" s="29"/>
      <c r="S515" s="98"/>
      <c r="T515" s="115"/>
      <c r="U515" s="29"/>
      <c r="V515" s="29"/>
      <c r="W515" s="29"/>
      <c r="X515" s="98"/>
    </row>
    <row r="516" spans="1:24" s="14" customFormat="1" ht="12.75" hidden="1" outlineLevel="2">
      <c r="A516" s="14" t="s">
        <v>1369</v>
      </c>
      <c r="B516" s="14" t="s">
        <v>1370</v>
      </c>
      <c r="C516" s="54" t="s">
        <v>129</v>
      </c>
      <c r="D516" s="15"/>
      <c r="E516" s="15"/>
      <c r="F516" s="15">
        <v>0</v>
      </c>
      <c r="G516" s="15">
        <v>0</v>
      </c>
      <c r="H516" s="90">
        <f>+F516-G516</f>
        <v>0</v>
      </c>
      <c r="I516" s="103">
        <f aca="true" t="shared" si="200" ref="I516:I528">IF(G516&lt;0,IF(H516=0,0,IF(OR(G516=0,F516=0),"N.M.",IF(ABS(H516/G516)&gt;=10,"N.M.",H516/(-G516)))),IF(H516=0,0,IF(OR(G516=0,F516=0),"N.M.",IF(ABS(H516/G516)&gt;=10,"N.M.",H516/G516))))</f>
        <v>0</v>
      </c>
      <c r="J516" s="104"/>
      <c r="K516" s="15">
        <v>0</v>
      </c>
      <c r="L516" s="15">
        <v>0</v>
      </c>
      <c r="M516" s="90">
        <f>+K516-L516</f>
        <v>0</v>
      </c>
      <c r="N516" s="103">
        <f aca="true" t="shared" si="201" ref="N516:N528">IF(L516&lt;0,IF(M516=0,0,IF(OR(L516=0,K516=0),"N.M.",IF(ABS(M516/L516)&gt;=10,"N.M.",M516/(-L516)))),IF(M516=0,0,IF(OR(L516=0,K516=0),"N.M.",IF(ABS(M516/L516)&gt;=10,"N.M.",M516/L516))))</f>
        <v>0</v>
      </c>
      <c r="O516" s="104"/>
      <c r="P516" s="15">
        <v>0</v>
      </c>
      <c r="Q516" s="15">
        <v>0</v>
      </c>
      <c r="R516" s="90">
        <f>+P516-Q516</f>
        <v>0</v>
      </c>
      <c r="S516" s="103">
        <f aca="true" t="shared" si="202" ref="S516:S528">IF(Q516&lt;0,IF(R516=0,0,IF(OR(Q516=0,P516=0),"N.M.",IF(ABS(R516/Q516)&gt;=10,"N.M.",R516/(-Q516)))),IF(R516=0,0,IF(OR(Q516=0,P516=0),"N.M.",IF(ABS(R516/Q516)&gt;=10,"N.M.",R516/Q516))))</f>
        <v>0</v>
      </c>
      <c r="T516" s="104"/>
      <c r="U516" s="15">
        <v>0</v>
      </c>
      <c r="V516" s="15">
        <v>5460.84</v>
      </c>
      <c r="W516" s="90">
        <f>+U516-V516</f>
        <v>-5460.84</v>
      </c>
      <c r="X516" s="103" t="str">
        <f aca="true" t="shared" si="203" ref="X516:X528">IF(V516&lt;0,IF(W516=0,0,IF(OR(V516=0,U516=0),"N.M.",IF(ABS(W516/V516)&gt;=10,"N.M.",W516/(-V516)))),IF(W516=0,0,IF(OR(V516=0,U516=0),"N.M.",IF(ABS(W516/V516)&gt;=10,"N.M.",W516/V516))))</f>
        <v>N.M.</v>
      </c>
    </row>
    <row r="517" spans="1:24" s="14" customFormat="1" ht="12.75" hidden="1" outlineLevel="2">
      <c r="A517" s="14" t="s">
        <v>1371</v>
      </c>
      <c r="B517" s="14" t="s">
        <v>1372</v>
      </c>
      <c r="C517" s="54" t="s">
        <v>129</v>
      </c>
      <c r="D517" s="15"/>
      <c r="E517" s="15"/>
      <c r="F517" s="15">
        <v>0</v>
      </c>
      <c r="G517" s="15">
        <v>0</v>
      </c>
      <c r="H517" s="90">
        <f>+F517-G517</f>
        <v>0</v>
      </c>
      <c r="I517" s="103">
        <f t="shared" si="200"/>
        <v>0</v>
      </c>
      <c r="J517" s="104"/>
      <c r="K517" s="15">
        <v>0</v>
      </c>
      <c r="L517" s="15">
        <v>0</v>
      </c>
      <c r="M517" s="90">
        <f>+K517-L517</f>
        <v>0</v>
      </c>
      <c r="N517" s="103">
        <f t="shared" si="201"/>
        <v>0</v>
      </c>
      <c r="O517" s="104"/>
      <c r="P517" s="15">
        <v>0</v>
      </c>
      <c r="Q517" s="15">
        <v>0</v>
      </c>
      <c r="R517" s="90">
        <f>+P517-Q517</f>
        <v>0</v>
      </c>
      <c r="S517" s="103">
        <f t="shared" si="202"/>
        <v>0</v>
      </c>
      <c r="T517" s="104"/>
      <c r="U517" s="15">
        <v>23379.4</v>
      </c>
      <c r="V517" s="15">
        <v>-30095.74</v>
      </c>
      <c r="W517" s="90">
        <f>+U517-V517</f>
        <v>53475.14</v>
      </c>
      <c r="X517" s="103">
        <f t="shared" si="203"/>
        <v>1.7768341964676728</v>
      </c>
    </row>
    <row r="518" spans="1:24" s="14" customFormat="1" ht="12.75" hidden="1" outlineLevel="2">
      <c r="A518" s="14" t="s">
        <v>1373</v>
      </c>
      <c r="B518" s="14" t="s">
        <v>1374</v>
      </c>
      <c r="C518" s="54" t="s">
        <v>130</v>
      </c>
      <c r="D518" s="15"/>
      <c r="E518" s="15"/>
      <c r="F518" s="15">
        <v>0</v>
      </c>
      <c r="G518" s="15">
        <v>6055.7</v>
      </c>
      <c r="H518" s="90">
        <f>+F518-G518</f>
        <v>-6055.7</v>
      </c>
      <c r="I518" s="103" t="str">
        <f t="shared" si="200"/>
        <v>N.M.</v>
      </c>
      <c r="J518" s="104"/>
      <c r="K518" s="15">
        <v>0</v>
      </c>
      <c r="L518" s="15">
        <v>2448.89</v>
      </c>
      <c r="M518" s="90">
        <f>+K518-L518</f>
        <v>-2448.89</v>
      </c>
      <c r="N518" s="103" t="str">
        <f t="shared" si="201"/>
        <v>N.M.</v>
      </c>
      <c r="O518" s="104"/>
      <c r="P518" s="15">
        <v>0</v>
      </c>
      <c r="Q518" s="15">
        <v>248.51000000000002</v>
      </c>
      <c r="R518" s="90">
        <f>+P518-Q518</f>
        <v>-248.51000000000002</v>
      </c>
      <c r="S518" s="103" t="str">
        <f t="shared" si="202"/>
        <v>N.M.</v>
      </c>
      <c r="T518" s="104"/>
      <c r="U518" s="15">
        <v>-18377.47</v>
      </c>
      <c r="V518" s="15">
        <v>2448.89</v>
      </c>
      <c r="W518" s="90">
        <f>+U518-V518</f>
        <v>-20826.36</v>
      </c>
      <c r="X518" s="103">
        <f t="shared" si="203"/>
        <v>-8.504408119597043</v>
      </c>
    </row>
    <row r="519" spans="1:24" s="14" customFormat="1" ht="12.75" hidden="1" outlineLevel="2">
      <c r="A519" s="14" t="s">
        <v>1375</v>
      </c>
      <c r="B519" s="14" t="s">
        <v>1376</v>
      </c>
      <c r="C519" s="54" t="s">
        <v>130</v>
      </c>
      <c r="D519" s="15"/>
      <c r="E519" s="15"/>
      <c r="F519" s="15">
        <v>3762.14</v>
      </c>
      <c r="G519" s="15">
        <v>0</v>
      </c>
      <c r="H519" s="90">
        <f>+F519-G519</f>
        <v>3762.14</v>
      </c>
      <c r="I519" s="103" t="str">
        <f t="shared" si="200"/>
        <v>N.M.</v>
      </c>
      <c r="J519" s="104"/>
      <c r="K519" s="15">
        <v>10354.32</v>
      </c>
      <c r="L519" s="15">
        <v>0</v>
      </c>
      <c r="M519" s="90">
        <f>+K519-L519</f>
        <v>10354.32</v>
      </c>
      <c r="N519" s="103" t="str">
        <f t="shared" si="201"/>
        <v>N.M.</v>
      </c>
      <c r="O519" s="104"/>
      <c r="P519" s="15">
        <v>6670.4800000000005</v>
      </c>
      <c r="Q519" s="15">
        <v>0</v>
      </c>
      <c r="R519" s="90">
        <f>+P519-Q519</f>
        <v>6670.4800000000005</v>
      </c>
      <c r="S519" s="103" t="str">
        <f t="shared" si="202"/>
        <v>N.M.</v>
      </c>
      <c r="T519" s="104"/>
      <c r="U519" s="15">
        <v>10354.32</v>
      </c>
      <c r="V519" s="15">
        <v>0</v>
      </c>
      <c r="W519" s="90">
        <f>+U519-V519</f>
        <v>10354.32</v>
      </c>
      <c r="X519" s="103" t="str">
        <f t="shared" si="203"/>
        <v>N.M.</v>
      </c>
    </row>
    <row r="520" spans="1:24" s="30" customFormat="1" ht="12.75" hidden="1" outlineLevel="1">
      <c r="A520" s="1" t="s">
        <v>402</v>
      </c>
      <c r="B520" s="31"/>
      <c r="C520" s="78" t="s">
        <v>366</v>
      </c>
      <c r="D520" s="33"/>
      <c r="E520" s="33"/>
      <c r="F520" s="17">
        <v>3762.14</v>
      </c>
      <c r="G520" s="17">
        <v>6055.7</v>
      </c>
      <c r="H520" s="35">
        <f aca="true" t="shared" si="204" ref="H520:H528">+F520-G520</f>
        <v>-2293.56</v>
      </c>
      <c r="I520" s="95">
        <f t="shared" si="200"/>
        <v>-0.37874399326254604</v>
      </c>
      <c r="J520" s="116"/>
      <c r="K520" s="17">
        <v>10354.32</v>
      </c>
      <c r="L520" s="17">
        <v>2448.89</v>
      </c>
      <c r="M520" s="35">
        <f aca="true" t="shared" si="205" ref="M520:M528">+K520-L520</f>
        <v>7905.43</v>
      </c>
      <c r="N520" s="95">
        <f t="shared" si="201"/>
        <v>3.2281686805042287</v>
      </c>
      <c r="O520" s="116"/>
      <c r="P520" s="17">
        <v>6670.4800000000005</v>
      </c>
      <c r="Q520" s="17">
        <v>248.51000000000002</v>
      </c>
      <c r="R520" s="35">
        <f aca="true" t="shared" si="206" ref="R520:R528">+P520-Q520</f>
        <v>6421.97</v>
      </c>
      <c r="S520" s="95" t="str">
        <f t="shared" si="202"/>
        <v>N.M.</v>
      </c>
      <c r="T520" s="116"/>
      <c r="U520" s="17">
        <v>15356.25</v>
      </c>
      <c r="V520" s="17">
        <v>-22186.010000000002</v>
      </c>
      <c r="W520" s="35">
        <f aca="true" t="shared" si="207" ref="W520:W528">+U520-V520</f>
        <v>37542.26</v>
      </c>
      <c r="X520" s="95">
        <f t="shared" si="203"/>
        <v>1.6921591579558468</v>
      </c>
    </row>
    <row r="521" spans="1:24" s="30" customFormat="1" ht="12.75" hidden="1" outlineLevel="1">
      <c r="A521" s="77" t="s">
        <v>401</v>
      </c>
      <c r="B521" s="31"/>
      <c r="C521" s="78" t="s">
        <v>367</v>
      </c>
      <c r="D521" s="33"/>
      <c r="E521" s="33"/>
      <c r="F521" s="17">
        <v>0</v>
      </c>
      <c r="G521" s="17">
        <v>0</v>
      </c>
      <c r="H521" s="35">
        <f t="shared" si="204"/>
        <v>0</v>
      </c>
      <c r="I521" s="95">
        <f t="shared" si="200"/>
        <v>0</v>
      </c>
      <c r="J521" s="116"/>
      <c r="K521" s="17">
        <v>0</v>
      </c>
      <c r="L521" s="17">
        <v>0</v>
      </c>
      <c r="M521" s="35">
        <f t="shared" si="205"/>
        <v>0</v>
      </c>
      <c r="N521" s="95">
        <f t="shared" si="201"/>
        <v>0</v>
      </c>
      <c r="O521" s="116"/>
      <c r="P521" s="17">
        <v>0</v>
      </c>
      <c r="Q521" s="17">
        <v>0</v>
      </c>
      <c r="R521" s="35">
        <f t="shared" si="206"/>
        <v>0</v>
      </c>
      <c r="S521" s="95">
        <f t="shared" si="202"/>
        <v>0</v>
      </c>
      <c r="T521" s="116"/>
      <c r="U521" s="17">
        <v>0</v>
      </c>
      <c r="V521" s="17">
        <v>0</v>
      </c>
      <c r="W521" s="35">
        <f t="shared" si="207"/>
        <v>0</v>
      </c>
      <c r="X521" s="95">
        <f t="shared" si="203"/>
        <v>0</v>
      </c>
    </row>
    <row r="522" spans="1:24" s="30" customFormat="1" ht="12.75" hidden="1" outlineLevel="1">
      <c r="A522" s="77" t="s">
        <v>400</v>
      </c>
      <c r="B522" s="31"/>
      <c r="C522" s="78" t="s">
        <v>368</v>
      </c>
      <c r="D522" s="33"/>
      <c r="E522" s="33"/>
      <c r="F522" s="17">
        <v>0</v>
      </c>
      <c r="G522" s="17">
        <v>0</v>
      </c>
      <c r="H522" s="35">
        <f t="shared" si="204"/>
        <v>0</v>
      </c>
      <c r="I522" s="95">
        <f t="shared" si="200"/>
        <v>0</v>
      </c>
      <c r="J522" s="116"/>
      <c r="K522" s="17">
        <v>0</v>
      </c>
      <c r="L522" s="17">
        <v>0</v>
      </c>
      <c r="M522" s="35">
        <f t="shared" si="205"/>
        <v>0</v>
      </c>
      <c r="N522" s="95">
        <f t="shared" si="201"/>
        <v>0</v>
      </c>
      <c r="O522" s="116"/>
      <c r="P522" s="17">
        <v>0</v>
      </c>
      <c r="Q522" s="17">
        <v>0</v>
      </c>
      <c r="R522" s="35">
        <f t="shared" si="206"/>
        <v>0</v>
      </c>
      <c r="S522" s="95">
        <f t="shared" si="202"/>
        <v>0</v>
      </c>
      <c r="T522" s="116"/>
      <c r="U522" s="17">
        <v>0</v>
      </c>
      <c r="V522" s="17">
        <v>0</v>
      </c>
      <c r="W522" s="35">
        <f t="shared" si="207"/>
        <v>0</v>
      </c>
      <c r="X522" s="95">
        <f t="shared" si="203"/>
        <v>0</v>
      </c>
    </row>
    <row r="523" spans="1:24" s="14" customFormat="1" ht="12.75" hidden="1" outlineLevel="2">
      <c r="A523" s="14" t="s">
        <v>1377</v>
      </c>
      <c r="B523" s="14" t="s">
        <v>1378</v>
      </c>
      <c r="C523" s="54" t="s">
        <v>131</v>
      </c>
      <c r="D523" s="15"/>
      <c r="E523" s="15"/>
      <c r="F523" s="15">
        <v>24098.44</v>
      </c>
      <c r="G523" s="15">
        <v>40862.67</v>
      </c>
      <c r="H523" s="90">
        <f>+F523-G523</f>
        <v>-16764.23</v>
      </c>
      <c r="I523" s="103">
        <f t="shared" si="200"/>
        <v>-0.4102578221149034</v>
      </c>
      <c r="J523" s="104"/>
      <c r="K523" s="15">
        <v>62838.65</v>
      </c>
      <c r="L523" s="15">
        <v>16524.670000000002</v>
      </c>
      <c r="M523" s="90">
        <f>+K523-L523</f>
        <v>46313.979999999996</v>
      </c>
      <c r="N523" s="103">
        <f t="shared" si="201"/>
        <v>2.8027173916332364</v>
      </c>
      <c r="O523" s="104"/>
      <c r="P523" s="15">
        <v>41189.950000000004</v>
      </c>
      <c r="Q523" s="15">
        <v>1677.06</v>
      </c>
      <c r="R523" s="90">
        <f>+P523-Q523</f>
        <v>39512.89000000001</v>
      </c>
      <c r="S523" s="103" t="str">
        <f t="shared" si="202"/>
        <v>N.M.</v>
      </c>
      <c r="T523" s="104"/>
      <c r="U523" s="15">
        <v>128718.57</v>
      </c>
      <c r="V523" s="15">
        <v>-144620.56</v>
      </c>
      <c r="W523" s="90">
        <f>+U523-V523</f>
        <v>273339.13</v>
      </c>
      <c r="X523" s="103">
        <f t="shared" si="203"/>
        <v>1.8900433658948632</v>
      </c>
    </row>
    <row r="524" spans="1:24" s="14" customFormat="1" ht="12.75" hidden="1" outlineLevel="2">
      <c r="A524" s="14" t="s">
        <v>1379</v>
      </c>
      <c r="B524" s="14" t="s">
        <v>1380</v>
      </c>
      <c r="C524" s="54" t="s">
        <v>132</v>
      </c>
      <c r="D524" s="15"/>
      <c r="E524" s="15"/>
      <c r="F524" s="15">
        <v>-9163.35</v>
      </c>
      <c r="G524" s="15">
        <v>-14333.9</v>
      </c>
      <c r="H524" s="90">
        <f>+F524-G524</f>
        <v>5170.549999999999</v>
      </c>
      <c r="I524" s="103">
        <f t="shared" si="200"/>
        <v>0.36072178541778577</v>
      </c>
      <c r="J524" s="104"/>
      <c r="K524" s="15">
        <v>-25953.55</v>
      </c>
      <c r="L524" s="15">
        <v>-44053.450000000004</v>
      </c>
      <c r="M524" s="90">
        <f>+K524-L524</f>
        <v>18099.900000000005</v>
      </c>
      <c r="N524" s="103">
        <f t="shared" si="201"/>
        <v>0.4108622593690166</v>
      </c>
      <c r="O524" s="104"/>
      <c r="P524" s="15">
        <v>-22541.4</v>
      </c>
      <c r="Q524" s="15">
        <v>-34633.55</v>
      </c>
      <c r="R524" s="90">
        <f>+P524-Q524</f>
        <v>12092.150000000001</v>
      </c>
      <c r="S524" s="103">
        <f t="shared" si="202"/>
        <v>0.34914555394985497</v>
      </c>
      <c r="T524" s="104"/>
      <c r="U524" s="15">
        <v>-296115.39999999997</v>
      </c>
      <c r="V524" s="15">
        <v>-983133.22</v>
      </c>
      <c r="W524" s="90">
        <f>+U524-V524</f>
        <v>687017.8200000001</v>
      </c>
      <c r="X524" s="103">
        <f t="shared" si="203"/>
        <v>0.6988044000791673</v>
      </c>
    </row>
    <row r="525" spans="1:24" s="14" customFormat="1" ht="12.75" hidden="1" outlineLevel="2">
      <c r="A525" s="14" t="s">
        <v>1381</v>
      </c>
      <c r="B525" s="14" t="s">
        <v>1382</v>
      </c>
      <c r="C525" s="54" t="s">
        <v>133</v>
      </c>
      <c r="D525" s="15"/>
      <c r="E525" s="15"/>
      <c r="F525" s="15">
        <v>37.800000000000004</v>
      </c>
      <c r="G525" s="15">
        <v>12641.65</v>
      </c>
      <c r="H525" s="90">
        <f>+F525-G525</f>
        <v>-12603.85</v>
      </c>
      <c r="I525" s="103">
        <f t="shared" si="200"/>
        <v>-0.9970098839945736</v>
      </c>
      <c r="J525" s="104"/>
      <c r="K525" s="15">
        <v>7323.75</v>
      </c>
      <c r="L525" s="15">
        <v>154282.80000000002</v>
      </c>
      <c r="M525" s="90">
        <f>+K525-L525</f>
        <v>-146959.05000000002</v>
      </c>
      <c r="N525" s="103">
        <f t="shared" si="201"/>
        <v>-0.9525303533511189</v>
      </c>
      <c r="O525" s="104"/>
      <c r="P525" s="15">
        <v>7310.45</v>
      </c>
      <c r="Q525" s="15">
        <v>118519.8</v>
      </c>
      <c r="R525" s="90">
        <f>+P525-Q525</f>
        <v>-111209.35</v>
      </c>
      <c r="S525" s="103">
        <f t="shared" si="202"/>
        <v>-0.9383187450535692</v>
      </c>
      <c r="T525" s="104"/>
      <c r="U525" s="15">
        <v>225934.80000000002</v>
      </c>
      <c r="V525" s="15">
        <v>1906909.09</v>
      </c>
      <c r="W525" s="90">
        <f>+U525-V525</f>
        <v>-1680974.29</v>
      </c>
      <c r="X525" s="103">
        <f t="shared" si="203"/>
        <v>-0.881517791705529</v>
      </c>
    </row>
    <row r="526" spans="1:24" s="30" customFormat="1" ht="12.75" hidden="1" outlineLevel="1">
      <c r="A526" s="77" t="s">
        <v>399</v>
      </c>
      <c r="B526" s="31"/>
      <c r="C526" s="78" t="s">
        <v>390</v>
      </c>
      <c r="D526" s="33"/>
      <c r="E526" s="33"/>
      <c r="F526" s="17">
        <v>14972.889999999998</v>
      </c>
      <c r="G526" s="17">
        <v>39170.42</v>
      </c>
      <c r="H526" s="35">
        <f t="shared" si="204"/>
        <v>-24197.53</v>
      </c>
      <c r="I526" s="95">
        <f t="shared" si="200"/>
        <v>-0.6177500777372313</v>
      </c>
      <c r="J526" s="116"/>
      <c r="K526" s="17">
        <v>44208.850000000006</v>
      </c>
      <c r="L526" s="17">
        <v>126754.02000000002</v>
      </c>
      <c r="M526" s="35">
        <f t="shared" si="205"/>
        <v>-82545.17000000001</v>
      </c>
      <c r="N526" s="95">
        <f t="shared" si="201"/>
        <v>-0.6512232905907047</v>
      </c>
      <c r="O526" s="116"/>
      <c r="P526" s="17">
        <v>25959.000000000004</v>
      </c>
      <c r="Q526" s="17">
        <v>85563.31</v>
      </c>
      <c r="R526" s="35">
        <f t="shared" si="206"/>
        <v>-59604.31</v>
      </c>
      <c r="S526" s="95">
        <f t="shared" si="202"/>
        <v>-0.6966106149937397</v>
      </c>
      <c r="T526" s="116"/>
      <c r="U526" s="17">
        <v>58537.970000000016</v>
      </c>
      <c r="V526" s="17">
        <v>779155.3100000002</v>
      </c>
      <c r="W526" s="35">
        <f t="shared" si="207"/>
        <v>-720617.3400000002</v>
      </c>
      <c r="X526" s="95">
        <f t="shared" si="203"/>
        <v>-0.9248699594949819</v>
      </c>
    </row>
    <row r="527" spans="1:24" s="13" customFormat="1" ht="12.75" collapsed="1">
      <c r="A527" s="13" t="s">
        <v>371</v>
      </c>
      <c r="C527" s="52" t="s">
        <v>266</v>
      </c>
      <c r="D527" s="29"/>
      <c r="E527" s="29"/>
      <c r="F527" s="129">
        <v>18735.03</v>
      </c>
      <c r="G527" s="129">
        <v>45226.119999999995</v>
      </c>
      <c r="H527" s="129">
        <f t="shared" si="204"/>
        <v>-26491.089999999997</v>
      </c>
      <c r="I527" s="99">
        <f t="shared" si="200"/>
        <v>-0.5857475724205393</v>
      </c>
      <c r="J527" s="115"/>
      <c r="K527" s="129">
        <v>54563.17</v>
      </c>
      <c r="L527" s="129">
        <v>129202.91</v>
      </c>
      <c r="M527" s="129">
        <f t="shared" si="205"/>
        <v>-74639.74</v>
      </c>
      <c r="N527" s="99">
        <f t="shared" si="201"/>
        <v>-0.5776939544163517</v>
      </c>
      <c r="O527" s="115"/>
      <c r="P527" s="129">
        <v>32629.48</v>
      </c>
      <c r="Q527" s="129">
        <v>85811.81999999999</v>
      </c>
      <c r="R527" s="129">
        <f t="shared" si="206"/>
        <v>-53182.34</v>
      </c>
      <c r="S527" s="99">
        <f t="shared" si="202"/>
        <v>-0.6197554136481431</v>
      </c>
      <c r="T527" s="115"/>
      <c r="U527" s="129">
        <v>73894.22</v>
      </c>
      <c r="V527" s="129">
        <v>756969.3</v>
      </c>
      <c r="W527" s="129">
        <f t="shared" si="207"/>
        <v>-683075.0800000001</v>
      </c>
      <c r="X527" s="99">
        <f t="shared" si="203"/>
        <v>-0.9023814836348053</v>
      </c>
    </row>
    <row r="528" spans="1:24" s="1" customFormat="1" ht="12.75">
      <c r="A528" s="32" t="s">
        <v>224</v>
      </c>
      <c r="C528" s="51" t="s">
        <v>389</v>
      </c>
      <c r="D528" s="29"/>
      <c r="E528" s="29"/>
      <c r="F528" s="29">
        <v>69659.83</v>
      </c>
      <c r="G528" s="29">
        <v>9982.829000000002</v>
      </c>
      <c r="H528" s="29">
        <f t="shared" si="204"/>
        <v>59677.001000000004</v>
      </c>
      <c r="I528" s="98">
        <f t="shared" si="200"/>
        <v>5.977964863467059</v>
      </c>
      <c r="J528" s="115"/>
      <c r="K528" s="29">
        <v>227676.05000000002</v>
      </c>
      <c r="L528" s="29">
        <v>20546.84500000003</v>
      </c>
      <c r="M528" s="29">
        <f t="shared" si="205"/>
        <v>207129.205</v>
      </c>
      <c r="N528" s="98" t="str">
        <f t="shared" si="201"/>
        <v>N.M.</v>
      </c>
      <c r="O528" s="115"/>
      <c r="P528" s="29">
        <v>214776.54000000007</v>
      </c>
      <c r="Q528" s="29">
        <v>44622.66300000002</v>
      </c>
      <c r="R528" s="29">
        <f t="shared" si="206"/>
        <v>170153.87700000004</v>
      </c>
      <c r="S528" s="98">
        <f t="shared" si="202"/>
        <v>3.8131717284555595</v>
      </c>
      <c r="T528" s="115"/>
      <c r="U528" s="29">
        <v>1001087.2999999997</v>
      </c>
      <c r="V528" s="29">
        <v>1574463.373</v>
      </c>
      <c r="W528" s="29">
        <f t="shared" si="207"/>
        <v>-573376.0730000002</v>
      </c>
      <c r="X528" s="98">
        <f t="shared" si="203"/>
        <v>-0.36417237951206394</v>
      </c>
    </row>
    <row r="529" spans="4:24" s="1" customFormat="1" ht="5.25" customHeight="1">
      <c r="D529" s="35"/>
      <c r="E529" s="35"/>
      <c r="F529" s="130" t="str">
        <f>IF(ABS(+F495+F514+F527-F528)&gt;$C$571,$C$572," ")</f>
        <v> </v>
      </c>
      <c r="G529" s="130" t="str">
        <f>IF(ABS(+G495+G514+G527-G528)&gt;$C$571,$C$572," ")</f>
        <v> </v>
      </c>
      <c r="H529" s="130" t="str">
        <f>IF(ABS(+H495+H514+H527-H528)&gt;$C$571,$C$572," ")</f>
        <v> </v>
      </c>
      <c r="I529" s="101"/>
      <c r="J529" s="106"/>
      <c r="K529" s="130" t="str">
        <f>IF(ABS(+K495+K514+K527-K528)&gt;$C$571,$C$572," ")</f>
        <v> </v>
      </c>
      <c r="L529" s="130" t="str">
        <f>IF(ABS(+L495+L514+L527-L528)&gt;$C$571,$C$572," ")</f>
        <v> </v>
      </c>
      <c r="M529" s="130" t="str">
        <f>IF(ABS(+M495+M514+M527-M528)&gt;$C$571,$C$572," ")</f>
        <v> </v>
      </c>
      <c r="N529" s="101"/>
      <c r="O529" s="106"/>
      <c r="P529" s="130" t="str">
        <f>IF(ABS(+P495+P514+P527-P528)&gt;$C$571,$C$572," ")</f>
        <v> </v>
      </c>
      <c r="Q529" s="130" t="str">
        <f>IF(ABS(+Q495+Q514+Q527-Q528)&gt;$C$571,$C$572," ")</f>
        <v> </v>
      </c>
      <c r="R529" s="130" t="str">
        <f>IF(ABS(+R495+R514+R527-R528)&gt;$C$571,$C$572," ")</f>
        <v> </v>
      </c>
      <c r="S529" s="101"/>
      <c r="T529" s="130" t="str">
        <f>IF(ABS(+T495+T514+T527-T528)&gt;$C$571,$C$572," ")</f>
        <v> </v>
      </c>
      <c r="U529" s="130" t="str">
        <f>IF(ABS(+U495+U514+U527-U528)&gt;$C$571,$C$572," ")</f>
        <v> </v>
      </c>
      <c r="V529" s="130" t="str">
        <f>IF(ABS(+V495+V514+V527-V528)&gt;$C$571,$C$572," ")</f>
        <v> </v>
      </c>
      <c r="W529" s="130" t="str">
        <f>IF(ABS(+W495+W514+W527-W528)&gt;$C$571,$C$572," ")</f>
        <v> </v>
      </c>
      <c r="X529" s="101"/>
    </row>
    <row r="530" spans="1:24" s="1" customFormat="1" ht="12.75">
      <c r="A530" s="32" t="s">
        <v>225</v>
      </c>
      <c r="C530" s="13" t="s">
        <v>226</v>
      </c>
      <c r="D530" s="29"/>
      <c r="E530" s="29"/>
      <c r="F530" s="29">
        <v>2184539.7400000165</v>
      </c>
      <c r="G530" s="29">
        <v>1323125.5770000035</v>
      </c>
      <c r="H530" s="29">
        <f>+F530-G530</f>
        <v>861414.163000013</v>
      </c>
      <c r="I530" s="98">
        <f>IF(G530&lt;0,IF(H530=0,0,IF(OR(G530=0,F530=0),"N.M.",IF(ABS(H530/G530)&gt;=10,"N.M.",H530/(-G530)))),IF(H530=0,0,IF(OR(G530=0,F530=0),"N.M.",IF(ABS(H530/G530)&gt;=10,"N.M.",H530/G530))))</f>
        <v>0.6510449030492974</v>
      </c>
      <c r="J530" s="115"/>
      <c r="K530" s="29">
        <v>28254382.04300007</v>
      </c>
      <c r="L530" s="29">
        <v>19953772.272999875</v>
      </c>
      <c r="M530" s="29">
        <f>+K530-L530</f>
        <v>8300609.770000193</v>
      </c>
      <c r="N530" s="98">
        <f>IF(L530&lt;0,IF(M530=0,0,IF(OR(L530=0,K530=0),"N.M.",IF(ABS(M530/L530)&gt;=10,"N.M.",M530/(-L530)))),IF(M530=0,0,IF(OR(L530=0,K530=0),"N.M.",IF(ABS(M530/L530)&gt;=10,"N.M.",M530/L530))))</f>
        <v>0.41599200674611436</v>
      </c>
      <c r="O530" s="115"/>
      <c r="P530" s="29">
        <v>17129704.673000064</v>
      </c>
      <c r="Q530" s="29">
        <v>11902375.46999998</v>
      </c>
      <c r="R530" s="29">
        <f>+P530-Q530</f>
        <v>5227329.203000084</v>
      </c>
      <c r="S530" s="98">
        <f>IF(Q530&lt;0,IF(R530=0,0,IF(OR(Q530=0,P530=0),"N.M.",IF(ABS(R530/Q530)&gt;=10,"N.M.",R530/(-Q530)))),IF(R530=0,0,IF(OR(Q530=0,P530=0),"N.M.",IF(ABS(R530/Q530)&gt;=10,"N.M.",R530/Q530))))</f>
        <v>0.4391836920432903</v>
      </c>
      <c r="T530" s="115"/>
      <c r="U530" s="29">
        <v>80025031.53100008</v>
      </c>
      <c r="V530" s="29">
        <v>55226087.72300006</v>
      </c>
      <c r="W530" s="29">
        <f>+U530-V530</f>
        <v>24798943.80800002</v>
      </c>
      <c r="X530" s="98">
        <f>IF(V530&lt;0,IF(W530=0,0,IF(OR(V530=0,U530=0),"N.M.",IF(ABS(W530/V530)&gt;=10,"N.M.",W530/(-V530)))),IF(W530=0,0,IF(OR(V530=0,U530=0),"N.M.",IF(ABS(W530/V530)&gt;=10,"N.M.",W530/V530))))</f>
        <v>0.44904400855597787</v>
      </c>
    </row>
    <row r="531" spans="4:24" s="1" customFormat="1" ht="5.25" customHeight="1">
      <c r="D531" s="35"/>
      <c r="E531" s="35"/>
      <c r="F531" s="130" t="str">
        <f>IF(ABS(F458+F528-F530)&gt;$C$571,$C$572," ")</f>
        <v> </v>
      </c>
      <c r="G531" s="130" t="str">
        <f>IF(ABS(G458+G528-G530)&gt;$C$571,$C$572," ")</f>
        <v> </v>
      </c>
      <c r="H531" s="130" t="str">
        <f>IF(ABS(H458+H528-H530)&gt;$C$571,$C$572," ")</f>
        <v> </v>
      </c>
      <c r="I531" s="101"/>
      <c r="J531" s="106"/>
      <c r="K531" s="130" t="str">
        <f>IF(ABS(K458+K528-K530)&gt;$C$571,$C$572," ")</f>
        <v> </v>
      </c>
      <c r="L531" s="130" t="str">
        <f>IF(ABS(L458+L528-L530)&gt;$C$571,$C$572," ")</f>
        <v> </v>
      </c>
      <c r="M531" s="130" t="str">
        <f>IF(ABS(M458+M528-M530)&gt;$C$571,$C$572," ")</f>
        <v> </v>
      </c>
      <c r="N531" s="101"/>
      <c r="O531" s="106"/>
      <c r="P531" s="130" t="str">
        <f>IF(ABS(P458+P528-P530)&gt;$C$571,$C$572," ")</f>
        <v> </v>
      </c>
      <c r="Q531" s="130" t="str">
        <f>IF(ABS(Q458+Q528-Q530)&gt;$C$571,$C$572," ")</f>
        <v> </v>
      </c>
      <c r="R531" s="130" t="str">
        <f>IF(ABS(R458+R528-R530)&gt;$C$571,$C$572," ")</f>
        <v> </v>
      </c>
      <c r="S531" s="101"/>
      <c r="T531" s="106"/>
      <c r="U531" s="130" t="str">
        <f>IF(ABS(U458+U528-U530)&gt;$C$571,$C$572," ")</f>
        <v> </v>
      </c>
      <c r="V531" s="130" t="str">
        <f>IF(ABS(V458+V528-V530)&gt;$C$571,$C$572," ")</f>
        <v> </v>
      </c>
      <c r="W531" s="130" t="str">
        <f>IF(ABS(W458+W528-W530)&gt;$C$571,$C$572," ")</f>
        <v> </v>
      </c>
      <c r="X531" s="101"/>
    </row>
    <row r="532" spans="4:24" s="1" customFormat="1" ht="5.25" customHeight="1" hidden="1" outlineLevel="1">
      <c r="D532" s="35"/>
      <c r="E532" s="35"/>
      <c r="F532" s="130"/>
      <c r="G532" s="130"/>
      <c r="H532" s="130"/>
      <c r="I532" s="101"/>
      <c r="J532" s="106"/>
      <c r="K532" s="130"/>
      <c r="L532" s="130"/>
      <c r="M532" s="130"/>
      <c r="N532" s="101"/>
      <c r="O532" s="106"/>
      <c r="P532" s="130"/>
      <c r="Q532" s="130"/>
      <c r="R532" s="130"/>
      <c r="S532" s="101"/>
      <c r="T532" s="106"/>
      <c r="U532" s="130"/>
      <c r="V532" s="130"/>
      <c r="W532" s="130"/>
      <c r="X532" s="101"/>
    </row>
    <row r="533" spans="1:24" s="14" customFormat="1" ht="12.75" hidden="1" outlineLevel="2">
      <c r="A533" s="14" t="s">
        <v>1383</v>
      </c>
      <c r="B533" s="14" t="s">
        <v>1384</v>
      </c>
      <c r="C533" s="54" t="s">
        <v>134</v>
      </c>
      <c r="D533" s="15"/>
      <c r="E533" s="15"/>
      <c r="F533" s="15">
        <v>2833225.52</v>
      </c>
      <c r="G533" s="15">
        <v>2833225.52</v>
      </c>
      <c r="H533" s="90">
        <f>(+F533-G533)</f>
        <v>0</v>
      </c>
      <c r="I533" s="103">
        <f aca="true" t="shared" si="208" ref="I533:I538">IF(G533&lt;0,IF(H533=0,0,IF(OR(G533=0,F533=0),"N.M.",IF(ABS(H533/G533)&gt;=10,"N.M.",H533/(-G533)))),IF(H533=0,0,IF(OR(G533=0,F533=0),"N.M.",IF(ABS(H533/G533)&gt;=10,"N.M.",H533/G533))))</f>
        <v>0</v>
      </c>
      <c r="J533" s="104"/>
      <c r="K533" s="15">
        <v>11332902.08</v>
      </c>
      <c r="L533" s="15">
        <v>11332902.08</v>
      </c>
      <c r="M533" s="90">
        <f>(+K533-L533)</f>
        <v>0</v>
      </c>
      <c r="N533" s="103">
        <f aca="true" t="shared" si="209" ref="N533:N538">IF(L533&lt;0,IF(M533=0,0,IF(OR(L533=0,K533=0),"N.M.",IF(ABS(M533/L533)&gt;=10,"N.M.",M533/(-L533)))),IF(M533=0,0,IF(OR(L533=0,K533=0),"N.M.",IF(ABS(M533/L533)&gt;=10,"N.M.",M533/L533))))</f>
        <v>0</v>
      </c>
      <c r="O533" s="104"/>
      <c r="P533" s="15">
        <v>8499676.56</v>
      </c>
      <c r="Q533" s="15">
        <v>8499676.56</v>
      </c>
      <c r="R533" s="90">
        <f>(+P533-Q533)</f>
        <v>0</v>
      </c>
      <c r="S533" s="103">
        <f aca="true" t="shared" si="210" ref="S533:S538">IF(Q533&lt;0,IF(R533=0,0,IF(OR(Q533=0,P533=0),"N.M.",IF(ABS(R533/Q533)&gt;=10,"N.M.",R533/(-Q533)))),IF(R533=0,0,IF(OR(Q533=0,P533=0),"N.M.",IF(ABS(R533/Q533)&gt;=10,"N.M.",R533/Q533))))</f>
        <v>0</v>
      </c>
      <c r="T533" s="104"/>
      <c r="U533" s="15">
        <v>33998706.24</v>
      </c>
      <c r="V533" s="15">
        <v>32668736.78</v>
      </c>
      <c r="W533" s="90">
        <f>(+U533-V533)</f>
        <v>1329969.460000001</v>
      </c>
      <c r="X533" s="103">
        <f aca="true" t="shared" si="211" ref="X533:X538">IF(V533&lt;0,IF(W533=0,0,IF(OR(V533=0,U533=0),"N.M.",IF(ABS(W533/V533)&gt;=10,"N.M.",W533/(-V533)))),IF(W533=0,0,IF(OR(V533=0,U533=0),"N.M.",IF(ABS(W533/V533)&gt;=10,"N.M.",W533/V533))))</f>
        <v>0.04071077094153871</v>
      </c>
    </row>
    <row r="534" spans="1:24" s="14" customFormat="1" ht="12.75" hidden="1" outlineLevel="2">
      <c r="A534" s="14" t="s">
        <v>1385</v>
      </c>
      <c r="B534" s="14" t="s">
        <v>1386</v>
      </c>
      <c r="C534" s="54" t="s">
        <v>135</v>
      </c>
      <c r="D534" s="15"/>
      <c r="E534" s="15"/>
      <c r="F534" s="15">
        <v>87500</v>
      </c>
      <c r="G534" s="15">
        <v>87500</v>
      </c>
      <c r="H534" s="90">
        <f>(+F534-G534)</f>
        <v>0</v>
      </c>
      <c r="I534" s="103">
        <f t="shared" si="208"/>
        <v>0</v>
      </c>
      <c r="J534" s="104"/>
      <c r="K534" s="15">
        <v>350000</v>
      </c>
      <c r="L534" s="15">
        <v>350000</v>
      </c>
      <c r="M534" s="90">
        <f>(+K534-L534)</f>
        <v>0</v>
      </c>
      <c r="N534" s="103">
        <f t="shared" si="209"/>
        <v>0</v>
      </c>
      <c r="O534" s="104"/>
      <c r="P534" s="15">
        <v>262500</v>
      </c>
      <c r="Q534" s="15">
        <v>262500</v>
      </c>
      <c r="R534" s="90">
        <f>(+P534-Q534)</f>
        <v>0</v>
      </c>
      <c r="S534" s="103">
        <f t="shared" si="210"/>
        <v>0</v>
      </c>
      <c r="T534" s="104"/>
      <c r="U534" s="15">
        <v>1050000</v>
      </c>
      <c r="V534" s="15">
        <v>1050000</v>
      </c>
      <c r="W534" s="90">
        <f>(+U534-V534)</f>
        <v>0</v>
      </c>
      <c r="X534" s="103">
        <f t="shared" si="211"/>
        <v>0</v>
      </c>
    </row>
    <row r="535" spans="1:24" s="13" customFormat="1" ht="12.75" collapsed="1">
      <c r="A535" s="13" t="s">
        <v>227</v>
      </c>
      <c r="C535" s="56" t="s">
        <v>267</v>
      </c>
      <c r="D535" s="29"/>
      <c r="E535" s="29"/>
      <c r="F535" s="29">
        <v>2920725.52</v>
      </c>
      <c r="G535" s="29">
        <v>2920725.52</v>
      </c>
      <c r="H535" s="29">
        <f>(+F535-G535)</f>
        <v>0</v>
      </c>
      <c r="I535" s="98">
        <f t="shared" si="208"/>
        <v>0</v>
      </c>
      <c r="J535" s="115"/>
      <c r="K535" s="29">
        <v>11682902.08</v>
      </c>
      <c r="L535" s="29">
        <v>11682902.08</v>
      </c>
      <c r="M535" s="29">
        <f>(+K535-L535)</f>
        <v>0</v>
      </c>
      <c r="N535" s="98">
        <f t="shared" si="209"/>
        <v>0</v>
      </c>
      <c r="O535" s="115"/>
      <c r="P535" s="29">
        <v>8762176.56</v>
      </c>
      <c r="Q535" s="29">
        <v>8762176.56</v>
      </c>
      <c r="R535" s="29">
        <f>(+P535-Q535)</f>
        <v>0</v>
      </c>
      <c r="S535" s="98">
        <f t="shared" si="210"/>
        <v>0</v>
      </c>
      <c r="T535" s="115"/>
      <c r="U535" s="29">
        <v>35048706.24</v>
      </c>
      <c r="V535" s="29">
        <v>33718736.78</v>
      </c>
      <c r="W535" s="29">
        <f>(+U535-V535)</f>
        <v>1329969.460000001</v>
      </c>
      <c r="X535" s="98">
        <f t="shared" si="211"/>
        <v>0.03944303930118941</v>
      </c>
    </row>
    <row r="536" spans="3:24" s="13" customFormat="1" ht="0.75" customHeight="1" hidden="1" outlineLevel="1">
      <c r="C536" s="56"/>
      <c r="D536" s="29"/>
      <c r="E536" s="29"/>
      <c r="F536" s="29"/>
      <c r="G536" s="29"/>
      <c r="H536" s="29"/>
      <c r="I536" s="98">
        <f t="shared" si="208"/>
        <v>0</v>
      </c>
      <c r="J536" s="115"/>
      <c r="K536" s="29"/>
      <c r="L536" s="29"/>
      <c r="M536" s="29"/>
      <c r="N536" s="98">
        <f t="shared" si="209"/>
        <v>0</v>
      </c>
      <c r="O536" s="115"/>
      <c r="P536" s="29"/>
      <c r="Q536" s="29"/>
      <c r="R536" s="29"/>
      <c r="S536" s="98">
        <f t="shared" si="210"/>
        <v>0</v>
      </c>
      <c r="T536" s="115"/>
      <c r="U536" s="29"/>
      <c r="V536" s="29"/>
      <c r="W536" s="29"/>
      <c r="X536" s="98">
        <f t="shared" si="211"/>
        <v>0</v>
      </c>
    </row>
    <row r="537" spans="1:24" s="14" customFormat="1" ht="12.75" hidden="1" outlineLevel="2">
      <c r="A537" s="14" t="s">
        <v>1387</v>
      </c>
      <c r="B537" s="14" t="s">
        <v>1388</v>
      </c>
      <c r="C537" s="54" t="s">
        <v>136</v>
      </c>
      <c r="D537" s="15"/>
      <c r="E537" s="15"/>
      <c r="F537" s="15">
        <v>0</v>
      </c>
      <c r="G537" s="15">
        <v>165.34</v>
      </c>
      <c r="H537" s="90">
        <f>(+F537-G537)</f>
        <v>-165.34</v>
      </c>
      <c r="I537" s="103" t="str">
        <f t="shared" si="208"/>
        <v>N.M.</v>
      </c>
      <c r="J537" s="104"/>
      <c r="K537" s="15">
        <v>0</v>
      </c>
      <c r="L537" s="15">
        <v>961.74</v>
      </c>
      <c r="M537" s="90">
        <f>(+K537-L537)</f>
        <v>-961.74</v>
      </c>
      <c r="N537" s="103" t="str">
        <f t="shared" si="209"/>
        <v>N.M.</v>
      </c>
      <c r="O537" s="104"/>
      <c r="P537" s="15">
        <v>0</v>
      </c>
      <c r="Q537" s="15">
        <v>585.19</v>
      </c>
      <c r="R537" s="90">
        <f>(+P537-Q537)</f>
        <v>-585.19</v>
      </c>
      <c r="S537" s="103" t="str">
        <f t="shared" si="210"/>
        <v>N.M.</v>
      </c>
      <c r="T537" s="104"/>
      <c r="U537" s="15">
        <v>8614.79</v>
      </c>
      <c r="V537" s="15">
        <v>211775.53</v>
      </c>
      <c r="W537" s="90">
        <f>(+U537-V537)</f>
        <v>-203160.74</v>
      </c>
      <c r="X537" s="103">
        <f t="shared" si="211"/>
        <v>-0.9593211264776436</v>
      </c>
    </row>
    <row r="538" spans="1:24" s="13" customFormat="1" ht="12.75" customHeight="1" collapsed="1">
      <c r="A538" s="13" t="s">
        <v>228</v>
      </c>
      <c r="C538" s="56" t="s">
        <v>268</v>
      </c>
      <c r="D538" s="29"/>
      <c r="E538" s="29"/>
      <c r="F538" s="29">
        <v>0</v>
      </c>
      <c r="G538" s="29">
        <v>165.34</v>
      </c>
      <c r="H538" s="29">
        <f>(+F538-G538)</f>
        <v>-165.34</v>
      </c>
      <c r="I538" s="98" t="str">
        <f t="shared" si="208"/>
        <v>N.M.</v>
      </c>
      <c r="J538" s="115"/>
      <c r="K538" s="29">
        <v>0</v>
      </c>
      <c r="L538" s="29">
        <v>961.74</v>
      </c>
      <c r="M538" s="29">
        <f>(+K538-L538)</f>
        <v>-961.74</v>
      </c>
      <c r="N538" s="98" t="str">
        <f t="shared" si="209"/>
        <v>N.M.</v>
      </c>
      <c r="O538" s="115"/>
      <c r="P538" s="29">
        <v>0</v>
      </c>
      <c r="Q538" s="29">
        <v>585.19</v>
      </c>
      <c r="R538" s="29">
        <f>(+P538-Q538)</f>
        <v>-585.19</v>
      </c>
      <c r="S538" s="98" t="str">
        <f t="shared" si="210"/>
        <v>N.M.</v>
      </c>
      <c r="T538" s="115"/>
      <c r="U538" s="29">
        <v>8614.79</v>
      </c>
      <c r="V538" s="29">
        <v>211775.53</v>
      </c>
      <c r="W538" s="29">
        <f>(+U538-V538)</f>
        <v>-203160.74</v>
      </c>
      <c r="X538" s="98">
        <f t="shared" si="211"/>
        <v>-0.9593211264776436</v>
      </c>
    </row>
    <row r="539" spans="3:24" s="13" customFormat="1" ht="0.75" customHeight="1" hidden="1" outlineLevel="1">
      <c r="C539" s="56"/>
      <c r="D539" s="29"/>
      <c r="E539" s="29"/>
      <c r="F539" s="29"/>
      <c r="G539" s="29"/>
      <c r="H539" s="29"/>
      <c r="I539" s="98"/>
      <c r="J539" s="115"/>
      <c r="K539" s="29"/>
      <c r="L539" s="29"/>
      <c r="M539" s="29"/>
      <c r="N539" s="98"/>
      <c r="O539" s="115"/>
      <c r="P539" s="29"/>
      <c r="Q539" s="29"/>
      <c r="R539" s="29"/>
      <c r="S539" s="98"/>
      <c r="T539" s="115"/>
      <c r="U539" s="29"/>
      <c r="V539" s="29"/>
      <c r="W539" s="29"/>
      <c r="X539" s="98"/>
    </row>
    <row r="540" spans="1:24" s="14" customFormat="1" ht="12.75" hidden="1" outlineLevel="2">
      <c r="A540" s="14" t="s">
        <v>1389</v>
      </c>
      <c r="B540" s="14" t="s">
        <v>1390</v>
      </c>
      <c r="C540" s="54" t="s">
        <v>137</v>
      </c>
      <c r="D540" s="15"/>
      <c r="E540" s="15"/>
      <c r="F540" s="15">
        <v>39627.61</v>
      </c>
      <c r="G540" s="15">
        <v>18854.54</v>
      </c>
      <c r="H540" s="90">
        <f>(+F540-G540)</f>
        <v>20773.07</v>
      </c>
      <c r="I540" s="103">
        <f>IF(G540&lt;0,IF(H540=0,0,IF(OR(G540=0,F540=0),"N.M.",IF(ABS(H540/G540)&gt;=10,"N.M.",H540/(-G540)))),IF(H540=0,0,IF(OR(G540=0,F540=0),"N.M.",IF(ABS(H540/G540)&gt;=10,"N.M.",H540/G540))))</f>
        <v>1.1017542724457876</v>
      </c>
      <c r="J540" s="104"/>
      <c r="K540" s="15">
        <v>216580.84</v>
      </c>
      <c r="L540" s="15">
        <v>48429.21</v>
      </c>
      <c r="M540" s="90">
        <f>(+K540-L540)</f>
        <v>168151.63</v>
      </c>
      <c r="N540" s="103">
        <f>IF(L540&lt;0,IF(M540=0,0,IF(OR(L540=0,K540=0),"N.M.",IF(ABS(M540/L540)&gt;=10,"N.M.",M540/(-L540)))),IF(M540=0,0,IF(OR(L540=0,K540=0),"N.M.",IF(ABS(M540/L540)&gt;=10,"N.M.",M540/L540))))</f>
        <v>3.472111768909714</v>
      </c>
      <c r="O540" s="104"/>
      <c r="P540" s="15">
        <v>154614.23</v>
      </c>
      <c r="Q540" s="15">
        <v>43622.89</v>
      </c>
      <c r="R540" s="90">
        <f>(+P540-Q540)</f>
        <v>110991.34000000001</v>
      </c>
      <c r="S540" s="103">
        <f>IF(Q540&lt;0,IF(R540=0,0,IF(OR(Q540=0,P540=0),"N.M.",IF(ABS(R540/Q540)&gt;=10,"N.M.",R540/(-Q540)))),IF(R540=0,0,IF(OR(Q540=0,P540=0),"N.M.",IF(ABS(R540/Q540)&gt;=10,"N.M.",R540/Q540))))</f>
        <v>2.544337158771462</v>
      </c>
      <c r="T540" s="104"/>
      <c r="U540" s="15">
        <v>381371.61</v>
      </c>
      <c r="V540" s="15">
        <v>169141.16</v>
      </c>
      <c r="W540" s="90">
        <f>(+U540-V540)</f>
        <v>212230.44999999998</v>
      </c>
      <c r="X540" s="103">
        <f>IF(V540&lt;0,IF(W540=0,0,IF(OR(V540=0,U540=0),"N.M.",IF(ABS(W540/V540)&gt;=10,"N.M.",W540/(-V540)))),IF(W540=0,0,IF(OR(V540=0,U540=0),"N.M.",IF(ABS(W540/V540)&gt;=10,"N.M.",W540/V540))))</f>
        <v>1.2547534260732276</v>
      </c>
    </row>
    <row r="541" spans="1:24" s="13" customFormat="1" ht="12.75" customHeight="1" collapsed="1">
      <c r="A541" s="13" t="s">
        <v>229</v>
      </c>
      <c r="C541" s="56" t="s">
        <v>269</v>
      </c>
      <c r="D541" s="29"/>
      <c r="E541" s="29"/>
      <c r="F541" s="29">
        <v>39627.61</v>
      </c>
      <c r="G541" s="29">
        <v>18854.54</v>
      </c>
      <c r="H541" s="29">
        <f>(+F541-G541)</f>
        <v>20773.07</v>
      </c>
      <c r="I541" s="98">
        <f>IF(G541&lt;0,IF(H541=0,0,IF(OR(G541=0,F541=0),"N.M.",IF(ABS(H541/G541)&gt;=10,"N.M.",H541/(-G541)))),IF(H541=0,0,IF(OR(G541=0,F541=0),"N.M.",IF(ABS(H541/G541)&gt;=10,"N.M.",H541/G541))))</f>
        <v>1.1017542724457876</v>
      </c>
      <c r="J541" s="115"/>
      <c r="K541" s="29">
        <v>216580.84</v>
      </c>
      <c r="L541" s="29">
        <v>48429.21</v>
      </c>
      <c r="M541" s="29">
        <f>(+K541-L541)</f>
        <v>168151.63</v>
      </c>
      <c r="N541" s="98">
        <f>IF(L541&lt;0,IF(M541=0,0,IF(OR(L541=0,K541=0),"N.M.",IF(ABS(M541/L541)&gt;=10,"N.M.",M541/(-L541)))),IF(M541=0,0,IF(OR(L541=0,K541=0),"N.M.",IF(ABS(M541/L541)&gt;=10,"N.M.",M541/L541))))</f>
        <v>3.472111768909714</v>
      </c>
      <c r="O541" s="115"/>
      <c r="P541" s="29">
        <v>154614.23</v>
      </c>
      <c r="Q541" s="29">
        <v>43622.89</v>
      </c>
      <c r="R541" s="29">
        <f>(+P541-Q541)</f>
        <v>110991.34000000001</v>
      </c>
      <c r="S541" s="98">
        <f>IF(Q541&lt;0,IF(R541=0,0,IF(OR(Q541=0,P541=0),"N.M.",IF(ABS(R541/Q541)&gt;=10,"N.M.",R541/(-Q541)))),IF(R541=0,0,IF(OR(Q541=0,P541=0),"N.M.",IF(ABS(R541/Q541)&gt;=10,"N.M.",R541/Q541))))</f>
        <v>2.544337158771462</v>
      </c>
      <c r="T541" s="115"/>
      <c r="U541" s="29">
        <v>381371.61</v>
      </c>
      <c r="V541" s="29">
        <v>169141.16</v>
      </c>
      <c r="W541" s="29">
        <f>(+U541-V541)</f>
        <v>212230.44999999998</v>
      </c>
      <c r="X541" s="98">
        <f>IF(V541&lt;0,IF(W541=0,0,IF(OR(V541=0,U541=0),"N.M.",IF(ABS(W541/V541)&gt;=10,"N.M.",W541/(-V541)))),IF(W541=0,0,IF(OR(V541=0,U541=0),"N.M.",IF(ABS(W541/V541)&gt;=10,"N.M.",W541/V541))))</f>
        <v>1.2547534260732276</v>
      </c>
    </row>
    <row r="542" spans="3:24" s="13" customFormat="1" ht="0.75" customHeight="1" hidden="1" outlineLevel="1">
      <c r="C542" s="56"/>
      <c r="D542" s="29"/>
      <c r="E542" s="29"/>
      <c r="F542" s="29"/>
      <c r="G542" s="29"/>
      <c r="H542" s="29"/>
      <c r="I542" s="98"/>
      <c r="J542" s="115"/>
      <c r="K542" s="29"/>
      <c r="L542" s="29"/>
      <c r="M542" s="29"/>
      <c r="N542" s="98"/>
      <c r="O542" s="115"/>
      <c r="P542" s="29"/>
      <c r="Q542" s="29"/>
      <c r="R542" s="29"/>
      <c r="S542" s="98"/>
      <c r="T542" s="115"/>
      <c r="U542" s="29"/>
      <c r="V542" s="29"/>
      <c r="W542" s="29"/>
      <c r="X542" s="98"/>
    </row>
    <row r="543" spans="1:24" s="14" customFormat="1" ht="12.75" hidden="1" outlineLevel="2">
      <c r="A543" s="14" t="s">
        <v>1391</v>
      </c>
      <c r="B543" s="14" t="s">
        <v>1392</v>
      </c>
      <c r="C543" s="54" t="s">
        <v>138</v>
      </c>
      <c r="D543" s="15"/>
      <c r="E543" s="15"/>
      <c r="F543" s="15">
        <v>39265.54</v>
      </c>
      <c r="G543" s="15">
        <v>39265.54</v>
      </c>
      <c r="H543" s="90">
        <f>(+F543-G543)</f>
        <v>0</v>
      </c>
      <c r="I543" s="103">
        <f>IF(G543&lt;0,IF(H543=0,0,IF(OR(G543=0,F543=0),"N.M.",IF(ABS(H543/G543)&gt;=10,"N.M.",H543/(-G543)))),IF(H543=0,0,IF(OR(G543=0,F543=0),"N.M.",IF(ABS(H543/G543)&gt;=10,"N.M.",H543/G543))))</f>
        <v>0</v>
      </c>
      <c r="J543" s="104"/>
      <c r="K543" s="15">
        <v>157062.16</v>
      </c>
      <c r="L543" s="15">
        <v>157062.16</v>
      </c>
      <c r="M543" s="90">
        <f>(+K543-L543)</f>
        <v>0</v>
      </c>
      <c r="N543" s="103">
        <f>IF(L543&lt;0,IF(M543=0,0,IF(OR(L543=0,K543=0),"N.M.",IF(ABS(M543/L543)&gt;=10,"N.M.",M543/(-L543)))),IF(M543=0,0,IF(OR(L543=0,K543=0),"N.M.",IF(ABS(M543/L543)&gt;=10,"N.M.",M543/L543))))</f>
        <v>0</v>
      </c>
      <c r="O543" s="104"/>
      <c r="P543" s="15">
        <v>117796.62</v>
      </c>
      <c r="Q543" s="15">
        <v>117796.62</v>
      </c>
      <c r="R543" s="90">
        <f>(+P543-Q543)</f>
        <v>0</v>
      </c>
      <c r="S543" s="103">
        <f>IF(Q543&lt;0,IF(R543=0,0,IF(OR(Q543=0,P543=0),"N.M.",IF(ABS(R543/Q543)&gt;=10,"N.M.",R543/(-Q543)))),IF(R543=0,0,IF(OR(Q543=0,P543=0),"N.M.",IF(ABS(R543/Q543)&gt;=10,"N.M.",R543/Q543))))</f>
        <v>0</v>
      </c>
      <c r="T543" s="104"/>
      <c r="U543" s="15">
        <v>471186.48</v>
      </c>
      <c r="V543" s="15">
        <v>469394.57000000007</v>
      </c>
      <c r="W543" s="90">
        <f>(+U543-V543)</f>
        <v>1791.9099999999162</v>
      </c>
      <c r="X543" s="103">
        <f>IF(V543&lt;0,IF(W543=0,0,IF(OR(V543=0,U543=0),"N.M.",IF(ABS(W543/V543)&gt;=10,"N.M.",W543/(-V543)))),IF(W543=0,0,IF(OR(V543=0,U543=0),"N.M.",IF(ABS(W543/V543)&gt;=10,"N.M.",W543/V543))))</f>
        <v>0.0038174919663001555</v>
      </c>
    </row>
    <row r="544" spans="1:24" s="13" customFormat="1" ht="12.75" collapsed="1">
      <c r="A544" s="13" t="s">
        <v>230</v>
      </c>
      <c r="C544" s="56" t="s">
        <v>283</v>
      </c>
      <c r="D544" s="29"/>
      <c r="E544" s="29"/>
      <c r="F544" s="29">
        <v>39265.54</v>
      </c>
      <c r="G544" s="29">
        <v>39265.54</v>
      </c>
      <c r="H544" s="29">
        <f>(+F544-G544)</f>
        <v>0</v>
      </c>
      <c r="I544" s="98">
        <f>IF(G544&lt;0,IF(H544=0,0,IF(OR(G544=0,F544=0),"N.M.",IF(ABS(H544/G544)&gt;=10,"N.M.",H544/(-G544)))),IF(H544=0,0,IF(OR(G544=0,F544=0),"N.M.",IF(ABS(H544/G544)&gt;=10,"N.M.",H544/G544))))</f>
        <v>0</v>
      </c>
      <c r="J544" s="115"/>
      <c r="K544" s="29">
        <v>157062.16</v>
      </c>
      <c r="L544" s="29">
        <v>157062.16</v>
      </c>
      <c r="M544" s="29">
        <f>(+K544-L544)</f>
        <v>0</v>
      </c>
      <c r="N544" s="98">
        <f>IF(L544&lt;0,IF(M544=0,0,IF(OR(L544=0,K544=0),"N.M.",IF(ABS(M544/L544)&gt;=10,"N.M.",M544/(-L544)))),IF(M544=0,0,IF(OR(L544=0,K544=0),"N.M.",IF(ABS(M544/L544)&gt;=10,"N.M.",M544/L544))))</f>
        <v>0</v>
      </c>
      <c r="O544" s="115"/>
      <c r="P544" s="29">
        <v>117796.62</v>
      </c>
      <c r="Q544" s="29">
        <v>117796.62</v>
      </c>
      <c r="R544" s="29">
        <f>(+P544-Q544)</f>
        <v>0</v>
      </c>
      <c r="S544" s="98">
        <f>IF(Q544&lt;0,IF(R544=0,0,IF(OR(Q544=0,P544=0),"N.M.",IF(ABS(R544/Q544)&gt;=10,"N.M.",R544/(-Q544)))),IF(R544=0,0,IF(OR(Q544=0,P544=0),"N.M.",IF(ABS(R544/Q544)&gt;=10,"N.M.",R544/Q544))))</f>
        <v>0</v>
      </c>
      <c r="T544" s="115"/>
      <c r="U544" s="29">
        <v>471186.48</v>
      </c>
      <c r="V544" s="29">
        <v>469394.57000000007</v>
      </c>
      <c r="W544" s="29">
        <f>(+U544-V544)</f>
        <v>1791.9099999999162</v>
      </c>
      <c r="X544" s="98">
        <f>IF(V544&lt;0,IF(W544=0,0,IF(OR(V544=0,U544=0),"N.M.",IF(ABS(W544/V544)&gt;=10,"N.M.",W544/(-V544)))),IF(W544=0,0,IF(OR(V544=0,U544=0),"N.M.",IF(ABS(W544/V544)&gt;=10,"N.M.",W544/V544))))</f>
        <v>0.0038174919663001555</v>
      </c>
    </row>
    <row r="545" spans="3:24" s="13" customFormat="1" ht="0.75" customHeight="1" hidden="1" outlineLevel="1">
      <c r="C545" s="56"/>
      <c r="D545" s="29"/>
      <c r="E545" s="29"/>
      <c r="F545" s="29"/>
      <c r="G545" s="29"/>
      <c r="H545" s="29"/>
      <c r="I545" s="98"/>
      <c r="J545" s="115"/>
      <c r="K545" s="29"/>
      <c r="L545" s="29"/>
      <c r="M545" s="29"/>
      <c r="N545" s="98"/>
      <c r="O545" s="115"/>
      <c r="P545" s="29"/>
      <c r="Q545" s="29"/>
      <c r="R545" s="29"/>
      <c r="S545" s="98"/>
      <c r="T545" s="115"/>
      <c r="U545" s="29"/>
      <c r="V545" s="29"/>
      <c r="W545" s="29"/>
      <c r="X545" s="98"/>
    </row>
    <row r="546" spans="1:24" s="14" customFormat="1" ht="12.75" hidden="1" outlineLevel="2">
      <c r="A546" s="14" t="s">
        <v>1393</v>
      </c>
      <c r="B546" s="14" t="s">
        <v>1394</v>
      </c>
      <c r="C546" s="54" t="s">
        <v>139</v>
      </c>
      <c r="D546" s="15"/>
      <c r="E546" s="15"/>
      <c r="F546" s="15">
        <v>2804.05</v>
      </c>
      <c r="G546" s="15">
        <v>2804.05</v>
      </c>
      <c r="H546" s="90">
        <f>(+F546-G546)</f>
        <v>0</v>
      </c>
      <c r="I546" s="103">
        <f>IF(G546&lt;0,IF(H546=0,0,IF(OR(G546=0,F546=0),"N.M.",IF(ABS(H546/G546)&gt;=10,"N.M.",H546/(-G546)))),IF(H546=0,0,IF(OR(G546=0,F546=0),"N.M.",IF(ABS(H546/G546)&gt;=10,"N.M.",H546/G546))))</f>
        <v>0</v>
      </c>
      <c r="J546" s="104"/>
      <c r="K546" s="15">
        <v>11216.2</v>
      </c>
      <c r="L546" s="15">
        <v>11216.2</v>
      </c>
      <c r="M546" s="90">
        <f>(+K546-L546)</f>
        <v>0</v>
      </c>
      <c r="N546" s="103">
        <f>IF(L546&lt;0,IF(M546=0,0,IF(OR(L546=0,K546=0),"N.M.",IF(ABS(M546/L546)&gt;=10,"N.M.",M546/(-L546)))),IF(M546=0,0,IF(OR(L546=0,K546=0),"N.M.",IF(ABS(M546/L546)&gt;=10,"N.M.",M546/L546))))</f>
        <v>0</v>
      </c>
      <c r="O546" s="104"/>
      <c r="P546" s="15">
        <v>8412.15</v>
      </c>
      <c r="Q546" s="15">
        <v>8412.15</v>
      </c>
      <c r="R546" s="90">
        <f>(+P546-Q546)</f>
        <v>0</v>
      </c>
      <c r="S546" s="103">
        <f>IF(Q546&lt;0,IF(R546=0,0,IF(OR(Q546=0,P546=0),"N.M.",IF(ABS(R546/Q546)&gt;=10,"N.M.",R546/(-Q546)))),IF(R546=0,0,IF(OR(Q546=0,P546=0),"N.M.",IF(ABS(R546/Q546)&gt;=10,"N.M.",R546/Q546))))</f>
        <v>0</v>
      </c>
      <c r="T546" s="104"/>
      <c r="U546" s="15">
        <v>33648.600000000006</v>
      </c>
      <c r="V546" s="15">
        <v>33648.600000000006</v>
      </c>
      <c r="W546" s="90">
        <f>(+U546-V546)</f>
        <v>0</v>
      </c>
      <c r="X546" s="103">
        <f>IF(V546&lt;0,IF(W546=0,0,IF(OR(V546=0,U546=0),"N.M.",IF(ABS(W546/V546)&gt;=10,"N.M.",W546/(-V546)))),IF(W546=0,0,IF(OR(V546=0,U546=0),"N.M.",IF(ABS(W546/V546)&gt;=10,"N.M.",W546/V546))))</f>
        <v>0</v>
      </c>
    </row>
    <row r="547" spans="1:24" s="13" customFormat="1" ht="12.75" collapsed="1">
      <c r="A547" s="13" t="s">
        <v>231</v>
      </c>
      <c r="C547" s="56" t="s">
        <v>270</v>
      </c>
      <c r="D547" s="29"/>
      <c r="E547" s="29"/>
      <c r="F547" s="29">
        <v>2804.05</v>
      </c>
      <c r="G547" s="29">
        <v>2804.05</v>
      </c>
      <c r="H547" s="29">
        <f>(+F547-G547)</f>
        <v>0</v>
      </c>
      <c r="I547" s="98">
        <f>IF(G547&lt;0,IF(H547=0,0,IF(OR(G547=0,F547=0),"N.M.",IF(ABS(H547/G547)&gt;=10,"N.M.",H547/(-G547)))),IF(H547=0,0,IF(OR(G547=0,F547=0),"N.M.",IF(ABS(H547/G547)&gt;=10,"N.M.",H547/G547))))</f>
        <v>0</v>
      </c>
      <c r="J547" s="115"/>
      <c r="K547" s="29">
        <v>11216.2</v>
      </c>
      <c r="L547" s="29">
        <v>11216.2</v>
      </c>
      <c r="M547" s="29">
        <f>(+K547-L547)</f>
        <v>0</v>
      </c>
      <c r="N547" s="98">
        <f>IF(L547&lt;0,IF(M547=0,0,IF(OR(L547=0,K547=0),"N.M.",IF(ABS(M547/L547)&gt;=10,"N.M.",M547/(-L547)))),IF(M547=0,0,IF(OR(L547=0,K547=0),"N.M.",IF(ABS(M547/L547)&gt;=10,"N.M.",M547/L547))))</f>
        <v>0</v>
      </c>
      <c r="O547" s="115"/>
      <c r="P547" s="29">
        <v>8412.15</v>
      </c>
      <c r="Q547" s="29">
        <v>8412.15</v>
      </c>
      <c r="R547" s="29">
        <f>(+P547-Q547)</f>
        <v>0</v>
      </c>
      <c r="S547" s="98">
        <f>IF(Q547&lt;0,IF(R547=0,0,IF(OR(Q547=0,P547=0),"N.M.",IF(ABS(R547/Q547)&gt;=10,"N.M.",R547/(-Q547)))),IF(R547=0,0,IF(OR(Q547=0,P547=0),"N.M.",IF(ABS(R547/Q547)&gt;=10,"N.M.",R547/Q547))))</f>
        <v>0</v>
      </c>
      <c r="T547" s="115"/>
      <c r="U547" s="29">
        <v>33648.600000000006</v>
      </c>
      <c r="V547" s="29">
        <v>33648.600000000006</v>
      </c>
      <c r="W547" s="29">
        <f>(+U547-V547)</f>
        <v>0</v>
      </c>
      <c r="X547" s="98">
        <f>IF(V547&lt;0,IF(W547=0,0,IF(OR(V547=0,U547=0),"N.M.",IF(ABS(W547/V547)&gt;=10,"N.M.",W547/(-V547)))),IF(W547=0,0,IF(OR(V547=0,U547=0),"N.M.",IF(ABS(W547/V547)&gt;=10,"N.M.",W547/V547))))</f>
        <v>0</v>
      </c>
    </row>
    <row r="548" spans="3:24" s="13" customFormat="1" ht="0.75" customHeight="1" hidden="1" outlineLevel="1">
      <c r="C548" s="56"/>
      <c r="D548" s="29"/>
      <c r="E548" s="29"/>
      <c r="F548" s="29"/>
      <c r="G548" s="29"/>
      <c r="H548" s="29"/>
      <c r="I548" s="98"/>
      <c r="J548" s="115"/>
      <c r="K548" s="29"/>
      <c r="L548" s="29"/>
      <c r="M548" s="29"/>
      <c r="N548" s="98"/>
      <c r="O548" s="115"/>
      <c r="P548" s="29"/>
      <c r="Q548" s="29"/>
      <c r="R548" s="29"/>
      <c r="S548" s="98"/>
      <c r="T548" s="115"/>
      <c r="U548" s="29"/>
      <c r="V548" s="29"/>
      <c r="W548" s="29"/>
      <c r="X548" s="98"/>
    </row>
    <row r="549" spans="1:24" s="13" customFormat="1" ht="12.75" collapsed="1">
      <c r="A549" s="13" t="s">
        <v>232</v>
      </c>
      <c r="C549" s="56" t="s">
        <v>271</v>
      </c>
      <c r="D549" s="29"/>
      <c r="E549" s="29"/>
      <c r="F549" s="29">
        <v>0</v>
      </c>
      <c r="G549" s="29">
        <v>0</v>
      </c>
      <c r="H549" s="29">
        <f>(+F549-G549)</f>
        <v>0</v>
      </c>
      <c r="I549" s="98">
        <f>IF(G549&lt;0,IF(H549=0,0,IF(OR(G549=0,F549=0),"N.M.",IF(ABS(H549/G549)&gt;=10,"N.M.",H549/(-G549)))),IF(H549=0,0,IF(OR(G549=0,F549=0),"N.M.",IF(ABS(H549/G549)&gt;=10,"N.M.",H549/G549))))</f>
        <v>0</v>
      </c>
      <c r="J549" s="115"/>
      <c r="K549" s="29">
        <v>0</v>
      </c>
      <c r="L549" s="29">
        <v>0</v>
      </c>
      <c r="M549" s="29">
        <f>(+K549-L549)</f>
        <v>0</v>
      </c>
      <c r="N549" s="98">
        <f>IF(L549&lt;0,IF(M549=0,0,IF(OR(L549=0,K549=0),"N.M.",IF(ABS(M549/L549)&gt;=10,"N.M.",M549/(-L549)))),IF(M549=0,0,IF(OR(L549=0,K549=0),"N.M.",IF(ABS(M549/L549)&gt;=10,"N.M.",M549/L549))))</f>
        <v>0</v>
      </c>
      <c r="O549" s="115"/>
      <c r="P549" s="29">
        <v>0</v>
      </c>
      <c r="Q549" s="29">
        <v>0</v>
      </c>
      <c r="R549" s="29">
        <f>(+P549-Q549)</f>
        <v>0</v>
      </c>
      <c r="S549" s="98">
        <f>IF(Q549&lt;0,IF(R549=0,0,IF(OR(Q549=0,P549=0),"N.M.",IF(ABS(R549/Q549)&gt;=10,"N.M.",R549/(-Q549)))),IF(R549=0,0,IF(OR(Q549=0,P549=0),"N.M.",IF(ABS(R549/Q549)&gt;=10,"N.M.",R549/Q549))))</f>
        <v>0</v>
      </c>
      <c r="T549" s="115"/>
      <c r="U549" s="29">
        <v>0</v>
      </c>
      <c r="V549" s="29">
        <v>0</v>
      </c>
      <c r="W549" s="29">
        <f>(+U549-V549)</f>
        <v>0</v>
      </c>
      <c r="X549" s="98">
        <f>IF(V549&lt;0,IF(W549=0,0,IF(OR(V549=0,U549=0),"N.M.",IF(ABS(W549/V549)&gt;=10,"N.M.",W549/(-V549)))),IF(W549=0,0,IF(OR(V549=0,U549=0),"N.M.",IF(ABS(W549/V549)&gt;=10,"N.M.",W549/V549))))</f>
        <v>0</v>
      </c>
    </row>
    <row r="550" spans="3:24" s="13" customFormat="1" ht="0.75" customHeight="1" hidden="1" outlineLevel="1">
      <c r="C550" s="56"/>
      <c r="D550" s="29"/>
      <c r="E550" s="29"/>
      <c r="F550" s="29"/>
      <c r="G550" s="29"/>
      <c r="H550" s="29"/>
      <c r="I550" s="98"/>
      <c r="J550" s="115"/>
      <c r="K550" s="29"/>
      <c r="L550" s="29"/>
      <c r="M550" s="29"/>
      <c r="N550" s="98"/>
      <c r="O550" s="115"/>
      <c r="P550" s="29"/>
      <c r="Q550" s="29"/>
      <c r="R550" s="29"/>
      <c r="S550" s="98"/>
      <c r="T550" s="115"/>
      <c r="U550" s="29"/>
      <c r="V550" s="29"/>
      <c r="W550" s="29"/>
      <c r="X550" s="98"/>
    </row>
    <row r="551" spans="1:24" s="14" customFormat="1" ht="12.75" hidden="1" outlineLevel="2">
      <c r="A551" s="14" t="s">
        <v>1395</v>
      </c>
      <c r="B551" s="14" t="s">
        <v>1396</v>
      </c>
      <c r="C551" s="54" t="s">
        <v>140</v>
      </c>
      <c r="D551" s="15"/>
      <c r="E551" s="15"/>
      <c r="F551" s="15">
        <v>882.28</v>
      </c>
      <c r="G551" s="15">
        <v>4176.1</v>
      </c>
      <c r="H551" s="90">
        <f aca="true" t="shared" si="212" ref="H551:H556">(+F551-G551)</f>
        <v>-3293.8200000000006</v>
      </c>
      <c r="I551" s="103">
        <f aca="true" t="shared" si="213" ref="I551:I556">IF(G551&lt;0,IF(H551=0,0,IF(OR(G551=0,F551=0),"N.M.",IF(ABS(H551/G551)&gt;=10,"N.M.",H551/(-G551)))),IF(H551=0,0,IF(OR(G551=0,F551=0),"N.M.",IF(ABS(H551/G551)&gt;=10,"N.M.",H551/G551))))</f>
        <v>-0.7887311127607098</v>
      </c>
      <c r="J551" s="104"/>
      <c r="K551" s="15">
        <v>3919.76</v>
      </c>
      <c r="L551" s="15">
        <v>123028.98</v>
      </c>
      <c r="M551" s="90">
        <f aca="true" t="shared" si="214" ref="M551:M556">(+K551-L551)</f>
        <v>-119109.22</v>
      </c>
      <c r="N551" s="103">
        <f aca="true" t="shared" si="215" ref="N551:N556">IF(L551&lt;0,IF(M551=0,0,IF(OR(L551=0,K551=0),"N.M.",IF(ABS(M551/L551)&gt;=10,"N.M.",M551/(-L551)))),IF(M551=0,0,IF(OR(L551=0,K551=0),"N.M.",IF(ABS(M551/L551)&gt;=10,"N.M.",M551/L551))))</f>
        <v>-0.9681395391557339</v>
      </c>
      <c r="O551" s="104"/>
      <c r="P551" s="15">
        <v>2167.65</v>
      </c>
      <c r="Q551" s="15">
        <v>121357.61</v>
      </c>
      <c r="R551" s="90">
        <f aca="true" t="shared" si="216" ref="R551:R556">(+P551-Q551)</f>
        <v>-119189.96</v>
      </c>
      <c r="S551" s="103">
        <f aca="true" t="shared" si="217" ref="S551:S556">IF(Q551&lt;0,IF(R551=0,0,IF(OR(Q551=0,P551=0),"N.M.",IF(ABS(R551/Q551)&gt;=10,"N.M.",R551/(-Q551)))),IF(R551=0,0,IF(OR(Q551=0,P551=0),"N.M.",IF(ABS(R551/Q551)&gt;=10,"N.M.",R551/Q551))))</f>
        <v>-0.982138326554058</v>
      </c>
      <c r="T551" s="104"/>
      <c r="U551" s="15">
        <v>-92317.55</v>
      </c>
      <c r="V551" s="15">
        <v>1213507.23</v>
      </c>
      <c r="W551" s="90">
        <f aca="true" t="shared" si="218" ref="W551:W556">(+U551-V551)</f>
        <v>-1305824.78</v>
      </c>
      <c r="X551" s="103">
        <f aca="true" t="shared" si="219" ref="X551:X556">IF(V551&lt;0,IF(W551=0,0,IF(OR(V551=0,U551=0),"N.M.",IF(ABS(W551/V551)&gt;=10,"N.M.",W551/(-V551)))),IF(W551=0,0,IF(OR(V551=0,U551=0),"N.M.",IF(ABS(W551/V551)&gt;=10,"N.M.",W551/V551))))</f>
        <v>-1.0760749896809432</v>
      </c>
    </row>
    <row r="552" spans="1:24" s="14" customFormat="1" ht="12.75" hidden="1" outlineLevel="2">
      <c r="A552" s="14" t="s">
        <v>1397</v>
      </c>
      <c r="B552" s="14" t="s">
        <v>1398</v>
      </c>
      <c r="C552" s="54" t="s">
        <v>141</v>
      </c>
      <c r="D552" s="15"/>
      <c r="E552" s="15"/>
      <c r="F552" s="15">
        <v>98406.13</v>
      </c>
      <c r="G552" s="15">
        <v>90545.94</v>
      </c>
      <c r="H552" s="90">
        <f t="shared" si="212"/>
        <v>7860.190000000002</v>
      </c>
      <c r="I552" s="103">
        <f t="shared" si="213"/>
        <v>0.08680886188823046</v>
      </c>
      <c r="J552" s="104"/>
      <c r="K552" s="15">
        <v>388769.85000000003</v>
      </c>
      <c r="L552" s="15">
        <v>357003.51</v>
      </c>
      <c r="M552" s="90">
        <f t="shared" si="214"/>
        <v>31766.340000000026</v>
      </c>
      <c r="N552" s="103">
        <f t="shared" si="215"/>
        <v>0.0889804696878191</v>
      </c>
      <c r="O552" s="104"/>
      <c r="P552" s="15">
        <v>289596.08</v>
      </c>
      <c r="Q552" s="15">
        <v>265877.9</v>
      </c>
      <c r="R552" s="90">
        <f t="shared" si="216"/>
        <v>23718.179999999993</v>
      </c>
      <c r="S552" s="103">
        <f t="shared" si="217"/>
        <v>0.08920703826831787</v>
      </c>
      <c r="T552" s="104"/>
      <c r="U552" s="15">
        <v>1147019.72</v>
      </c>
      <c r="V552" s="15">
        <v>1047413.89</v>
      </c>
      <c r="W552" s="90">
        <f t="shared" si="218"/>
        <v>99605.82999999996</v>
      </c>
      <c r="X552" s="103">
        <f t="shared" si="219"/>
        <v>0.09509691531778326</v>
      </c>
    </row>
    <row r="553" spans="1:24" s="14" customFormat="1" ht="12.75" hidden="1" outlineLevel="2">
      <c r="A553" s="14" t="s">
        <v>1399</v>
      </c>
      <c r="B553" s="14" t="s">
        <v>1400</v>
      </c>
      <c r="C553" s="54" t="s">
        <v>142</v>
      </c>
      <c r="D553" s="15"/>
      <c r="E553" s="15"/>
      <c r="F553" s="15">
        <v>0</v>
      </c>
      <c r="G553" s="15">
        <v>0</v>
      </c>
      <c r="H553" s="90">
        <f t="shared" si="212"/>
        <v>0</v>
      </c>
      <c r="I553" s="103">
        <f t="shared" si="213"/>
        <v>0</v>
      </c>
      <c r="J553" s="104"/>
      <c r="K553" s="15">
        <v>-4557</v>
      </c>
      <c r="L553" s="15">
        <v>0</v>
      </c>
      <c r="M553" s="90">
        <f t="shared" si="214"/>
        <v>-4557</v>
      </c>
      <c r="N553" s="103" t="str">
        <f t="shared" si="215"/>
        <v>N.M.</v>
      </c>
      <c r="O553" s="104"/>
      <c r="P553" s="15">
        <v>-4557</v>
      </c>
      <c r="Q553" s="15">
        <v>0</v>
      </c>
      <c r="R553" s="90">
        <f t="shared" si="216"/>
        <v>-4557</v>
      </c>
      <c r="S553" s="103" t="str">
        <f t="shared" si="217"/>
        <v>N.M.</v>
      </c>
      <c r="T553" s="104"/>
      <c r="U553" s="15">
        <v>359467</v>
      </c>
      <c r="V553" s="15">
        <v>0</v>
      </c>
      <c r="W553" s="90">
        <f t="shared" si="218"/>
        <v>359467</v>
      </c>
      <c r="X553" s="103" t="str">
        <f t="shared" si="219"/>
        <v>N.M.</v>
      </c>
    </row>
    <row r="554" spans="1:24" s="14" customFormat="1" ht="12.75" hidden="1" outlineLevel="2">
      <c r="A554" s="14" t="s">
        <v>1401</v>
      </c>
      <c r="B554" s="14" t="s">
        <v>1402</v>
      </c>
      <c r="C554" s="54" t="s">
        <v>143</v>
      </c>
      <c r="D554" s="15"/>
      <c r="E554" s="15"/>
      <c r="F554" s="15">
        <v>0</v>
      </c>
      <c r="G554" s="15">
        <v>0</v>
      </c>
      <c r="H554" s="90">
        <f t="shared" si="212"/>
        <v>0</v>
      </c>
      <c r="I554" s="103">
        <f t="shared" si="213"/>
        <v>0</v>
      </c>
      <c r="J554" s="104"/>
      <c r="K554" s="15">
        <v>18788</v>
      </c>
      <c r="L554" s="15">
        <v>0</v>
      </c>
      <c r="M554" s="90">
        <f t="shared" si="214"/>
        <v>18788</v>
      </c>
      <c r="N554" s="103" t="str">
        <f t="shared" si="215"/>
        <v>N.M.</v>
      </c>
      <c r="O554" s="104"/>
      <c r="P554" s="15">
        <v>18788</v>
      </c>
      <c r="Q554" s="15">
        <v>0</v>
      </c>
      <c r="R554" s="90">
        <f t="shared" si="216"/>
        <v>18788</v>
      </c>
      <c r="S554" s="103" t="str">
        <f t="shared" si="217"/>
        <v>N.M.</v>
      </c>
      <c r="T554" s="104"/>
      <c r="U554" s="15">
        <v>-226830</v>
      </c>
      <c r="V554" s="15">
        <v>0</v>
      </c>
      <c r="W554" s="90">
        <f t="shared" si="218"/>
        <v>-226830</v>
      </c>
      <c r="X554" s="103" t="str">
        <f t="shared" si="219"/>
        <v>N.M.</v>
      </c>
    </row>
    <row r="555" spans="1:24" s="13" customFormat="1" ht="12.75" collapsed="1">
      <c r="A555" s="13" t="s">
        <v>233</v>
      </c>
      <c r="C555" s="56" t="s">
        <v>272</v>
      </c>
      <c r="D555" s="29"/>
      <c r="E555" s="29"/>
      <c r="F555" s="129">
        <v>99288.41</v>
      </c>
      <c r="G555" s="129">
        <v>94722.04000000001</v>
      </c>
      <c r="H555" s="129">
        <f t="shared" si="212"/>
        <v>4566.369999999995</v>
      </c>
      <c r="I555" s="99">
        <f t="shared" si="213"/>
        <v>0.048208104470722914</v>
      </c>
      <c r="J555" s="115"/>
      <c r="K555" s="129">
        <v>406920.61000000004</v>
      </c>
      <c r="L555" s="129">
        <v>480032.49</v>
      </c>
      <c r="M555" s="129">
        <f t="shared" si="214"/>
        <v>-73111.87999999995</v>
      </c>
      <c r="N555" s="99">
        <f t="shared" si="215"/>
        <v>-0.15230610744701875</v>
      </c>
      <c r="O555" s="115"/>
      <c r="P555" s="129">
        <v>305994.73000000004</v>
      </c>
      <c r="Q555" s="129">
        <v>387235.51</v>
      </c>
      <c r="R555" s="129">
        <f t="shared" si="216"/>
        <v>-81240.77999999997</v>
      </c>
      <c r="S555" s="99">
        <f t="shared" si="217"/>
        <v>-0.20979682364357538</v>
      </c>
      <c r="T555" s="115"/>
      <c r="U555" s="129">
        <v>1187339.1700000002</v>
      </c>
      <c r="V555" s="129">
        <v>2260921.12</v>
      </c>
      <c r="W555" s="129">
        <f t="shared" si="218"/>
        <v>-1073581.95</v>
      </c>
      <c r="X555" s="99">
        <f t="shared" si="219"/>
        <v>-0.47484272693246365</v>
      </c>
    </row>
    <row r="556" spans="1:24" s="1" customFormat="1" ht="12.75">
      <c r="A556" s="32" t="s">
        <v>234</v>
      </c>
      <c r="C556" s="52" t="s">
        <v>279</v>
      </c>
      <c r="D556" s="29"/>
      <c r="E556" s="29"/>
      <c r="F556" s="29">
        <v>3101711.13</v>
      </c>
      <c r="G556" s="29">
        <v>3076537.03</v>
      </c>
      <c r="H556" s="29">
        <f t="shared" si="212"/>
        <v>25174.100000000093</v>
      </c>
      <c r="I556" s="98">
        <f t="shared" si="213"/>
        <v>0.008182609133100567</v>
      </c>
      <c r="J556" s="115"/>
      <c r="K556" s="29">
        <v>12474681.889999999</v>
      </c>
      <c r="L556" s="29">
        <v>12380603.88</v>
      </c>
      <c r="M556" s="29">
        <f t="shared" si="214"/>
        <v>94078.00999999791</v>
      </c>
      <c r="N556" s="98">
        <f t="shared" si="215"/>
        <v>0.007598822392821594</v>
      </c>
      <c r="O556" s="115"/>
      <c r="P556" s="29">
        <v>9348994.290000001</v>
      </c>
      <c r="Q556" s="29">
        <v>9319828.92</v>
      </c>
      <c r="R556" s="29">
        <f t="shared" si="216"/>
        <v>29165.370000001043</v>
      </c>
      <c r="S556" s="98">
        <f t="shared" si="217"/>
        <v>0.003129388988827173</v>
      </c>
      <c r="T556" s="115"/>
      <c r="U556" s="29">
        <v>37130866.89</v>
      </c>
      <c r="V556" s="29">
        <v>36863617.76</v>
      </c>
      <c r="W556" s="29">
        <f t="shared" si="218"/>
        <v>267249.1300000027</v>
      </c>
      <c r="X556" s="98">
        <f t="shared" si="219"/>
        <v>0.007249671796727167</v>
      </c>
    </row>
    <row r="557" spans="1:24" s="1" customFormat="1" ht="0.75" customHeight="1" hidden="1" outlineLevel="1">
      <c r="A557" s="32"/>
      <c r="C557" s="52"/>
      <c r="D557" s="29"/>
      <c r="E557" s="29"/>
      <c r="F557" s="29"/>
      <c r="G557" s="29"/>
      <c r="H557" s="29"/>
      <c r="I557" s="98"/>
      <c r="J557" s="115"/>
      <c r="K557" s="29"/>
      <c r="L557" s="29"/>
      <c r="M557" s="29"/>
      <c r="N557" s="98"/>
      <c r="O557" s="115"/>
      <c r="P557" s="29"/>
      <c r="Q557" s="29"/>
      <c r="R557" s="29"/>
      <c r="S557" s="98"/>
      <c r="T557" s="115"/>
      <c r="U557" s="29"/>
      <c r="V557" s="29"/>
      <c r="W557" s="29"/>
      <c r="X557" s="98"/>
    </row>
    <row r="558" spans="1:24" s="14" customFormat="1" ht="12.75" hidden="1" outlineLevel="2">
      <c r="A558" s="14" t="s">
        <v>1403</v>
      </c>
      <c r="B558" s="14" t="s">
        <v>1404</v>
      </c>
      <c r="C558" s="54" t="s">
        <v>144</v>
      </c>
      <c r="D558" s="15"/>
      <c r="E558" s="15"/>
      <c r="F558" s="15">
        <v>-69544.18000000001</v>
      </c>
      <c r="G558" s="15">
        <v>-64379.65</v>
      </c>
      <c r="H558" s="90">
        <f>(+F558-G558)</f>
        <v>-5164.530000000006</v>
      </c>
      <c r="I558" s="103">
        <f>IF(G558&lt;0,IF(H558=0,0,IF(OR(G558=0,F558=0),"N.M.",IF(ABS(H558/G558)&gt;=10,"N.M.",H558/(-G558)))),IF(H558=0,0,IF(OR(G558=0,F558=0),"N.M.",IF(ABS(H558/G558)&gt;=10,"N.M.",H558/G558))))</f>
        <v>-0.08021991421202206</v>
      </c>
      <c r="J558" s="104"/>
      <c r="K558" s="15">
        <v>-242893.88</v>
      </c>
      <c r="L558" s="15">
        <v>-228969.22</v>
      </c>
      <c r="M558" s="90">
        <f>(+K558-L558)</f>
        <v>-13924.660000000003</v>
      </c>
      <c r="N558" s="103">
        <f>IF(L558&lt;0,IF(M558=0,0,IF(OR(L558=0,K558=0),"N.M.",IF(ABS(M558/L558)&gt;=10,"N.M.",M558/(-L558)))),IF(M558=0,0,IF(OR(L558=0,K558=0),"N.M.",IF(ABS(M558/L558)&gt;=10,"N.M.",M558/L558))))</f>
        <v>-0.060814549658683395</v>
      </c>
      <c r="O558" s="104"/>
      <c r="P558" s="15">
        <v>-185482.01</v>
      </c>
      <c r="Q558" s="15">
        <v>-162201.48</v>
      </c>
      <c r="R558" s="90">
        <f>(+P558-Q558)</f>
        <v>-23280.53</v>
      </c>
      <c r="S558" s="103">
        <f>IF(Q558&lt;0,IF(R558=0,0,IF(OR(Q558=0,P558=0),"N.M.",IF(ABS(R558/Q558)&gt;=10,"N.M.",R558/(-Q558)))),IF(R558=0,0,IF(OR(Q558=0,P558=0),"N.M.",IF(ABS(R558/Q558)&gt;=10,"N.M.",R558/Q558))))</f>
        <v>-0.14352846842088</v>
      </c>
      <c r="T558" s="104"/>
      <c r="U558" s="15">
        <v>-608166.88</v>
      </c>
      <c r="V558" s="15">
        <v>-553933.85</v>
      </c>
      <c r="W558" s="90">
        <f>(+U558-V558)</f>
        <v>-54233.03000000003</v>
      </c>
      <c r="X558" s="103">
        <f>IF(V558&lt;0,IF(W558=0,0,IF(OR(V558=0,U558=0),"N.M.",IF(ABS(W558/V558)&gt;=10,"N.M.",W558/(-V558)))),IF(W558=0,0,IF(OR(V558=0,U558=0),"N.M.",IF(ABS(W558/V558)&gt;=10,"N.M.",W558/V558))))</f>
        <v>-0.09790524626722132</v>
      </c>
    </row>
    <row r="559" spans="1:24" s="1" customFormat="1" ht="12.75" collapsed="1">
      <c r="A559" s="1" t="s">
        <v>235</v>
      </c>
      <c r="C559" s="52" t="s">
        <v>280</v>
      </c>
      <c r="D559" s="35"/>
      <c r="E559" s="35"/>
      <c r="F559" s="128">
        <v>-69544.18000000001</v>
      </c>
      <c r="G559" s="128">
        <v>-64379.65</v>
      </c>
      <c r="H559" s="128">
        <f>(+F559-G559)</f>
        <v>-5164.530000000006</v>
      </c>
      <c r="I559" s="96">
        <f>IF(G559&lt;0,IF(H559=0,0,IF(OR(G559=0,F559=0),"N.M.",IF(ABS(H559/G559)&gt;=10,"N.M.",H559/(-G559)))),IF(H559=0,0,IF(OR(G559=0,F559=0),"N.M.",IF(ABS(H559/G559)&gt;=10,"N.M.",H559/G559))))</f>
        <v>-0.08021991421202206</v>
      </c>
      <c r="J559" s="115"/>
      <c r="K559" s="128">
        <v>-242893.88</v>
      </c>
      <c r="L559" s="128">
        <v>-228969.22</v>
      </c>
      <c r="M559" s="128">
        <f>(+K559-L559)</f>
        <v>-13924.660000000003</v>
      </c>
      <c r="N559" s="96">
        <f>IF(L559&lt;0,IF(M559=0,0,IF(OR(L559=0,K559=0),"N.M.",IF(ABS(M559/L559)&gt;=10,"N.M.",M559/(-L559)))),IF(M559=0,0,IF(OR(L559=0,K559=0),"N.M.",IF(ABS(M559/L559)&gt;=10,"N.M.",M559/L559))))</f>
        <v>-0.060814549658683395</v>
      </c>
      <c r="O559" s="115"/>
      <c r="P559" s="128">
        <v>-185482.01</v>
      </c>
      <c r="Q559" s="128">
        <v>-162201.48</v>
      </c>
      <c r="R559" s="128">
        <f>(+P559-Q559)</f>
        <v>-23280.53</v>
      </c>
      <c r="S559" s="96">
        <f>IF(Q559&lt;0,IF(R559=0,0,IF(OR(Q559=0,P559=0),"N.M.",IF(ABS(R559/Q559)&gt;=10,"N.M.",R559/(-Q559)))),IF(R559=0,0,IF(OR(Q559=0,P559=0),"N.M.",IF(ABS(R559/Q559)&gt;=10,"N.M.",R559/Q559))))</f>
        <v>-0.14352846842088</v>
      </c>
      <c r="T559" s="115"/>
      <c r="U559" s="128">
        <v>-608166.88</v>
      </c>
      <c r="V559" s="128">
        <v>-553933.85</v>
      </c>
      <c r="W559" s="128">
        <f>(+U559-V559)</f>
        <v>-54233.03000000003</v>
      </c>
      <c r="X559" s="96">
        <f>IF(V559&lt;0,IF(W559=0,0,IF(OR(V559=0,U559=0),"N.M.",IF(ABS(W559/V559)&gt;=10,"N.M.",W559/(-V559)))),IF(W559=0,0,IF(OR(V559=0,U559=0),"N.M.",IF(ABS(W559/V559)&gt;=10,"N.M.",W559/V559))))</f>
        <v>-0.09790524626722132</v>
      </c>
    </row>
    <row r="560" spans="1:24" s="1" customFormat="1" ht="12.75">
      <c r="A560" s="32" t="s">
        <v>236</v>
      </c>
      <c r="C560" s="51" t="s">
        <v>281</v>
      </c>
      <c r="D560" s="29"/>
      <c r="E560" s="29"/>
      <c r="F560" s="29">
        <v>3032166.9499999997</v>
      </c>
      <c r="G560" s="29">
        <v>3012157.38</v>
      </c>
      <c r="H560" s="29">
        <f>(+F560-G560)</f>
        <v>20009.569999999832</v>
      </c>
      <c r="I560" s="98">
        <f>IF(G560&lt;0,IF(H560=0,0,IF(OR(G560=0,F560=0),"N.M.",IF(ABS(H560/G560)&gt;=10,"N.M.",H560/(-G560)))),IF(H560=0,0,IF(OR(G560=0,F560=0),"N.M.",IF(ABS(H560/G560)&gt;=10,"N.M.",H560/G560))))</f>
        <v>0.006642936432491397</v>
      </c>
      <c r="J560" s="115"/>
      <c r="K560" s="29">
        <v>12231788.009999998</v>
      </c>
      <c r="L560" s="29">
        <v>12151634.66</v>
      </c>
      <c r="M560" s="29">
        <f>(+K560-L560)</f>
        <v>80153.34999999776</v>
      </c>
      <c r="N560" s="98">
        <f>IF(L560&lt;0,IF(M560=0,0,IF(OR(L560=0,K560=0),"N.M.",IF(ABS(M560/L560)&gt;=10,"N.M.",M560/(-L560)))),IF(M560=0,0,IF(OR(L560=0,K560=0),"N.M.",IF(ABS(M560/L560)&gt;=10,"N.M.",M560/L560))))</f>
        <v>0.006596096100867944</v>
      </c>
      <c r="O560" s="115"/>
      <c r="P560" s="29">
        <v>9163512.280000001</v>
      </c>
      <c r="Q560" s="29">
        <v>9157627.44</v>
      </c>
      <c r="R560" s="29">
        <f>(+P560-Q560)</f>
        <v>5884.840000001714</v>
      </c>
      <c r="S560" s="98">
        <f>IF(Q560&lt;0,IF(R560=0,0,IF(OR(Q560=0,P560=0),"N.M.",IF(ABS(R560/Q560)&gt;=10,"N.M.",R560/(-Q560)))),IF(R560=0,0,IF(OR(Q560=0,P560=0),"N.M.",IF(ABS(R560/Q560)&gt;=10,"N.M.",R560/Q560))))</f>
        <v>0.0006426162276810984</v>
      </c>
      <c r="T560" s="115"/>
      <c r="U560" s="29">
        <v>36522700.01</v>
      </c>
      <c r="V560" s="29">
        <v>36309683.910000004</v>
      </c>
      <c r="W560" s="29">
        <f>(+U560-V560)</f>
        <v>213016.09999999404</v>
      </c>
      <c r="X560" s="98">
        <f>IF(V560&lt;0,IF(W560=0,0,IF(OR(V560=0,U560=0),"N.M.",IF(ABS(W560/V560)&gt;=10,"N.M.",W560/(-V560)))),IF(W560=0,0,IF(OR(V560=0,U560=0),"N.M.",IF(ABS(W560/V560)&gt;=10,"N.M.",W560/V560))))</f>
        <v>0.005866647050081522</v>
      </c>
    </row>
    <row r="561" spans="3:24" s="1" customFormat="1" ht="5.25" customHeight="1">
      <c r="C561" s="57"/>
      <c r="D561" s="35"/>
      <c r="E561" s="35"/>
      <c r="F561" s="130" t="str">
        <f>IF(ABS(F535+F538+F541+F544+F547+F549+F555+F556+F559-F556-F560)&gt;$C$571,$C$572," ")</f>
        <v> </v>
      </c>
      <c r="G561" s="130" t="str">
        <f>IF(ABS(G535+G538+G541+G544+G547+G549+G555+G556+G559-G556-G560)&gt;$C$571,$C$572," ")</f>
        <v> </v>
      </c>
      <c r="H561" s="130" t="str">
        <f>IF(ABS(H535+H538+H541+H544+H547+H549+H555+H556+H559-H556-H560)&gt;$C$571,$C$572," ")</f>
        <v> </v>
      </c>
      <c r="I561" s="101"/>
      <c r="J561" s="106"/>
      <c r="K561" s="130" t="str">
        <f>IF(ABS(K535+K538+K541+K544+K547+K549+K555+K556+K559-K556-K560)&gt;$C$571,$C$572," ")</f>
        <v> </v>
      </c>
      <c r="L561" s="130" t="str">
        <f>IF(ABS(L535+L538+L541+L544+L547+L549+L555+L556+L559-L556-L560)&gt;$C$571,$C$572," ")</f>
        <v> </v>
      </c>
      <c r="M561" s="130" t="str">
        <f>IF(ABS(M535+M538+M541+M544+M547+M549+M555+M556+M559-M556-M560)&gt;$C$571,$C$572," ")</f>
        <v> </v>
      </c>
      <c r="N561" s="101"/>
      <c r="O561" s="106"/>
      <c r="P561" s="130" t="str">
        <f>IF(ABS(P535+P538+P541+P544+P547+P549+P555+P556+P559-P556-P560)&gt;$C$571,$C$572," ")</f>
        <v> </v>
      </c>
      <c r="Q561" s="130" t="str">
        <f>IF(ABS(Q535+Q538+Q541+Q544+Q547+Q549+Q555+Q556+Q559-Q556-Q560)&gt;$C$571,$C$572," ")</f>
        <v> </v>
      </c>
      <c r="R561" s="130" t="str">
        <f>IF(ABS(R535+R538+R541+R544+R547+R549+R555+R556+R559-R556-R560)&gt;$C$571,$C$572," ")</f>
        <v> </v>
      </c>
      <c r="S561" s="101"/>
      <c r="T561" s="106"/>
      <c r="U561" s="130" t="str">
        <f>IF(ABS(U535+U538+U541+U544+U547+U549+U555+U556+U559-U556-U560)&gt;$C$571,$C$572," ")</f>
        <v> </v>
      </c>
      <c r="V561" s="130" t="str">
        <f>IF(ABS(V535+V538+V541+V544+V547+V549+V555+V556+V559-V556-V560)&gt;$C$571,$C$572," ")</f>
        <v> </v>
      </c>
      <c r="W561" s="130" t="str">
        <f>IF(ABS(W535+W538+W541+W544+W547+W549+W555+W556+W559-W556-W560)&gt;$C$571,$C$572," ")</f>
        <v> </v>
      </c>
      <c r="X561" s="101"/>
    </row>
    <row r="562" spans="1:24" s="1" customFormat="1" ht="12.75">
      <c r="A562" s="32" t="s">
        <v>237</v>
      </c>
      <c r="C562" s="51" t="s">
        <v>282</v>
      </c>
      <c r="D562" s="35"/>
      <c r="E562" s="35"/>
      <c r="F562" s="29">
        <v>0</v>
      </c>
      <c r="G562" s="29">
        <v>0</v>
      </c>
      <c r="H562" s="29">
        <f>(+F562-G562)</f>
        <v>0</v>
      </c>
      <c r="I562" s="98">
        <f>IF(G562&lt;0,IF(H562=0,0,IF(OR(G562=0,F562=0),"N.M.",IF(ABS(H562/G562)&gt;=10,"N.M.",H562/(-G562)))),IF(H562=0,0,IF(OR(G562=0,F562=0),"N.M.",IF(ABS(H562/G562)&gt;=10,"N.M.",H562/G562))))</f>
        <v>0</v>
      </c>
      <c r="J562" s="115"/>
      <c r="K562" s="29">
        <v>0</v>
      </c>
      <c r="L562" s="29">
        <v>0</v>
      </c>
      <c r="M562" s="29">
        <f>(+K562-L562)</f>
        <v>0</v>
      </c>
      <c r="N562" s="98">
        <f>IF(L562&lt;0,IF(M562=0,0,IF(OR(L562=0,K562=0),"N.M.",IF(ABS(M562/L562)&gt;=10,"N.M.",M562/(-L562)))),IF(M562=0,0,IF(OR(L562=0,K562=0),"N.M.",IF(ABS(M562/L562)&gt;=10,"N.M.",M562/L562))))</f>
        <v>0</v>
      </c>
      <c r="O562" s="115"/>
      <c r="P562" s="29">
        <v>0</v>
      </c>
      <c r="Q562" s="29">
        <v>0</v>
      </c>
      <c r="R562" s="29">
        <f>(+P562-Q562)</f>
        <v>0</v>
      </c>
      <c r="S562" s="98">
        <f>IF(Q562&lt;0,IF(R562=0,0,IF(OR(Q562=0,P562=0),"N.M.",IF(ABS(R562/Q562)&gt;=10,"N.M.",R562/(-Q562)))),IF(R562=0,0,IF(OR(Q562=0,P562=0),"N.M.",IF(ABS(R562/Q562)&gt;=10,"N.M.",R562/Q562))))</f>
        <v>0</v>
      </c>
      <c r="T562" s="115"/>
      <c r="U562" s="29">
        <v>0</v>
      </c>
      <c r="V562" s="29">
        <v>0</v>
      </c>
      <c r="W562" s="29">
        <f>(+U562-V562)</f>
        <v>0</v>
      </c>
      <c r="X562" s="98">
        <f>IF(V562&lt;0,IF(W562=0,0,IF(OR(V562=0,U562=0),"N.M.",IF(ABS(W562/V562)&gt;=10,"N.M.",W562/(-V562)))),IF(W562=0,0,IF(OR(V562=0,U562=0),"N.M.",IF(ABS(W562/V562)&gt;=10,"N.M.",W562/V562))))</f>
        <v>0</v>
      </c>
    </row>
    <row r="563" spans="4:24" s="1" customFormat="1" ht="5.25" customHeight="1">
      <c r="D563" s="35"/>
      <c r="E563" s="35"/>
      <c r="F563" s="130"/>
      <c r="G563" s="130"/>
      <c r="H563" s="130"/>
      <c r="I563" s="101"/>
      <c r="J563" s="106"/>
      <c r="K563" s="130"/>
      <c r="L563" s="130"/>
      <c r="M563" s="130"/>
      <c r="N563" s="101"/>
      <c r="O563" s="106"/>
      <c r="P563" s="130"/>
      <c r="Q563" s="130"/>
      <c r="R563" s="130"/>
      <c r="S563" s="101"/>
      <c r="T563" s="106"/>
      <c r="U563" s="130"/>
      <c r="V563" s="130"/>
      <c r="W563" s="130"/>
      <c r="X563" s="101"/>
    </row>
    <row r="564" spans="1:24" ht="12.75">
      <c r="A564" s="32" t="s">
        <v>238</v>
      </c>
      <c r="B564" s="1"/>
      <c r="C564" s="13" t="s">
        <v>274</v>
      </c>
      <c r="D564" s="29"/>
      <c r="E564" s="29"/>
      <c r="F564" s="29">
        <v>-847627.2099999886</v>
      </c>
      <c r="G564" s="29">
        <v>-1689031.8030000052</v>
      </c>
      <c r="H564" s="29">
        <f>+F564-G564</f>
        <v>841404.5930000166</v>
      </c>
      <c r="I564" s="98">
        <f>IF(G564&lt;0,IF(H564=0,0,IF(OR(G564=0,F564=0),"N.M.",IF(ABS(H564/G564)&gt;=10,"N.M.",H564/(-G564)))),IF(H564=0,0,IF(OR(G564=0,F564=0),"N.M.",IF(ABS(H564/G564)&gt;=10,"N.M.",H564/G564))))</f>
        <v>0.4981579337378611</v>
      </c>
      <c r="J564" s="115"/>
      <c r="K564" s="29">
        <v>16022594.033000037</v>
      </c>
      <c r="L564" s="29">
        <v>7802137.612999958</v>
      </c>
      <c r="M564" s="29">
        <f>+K564-L564</f>
        <v>8220456.420000079</v>
      </c>
      <c r="N564" s="98">
        <f>IF(L564&lt;0,IF(M564=0,0,IF(OR(L564=0,K564=0),"N.M.",IF(ABS(M564/L564)&gt;=10,"N.M.",M564/(-L564)))),IF(M564=0,0,IF(OR(L564=0,K564=0),"N.M.",IF(ABS(M564/L564)&gt;=10,"N.M.",M564/L564))))</f>
        <v>1.0536159226803583</v>
      </c>
      <c r="O564" s="115"/>
      <c r="P564" s="29">
        <v>7966192.393000054</v>
      </c>
      <c r="Q564" s="29">
        <v>2744748.0299999635</v>
      </c>
      <c r="R564" s="29">
        <f>+P564-Q564</f>
        <v>5221444.363000091</v>
      </c>
      <c r="S564" s="98">
        <f>IF(Q564&lt;0,IF(R564=0,0,IF(OR(Q564=0,P564=0),"N.M.",IF(ABS(R564/Q564)&gt;=10,"N.M.",R564/(-Q564)))),IF(R564=0,0,IF(OR(Q564=0,P564=0),"N.M.",IF(ABS(R564/Q564)&gt;=10,"N.M.",R564/Q564))))</f>
        <v>1.9023401441334347</v>
      </c>
      <c r="T564" s="115"/>
      <c r="U564" s="29">
        <v>43502331.521000125</v>
      </c>
      <c r="V564" s="29">
        <v>18916403.81300003</v>
      </c>
      <c r="W564" s="29">
        <f>+U564-V564</f>
        <v>24585927.708000094</v>
      </c>
      <c r="X564" s="98">
        <f>IF(V564&lt;0,IF(W564=0,0,IF(OR(V564=0,U564=0),"N.M.",IF(ABS(W564/V564)&gt;=10,"N.M.",W564/(-V564)))),IF(W564=0,0,IF(OR(V564=0,U564=0),"N.M.",IF(ABS(W564/V564)&gt;=10,"N.M.",W564/V564))))</f>
        <v>1.2997146789129002</v>
      </c>
    </row>
    <row r="565" spans="4:24" s="1" customFormat="1" ht="5.25" customHeight="1" hidden="1" outlineLevel="1">
      <c r="D565" s="35"/>
      <c r="E565" s="35"/>
      <c r="F565" s="130"/>
      <c r="G565" s="130"/>
      <c r="H565" s="130"/>
      <c r="I565" s="101"/>
      <c r="J565" s="106"/>
      <c r="K565" s="130"/>
      <c r="L565" s="130"/>
      <c r="M565" s="130"/>
      <c r="N565" s="101"/>
      <c r="O565" s="106"/>
      <c r="P565" s="130"/>
      <c r="Q565" s="130"/>
      <c r="R565" s="130"/>
      <c r="S565" s="101"/>
      <c r="T565" s="106"/>
      <c r="U565" s="130"/>
      <c r="V565" s="130"/>
      <c r="W565" s="130"/>
      <c r="X565" s="101"/>
    </row>
    <row r="566" spans="1:24" ht="12.75" collapsed="1">
      <c r="A566" s="9" t="s">
        <v>345</v>
      </c>
      <c r="C566" s="53" t="s">
        <v>273</v>
      </c>
      <c r="F566" s="17">
        <v>0</v>
      </c>
      <c r="G566" s="17">
        <v>0</v>
      </c>
      <c r="H566" s="35">
        <f>+F566-G566</f>
        <v>0</v>
      </c>
      <c r="I566" s="95">
        <f>IF(G566&lt;0,IF(H566=0,0,IF(OR(G566=0,F566=0),"N.M.",IF(ABS(H566/G566)&gt;=10,"N.M.",H566/(-G566)))),IF(H566=0,0,IF(OR(G566=0,F566=0),"N.M.",IF(ABS(H566/G566)&gt;=10,"N.M.",H566/G566))))</f>
        <v>0</v>
      </c>
      <c r="J566" s="114"/>
      <c r="K566" s="17">
        <v>0</v>
      </c>
      <c r="L566" s="17">
        <v>0</v>
      </c>
      <c r="M566" s="35">
        <f>+K566-L566</f>
        <v>0</v>
      </c>
      <c r="N566" s="95">
        <f>IF(L566&lt;0,IF(M566=0,0,IF(OR(L566=0,K566=0),"N.M.",IF(ABS(M566/L566)&gt;=10,"N.M.",M566/(-L566)))),IF(M566=0,0,IF(OR(L566=0,K566=0),"N.M.",IF(ABS(M566/L566)&gt;=10,"N.M.",M566/L566))))</f>
        <v>0</v>
      </c>
      <c r="O566" s="114"/>
      <c r="P566" s="17">
        <v>0</v>
      </c>
      <c r="Q566" s="17">
        <v>0</v>
      </c>
      <c r="R566" s="35">
        <f>+P566-Q566</f>
        <v>0</v>
      </c>
      <c r="S566" s="95">
        <f>IF(Q566&lt;0,IF(R566=0,0,IF(OR(Q566=0,P566=0),"N.M.",IF(ABS(R566/Q566)&gt;=10,"N.M.",R566/(-Q566)))),IF(R566=0,0,IF(OR(Q566=0,P566=0),"N.M.",IF(ABS(R566/Q566)&gt;=10,"N.M.",R566/Q566))))</f>
        <v>0</v>
      </c>
      <c r="T566" s="114"/>
      <c r="U566" s="17">
        <v>0</v>
      </c>
      <c r="V566" s="17">
        <v>0</v>
      </c>
      <c r="W566" s="35">
        <f>+U566-V566</f>
        <v>0</v>
      </c>
      <c r="X566" s="95">
        <f>IF(V566&lt;0,IF(W566=0,0,IF(OR(V566=0,U566=0),"N.M.",IF(ABS(W566/V566)&gt;=10,"N.M.",W566/(-V566)))),IF(W566=0,0,IF(OR(V566=0,U566=0),"N.M.",IF(ABS(W566/V566)&gt;=10,"N.M.",W566/V566))))</f>
        <v>0</v>
      </c>
    </row>
    <row r="567" spans="3:24" ht="13.5" thickBot="1">
      <c r="C567" s="12" t="s">
        <v>275</v>
      </c>
      <c r="D567" s="34"/>
      <c r="E567" s="34"/>
      <c r="F567" s="131">
        <f>+F564-F566</f>
        <v>-847627.2099999886</v>
      </c>
      <c r="G567" s="131">
        <f>+G564-G566</f>
        <v>-1689031.8030000052</v>
      </c>
      <c r="H567" s="135">
        <f>+F567-G567</f>
        <v>841404.5930000166</v>
      </c>
      <c r="I567" s="102">
        <f>IF(G567&lt;0,IF(H567=0,0,IF(OR(G567=0,F567=0),"N.M.",IF(ABS(H567/G567)&gt;=10,"N.M.",H567/(-G567)))),IF(H567=0,0,IF(OR(G567=0,F567=0),"N.M.",IF(ABS(H567/G567)&gt;=10,"N.M.",H567/G567))))</f>
        <v>0.4981579337378611</v>
      </c>
      <c r="J567" s="115"/>
      <c r="K567" s="131">
        <f>+K564-K566</f>
        <v>16022594.033000037</v>
      </c>
      <c r="L567" s="131">
        <f>+L564-L566</f>
        <v>7802137.612999958</v>
      </c>
      <c r="M567" s="135">
        <f>+K567-L567</f>
        <v>8220456.420000079</v>
      </c>
      <c r="N567" s="102">
        <f>IF(L567&lt;0,IF(M567=0,0,IF(OR(L567=0,K567=0),"N.M.",IF(ABS(M567/L567)&gt;=10,"N.M.",M567/(-L567)))),IF(M567=0,0,IF(OR(L567=0,K567=0),"N.M.",IF(ABS(M567/L567)&gt;=10,"N.M.",M567/L567))))</f>
        <v>1.0536159226803583</v>
      </c>
      <c r="O567" s="115"/>
      <c r="P567" s="131">
        <f>+P564-P566</f>
        <v>7966192.393000054</v>
      </c>
      <c r="Q567" s="131">
        <f>+Q564-Q566</f>
        <v>2744748.0299999635</v>
      </c>
      <c r="R567" s="135">
        <f>+P567-Q567</f>
        <v>5221444.363000091</v>
      </c>
      <c r="S567" s="102">
        <f>IF(Q567&lt;0,IF(R567=0,0,IF(OR(Q567=0,P567=0),"N.M.",IF(ABS(R567/Q567)&gt;=10,"N.M.",R567/(-Q567)))),IF(R567=0,0,IF(OR(Q567=0,P567=0),"N.M.",IF(ABS(R567/Q567)&gt;=10,"N.M.",R567/Q567))))</f>
        <v>1.9023401441334347</v>
      </c>
      <c r="T567" s="115"/>
      <c r="U567" s="131">
        <f>+U564-U566</f>
        <v>43502331.521000125</v>
      </c>
      <c r="V567" s="131">
        <f>+V564-V566</f>
        <v>18916403.81300003</v>
      </c>
      <c r="W567" s="135">
        <f>+U567-V567</f>
        <v>24585927.708000094</v>
      </c>
      <c r="X567" s="102">
        <f>IF(V567&lt;0,IF(W567=0,0,IF(OR(V567=0,U567=0),"N.M.",IF(ABS(W567/V567)&gt;=10,"N.M.",W567/(-V567)))),IF(W567=0,0,IF(OR(V567=0,U567=0),"N.M.",IF(ABS(W567/V567)&gt;=10,"N.M.",W567/V567))))</f>
        <v>1.2997146789129002</v>
      </c>
    </row>
    <row r="568" spans="6:24" ht="13.5" thickTop="1">
      <c r="F568" s="36" t="str">
        <f>IF(ABS(F145-F384-F397-F441-F449-F455+F528-F560+F562-F564)&gt;$C$571,$C$572," ")</f>
        <v> </v>
      </c>
      <c r="G568" s="36" t="str">
        <f>IF(ABS(G145-G384-G397-G441-G449-G455+G528-G560+G562-G564)&gt;$C$571,$C$572," ")</f>
        <v> </v>
      </c>
      <c r="H568" s="36" t="str">
        <f>IF(ABS(H145-H384-H397-H441-H449-H455+H528-H560+H562-H564)&gt;$C$571,$C$572," ")</f>
        <v> </v>
      </c>
      <c r="I568" s="117"/>
      <c r="K568" s="36" t="str">
        <f>IF(ABS(K145-K384-K397-K441-K449-K455+K528-K560+K562-K564)&gt;$C$571,$C$572," ")</f>
        <v> </v>
      </c>
      <c r="L568" s="36" t="str">
        <f>IF(ABS(L145-L384-L397-L441-L449-L455+L528-L560+L562-L564)&gt;$C$571,$C$572," ")</f>
        <v> </v>
      </c>
      <c r="M568" s="36" t="str">
        <f>IF(ABS(M145-M384-M397-M441-M449-M455+M528-M560+M562-M564)&gt;$C$571,$C$572," ")</f>
        <v> </v>
      </c>
      <c r="N568" s="117"/>
      <c r="P568" s="36" t="str">
        <f>IF(ABS(P145-P384-P397-P441-P449-P455+P528-P560+P562-P564)&gt;$C$571,$C$572," ")</f>
        <v> </v>
      </c>
      <c r="Q568" s="36" t="str">
        <f>IF(ABS(Q145-Q384-Q397-Q441-Q449-Q455+Q528-Q560+Q562-Q564)&gt;$C$571,$C$572," ")</f>
        <v> </v>
      </c>
      <c r="R568" s="36"/>
      <c r="S568" s="117"/>
      <c r="U568" s="36" t="str">
        <f>IF(ABS(U145-U384-U397-U441-U449-U455+U528-U560+U562-U564)&gt;$C$571,$C$572," ")</f>
        <v> </v>
      </c>
      <c r="V568" s="36" t="str">
        <f>IF(ABS(V145-V384-V397-V441-V449-V455+V528-V560+V562-V564)&gt;$C$571,$C$572," ")</f>
        <v> </v>
      </c>
      <c r="W568" s="36" t="str">
        <f>IF(ABS(W145-W384-W397-W441-W449-W455+W528-W560+W562-W564)&gt;$C$571,$C$572," ")</f>
        <v> </v>
      </c>
      <c r="X568" s="117"/>
    </row>
    <row r="569" spans="6:24" ht="12.75">
      <c r="F569" s="17" t="s">
        <v>175</v>
      </c>
      <c r="G569" s="17"/>
      <c r="I569" s="118"/>
      <c r="K569" s="17"/>
      <c r="L569" s="17"/>
      <c r="N569" s="118"/>
      <c r="P569" s="17"/>
      <c r="Q569" s="17"/>
      <c r="S569" s="118"/>
      <c r="U569" s="17"/>
      <c r="V569" s="17"/>
      <c r="X569" s="118"/>
    </row>
    <row r="570" spans="2:24" s="38" customFormat="1" ht="12.75" hidden="1" outlineLevel="2">
      <c r="B570" s="39" t="s">
        <v>239</v>
      </c>
      <c r="C570" s="136" t="s">
        <v>145</v>
      </c>
      <c r="D570" s="40"/>
      <c r="E570" s="40"/>
      <c r="F570" s="87"/>
      <c r="G570" s="87"/>
      <c r="H570" s="41"/>
      <c r="I570" s="119"/>
      <c r="J570" s="120"/>
      <c r="K570" s="87"/>
      <c r="L570" s="87"/>
      <c r="M570" s="41"/>
      <c r="N570" s="119"/>
      <c r="O570" s="120"/>
      <c r="P570" s="87"/>
      <c r="Q570" s="87"/>
      <c r="R570" s="41"/>
      <c r="S570" s="119"/>
      <c r="T570" s="120"/>
      <c r="U570" s="87"/>
      <c r="V570" s="87"/>
      <c r="W570" s="41"/>
      <c r="X570" s="119"/>
    </row>
    <row r="571" spans="1:24" s="38" customFormat="1" ht="12.75" hidden="1" outlineLevel="2">
      <c r="A571" s="40"/>
      <c r="B571" s="38" t="s">
        <v>240</v>
      </c>
      <c r="C571" s="48">
        <v>0.001</v>
      </c>
      <c r="D571" s="40"/>
      <c r="E571" s="40"/>
      <c r="F571" s="87"/>
      <c r="G571" s="87"/>
      <c r="H571" s="41"/>
      <c r="I571" s="119"/>
      <c r="J571" s="120"/>
      <c r="K571" s="87"/>
      <c r="L571" s="87"/>
      <c r="M571" s="41"/>
      <c r="N571" s="119"/>
      <c r="O571" s="120"/>
      <c r="P571" s="87"/>
      <c r="Q571" s="87"/>
      <c r="R571" s="41"/>
      <c r="S571" s="119"/>
      <c r="T571" s="120"/>
      <c r="U571" s="87"/>
      <c r="V571" s="87"/>
      <c r="W571" s="41"/>
      <c r="X571" s="119"/>
    </row>
    <row r="572" spans="1:24" s="38" customFormat="1" ht="12.75" hidden="1" outlineLevel="2">
      <c r="A572" s="40"/>
      <c r="B572" s="38" t="s">
        <v>241</v>
      </c>
      <c r="C572" s="48" t="s">
        <v>242</v>
      </c>
      <c r="D572" s="40"/>
      <c r="E572" s="40"/>
      <c r="F572" s="87"/>
      <c r="G572" s="87"/>
      <c r="H572" s="41"/>
      <c r="I572" s="119"/>
      <c r="J572" s="120"/>
      <c r="K572" s="87"/>
      <c r="L572" s="87"/>
      <c r="M572" s="41"/>
      <c r="N572" s="119"/>
      <c r="O572" s="120"/>
      <c r="P572" s="87"/>
      <c r="Q572" s="87"/>
      <c r="R572" s="41"/>
      <c r="S572" s="119"/>
      <c r="T572" s="120"/>
      <c r="U572" s="87"/>
      <c r="V572" s="87"/>
      <c r="W572" s="41"/>
      <c r="X572" s="119"/>
    </row>
    <row r="573" spans="1:24" s="38" customFormat="1" ht="12.75" hidden="1" outlineLevel="2">
      <c r="A573" s="40"/>
      <c r="B573" s="38" t="s">
        <v>241</v>
      </c>
      <c r="C573" s="48" t="s">
        <v>243</v>
      </c>
      <c r="F573" s="87"/>
      <c r="G573" s="87"/>
      <c r="H573" s="41"/>
      <c r="I573" s="119"/>
      <c r="J573" s="120"/>
      <c r="K573" s="87"/>
      <c r="L573" s="87"/>
      <c r="M573" s="41"/>
      <c r="N573" s="119"/>
      <c r="O573" s="120"/>
      <c r="P573" s="87"/>
      <c r="Q573" s="87"/>
      <c r="R573" s="41"/>
      <c r="S573" s="119"/>
      <c r="T573" s="120"/>
      <c r="U573" s="87"/>
      <c r="V573" s="87"/>
      <c r="W573" s="41"/>
      <c r="X573" s="119"/>
    </row>
    <row r="574" spans="1:24" s="38" customFormat="1" ht="12.75" hidden="1" outlineLevel="2">
      <c r="A574" s="40"/>
      <c r="B574" s="38" t="s">
        <v>244</v>
      </c>
      <c r="C574" s="48">
        <f>COUNTIF($F$457:$X$568,+C572)</f>
        <v>0</v>
      </c>
      <c r="F574" s="87"/>
      <c r="G574" s="87"/>
      <c r="H574" s="41"/>
      <c r="I574" s="119"/>
      <c r="J574" s="120"/>
      <c r="K574" s="87"/>
      <c r="L574" s="87"/>
      <c r="M574" s="41"/>
      <c r="N574" s="119"/>
      <c r="O574" s="120"/>
      <c r="P574" s="87"/>
      <c r="Q574" s="87"/>
      <c r="R574" s="41"/>
      <c r="S574" s="119"/>
      <c r="T574" s="120"/>
      <c r="U574" s="87"/>
      <c r="V574" s="87"/>
      <c r="W574" s="41"/>
      <c r="X574" s="119"/>
    </row>
    <row r="575" spans="1:24" s="38" customFormat="1" ht="12.75" hidden="1" outlineLevel="2">
      <c r="A575" s="40"/>
      <c r="B575" s="38" t="s">
        <v>244</v>
      </c>
      <c r="C575" s="48">
        <f>COUNTIF($F$457:$X$568,+C573)</f>
        <v>0</v>
      </c>
      <c r="F575" s="87"/>
      <c r="G575" s="87"/>
      <c r="H575" s="41"/>
      <c r="I575" s="119"/>
      <c r="J575" s="120"/>
      <c r="K575" s="87"/>
      <c r="L575" s="87"/>
      <c r="M575" s="41"/>
      <c r="N575" s="119"/>
      <c r="O575" s="120"/>
      <c r="P575" s="87"/>
      <c r="Q575" s="87"/>
      <c r="R575" s="41"/>
      <c r="S575" s="119"/>
      <c r="T575" s="120"/>
      <c r="U575" s="87"/>
      <c r="V575" s="87"/>
      <c r="W575" s="41"/>
      <c r="X575" s="119"/>
    </row>
    <row r="576" spans="1:24" s="38" customFormat="1" ht="12.75" hidden="1" outlineLevel="2">
      <c r="A576" s="40"/>
      <c r="B576" s="38" t="s">
        <v>245</v>
      </c>
      <c r="C576" s="48">
        <f>SUM(C574:C575)</f>
        <v>0</v>
      </c>
      <c r="F576" s="87"/>
      <c r="G576" s="87"/>
      <c r="H576" s="41"/>
      <c r="I576" s="119"/>
      <c r="J576" s="120"/>
      <c r="K576" s="87"/>
      <c r="L576" s="87"/>
      <c r="M576" s="41"/>
      <c r="N576" s="119"/>
      <c r="O576" s="120"/>
      <c r="P576" s="87"/>
      <c r="Q576" s="87"/>
      <c r="R576" s="41"/>
      <c r="S576" s="119"/>
      <c r="T576" s="120"/>
      <c r="U576" s="87"/>
      <c r="V576" s="87"/>
      <c r="W576" s="41"/>
      <c r="X576" s="119"/>
    </row>
    <row r="577" spans="1:24" s="38" customFormat="1" ht="12.75" hidden="1" outlineLevel="2">
      <c r="A577" s="40"/>
      <c r="B577" s="42" t="s">
        <v>397</v>
      </c>
      <c r="C577" s="137" t="s">
        <v>146</v>
      </c>
      <c r="D577" s="43"/>
      <c r="E577" s="43"/>
      <c r="F577" s="88"/>
      <c r="G577" s="88"/>
      <c r="H577" s="41"/>
      <c r="I577" s="119"/>
      <c r="J577" s="120"/>
      <c r="K577" s="88"/>
      <c r="L577" s="88"/>
      <c r="M577" s="41"/>
      <c r="N577" s="119"/>
      <c r="O577" s="120"/>
      <c r="P577" s="88"/>
      <c r="Q577" s="88"/>
      <c r="R577" s="41"/>
      <c r="S577" s="119"/>
      <c r="T577" s="120"/>
      <c r="U577" s="88"/>
      <c r="V577" s="88"/>
      <c r="W577" s="41"/>
      <c r="X577" s="119"/>
    </row>
    <row r="578" spans="1:24" s="38" customFormat="1" ht="12.75" hidden="1" outlineLevel="2">
      <c r="A578" s="40"/>
      <c r="B578" s="42" t="s">
        <v>246</v>
      </c>
      <c r="C578" s="137" t="s">
        <v>147</v>
      </c>
      <c r="D578" s="43"/>
      <c r="E578" s="43"/>
      <c r="F578" s="88"/>
      <c r="G578" s="88"/>
      <c r="H578" s="41"/>
      <c r="I578" s="119"/>
      <c r="J578" s="120"/>
      <c r="K578" s="88"/>
      <c r="L578" s="88"/>
      <c r="M578" s="41"/>
      <c r="N578" s="119"/>
      <c r="O578" s="120"/>
      <c r="P578" s="88"/>
      <c r="Q578" s="88"/>
      <c r="R578" s="41"/>
      <c r="S578" s="119"/>
      <c r="T578" s="120"/>
      <c r="U578" s="88"/>
      <c r="V578" s="88"/>
      <c r="W578" s="41"/>
      <c r="X578" s="119"/>
    </row>
    <row r="579" spans="1:24" s="38" customFormat="1" ht="12.75" hidden="1" outlineLevel="2">
      <c r="A579" s="40"/>
      <c r="B579" s="42" t="s">
        <v>247</v>
      </c>
      <c r="C579" s="137" t="s">
        <v>147</v>
      </c>
      <c r="D579" s="43"/>
      <c r="E579" s="43"/>
      <c r="F579" s="88"/>
      <c r="G579" s="88"/>
      <c r="H579" s="41"/>
      <c r="I579" s="119"/>
      <c r="J579" s="120"/>
      <c r="K579" s="88"/>
      <c r="L579" s="88"/>
      <c r="M579" s="41"/>
      <c r="N579" s="119"/>
      <c r="O579" s="120"/>
      <c r="P579" s="88"/>
      <c r="Q579" s="88"/>
      <c r="R579" s="41"/>
      <c r="S579" s="119"/>
      <c r="T579" s="120"/>
      <c r="U579" s="88"/>
      <c r="V579" s="88"/>
      <c r="W579" s="41"/>
      <c r="X579" s="119"/>
    </row>
    <row r="580" spans="1:24" s="38" customFormat="1" ht="12.75" hidden="1" outlineLevel="2">
      <c r="A580" s="40"/>
      <c r="B580" s="44" t="s">
        <v>256</v>
      </c>
      <c r="C580" s="137" t="s">
        <v>148</v>
      </c>
      <c r="D580" s="44"/>
      <c r="E580" s="44"/>
      <c r="F580" s="87"/>
      <c r="G580" s="87"/>
      <c r="H580" s="41"/>
      <c r="I580" s="119"/>
      <c r="J580" s="120"/>
      <c r="K580" s="87"/>
      <c r="L580" s="87"/>
      <c r="M580" s="41"/>
      <c r="N580" s="119"/>
      <c r="O580" s="120"/>
      <c r="P580" s="87"/>
      <c r="Q580" s="87"/>
      <c r="R580" s="41"/>
      <c r="S580" s="119"/>
      <c r="T580" s="120"/>
      <c r="U580" s="87"/>
      <c r="V580" s="87"/>
      <c r="W580" s="41"/>
      <c r="X580" s="119"/>
    </row>
    <row r="581" spans="1:24" s="38" customFormat="1" ht="12.75" hidden="1" outlineLevel="2">
      <c r="A581" s="40"/>
      <c r="B581" s="44" t="s">
        <v>248</v>
      </c>
      <c r="C581" s="137" t="s">
        <v>149</v>
      </c>
      <c r="D581" s="44"/>
      <c r="E581" s="44"/>
      <c r="F581" s="87"/>
      <c r="G581" s="87"/>
      <c r="H581" s="41"/>
      <c r="I581" s="119"/>
      <c r="J581" s="120"/>
      <c r="K581" s="87"/>
      <c r="L581" s="87"/>
      <c r="M581" s="41"/>
      <c r="N581" s="119"/>
      <c r="O581" s="120"/>
      <c r="P581" s="87"/>
      <c r="Q581" s="87"/>
      <c r="R581" s="41"/>
      <c r="S581" s="119"/>
      <c r="T581" s="120"/>
      <c r="U581" s="87"/>
      <c r="V581" s="87"/>
      <c r="W581" s="41"/>
      <c r="X581" s="119"/>
    </row>
    <row r="582" spans="1:24" s="38" customFormat="1" ht="12.75" hidden="1" outlineLevel="2">
      <c r="A582" s="40"/>
      <c r="B582" s="44" t="s">
        <v>249</v>
      </c>
      <c r="C582" s="137" t="s">
        <v>150</v>
      </c>
      <c r="D582" s="44"/>
      <c r="E582" s="44"/>
      <c r="F582" s="87"/>
      <c r="G582" s="87"/>
      <c r="H582" s="41"/>
      <c r="I582" s="119"/>
      <c r="J582" s="120"/>
      <c r="K582" s="87"/>
      <c r="L582" s="87"/>
      <c r="M582" s="41"/>
      <c r="N582" s="119"/>
      <c r="O582" s="120"/>
      <c r="P582" s="87"/>
      <c r="Q582" s="87"/>
      <c r="R582" s="41"/>
      <c r="S582" s="119"/>
      <c r="T582" s="120"/>
      <c r="U582" s="87"/>
      <c r="V582" s="87"/>
      <c r="W582" s="41"/>
      <c r="X582" s="119"/>
    </row>
    <row r="583" spans="1:24" s="38" customFormat="1" ht="12.75" hidden="1" outlineLevel="2">
      <c r="A583" s="40"/>
      <c r="B583" s="44" t="s">
        <v>250</v>
      </c>
      <c r="C583" s="137" t="s">
        <v>151</v>
      </c>
      <c r="D583" s="44"/>
      <c r="E583" s="44"/>
      <c r="F583" s="87"/>
      <c r="G583" s="87"/>
      <c r="H583" s="41"/>
      <c r="I583" s="119"/>
      <c r="J583" s="120"/>
      <c r="K583" s="87"/>
      <c r="L583" s="87"/>
      <c r="M583" s="41"/>
      <c r="N583" s="119"/>
      <c r="O583" s="120"/>
      <c r="P583" s="87"/>
      <c r="Q583" s="87"/>
      <c r="R583" s="41"/>
      <c r="S583" s="119"/>
      <c r="T583" s="120"/>
      <c r="U583" s="87"/>
      <c r="V583" s="87"/>
      <c r="W583" s="41"/>
      <c r="X583" s="119"/>
    </row>
    <row r="584" spans="1:24" s="38" customFormat="1" ht="12.75" hidden="1" outlineLevel="2">
      <c r="A584" s="40"/>
      <c r="B584" s="44" t="s">
        <v>251</v>
      </c>
      <c r="C584" s="137" t="s">
        <v>152</v>
      </c>
      <c r="D584" s="44"/>
      <c r="E584" s="44"/>
      <c r="F584" s="87"/>
      <c r="G584" s="87"/>
      <c r="H584" s="41"/>
      <c r="I584" s="119"/>
      <c r="J584" s="120"/>
      <c r="K584" s="87"/>
      <c r="L584" s="87"/>
      <c r="M584" s="41"/>
      <c r="N584" s="119"/>
      <c r="O584" s="120"/>
      <c r="P584" s="87"/>
      <c r="Q584" s="87"/>
      <c r="R584" s="41"/>
      <c r="S584" s="119"/>
      <c r="T584" s="120"/>
      <c r="U584" s="87"/>
      <c r="V584" s="87"/>
      <c r="W584" s="41"/>
      <c r="X584" s="119"/>
    </row>
    <row r="585" spans="1:24" s="38" customFormat="1" ht="12.75" hidden="1" outlineLevel="2">
      <c r="A585" s="40"/>
      <c r="B585" s="44" t="s">
        <v>252</v>
      </c>
      <c r="C585" s="137" t="s">
        <v>153</v>
      </c>
      <c r="D585" s="44"/>
      <c r="E585" s="44"/>
      <c r="F585" s="87"/>
      <c r="G585" s="87"/>
      <c r="H585" s="41"/>
      <c r="I585" s="119"/>
      <c r="J585" s="120"/>
      <c r="K585" s="87"/>
      <c r="L585" s="87"/>
      <c r="M585" s="41"/>
      <c r="N585" s="119"/>
      <c r="O585" s="120"/>
      <c r="P585" s="87"/>
      <c r="Q585" s="87"/>
      <c r="R585" s="41"/>
      <c r="S585" s="119"/>
      <c r="T585" s="120"/>
      <c r="U585" s="87"/>
      <c r="V585" s="87"/>
      <c r="W585" s="41"/>
      <c r="X585" s="119"/>
    </row>
    <row r="586" spans="1:24" s="38" customFormat="1" ht="12.75" hidden="1" outlineLevel="2">
      <c r="A586" s="40"/>
      <c r="B586" s="44" t="s">
        <v>253</v>
      </c>
      <c r="C586" s="137" t="s">
        <v>154</v>
      </c>
      <c r="D586" s="44"/>
      <c r="E586" s="44"/>
      <c r="F586" s="87"/>
      <c r="G586" s="87"/>
      <c r="H586" s="41"/>
      <c r="I586" s="119"/>
      <c r="J586" s="120"/>
      <c r="K586" s="87"/>
      <c r="L586" s="87"/>
      <c r="M586" s="41"/>
      <c r="N586" s="119"/>
      <c r="O586" s="120"/>
      <c r="P586" s="87"/>
      <c r="Q586" s="87"/>
      <c r="R586" s="41"/>
      <c r="S586" s="119"/>
      <c r="T586" s="120"/>
      <c r="U586" s="87"/>
      <c r="V586" s="87"/>
      <c r="W586" s="41"/>
      <c r="X586" s="119"/>
    </row>
    <row r="587" spans="1:24" s="38" customFormat="1" ht="12.75" hidden="1" outlineLevel="2">
      <c r="A587" s="40"/>
      <c r="B587" s="44" t="s">
        <v>254</v>
      </c>
      <c r="C587" s="137" t="s">
        <v>155</v>
      </c>
      <c r="D587" s="44"/>
      <c r="E587" s="44"/>
      <c r="F587" s="87"/>
      <c r="G587" s="87"/>
      <c r="H587" s="41"/>
      <c r="I587" s="119"/>
      <c r="J587" s="120"/>
      <c r="K587" s="87"/>
      <c r="L587" s="87"/>
      <c r="M587" s="41"/>
      <c r="N587" s="119"/>
      <c r="O587" s="120"/>
      <c r="P587" s="87"/>
      <c r="Q587" s="87"/>
      <c r="R587" s="41"/>
      <c r="S587" s="119"/>
      <c r="T587" s="120"/>
      <c r="U587" s="87"/>
      <c r="V587" s="87"/>
      <c r="W587" s="41"/>
      <c r="X587" s="119"/>
    </row>
    <row r="588" spans="1:24" s="38" customFormat="1" ht="12.75" hidden="1" outlineLevel="2">
      <c r="A588" s="40"/>
      <c r="B588" s="41" t="s">
        <v>255</v>
      </c>
      <c r="C588" s="49" t="str">
        <f>UPPER(TEXT(NvsElapsedTime,"hh:mm:ss"))</f>
        <v>00:00:41</v>
      </c>
      <c r="D588" s="41"/>
      <c r="E588" s="41"/>
      <c r="F588" s="87"/>
      <c r="G588" s="87"/>
      <c r="H588" s="41"/>
      <c r="I588" s="119"/>
      <c r="J588" s="120"/>
      <c r="K588" s="87"/>
      <c r="L588" s="87"/>
      <c r="M588" s="41"/>
      <c r="N588" s="119"/>
      <c r="O588" s="120"/>
      <c r="P588" s="87"/>
      <c r="Q588" s="87"/>
      <c r="R588" s="41"/>
      <c r="S588" s="119"/>
      <c r="T588" s="120"/>
      <c r="U588" s="87"/>
      <c r="V588" s="87"/>
      <c r="W588" s="41"/>
      <c r="X588" s="119"/>
    </row>
    <row r="589" spans="2:24" s="38" customFormat="1" ht="12.75" collapsed="1">
      <c r="B589" s="45" t="s">
        <v>176</v>
      </c>
      <c r="C589" s="50"/>
      <c r="D589" s="46"/>
      <c r="E589" s="46"/>
      <c r="F589" s="89"/>
      <c r="G589" s="89"/>
      <c r="H589" s="41"/>
      <c r="I589" s="119"/>
      <c r="J589" s="120"/>
      <c r="K589" s="89"/>
      <c r="L589" s="89"/>
      <c r="M589" s="41"/>
      <c r="N589" s="119"/>
      <c r="O589" s="120"/>
      <c r="P589" s="89"/>
      <c r="Q589" s="89"/>
      <c r="R589" s="41"/>
      <c r="S589" s="119"/>
      <c r="T589" s="120"/>
      <c r="U589" s="89"/>
      <c r="V589" s="89"/>
      <c r="W589" s="41"/>
      <c r="X589" s="119"/>
    </row>
    <row r="590" spans="9:24" ht="12.75">
      <c r="I590" s="118"/>
      <c r="N590" s="118"/>
      <c r="S590" s="118"/>
      <c r="X590" s="118"/>
    </row>
    <row r="591" spans="9:24" ht="12.75">
      <c r="I591" s="118"/>
      <c r="N591" s="118"/>
      <c r="S591" s="118"/>
      <c r="X591" s="118"/>
    </row>
  </sheetData>
  <sheetProtection/>
  <printOptions horizontalCentered="1"/>
  <pageMargins left="0.25" right="0.71" top="0.76" bottom="0.5" header="0.25" footer="0.25"/>
  <pageSetup fitToHeight="0" horizontalDpi="600" verticalDpi="600" orientation="landscape" scale="65" r:id="rId2"/>
  <headerFooter alignWithMargins="0">
    <oddFooter>&amp;L&amp;D&amp;CPage &amp;P of &amp;N&amp;R&amp;Z&amp;F</oddFooter>
  </headerFooter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44"/>
  <sheetViews>
    <sheetView zoomScalePageLayoutView="0" workbookViewId="0" topLeftCell="B1">
      <selection activeCell="C7" sqref="C7"/>
    </sheetView>
  </sheetViews>
  <sheetFormatPr defaultColWidth="9.140625" defaultRowHeight="12.75"/>
  <cols>
    <col min="1" max="1" width="19.7109375" style="6" bestFit="1" customWidth="1"/>
    <col min="2" max="2" width="2.28125" style="6" customWidth="1"/>
    <col min="3" max="3" width="44.421875" style="6" customWidth="1"/>
    <col min="4" max="4" width="1.7109375" style="6" customWidth="1"/>
    <col min="5" max="5" width="45.7109375" style="2" customWidth="1"/>
    <col min="6" max="16384" width="9.140625" style="6" customWidth="1"/>
  </cols>
  <sheetData>
    <row r="2" spans="1:3" ht="12.75">
      <c r="A2" s="6" t="s">
        <v>158</v>
      </c>
      <c r="C2" s="3" t="s">
        <v>408</v>
      </c>
    </row>
    <row r="3" spans="1:3" ht="12.75">
      <c r="A3" s="6" t="s">
        <v>159</v>
      </c>
      <c r="C3" s="3" t="s">
        <v>172</v>
      </c>
    </row>
    <row r="4" spans="1:3" ht="12.75">
      <c r="A4" s="6" t="s">
        <v>160</v>
      </c>
      <c r="C4" s="3" t="s">
        <v>173</v>
      </c>
    </row>
    <row r="5" spans="1:3" ht="12.75">
      <c r="A5" s="6" t="s">
        <v>161</v>
      </c>
      <c r="C5" s="3" t="s">
        <v>407</v>
      </c>
    </row>
    <row r="6" spans="1:3" ht="12.75">
      <c r="A6" s="6" t="s">
        <v>162</v>
      </c>
      <c r="C6" s="3" t="s">
        <v>408</v>
      </c>
    </row>
    <row r="7" spans="1:3" ht="12.75">
      <c r="A7" s="6" t="s">
        <v>163</v>
      </c>
      <c r="C7" s="4">
        <v>40881</v>
      </c>
    </row>
    <row r="8" spans="1:3" ht="12.75">
      <c r="A8" s="6" t="s">
        <v>164</v>
      </c>
      <c r="C8" s="3" t="s">
        <v>409</v>
      </c>
    </row>
    <row r="9" spans="1:3" ht="12.75">
      <c r="A9" s="6" t="s">
        <v>165</v>
      </c>
      <c r="C9" s="3" t="s">
        <v>410</v>
      </c>
    </row>
    <row r="10" spans="1:3" ht="25.5">
      <c r="A10" s="6" t="s">
        <v>166</v>
      </c>
      <c r="C10" s="3" t="s">
        <v>411</v>
      </c>
    </row>
    <row r="11" spans="1:3" ht="12.75">
      <c r="A11" s="6" t="s">
        <v>167</v>
      </c>
      <c r="C11" s="3" t="s">
        <v>174</v>
      </c>
    </row>
    <row r="12" spans="1:3" ht="38.25">
      <c r="A12" s="6" t="s">
        <v>168</v>
      </c>
      <c r="C12" s="3" t="s">
        <v>412</v>
      </c>
    </row>
    <row r="13" spans="1:3" ht="12.75">
      <c r="A13" s="6" t="s">
        <v>169</v>
      </c>
      <c r="C13" s="3"/>
    </row>
    <row r="14" spans="1:3" ht="12.75">
      <c r="A14" s="6" t="s">
        <v>170</v>
      </c>
      <c r="C14" s="3"/>
    </row>
    <row r="15" spans="1:3" ht="12.75">
      <c r="A15" s="6" t="s">
        <v>171</v>
      </c>
      <c r="C15" s="3"/>
    </row>
    <row r="18" spans="1:5" ht="25.5">
      <c r="A18" s="6" t="s">
        <v>184</v>
      </c>
      <c r="C18" s="6" t="s">
        <v>172</v>
      </c>
      <c r="E18" s="2" t="s">
        <v>185</v>
      </c>
    </row>
    <row r="20" spans="1:5" ht="12.75">
      <c r="A20" s="6" t="s">
        <v>186</v>
      </c>
      <c r="C20" s="6" t="s">
        <v>172</v>
      </c>
      <c r="E20" s="2" t="s">
        <v>187</v>
      </c>
    </row>
    <row r="22" spans="1:5" ht="51">
      <c r="A22" s="6" t="s">
        <v>177</v>
      </c>
      <c r="C22" s="6" t="s">
        <v>172</v>
      </c>
      <c r="E22" s="2" t="s">
        <v>178</v>
      </c>
    </row>
    <row r="24" spans="1:5" ht="25.5">
      <c r="A24" s="6" t="s">
        <v>188</v>
      </c>
      <c r="C24" s="6" t="s">
        <v>172</v>
      </c>
      <c r="E24" s="2" t="s">
        <v>189</v>
      </c>
    </row>
    <row r="26" spans="1:5" ht="38.25">
      <c r="A26" s="6" t="s">
        <v>179</v>
      </c>
      <c r="C26" s="6" t="s">
        <v>172</v>
      </c>
      <c r="E26" s="2" t="s">
        <v>180</v>
      </c>
    </row>
    <row r="28" spans="1:5" ht="38.25">
      <c r="A28" s="6" t="s">
        <v>181</v>
      </c>
      <c r="C28" s="6" t="s">
        <v>172</v>
      </c>
      <c r="E28" s="2" t="s">
        <v>190</v>
      </c>
    </row>
    <row r="30" spans="1:5" ht="12.75">
      <c r="A30" s="7">
        <v>38923</v>
      </c>
      <c r="C30" s="6" t="s">
        <v>172</v>
      </c>
      <c r="E30" s="2" t="s">
        <v>191</v>
      </c>
    </row>
    <row r="32" spans="1:5" ht="25.5">
      <c r="A32" s="6" t="s">
        <v>192</v>
      </c>
      <c r="C32" s="6" t="s">
        <v>172</v>
      </c>
      <c r="E32" s="2" t="s">
        <v>193</v>
      </c>
    </row>
    <row r="34" spans="1:5" ht="76.5">
      <c r="A34" s="6" t="s">
        <v>182</v>
      </c>
      <c r="C34" s="6" t="s">
        <v>172</v>
      </c>
      <c r="E34" s="2" t="s">
        <v>183</v>
      </c>
    </row>
    <row r="36" spans="1:5" ht="12.75">
      <c r="A36" s="7">
        <v>39692</v>
      </c>
      <c r="C36" s="6" t="s">
        <v>172</v>
      </c>
      <c r="E36" s="2" t="s">
        <v>194</v>
      </c>
    </row>
    <row r="38" spans="1:5" ht="25.5">
      <c r="A38" s="6" t="s">
        <v>195</v>
      </c>
      <c r="C38" s="6" t="s">
        <v>172</v>
      </c>
      <c r="E38" s="2" t="s">
        <v>196</v>
      </c>
    </row>
    <row r="40" spans="1:5" ht="12.75">
      <c r="A40" s="6" t="s">
        <v>197</v>
      </c>
      <c r="C40" s="6" t="s">
        <v>172</v>
      </c>
      <c r="E40" s="2" t="s">
        <v>198</v>
      </c>
    </row>
    <row r="42" spans="1:5" ht="25.5">
      <c r="A42" s="6" t="s">
        <v>199</v>
      </c>
      <c r="C42" s="6" t="s">
        <v>172</v>
      </c>
      <c r="E42" s="2" t="s">
        <v>200</v>
      </c>
    </row>
    <row r="44" spans="1:5" ht="38.25">
      <c r="A44" s="6" t="s">
        <v>201</v>
      </c>
      <c r="C44" s="6" t="s">
        <v>172</v>
      </c>
      <c r="E44" s="2" t="s">
        <v>202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Kentucky Power Corp Consol Regulatory Income Statement</dc:title>
  <dc:subject/>
  <dc:creator>Financial Reporting / Neal Hartley</dc:creator>
  <cp:keywords/>
  <dc:description>Acct:   PRPT_ACCOUNT
BU:     Scope-based
Sunset: 12/4/2011 1:00:00 AM</dc:description>
  <cp:lastModifiedBy>American Electric Power®</cp:lastModifiedBy>
  <cp:lastPrinted>2012-01-26T00:48:32Z</cp:lastPrinted>
  <dcterms:created xsi:type="dcterms:W3CDTF">1997-11-19T15:48:19Z</dcterms:created>
  <dcterms:modified xsi:type="dcterms:W3CDTF">2012-01-26T00:48:33Z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Neal Hartley</vt:lpwstr>
  </property>
  <property fmtid="{D5CDD505-2E9C-101B-9397-08002B2CF9AE}" pid="3" name="Department Owner" linkTarget="Department_Owner">
    <vt:lpwstr>Financial Reporting</vt:lpwstr>
  </property>
  <property fmtid="{D5CDD505-2E9C-101B-9397-08002B2CF9AE}" pid="4" name="Account Tree" linkTarget="Account_Tree">
    <vt:lpwstr>PRPT_ACCOUNT</vt:lpwstr>
  </property>
  <property fmtid="{D5CDD505-2E9C-101B-9397-08002B2CF9AE}" pid="5" name="Business Unit Tree" linkTarget="Business_unit">
    <vt:lpwstr>Scope-based</vt:lpwstr>
  </property>
  <property fmtid="{D5CDD505-2E9C-101B-9397-08002B2CF9AE}" pid="6" name="Sunset Date" linkTarget="Sunset_date">
    <vt:filetime>2011-12-04T05:00:00Z</vt:filetime>
  </property>
  <property fmtid="{D5CDD505-2E9C-101B-9397-08002B2CF9AE}" pid="7" name="Report Description" linkTarget="Report_Description">
    <vt:lpwstr>Income Statement</vt:lpwstr>
  </property>
  <property fmtid="{D5CDD505-2E9C-101B-9397-08002B2CF9AE}" pid="8" name="Report BU Name" linkTarget="BU_Name">
    <vt:lpwstr>Scope-based</vt:lpwstr>
  </property>
  <property fmtid="{D5CDD505-2E9C-101B-9397-08002B2CF9AE}" pid="9" name="Report Statment Type" linkTarget="Report_Stmt_type">
    <vt:lpwstr>Regulated style Comparative Income Statement</vt:lpwstr>
  </property>
</Properties>
</file>