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040" windowWidth="9045" windowHeight="2295" activeTab="0"/>
  </bookViews>
  <sheets>
    <sheet name="Sheet1" sheetId="1" r:id="rId1"/>
  </sheets>
  <definedNames>
    <definedName name="NvsASD">"V2010-04-30"</definedName>
    <definedName name="NvsAutoDrillOk">"VN"</definedName>
    <definedName name="NvsDrillHyperLink" localSheetId="0">"http://psfinweb.aepsc.com/psp/fcm90prd_newwin/EMPLOYEE/ERP/c/REPORT_BOOKS.IC_RUN_DRILLDOWN.GBL?Action=A&amp;NVS_INSTANCE=2182320_2213827"</definedName>
    <definedName name="NvsElapsedTime">0.000659722223645076</definedName>
    <definedName name="NvsEndTime">40309.6383680556</definedName>
    <definedName name="NvsInstLang">"VENG"</definedName>
    <definedName name="NvsInstSpec">"%,FBUSINESS_UNIT,TGL_PRPT_CONS,NKYP_INT_CONSOL"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"V2000-06-01"</definedName>
    <definedName name="NvsPanelSetid">"VAEP"</definedName>
    <definedName name="NvsReqBU">"VX992"</definedName>
    <definedName name="NvsReqBUOnly">"VN"</definedName>
    <definedName name="NvsSheetType" localSheetId="0">"M"</definedName>
    <definedName name="NvsTransLed">"VN"</definedName>
    <definedName name="NvsTree.PRPT_ACCOUNT" localSheetId="0">"YNNYN"</definedName>
    <definedName name="NvsTreeASD">"V2010-04-30"</definedName>
    <definedName name="NvsValTbl.CURRENCY_CD">"CURRENCY_CD_TBL"</definedName>
    <definedName name="_xlnm.Print_Area" localSheetId="0">'Sheet1'!$B$2:$H$498</definedName>
    <definedName name="_xlnm.Print_Titles" localSheetId="0">'Sheet1'!$B:$C,'Sheet1'!$2:$8</definedName>
    <definedName name="Reserved_Section">'Sheet1'!$AK$502:$AP$518</definedName>
  </definedNames>
  <calcPr fullCalcOnLoad="1"/>
</workbook>
</file>

<file path=xl/sharedStrings.xml><?xml version="1.0" encoding="utf-8"?>
<sst xmlns="http://schemas.openxmlformats.org/spreadsheetml/2006/main" count="1470" uniqueCount="1401">
  <si>
    <t>%,LACTUALS,SPER</t>
  </si>
  <si>
    <t>%,ATF,FACCOUNT</t>
  </si>
  <si>
    <t>%,ATT,FDESCR,UDESCR</t>
  </si>
  <si>
    <t>%,LACTUALS,SPER-1YR</t>
  </si>
  <si>
    <t>%,C</t>
  </si>
  <si>
    <t>%,LACTUALS,SQTR</t>
  </si>
  <si>
    <t>%,LACTUALS,SQTR-1YR</t>
  </si>
  <si>
    <t>%,LACTUALS,SYTD</t>
  </si>
  <si>
    <t>%,LACTUALS,SYTD-1YR</t>
  </si>
  <si>
    <t>%,LACTUALS,SROLLING12</t>
  </si>
  <si>
    <t>%,LACTUALS,SROLNG12-1Y</t>
  </si>
  <si>
    <t>Comparative Income Statement</t>
  </si>
  <si>
    <t>ACCOUNT</t>
  </si>
  <si>
    <t xml:space="preserve"> </t>
  </si>
  <si>
    <t>ONE MONTH ENDED</t>
  </si>
  <si>
    <t>ONE MONTH VARIANCE</t>
  </si>
  <si>
    <t>THREE MONTHS ENDED</t>
  </si>
  <si>
    <t>THREE MONTH VARIANCE</t>
  </si>
  <si>
    <t>YEAR TO DATE</t>
  </si>
  <si>
    <t>YEAR TO DATE VARIANCE</t>
  </si>
  <si>
    <t>TWELVE MONTHS ENDED</t>
  </si>
  <si>
    <t>TWELVE MONTHS VARIANCE</t>
  </si>
  <si>
    <t>NUMBER</t>
  </si>
  <si>
    <t xml:space="preserve">         DESCRIPTION             </t>
  </si>
  <si>
    <t>$</t>
  </si>
  <si>
    <t>%</t>
  </si>
  <si>
    <t>OPERATING REVENUES</t>
  </si>
  <si>
    <t>%,R,FACCOUNT,TPRPT_ACCOUNT,X,NPROV_FOR_RATE_REFUND</t>
  </si>
  <si>
    <t>%,R,FACCOUNT,TPRPT_ACCOUNT,NNET_OPRATNG_REVENUE</t>
  </si>
  <si>
    <t>TOTAL OPERATING REVENUES, NET</t>
  </si>
  <si>
    <t>OPERATING EXPENSES</t>
  </si>
  <si>
    <t>OPERATIONS</t>
  </si>
  <si>
    <t>%,FACCOUNT,TPRPT_ACCOUNT,X,NFUEL_FOR_ELEC_GEN</t>
  </si>
  <si>
    <t>%,FACCOUNT,TPRPT_ACCOUNT,X,NOTHER_OPERATION</t>
  </si>
  <si>
    <t>%,FACCOUNT,TPRPT_ACCOUNT,X,NMAINTENANCE</t>
  </si>
  <si>
    <t>%,FACCOUNT,TPRPT_ACCOUNT,NFUEL_&amp;_PURCH_POWER,NMAINTENANCE,NOTHER_OPERATION</t>
  </si>
  <si>
    <t>TOTAL OPER/MAINT EXPENSES</t>
  </si>
  <si>
    <t>%,FACCOUNT,TPRPT_ACCOUNT,X,NDEPRECIATION_&amp;_AMORT</t>
  </si>
  <si>
    <t>%,FACCOUNT,TPRPT_ACCOUNT,X,NTAXES_OTH_THAN_INC</t>
  </si>
  <si>
    <t>TAXES OTHER THAN INCOME TAXES</t>
  </si>
  <si>
    <t>%,FACCOUNT,TPRPT_ACCOUNT,X,NSTATE_INCOME_TAXES,NLOCAL_INCOME_TAXES,NFOREIGN_INCOME_TAXES</t>
  </si>
  <si>
    <t>%,FACCOUNT,TPRPT_ACCOUNT,X,NFEDERAL_INCOME_TAXES</t>
  </si>
  <si>
    <t>%,FACCOUNT,TPRPT_ACCOUNT,NOPERATING_EXPENSES</t>
  </si>
  <si>
    <t>TOTAL OPERATING EXPENSES</t>
  </si>
  <si>
    <t>%,R,FACCOUNT,TPRPT_ACCOUNT,NNET_ELEC_OPER_INC</t>
  </si>
  <si>
    <t>NET OPERATING INCOME</t>
  </si>
  <si>
    <t>OTHER INCOME AND DEDUCTIONS</t>
  </si>
  <si>
    <t>%,R,FACCOUNT,TPRPT_ACCOUNT,X,NTOTAL_OTHER_INCOME</t>
  </si>
  <si>
    <t>%,R,FACCOUNT,TPRPT_ACCOUNT,X,NTOTAL_OI_DEDUCTIONS</t>
  </si>
  <si>
    <t>%,R,FACCOUNT,TPRPT_ACCOUNT,X,NTOTAL_TAXES_OI&amp;D</t>
  </si>
  <si>
    <t>%,R,FACCOUNT,TPRPT_ACCOUNT,NOTH_INC_&amp;_(DEDUCT)</t>
  </si>
  <si>
    <t>NET OTHR INCOME AND DEDUCTIONS</t>
  </si>
  <si>
    <t>%,R,FACCOUNT,TPRPT_ACCOUNT,NINC_BFR_INTRST_CHRGS</t>
  </si>
  <si>
    <t>INCOME BEFORE INTEREST CHARGES</t>
  </si>
  <si>
    <t>INTEREST CHARGES</t>
  </si>
  <si>
    <t>%,FACCOUNT,TPRPT_ACCOUNT,X,NINT_LONG-TERM_DEBT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</si>
  <si>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</si>
  <si>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</si>
  <si>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</si>
  <si>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</si>
  <si>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</si>
  <si>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TOTAL INTEREST CHARGES</t>
  </si>
  <si>
    <t>%,FACCOUNT,TPRPT_ACCOUNT,X,NAFUDC-BRWD_FUNDS-CR</t>
  </si>
  <si>
    <t>%,FACCOUNT,TPRPT_ACCOUNT,NNET_INTEREST_CHRGS</t>
  </si>
  <si>
    <t>NET INTEREST CHARGES</t>
  </si>
  <si>
    <t>%,R,FACCOUNT,TPRPT_ACCOUNT,NNET_INCOME</t>
  </si>
  <si>
    <t>NET INCOME BEFORE PREF DIV</t>
  </si>
  <si>
    <t>%,FACCOUNT,TPRPT_ACCOUNT,NPS_DIVID_REQUIREMENT,FCURRENCY_CD,V</t>
  </si>
  <si>
    <t>NET INCOME - EARN FOR CMMN STK</t>
  </si>
  <si>
    <t>N.M. = Not Meaningful</t>
  </si>
  <si>
    <t>Reserved Section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</si>
  <si>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</si>
  <si>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</si>
  <si>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</si>
  <si>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</si>
  <si>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</si>
  <si>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</si>
  <si>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----------</t>
  </si>
  <si>
    <t>Total Error Message Count</t>
  </si>
  <si>
    <t>========</t>
  </si>
  <si>
    <t xml:space="preserve">Report Title Business Unit Variable: </t>
  </si>
  <si>
    <t>Scope Related</t>
  </si>
  <si>
    <t>Report Request</t>
  </si>
  <si>
    <t>NET EXTRAORDINARY ITEMS</t>
  </si>
  <si>
    <t>%,R,FACCOUNT,TPRPT_ACCOUNT,X,NEXTRAORDINARY_DEDUCT,NEXTRAORDINARY_INCOME,NINC_TAX_EXTRORDINARY</t>
  </si>
  <si>
    <t>%,FACCOUNT,TPRPT_ACCOUNT,X,NINT_STD_AFFIL</t>
  </si>
  <si>
    <t>%,FACCOUNT,TPRPT_ACCOUNT,X,NINT_STD_NONAFFIL</t>
  </si>
  <si>
    <t>Elapsed Run Time</t>
  </si>
  <si>
    <t>%,R,FACCOUNT,TPRPT_ACCOUNT,XDYYNYN00,NOTHER_OPER_REVENUES,NRETAIL_SALES,NTOT_SALES_FOR_RESALE</t>
  </si>
  <si>
    <t>SALES TO NON AFFILIATES</t>
  </si>
  <si>
    <t>%,R,FACCOUNT,TPRPT_ACCOUNT,XDYYNYN00,NSALES_TO_AFFILIATES</t>
  </si>
  <si>
    <t>%,R,FACCOUNT,TPRPT_ACCOUNT,NGROSS_OPRATNG_REVENU</t>
  </si>
  <si>
    <t>%,FACCOUNT,TPRPT_ACCOUNT,XDYYNYN00,NPURCH_PWR_NON_AFFIL</t>
  </si>
  <si>
    <t>%,FACCOUNT,TPRPT_ACCOUNT,XDYYNYN00,NPURCHASED_PWR_AFFIL</t>
  </si>
  <si>
    <t>STATE, LOCAL &amp; FOREIGN INCOME TAXES</t>
  </si>
  <si>
    <t>%,V4118002</t>
  </si>
  <si>
    <t>4118002</t>
  </si>
  <si>
    <t>Comp. Allow. Gains SO2</t>
  </si>
  <si>
    <t>%,V4118003</t>
  </si>
  <si>
    <t>4118003</t>
  </si>
  <si>
    <t>Comp. Allow. Gains-Seas NOx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</si>
  <si>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</si>
  <si>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</si>
  <si>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</si>
  <si>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</si>
  <si>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</si>
  <si>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</si>
  <si>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</si>
  <si>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</si>
  <si>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</si>
  <si>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</si>
  <si>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</si>
  <si>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</si>
  <si>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</si>
  <si>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</si>
  <si>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</si>
  <si>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</si>
  <si>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</si>
  <si>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</si>
  <si>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</si>
  <si>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</si>
  <si>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</si>
  <si>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</si>
  <si>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</si>
  <si>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</si>
  <si>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</si>
  <si>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</si>
  <si>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</si>
  <si>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</si>
  <si>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</si>
  <si>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</si>
  <si>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</si>
  <si>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</si>
  <si>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</si>
  <si>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</si>
  <si>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</si>
  <si>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</si>
  <si>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</si>
  <si>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</si>
  <si>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</si>
  <si>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</si>
  <si>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</si>
  <si>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</si>
  <si>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</si>
  <si>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</si>
  <si>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</si>
  <si>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</si>
  <si>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</si>
  <si>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</si>
  <si>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%,V4470010</t>
  </si>
  <si>
    <t>4470010</t>
  </si>
  <si>
    <t>Sales for Resale-Bookout Purch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</si>
  <si>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</si>
  <si>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</si>
  <si>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</si>
  <si>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</si>
  <si>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</si>
  <si>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</si>
  <si>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</si>
  <si>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</si>
  <si>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</si>
  <si>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%,V4470064</t>
  </si>
  <si>
    <t>4470064</t>
  </si>
  <si>
    <t>Purch Pwr PhysTrad - Non Assoc</t>
  </si>
  <si>
    <t>%,V4470066</t>
  </si>
  <si>
    <t>4470066</t>
  </si>
  <si>
    <t>PWR Trding Trans Exp-NonAssoc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</si>
  <si>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</si>
  <si>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</si>
  <si>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</si>
  <si>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</si>
  <si>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</si>
  <si>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</si>
  <si>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</si>
  <si>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</si>
  <si>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</si>
  <si>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%,V4470091</t>
  </si>
  <si>
    <t>4470091</t>
  </si>
  <si>
    <t>PJM Explicit Congestion OSS</t>
  </si>
  <si>
    <t>%,V4470093</t>
  </si>
  <si>
    <t>4470093</t>
  </si>
  <si>
    <t>PJM Implicit Congestion-LSE</t>
  </si>
  <si>
    <t>%,V4470098</t>
  </si>
  <si>
    <t>4470098</t>
  </si>
  <si>
    <t>PJM Oper.Reserve Rev-OSS</t>
  </si>
  <si>
    <t>%,V4470099</t>
  </si>
  <si>
    <t>4470099</t>
  </si>
  <si>
    <t>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</si>
  <si>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</si>
  <si>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</si>
  <si>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</si>
  <si>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</si>
  <si>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</si>
  <si>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</si>
  <si>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</si>
  <si>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</si>
  <si>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</si>
  <si>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</si>
  <si>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</si>
  <si>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</si>
  <si>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</si>
  <si>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</si>
  <si>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</si>
  <si>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</si>
  <si>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</si>
  <si>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</si>
  <si>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</si>
  <si>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</si>
  <si>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</si>
  <si>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</si>
  <si>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</si>
  <si>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Non-Trading Bookout Sales-OSS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</si>
  <si>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</si>
  <si>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</si>
  <si>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</si>
  <si>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</si>
  <si>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</si>
  <si>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</si>
  <si>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%,V4470124</t>
  </si>
  <si>
    <t>4470124</t>
  </si>
  <si>
    <t>PJM Incremental Spot-OSS</t>
  </si>
  <si>
    <t>%,V4470125</t>
  </si>
  <si>
    <t>4470125</t>
  </si>
  <si>
    <t>PJM Incremental Exp Cong-OSS</t>
  </si>
  <si>
    <t>%,V4470126</t>
  </si>
  <si>
    <t>4470126</t>
  </si>
  <si>
    <t>PJM Incremental Imp Cong-OSS</t>
  </si>
  <si>
    <t>%,V4470131</t>
  </si>
  <si>
    <t>4470131</t>
  </si>
  <si>
    <t>Non-Trading Bookout Purch-OSS</t>
  </si>
  <si>
    <t>%,V4470141</t>
  </si>
  <si>
    <t>4470141</t>
  </si>
  <si>
    <t>PJM Contract Net Charge Credit</t>
  </si>
  <si>
    <t>%,V4470143</t>
  </si>
  <si>
    <t>4470143</t>
  </si>
  <si>
    <t>Financial Hedge Realized</t>
  </si>
  <si>
    <t>%,V4470144</t>
  </si>
  <si>
    <t>4470144</t>
  </si>
  <si>
    <t>Realiz.Sharing - 06 SIA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</si>
  <si>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</si>
  <si>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</si>
  <si>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</si>
  <si>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</si>
  <si>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</si>
  <si>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</si>
  <si>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</si>
  <si>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</si>
  <si>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</si>
  <si>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%,V4470166</t>
  </si>
  <si>
    <t>4470166</t>
  </si>
  <si>
    <t>Marginal Explicit Losses</t>
  </si>
  <si>
    <t>%,V4470167</t>
  </si>
  <si>
    <t>4470167</t>
  </si>
  <si>
    <t>MISO FTR Revenues OSS</t>
  </si>
  <si>
    <t>%,V4470168</t>
  </si>
  <si>
    <t>4470168</t>
  </si>
  <si>
    <t>Interest Rate Swaps-Power</t>
  </si>
  <si>
    <t>%,V4470169</t>
  </si>
  <si>
    <t>4470169</t>
  </si>
  <si>
    <t>Capacity Sales Trading</t>
  </si>
  <si>
    <t>%,V4470170</t>
  </si>
  <si>
    <t>4470170</t>
  </si>
  <si>
    <t>Non-ECR Auction Sales-OSS</t>
  </si>
  <si>
    <t>%,V4470174</t>
  </si>
  <si>
    <t>4470174</t>
  </si>
  <si>
    <t>PJM Whlse FTR Rev - OSS</t>
  </si>
  <si>
    <t>%,V4470175</t>
  </si>
  <si>
    <t>4470175</t>
  </si>
  <si>
    <t>OSS Sharing Reclass - Retail</t>
  </si>
  <si>
    <t>%,V4470176</t>
  </si>
  <si>
    <t>4470176</t>
  </si>
  <si>
    <t>OSS Sharing Reclass-Reduction</t>
  </si>
  <si>
    <t>%,V4470202</t>
  </si>
  <si>
    <t>4470202</t>
  </si>
  <si>
    <t>PJM OpRes-LSE-Credit</t>
  </si>
  <si>
    <t>%,V4470203</t>
  </si>
  <si>
    <t>4470203</t>
  </si>
  <si>
    <t>PJM OpRes-LSE-Charge</t>
  </si>
  <si>
    <t>%,V4470204</t>
  </si>
  <si>
    <t>4470204</t>
  </si>
  <si>
    <t>PJM Spinning-Credit</t>
  </si>
  <si>
    <t>%,V4470205</t>
  </si>
  <si>
    <t>4470205</t>
  </si>
  <si>
    <t>PJM Spinning-Charge</t>
  </si>
  <si>
    <t>%,V4470206</t>
  </si>
  <si>
    <t>4470206</t>
  </si>
  <si>
    <t>PJM Trans loss credits-OSS</t>
  </si>
  <si>
    <t>%,V4470207</t>
  </si>
  <si>
    <t>4470207</t>
  </si>
  <si>
    <t>PJM transm loss charges - LSE</t>
  </si>
  <si>
    <t>%,V4470208</t>
  </si>
  <si>
    <t>4470208</t>
  </si>
  <si>
    <t>PJM Transm loss credits-LSE</t>
  </si>
  <si>
    <t>%,V4470209</t>
  </si>
  <si>
    <t>4470209</t>
  </si>
  <si>
    <t>PJM transm loss charges-OSS</t>
  </si>
  <si>
    <t>%,V4470210</t>
  </si>
  <si>
    <t>4470210</t>
  </si>
  <si>
    <t>PJM ML OSS 3 Pct Rev</t>
  </si>
  <si>
    <t>%,V4470211</t>
  </si>
  <si>
    <t>4470211</t>
  </si>
  <si>
    <t>PJM ML OSS 3 Pct Fuel</t>
  </si>
  <si>
    <t>%,V4470212</t>
  </si>
  <si>
    <t>4470212</t>
  </si>
  <si>
    <t>PJM ML OSS 3 Pct NonFuel</t>
  </si>
  <si>
    <t>%,V4470214</t>
  </si>
  <si>
    <t>4470214</t>
  </si>
  <si>
    <t>PJM 30m Suppl Reserve CR OSS</t>
  </si>
  <si>
    <t>%,V4470215</t>
  </si>
  <si>
    <t>4470215</t>
  </si>
  <si>
    <t>PJM 30m Suppl Reserve CH OSS</t>
  </si>
  <si>
    <t>%,V4470216</t>
  </si>
  <si>
    <t>4470216</t>
  </si>
  <si>
    <t>PJM Explicit Loss not in ECR</t>
  </si>
  <si>
    <t>%,V4500000</t>
  </si>
  <si>
    <t>4500000</t>
  </si>
  <si>
    <t>Forfeited Discounts</t>
  </si>
  <si>
    <t>%,V4510001</t>
  </si>
  <si>
    <t>4510001</t>
  </si>
  <si>
    <t>Misc Service Rev - Nonaffil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</si>
  <si>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</si>
  <si>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</si>
  <si>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</si>
  <si>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</si>
  <si>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</si>
  <si>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</si>
  <si>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</si>
  <si>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</si>
  <si>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</si>
  <si>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</si>
  <si>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</si>
  <si>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</si>
  <si>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%,V4560013</t>
  </si>
  <si>
    <t>4560013</t>
  </si>
  <si>
    <t>Oth Elect Rev-Trans-Nonaffil</t>
  </si>
  <si>
    <t>%,V4560015</t>
  </si>
  <si>
    <t>4560015</t>
  </si>
  <si>
    <t>Other Electric Revenues - ABD</t>
  </si>
  <si>
    <t>%,V4560016</t>
  </si>
  <si>
    <t>4560016</t>
  </si>
  <si>
    <t>Financial Trading Rev-Unreal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</si>
  <si>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</si>
  <si>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</si>
  <si>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</si>
  <si>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</si>
  <si>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</si>
  <si>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</si>
  <si>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</si>
  <si>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</si>
  <si>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</si>
  <si>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%,V4560109</t>
  </si>
  <si>
    <t>4560109</t>
  </si>
  <si>
    <t>Interest Rate Swaps-Coal</t>
  </si>
  <si>
    <t>%,V4560111</t>
  </si>
  <si>
    <t>4560111</t>
  </si>
  <si>
    <t>MTM Aff GL Coal Trading</t>
  </si>
  <si>
    <t>%,V4560112</t>
  </si>
  <si>
    <t>4560112</t>
  </si>
  <si>
    <t>Realized GL Coal Trading-Affil</t>
  </si>
  <si>
    <t>%,V4561002</t>
  </si>
  <si>
    <t>4561002</t>
  </si>
  <si>
    <t>RTO Formation Cost Recovery</t>
  </si>
  <si>
    <t>%,V4561003</t>
  </si>
  <si>
    <t>4561003</t>
  </si>
  <si>
    <t>PJM Expansion Cost Recov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</si>
  <si>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</si>
  <si>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</si>
  <si>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</si>
  <si>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</si>
  <si>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</si>
  <si>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</si>
  <si>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</si>
  <si>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</si>
  <si>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</si>
  <si>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%,V4561019</t>
  </si>
  <si>
    <t>4561019</t>
  </si>
  <si>
    <t>Oth Elec Rev Trans Non Affil</t>
  </si>
  <si>
    <t>%,V4561030</t>
  </si>
  <si>
    <t>4561030</t>
  </si>
  <si>
    <t>PJM TO Serv Rev Whls Cus-NAff</t>
  </si>
  <si>
    <t>%,V4470001</t>
  </si>
  <si>
    <t>4470001</t>
  </si>
  <si>
    <t>Sales for Resale - Assoc Cos</t>
  </si>
  <si>
    <t>%,V4470035</t>
  </si>
  <si>
    <t>4470035</t>
  </si>
  <si>
    <t>Sls for Rsl - Fuel Rev - Assoc</t>
  </si>
  <si>
    <t>%,V4470128</t>
  </si>
  <si>
    <t>4470128</t>
  </si>
  <si>
    <t>Sales for Res-Aff. Pool Energy</t>
  </si>
  <si>
    <t>%,V4540001</t>
  </si>
  <si>
    <t>4540001</t>
  </si>
  <si>
    <t>Rent From Elect Property - Af</t>
  </si>
  <si>
    <t>%,V4491003</t>
  </si>
  <si>
    <t>4491003</t>
  </si>
  <si>
    <t>Prov Rate Refund - Retail</t>
  </si>
  <si>
    <t>%,V5010000</t>
  </si>
  <si>
    <t>5010000</t>
  </si>
  <si>
    <t>Fuel</t>
  </si>
  <si>
    <t>%,V5010001</t>
  </si>
  <si>
    <t>5010001</t>
  </si>
  <si>
    <t>Fuel Consumed</t>
  </si>
  <si>
    <t>%,V5010003</t>
  </si>
  <si>
    <t>5010003</t>
  </si>
  <si>
    <t>Fuel - Procure Unload &amp; Handle</t>
  </si>
  <si>
    <t>%,V5010005</t>
  </si>
  <si>
    <t>5010005</t>
  </si>
  <si>
    <t>Fuel - Deferred</t>
  </si>
  <si>
    <t>%,V5010013</t>
  </si>
  <si>
    <t>5010013</t>
  </si>
  <si>
    <t>Fuel Survey Activity</t>
  </si>
  <si>
    <t>%,V5010019</t>
  </si>
  <si>
    <t>5010019</t>
  </si>
  <si>
    <t>Fuel Oil Consumed</t>
  </si>
  <si>
    <t>%,V5010200</t>
  </si>
  <si>
    <t>5010200</t>
  </si>
  <si>
    <t>PJM Fuel ML 3 Pct -DR</t>
  </si>
  <si>
    <t>%,V5010201</t>
  </si>
  <si>
    <t>5010201</t>
  </si>
  <si>
    <t>PJM Fuel ML 3 Pct -CR</t>
  </si>
  <si>
    <t>%,V5550001</t>
  </si>
  <si>
    <t>5550001</t>
  </si>
  <si>
    <t>%,V5550023</t>
  </si>
  <si>
    <t>5550023</t>
  </si>
  <si>
    <t>%,V5550032</t>
  </si>
  <si>
    <t>5550032</t>
  </si>
  <si>
    <t>%,V5550035</t>
  </si>
  <si>
    <t>5550035</t>
  </si>
  <si>
    <t>%,V5550036</t>
  </si>
  <si>
    <t>5550036</t>
  </si>
  <si>
    <t>%,V5550039</t>
  </si>
  <si>
    <t>5550039</t>
  </si>
  <si>
    <t>%,V5550040</t>
  </si>
  <si>
    <t>5550040</t>
  </si>
  <si>
    <t>%,V5550041</t>
  </si>
  <si>
    <t>5550041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</si>
  <si>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</si>
  <si>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</si>
  <si>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</si>
  <si>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</si>
  <si>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</si>
  <si>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</si>
  <si>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</si>
  <si>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</si>
  <si>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</si>
  <si>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</si>
  <si>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</si>
  <si>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</si>
  <si>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</si>
  <si>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</si>
  <si>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</si>
  <si>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</si>
  <si>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</si>
  <si>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</si>
  <si>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</si>
  <si>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</si>
  <si>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%,V5550090</t>
  </si>
  <si>
    <t>5550090</t>
  </si>
  <si>
    <t>%,V5550093</t>
  </si>
  <si>
    <t>5550093</t>
  </si>
  <si>
    <t>%,V5550094</t>
  </si>
  <si>
    <t>5550094</t>
  </si>
  <si>
    <t>%,V5550095</t>
  </si>
  <si>
    <t>5550095</t>
  </si>
  <si>
    <t>%,V5550096</t>
  </si>
  <si>
    <t>5550096</t>
  </si>
  <si>
    <t>%,V5550097</t>
  </si>
  <si>
    <t>5550097</t>
  </si>
  <si>
    <t>%,V5550098</t>
  </si>
  <si>
    <t>5550098</t>
  </si>
  <si>
    <t>%,V5550099</t>
  </si>
  <si>
    <t>5550099</t>
  </si>
  <si>
    <t>%,V5550100</t>
  </si>
  <si>
    <t>5550100</t>
  </si>
  <si>
    <t>%,V5550101</t>
  </si>
  <si>
    <t>5550101</t>
  </si>
  <si>
    <t>%,V5550102</t>
  </si>
  <si>
    <t>5550102</t>
  </si>
  <si>
    <t>%,V5550107</t>
  </si>
  <si>
    <t>5550107</t>
  </si>
  <si>
    <t>%,V5550002</t>
  </si>
  <si>
    <t>5550002</t>
  </si>
  <si>
    <t>%,V5550004</t>
  </si>
  <si>
    <t>5550004</t>
  </si>
  <si>
    <t>%,V5550005</t>
  </si>
  <si>
    <t>5550005</t>
  </si>
  <si>
    <t>%,V5550027</t>
  </si>
  <si>
    <t>5550027</t>
  </si>
  <si>
    <t>%,V5550046</t>
  </si>
  <si>
    <t>5550046</t>
  </si>
  <si>
    <t>%,V4111005</t>
  </si>
  <si>
    <t>4111005</t>
  </si>
  <si>
    <t>%,V4116000</t>
  </si>
  <si>
    <t>4116000</t>
  </si>
  <si>
    <t>%,V4265009</t>
  </si>
  <si>
    <t>4265009</t>
  </si>
  <si>
    <t>%,V4265010</t>
  </si>
  <si>
    <t>4265010</t>
  </si>
  <si>
    <t>%,V5000000</t>
  </si>
  <si>
    <t>5000000</t>
  </si>
  <si>
    <t>%,V5000001</t>
  </si>
  <si>
    <t>5000001</t>
  </si>
  <si>
    <t>%,V5020000</t>
  </si>
  <si>
    <t>5020000</t>
  </si>
  <si>
    <t>%,V5020001</t>
  </si>
  <si>
    <t>5020001</t>
  </si>
  <si>
    <t>%,V5020002</t>
  </si>
  <si>
    <t>5020002</t>
  </si>
  <si>
    <t>%,V5020004</t>
  </si>
  <si>
    <t>5020004</t>
  </si>
  <si>
    <t>%,V5020008</t>
  </si>
  <si>
    <t>5020008</t>
  </si>
  <si>
    <t>%,V5020025</t>
  </si>
  <si>
    <t>5020025</t>
  </si>
  <si>
    <t>%,V5050000</t>
  </si>
  <si>
    <t>5050000</t>
  </si>
  <si>
    <t>%,V5060000</t>
  </si>
  <si>
    <t>5060000</t>
  </si>
  <si>
    <t>%,V5060002</t>
  </si>
  <si>
    <t>5060002</t>
  </si>
  <si>
    <t>%,V5060003</t>
  </si>
  <si>
    <t>5060003</t>
  </si>
  <si>
    <t>%,V5060004</t>
  </si>
  <si>
    <t>5060004</t>
  </si>
  <si>
    <t>%,V5060006</t>
  </si>
  <si>
    <t>5060006</t>
  </si>
  <si>
    <t>%,V5060025</t>
  </si>
  <si>
    <t>5060025</t>
  </si>
  <si>
    <t>%,V5090000</t>
  </si>
  <si>
    <t>5090000</t>
  </si>
  <si>
    <t>%,V5090002</t>
  </si>
  <si>
    <t>5090002</t>
  </si>
  <si>
    <t>%,V5090003</t>
  </si>
  <si>
    <t>5090003</t>
  </si>
  <si>
    <t>%,V5090005</t>
  </si>
  <si>
    <t>5090005</t>
  </si>
  <si>
    <t>%,V5560000</t>
  </si>
  <si>
    <t>5560000</t>
  </si>
  <si>
    <t>%,V5570000</t>
  </si>
  <si>
    <t>5570000</t>
  </si>
  <si>
    <t>%,V5570007</t>
  </si>
  <si>
    <t>5570007</t>
  </si>
  <si>
    <t>%,V5570008</t>
  </si>
  <si>
    <t>5570008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</si>
  <si>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</si>
  <si>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</si>
  <si>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</si>
  <si>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</si>
  <si>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</si>
  <si>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</si>
  <si>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</si>
  <si>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</si>
  <si>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%,V5613000</t>
  </si>
  <si>
    <t>5613000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</si>
  <si>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</si>
  <si>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</si>
  <si>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</si>
  <si>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</si>
  <si>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</si>
  <si>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</si>
  <si>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</si>
  <si>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</si>
  <si>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</si>
  <si>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</si>
  <si>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</si>
  <si>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</si>
  <si>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</si>
  <si>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</si>
  <si>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</si>
  <si>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</si>
  <si>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</si>
  <si>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</si>
  <si>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%,V5650002</t>
  </si>
  <si>
    <t>5650002</t>
  </si>
  <si>
    <t>%,V5650003</t>
  </si>
  <si>
    <t>5650003</t>
  </si>
  <si>
    <t>%,V5650012</t>
  </si>
  <si>
    <t>5650012</t>
  </si>
  <si>
    <t>%,V5650018</t>
  </si>
  <si>
    <t>5650018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</si>
  <si>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</si>
  <si>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</si>
  <si>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</si>
  <si>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</si>
  <si>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</si>
  <si>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</si>
  <si>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</si>
  <si>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</si>
  <si>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</si>
  <si>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</si>
  <si>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</si>
  <si>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</si>
  <si>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</si>
  <si>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</si>
  <si>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</si>
  <si>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</si>
  <si>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</si>
  <si>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</si>
  <si>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</si>
  <si>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</si>
  <si>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</si>
  <si>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</si>
  <si>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</si>
  <si>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</si>
  <si>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</si>
  <si>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</si>
  <si>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</si>
  <si>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</si>
  <si>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</si>
  <si>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</si>
  <si>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</si>
  <si>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</si>
  <si>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</si>
  <si>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</si>
  <si>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%,V9020001</t>
  </si>
  <si>
    <t>9020001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</si>
  <si>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</si>
  <si>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</si>
  <si>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</si>
  <si>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</si>
  <si>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</si>
  <si>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</si>
  <si>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</si>
  <si>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</si>
  <si>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</si>
  <si>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</si>
  <si>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</si>
  <si>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</si>
  <si>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</si>
  <si>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</si>
  <si>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</si>
  <si>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</si>
  <si>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</si>
  <si>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</si>
  <si>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</si>
  <si>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</si>
  <si>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</si>
  <si>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</si>
  <si>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</si>
  <si>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</si>
  <si>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</si>
  <si>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</si>
  <si>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</si>
  <si>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</si>
  <si>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</si>
  <si>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</si>
  <si>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</si>
  <si>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</si>
  <si>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</si>
  <si>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</si>
  <si>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%,V9080004</t>
  </si>
  <si>
    <t>9080004</t>
  </si>
  <si>
    <t>%,V9080009</t>
  </si>
  <si>
    <t>9080009</t>
  </si>
  <si>
    <t>%,V9090000</t>
  </si>
  <si>
    <t>9090000</t>
  </si>
  <si>
    <t>%,V9100000</t>
  </si>
  <si>
    <t>9100000</t>
  </si>
  <si>
    <t>%,V9130001</t>
  </si>
  <si>
    <t>9130001</t>
  </si>
  <si>
    <t>%,V9200000</t>
  </si>
  <si>
    <t>9200000</t>
  </si>
  <si>
    <t>%,V9200003</t>
  </si>
  <si>
    <t>9200003</t>
  </si>
  <si>
    <t>%,V9210001</t>
  </si>
  <si>
    <t>9210001</t>
  </si>
  <si>
    <t>%,V9210003</t>
  </si>
  <si>
    <t>9210003</t>
  </si>
  <si>
    <t>%,V9210005</t>
  </si>
  <si>
    <t>9210005</t>
  </si>
  <si>
    <t>%,V9220000</t>
  </si>
  <si>
    <t>9220000</t>
  </si>
  <si>
    <t>%,V9220001</t>
  </si>
  <si>
    <t>9220001</t>
  </si>
  <si>
    <t>%,V9220004</t>
  </si>
  <si>
    <t>9220004</t>
  </si>
  <si>
    <t>%,V9220125</t>
  </si>
  <si>
    <t>9220125</t>
  </si>
  <si>
    <t>%,V9220127</t>
  </si>
  <si>
    <t>9220127</t>
  </si>
  <si>
    <t>%,V9230001</t>
  </si>
  <si>
    <t>9230001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</si>
  <si>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</si>
  <si>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</si>
  <si>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</si>
  <si>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</si>
  <si>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</si>
  <si>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</si>
  <si>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</si>
  <si>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</si>
  <si>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</si>
  <si>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</si>
  <si>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</si>
  <si>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</si>
  <si>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</si>
  <si>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</si>
  <si>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</si>
  <si>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</si>
  <si>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</si>
  <si>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</si>
  <si>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</si>
  <si>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</si>
  <si>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</si>
  <si>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</si>
  <si>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</si>
  <si>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</si>
  <si>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</si>
  <si>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</si>
  <si>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</si>
  <si>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</si>
  <si>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</si>
  <si>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</si>
  <si>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</si>
  <si>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</si>
  <si>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</si>
  <si>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</si>
  <si>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</si>
  <si>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</si>
  <si>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</si>
  <si>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</si>
  <si>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</si>
  <si>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</si>
  <si>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</si>
  <si>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</si>
  <si>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%,V9260021</t>
  </si>
  <si>
    <t>9260021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</si>
  <si>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</si>
  <si>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</si>
  <si>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</si>
  <si>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</si>
  <si>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</si>
  <si>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</si>
  <si>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</si>
  <si>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</si>
  <si>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</si>
  <si>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</si>
  <si>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</si>
  <si>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</si>
  <si>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</si>
  <si>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</si>
  <si>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</si>
  <si>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</si>
  <si>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</si>
  <si>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</si>
  <si>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</si>
  <si>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</si>
  <si>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</si>
  <si>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</si>
  <si>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%,V9280000</t>
  </si>
  <si>
    <t>9280000</t>
  </si>
  <si>
    <t>%,V9280001</t>
  </si>
  <si>
    <t>9280001</t>
  </si>
  <si>
    <t>%,V9280002</t>
  </si>
  <si>
    <t>9280002</t>
  </si>
  <si>
    <t>%,V9301000</t>
  </si>
  <si>
    <t>9301000</t>
  </si>
  <si>
    <t>%,V9301001</t>
  </si>
  <si>
    <t>9301001</t>
  </si>
  <si>
    <t>%,V9301002</t>
  </si>
  <si>
    <t>9301002</t>
  </si>
  <si>
    <t>%,V9301006</t>
  </si>
  <si>
    <t>9301006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</si>
  <si>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</si>
  <si>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</si>
  <si>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</si>
  <si>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</si>
  <si>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</si>
  <si>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</si>
  <si>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</si>
  <si>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</si>
  <si>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</si>
  <si>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</si>
  <si>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%,V9301013</t>
  </si>
  <si>
    <t>9301013</t>
  </si>
  <si>
    <t>%,V9301014</t>
  </si>
  <si>
    <t>9301014</t>
  </si>
  <si>
    <t>%,V9301015</t>
  </si>
  <si>
    <t>9301015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</si>
  <si>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</si>
  <si>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</si>
  <si>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</si>
  <si>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</si>
  <si>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</si>
  <si>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</si>
  <si>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</si>
  <si>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</si>
  <si>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%,V9310000</t>
  </si>
  <si>
    <t>9310000</t>
  </si>
  <si>
    <t>%,V9310001</t>
  </si>
  <si>
    <t>9310001</t>
  </si>
  <si>
    <t>%,V9310002</t>
  </si>
  <si>
    <t>9310002</t>
  </si>
  <si>
    <t>%,V9310003</t>
  </si>
  <si>
    <t>9310003</t>
  </si>
  <si>
    <t>%,V5100000</t>
  </si>
  <si>
    <t>5100000</t>
  </si>
  <si>
    <t>%,V5110000</t>
  </si>
  <si>
    <t>5110000</t>
  </si>
  <si>
    <t>%,V5120000</t>
  </si>
  <si>
    <t>5120000</t>
  </si>
  <si>
    <t>%,V5120025</t>
  </si>
  <si>
    <t>5120025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</si>
  <si>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</si>
  <si>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</si>
  <si>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</si>
  <si>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</si>
  <si>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</si>
  <si>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</si>
  <si>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</si>
  <si>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</si>
  <si>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</si>
  <si>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</si>
  <si>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</si>
  <si>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</si>
  <si>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</si>
  <si>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</si>
  <si>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</si>
  <si>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</si>
  <si>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</si>
  <si>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</si>
  <si>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</si>
  <si>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</si>
  <si>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</si>
  <si>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</si>
  <si>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</si>
  <si>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</si>
  <si>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</si>
  <si>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</si>
  <si>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</si>
  <si>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</si>
  <si>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</si>
  <si>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</si>
  <si>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</si>
  <si>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</si>
  <si>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</si>
  <si>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</si>
  <si>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</si>
  <si>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</si>
  <si>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</si>
  <si>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</si>
  <si>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</si>
  <si>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</si>
  <si>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</si>
  <si>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</si>
  <si>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</si>
  <si>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</si>
  <si>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</si>
  <si>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</si>
  <si>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</si>
  <si>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</si>
  <si>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%,V9350006</t>
  </si>
  <si>
    <t>9350006</t>
  </si>
  <si>
    <t>%,V9350007</t>
  </si>
  <si>
    <t>9350007</t>
  </si>
  <si>
    <t>%,V9350012</t>
  </si>
  <si>
    <t>9350012</t>
  </si>
  <si>
    <t>%,V9350013</t>
  </si>
  <si>
    <t>9350013</t>
  </si>
  <si>
    <t>%,V9350015</t>
  </si>
  <si>
    <t>9350015</t>
  </si>
  <si>
    <t>%,V9350016</t>
  </si>
  <si>
    <t>9350016</t>
  </si>
  <si>
    <t>%,V4030001</t>
  </si>
  <si>
    <t>4030001</t>
  </si>
  <si>
    <t>%,V4040001</t>
  </si>
  <si>
    <t>4040001</t>
  </si>
  <si>
    <t>%,V4060001</t>
  </si>
  <si>
    <t>4060001</t>
  </si>
  <si>
    <t>%,V4073000</t>
  </si>
  <si>
    <t>4073000</t>
  </si>
  <si>
    <t>%,V4081002</t>
  </si>
  <si>
    <t>4081002</t>
  </si>
  <si>
    <t>%,V4081003</t>
  </si>
  <si>
    <t>4081003</t>
  </si>
  <si>
    <t>%,V408100504</t>
  </si>
  <si>
    <t>408100504</t>
  </si>
  <si>
    <t>%,V408100505</t>
  </si>
  <si>
    <t>408100505</t>
  </si>
  <si>
    <t>%,V408100506</t>
  </si>
  <si>
    <t>408100506</t>
  </si>
  <si>
    <t>%,V408100507</t>
  </si>
  <si>
    <t>408100507</t>
  </si>
  <si>
    <t>%,V408100508</t>
  </si>
  <si>
    <t>408100508</t>
  </si>
  <si>
    <t>%,V408100509</t>
  </si>
  <si>
    <t>408100509</t>
  </si>
  <si>
    <t>%,V408100608</t>
  </si>
  <si>
    <t>408100608</t>
  </si>
  <si>
    <t>%,V408100609</t>
  </si>
  <si>
    <t>408100609</t>
  </si>
  <si>
    <t>%,V408100610</t>
  </si>
  <si>
    <t>408100610</t>
  </si>
  <si>
    <t>%,V4081007</t>
  </si>
  <si>
    <t>4081007</t>
  </si>
  <si>
    <t>%,V408100807</t>
  </si>
  <si>
    <t>408100807</t>
  </si>
  <si>
    <t>%,V408100808</t>
  </si>
  <si>
    <t>408100808</t>
  </si>
  <si>
    <t>%,V408100809</t>
  </si>
  <si>
    <t>408100809</t>
  </si>
  <si>
    <t>%,V408100810</t>
  </si>
  <si>
    <t>408100810</t>
  </si>
  <si>
    <t>%,V408101407</t>
  </si>
  <si>
    <t>408101407</t>
  </si>
  <si>
    <t>%,V408101408</t>
  </si>
  <si>
    <t>408101408</t>
  </si>
  <si>
    <t>%,V408101409</t>
  </si>
  <si>
    <t>408101409</t>
  </si>
  <si>
    <t>%,V408101708</t>
  </si>
  <si>
    <t>408101708</t>
  </si>
  <si>
    <t>%,V408101709</t>
  </si>
  <si>
    <t>408101709</t>
  </si>
  <si>
    <t>%,V408101710</t>
  </si>
  <si>
    <t>408101710</t>
  </si>
  <si>
    <t>%,V408101807</t>
  </si>
  <si>
    <t>408101807</t>
  </si>
  <si>
    <t>%,V408101808</t>
  </si>
  <si>
    <t>408101808</t>
  </si>
  <si>
    <t>%,V408101809</t>
  </si>
  <si>
    <t>408101809</t>
  </si>
  <si>
    <t>%,V408101900</t>
  </si>
  <si>
    <t>408101900</t>
  </si>
  <si>
    <t>%,V408101908</t>
  </si>
  <si>
    <t>408101908</t>
  </si>
  <si>
    <t>%,V408101909</t>
  </si>
  <si>
    <t>408101909</t>
  </si>
  <si>
    <t>%,V408101910</t>
  </si>
  <si>
    <t>408101910</t>
  </si>
  <si>
    <t>%,V408102209</t>
  </si>
  <si>
    <t>408102209</t>
  </si>
  <si>
    <t>%,V408102906</t>
  </si>
  <si>
    <t>408102906</t>
  </si>
  <si>
    <t>%,V408102907</t>
  </si>
  <si>
    <t>408102907</t>
  </si>
  <si>
    <t>%,V408102908</t>
  </si>
  <si>
    <t>408102908</t>
  </si>
  <si>
    <t>%,V408102909</t>
  </si>
  <si>
    <t>408102909</t>
  </si>
  <si>
    <t>%,V408102910</t>
  </si>
  <si>
    <t>408102910</t>
  </si>
  <si>
    <t>%,V4081033</t>
  </si>
  <si>
    <t>4081033</t>
  </si>
  <si>
    <t>%,V4081034</t>
  </si>
  <si>
    <t>4081034</t>
  </si>
  <si>
    <t>%,V4081035</t>
  </si>
  <si>
    <t>4081035</t>
  </si>
  <si>
    <t>%,V408103607</t>
  </si>
  <si>
    <t>408103607</t>
  </si>
  <si>
    <t>%,V408103608</t>
  </si>
  <si>
    <t>408103608</t>
  </si>
  <si>
    <t>%,V408103609</t>
  </si>
  <si>
    <t>408103609</t>
  </si>
  <si>
    <t>%,V408103610</t>
  </si>
  <si>
    <t>408103610</t>
  </si>
  <si>
    <t>%,V409100200</t>
  </si>
  <si>
    <t>409100200</t>
  </si>
  <si>
    <t>%,V409100207</t>
  </si>
  <si>
    <t>409100207</t>
  </si>
  <si>
    <t>%,V409100208</t>
  </si>
  <si>
    <t>409100208</t>
  </si>
  <si>
    <t>%,V409100209</t>
  </si>
  <si>
    <t>409100209</t>
  </si>
  <si>
    <t>%,V409100210</t>
  </si>
  <si>
    <t>409100210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</si>
  <si>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</si>
  <si>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</si>
  <si>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</si>
  <si>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</si>
  <si>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</si>
  <si>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</si>
  <si>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</si>
  <si>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</si>
  <si>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%,V4180001</t>
  </si>
  <si>
    <t>4180001</t>
  </si>
  <si>
    <t>%,V4180005</t>
  </si>
  <si>
    <t>4180005</t>
  </si>
  <si>
    <t>%,V4190002</t>
  </si>
  <si>
    <t>4190002</t>
  </si>
  <si>
    <t>%,V4190005</t>
  </si>
  <si>
    <t>4190005</t>
  </si>
  <si>
    <t>%,V4191000</t>
  </si>
  <si>
    <t>4191000</t>
  </si>
  <si>
    <t>%,V4210000</t>
  </si>
  <si>
    <t>4210000</t>
  </si>
  <si>
    <t>%,V4210002</t>
  </si>
  <si>
    <t>4210002</t>
  </si>
  <si>
    <t>%,V4210005</t>
  </si>
  <si>
    <t>4210005</t>
  </si>
  <si>
    <t>%,V4210007</t>
  </si>
  <si>
    <t>4210007</t>
  </si>
  <si>
    <t>%,V4210009</t>
  </si>
  <si>
    <t>4210009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</si>
  <si>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</si>
  <si>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</si>
  <si>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</si>
  <si>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</si>
  <si>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</si>
  <si>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</si>
  <si>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</si>
  <si>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</si>
  <si>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</si>
  <si>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</si>
  <si>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</si>
  <si>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</si>
  <si>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</si>
  <si>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</si>
  <si>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</si>
  <si>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</si>
  <si>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%,V4210038</t>
  </si>
  <si>
    <t>4210038</t>
  </si>
  <si>
    <t>%,V4210039</t>
  </si>
  <si>
    <t>4210039</t>
  </si>
  <si>
    <t>%,V4210043</t>
  </si>
  <si>
    <t>4210043</t>
  </si>
  <si>
    <t>%,V4210045</t>
  </si>
  <si>
    <t>4210045</t>
  </si>
  <si>
    <t>%,V4210046</t>
  </si>
  <si>
    <t>4210046</t>
  </si>
  <si>
    <t>%,V4210049</t>
  </si>
  <si>
    <t>4210049</t>
  </si>
  <si>
    <t>%,V4210053</t>
  </si>
  <si>
    <t>4210053</t>
  </si>
  <si>
    <t>%,V4210054</t>
  </si>
  <si>
    <t>4210054</t>
  </si>
  <si>
    <t>%,V4210056</t>
  </si>
  <si>
    <t>4210056</t>
  </si>
  <si>
    <t>%,V408200508</t>
  </si>
  <si>
    <t>408200508</t>
  </si>
  <si>
    <t>%,V408200509</t>
  </si>
  <si>
    <t>408200509</t>
  </si>
  <si>
    <t>%,V4212000</t>
  </si>
  <si>
    <t>4212000</t>
  </si>
  <si>
    <t>%,V4261000</t>
  </si>
  <si>
    <t>4261000</t>
  </si>
  <si>
    <t>%,V4263001</t>
  </si>
  <si>
    <t>4263001</t>
  </si>
  <si>
    <t>%,V4263004</t>
  </si>
  <si>
    <t>4263004</t>
  </si>
  <si>
    <t>%,V4264000</t>
  </si>
  <si>
    <t>4264000</t>
  </si>
  <si>
    <t>%,V4265002</t>
  </si>
  <si>
    <t>4265002</t>
  </si>
  <si>
    <t>%,V4265003</t>
  </si>
  <si>
    <t>4265003</t>
  </si>
  <si>
    <t>%,V4265004</t>
  </si>
  <si>
    <t>4265004</t>
  </si>
  <si>
    <t>%,V4265007</t>
  </si>
  <si>
    <t>4265007</t>
  </si>
  <si>
    <t>%,V4265053</t>
  </si>
  <si>
    <t>4265053</t>
  </si>
  <si>
    <t>%,V4265054</t>
  </si>
  <si>
    <t>4265054</t>
  </si>
  <si>
    <t>%,V4265056</t>
  </si>
  <si>
    <t>4265056</t>
  </si>
  <si>
    <t>%,V4092001</t>
  </si>
  <si>
    <t>4092001</t>
  </si>
  <si>
    <t>%,V409200207</t>
  </si>
  <si>
    <t>409200207</t>
  </si>
  <si>
    <t>%,V409200208</t>
  </si>
  <si>
    <t>409200208</t>
  </si>
  <si>
    <t>%,V409200209</t>
  </si>
  <si>
    <t>409200209</t>
  </si>
  <si>
    <t>%,V409200210</t>
  </si>
  <si>
    <t>409200210</t>
  </si>
  <si>
    <t>%,V4102001</t>
  </si>
  <si>
    <t>4102001</t>
  </si>
  <si>
    <t>%,V4112001</t>
  </si>
  <si>
    <t>4112001</t>
  </si>
  <si>
    <t>%,V4270006</t>
  </si>
  <si>
    <t>4270006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</si>
  <si>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</si>
  <si>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</si>
  <si>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</si>
  <si>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</si>
  <si>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</si>
  <si>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</si>
  <si>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</si>
  <si>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</si>
  <si>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%,V4281004</t>
  </si>
  <si>
    <t>4281004</t>
  </si>
  <si>
    <t>%,V4310001</t>
  </si>
  <si>
    <t>4310001</t>
  </si>
  <si>
    <t>%,V4310002</t>
  </si>
  <si>
    <t>4310002</t>
  </si>
  <si>
    <t>%,V4320000</t>
  </si>
  <si>
    <t>4320000</t>
  </si>
  <si>
    <t>SALES TO AFFILIATES</t>
  </si>
  <si>
    <t>GROSS OPERATING REVENUES</t>
  </si>
  <si>
    <t>PROVISION FOR RATE REFUND</t>
  </si>
  <si>
    <t>FUEL</t>
  </si>
  <si>
    <t>Purch Pwr-NonTrading-Nonassoc</t>
  </si>
  <si>
    <t>Purch Power Capacity -NA</t>
  </si>
  <si>
    <t>Gas-Conversion-Mone Plant</t>
  </si>
  <si>
    <t>Normal Purchases (non-ECR)</t>
  </si>
  <si>
    <t>PJM Emer.Energy Purch.</t>
  </si>
  <si>
    <t>PJM Inadvertent Mtr Res-OSS</t>
  </si>
  <si>
    <t>PJM Inadvertent Mtr Res-LSE</t>
  </si>
  <si>
    <t>PJM Ancillary Serv.-Sync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</si>
  <si>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</si>
  <si>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</si>
  <si>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</si>
  <si>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</si>
  <si>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</si>
  <si>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</si>
  <si>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</si>
  <si>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</si>
  <si>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</si>
  <si>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Normal Capacity Purchases</t>
  </si>
  <si>
    <t>PJM 30m Suppl Rserv Charge LSE</t>
  </si>
  <si>
    <t>Peak Hour Avail charge - LSE</t>
  </si>
  <si>
    <t>Purchased Power - Fuel</t>
  </si>
  <si>
    <t>Purchased Power - Non-Fuel</t>
  </si>
  <si>
    <t>Purch Power-Non Trad-Non-Fuel</t>
  </si>
  <si>
    <t>Purch Power - Mone - Non-Fuel</t>
  </si>
  <si>
    <t>Purch Power - PJM - Non-Fuel</t>
  </si>
  <si>
    <t>PJM Purchases-non-ECR-Auction</t>
  </si>
  <si>
    <t>Capacity Purchases-Auction</t>
  </si>
  <si>
    <t>Purch Power-Pool Non-Fuel -Aff</t>
  </si>
  <si>
    <t>Pur Power-Pool NonFuel-OSS-Aff</t>
  </si>
  <si>
    <t>Capacity purchases - Trading</t>
  </si>
  <si>
    <t>PURCHASED POWER NON AFFIL</t>
  </si>
  <si>
    <t>Purchased Power - Associated</t>
  </si>
  <si>
    <t>Purchased Power-Pool Capacity</t>
  </si>
  <si>
    <t>Purchased Power - Pool Energy</t>
  </si>
  <si>
    <t>Purch Pwr-Non-Fuel Portion-Aff</t>
  </si>
  <si>
    <t>Purch Power-Fuel Portion-Affil</t>
  </si>
  <si>
    <t>PURCHASE POWER AFFILIATED</t>
  </si>
  <si>
    <t>Accretion Expense</t>
  </si>
  <si>
    <t>Gain From Disposition of Plant</t>
  </si>
  <si>
    <t>Factored Cust A/R Exp - Affil</t>
  </si>
  <si>
    <t>Fact Cust A/R-Bad Debts-Affil</t>
  </si>
  <si>
    <t>Oper Supervision &amp; Engineering</t>
  </si>
  <si>
    <t>Oper Super &amp; Eng-RATA-Affil</t>
  </si>
  <si>
    <t>Steam Expenses</t>
  </si>
  <si>
    <t>Lime Expense</t>
  </si>
  <si>
    <t>Urea Expense</t>
  </si>
  <si>
    <t>Limestone Expense</t>
  </si>
  <si>
    <t>Activated Carbon</t>
  </si>
  <si>
    <t>Steam Exp Environmental</t>
  </si>
  <si>
    <t>Electric Expenses</t>
  </si>
  <si>
    <t>Misc Steam Power Expenses</t>
  </si>
  <si>
    <t>Misc Steam Power Exp-Assoc</t>
  </si>
  <si>
    <t>Removal Cost Expense - Steam</t>
  </si>
  <si>
    <t>NSR Settlement Expense</t>
  </si>
  <si>
    <t>Voluntary CO2 Compliance Exp</t>
  </si>
  <si>
    <t>Misc Stm Pwr Exp Environmental</t>
  </si>
  <si>
    <t>Allowance Consumption SO2</t>
  </si>
  <si>
    <t>Allowance Expenses</t>
  </si>
  <si>
    <t>CO2 Allowance Consumption</t>
  </si>
  <si>
    <t>An. NOx Cons. Exp</t>
  </si>
  <si>
    <t>Sys Control &amp; Load Dispatching</t>
  </si>
  <si>
    <t>Other Expenses</t>
  </si>
  <si>
    <t>Other Pwr Exp - Wholesale RECs</t>
  </si>
  <si>
    <t>Other Pwr Exp - Retail RECs</t>
  </si>
  <si>
    <t>Load Dispatching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</si>
  <si>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</si>
  <si>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</si>
  <si>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</si>
  <si>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</si>
  <si>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</si>
  <si>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PJM Admin Defaults LSE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</si>
  <si>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</si>
  <si>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</si>
  <si>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</si>
  <si>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</si>
  <si>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</si>
  <si>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</si>
  <si>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Transmssn Elec by Others-NAC</t>
  </si>
  <si>
    <t>AEP Trans Equalization Agmt</t>
  </si>
  <si>
    <t>PJM Trans Enhancement Charge</t>
  </si>
  <si>
    <t>PJM Trans Enhancement Credits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</si>
  <si>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</si>
  <si>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</si>
  <si>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</si>
  <si>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</si>
  <si>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</si>
  <si>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Underground Line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</si>
  <si>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</si>
  <si>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</si>
  <si>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</si>
  <si>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</si>
  <si>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</si>
  <si>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</si>
  <si>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</si>
  <si>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</si>
  <si>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</si>
  <si>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</si>
  <si>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</si>
  <si>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</si>
  <si>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</si>
  <si>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</si>
  <si>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</si>
  <si>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</si>
  <si>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</si>
  <si>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</si>
  <si>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</si>
  <si>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</si>
  <si>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</si>
  <si>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</si>
  <si>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</si>
  <si>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</si>
  <si>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</si>
  <si>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Assistnce Exp - DSM - Ind</t>
  </si>
  <si>
    <t>Cust Assistance Expense - DSM</t>
  </si>
  <si>
    <t>Information &amp; Instruct Advrtis</t>
  </si>
  <si>
    <t>Misc Cust Svc&amp;Informational Ex</t>
  </si>
  <si>
    <t>Advertising Exp - Residential</t>
  </si>
  <si>
    <t>Administrative &amp; Gen Salaries</t>
  </si>
  <si>
    <t>Admin &amp; Gen Salaries Trnsfr</t>
  </si>
  <si>
    <t>Off Supl &amp; Exp - Nonassociated</t>
  </si>
  <si>
    <t>Office Supplies &amp; Exp - Trnsf</t>
  </si>
  <si>
    <t>Cellular Phones and Pagers</t>
  </si>
  <si>
    <t>Administrative Exp Trnsf - Cr</t>
  </si>
  <si>
    <t>Admin Exp Trnsf to Cnstrction</t>
  </si>
  <si>
    <t>Admin Exp Trnsf to ABD</t>
  </si>
  <si>
    <t>SSA Expense Transfers BL</t>
  </si>
  <si>
    <t>SSA Expense Transfers IT</t>
  </si>
  <si>
    <t>Outside Svcs Empl - Nonassoc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</si>
  <si>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</si>
  <si>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</si>
  <si>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</si>
  <si>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</si>
  <si>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</si>
  <si>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</si>
  <si>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</si>
  <si>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</si>
  <si>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</si>
  <si>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</si>
  <si>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</si>
  <si>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</si>
  <si>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</si>
  <si>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</si>
  <si>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</si>
  <si>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</si>
  <si>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</si>
  <si>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</si>
  <si>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</si>
  <si>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</si>
  <si>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</si>
  <si>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Postretirement Benefits - OPEB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</si>
  <si>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</si>
  <si>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</si>
  <si>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</si>
  <si>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</si>
  <si>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</si>
  <si>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</si>
  <si>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</si>
  <si>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</si>
  <si>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</si>
  <si>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</si>
  <si>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</si>
  <si>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</t>
  </si>
  <si>
    <t>Regulatory Commission Exp-Adm</t>
  </si>
  <si>
    <t>Regulatory Commission Exp-Case</t>
  </si>
  <si>
    <t>General Advertising Expenses</t>
  </si>
  <si>
    <t>Newspaper Advertising Space</t>
  </si>
  <si>
    <t>Radio Station Advertising Time</t>
  </si>
  <si>
    <t>Spec Corporate Comm Info Proj</t>
  </si>
  <si>
    <t>Direct Mail and Handouts</t>
  </si>
  <si>
    <t>Fairs, Shows, and Exhibits</t>
  </si>
  <si>
    <t>Publicity</t>
  </si>
  <si>
    <t>Dedications, Tours, &amp; Openings</t>
  </si>
  <si>
    <t>Public Opinion Surveys</t>
  </si>
  <si>
    <t>Movies Slide Films &amp; Speeches</t>
  </si>
  <si>
    <t>Video Communications</t>
  </si>
  <si>
    <t>Other Corporate Comm Exp</t>
  </si>
  <si>
    <t>Misc General Expenses</t>
  </si>
  <si>
    <t>Corporate &amp; Fiscal Expenses</t>
  </si>
  <si>
    <t>Research, Develop&amp;Demonstr Exp</t>
  </si>
  <si>
    <t>Assoc Business Development Exp</t>
  </si>
  <si>
    <t>Rents</t>
  </si>
  <si>
    <t>Rents - Real Property</t>
  </si>
  <si>
    <t>Rents - Personal Property</t>
  </si>
  <si>
    <t>Rents - Real Property - Assoc</t>
  </si>
  <si>
    <t>OTHER OPERATION</t>
  </si>
  <si>
    <t>Maint Supv &amp; Engineering</t>
  </si>
  <si>
    <t>Maintenance of Structures</t>
  </si>
  <si>
    <t>Maintenance of Boiler Plant</t>
  </si>
  <si>
    <t>Maint of Blr Plt Environmental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</si>
  <si>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</si>
  <si>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</si>
  <si>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</si>
  <si>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</si>
  <si>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</si>
  <si>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</si>
  <si>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</si>
  <si>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</si>
  <si>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</si>
  <si>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</si>
  <si>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</si>
  <si>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</si>
  <si>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</si>
  <si>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</si>
  <si>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</si>
  <si>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</si>
  <si>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</si>
  <si>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Carrier Equipment</t>
  </si>
  <si>
    <t>Maint of Radio Equip - Owned</t>
  </si>
  <si>
    <t>Maint of Data Equipment</t>
  </si>
  <si>
    <t>Maint of Cmmncation Eq-Unall</t>
  </si>
  <si>
    <t>Maint of Office Furniture &amp; Eq</t>
  </si>
  <si>
    <t>Maintenance of Video Equipment</t>
  </si>
  <si>
    <t>MAINTENANCE</t>
  </si>
  <si>
    <t>Depreciation Exp</t>
  </si>
  <si>
    <t>Amort. of Plant</t>
  </si>
  <si>
    <t>Amort of Plt Acq Adj</t>
  </si>
  <si>
    <t>Regulatory Debits</t>
  </si>
  <si>
    <t>DEPRECIATION AND AMORTIZATION</t>
  </si>
  <si>
    <t>FICA</t>
  </si>
  <si>
    <t>Federal Unemployment Tax</t>
  </si>
  <si>
    <t>Real &amp;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</si>
  <si>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</si>
  <si>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</si>
  <si>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</si>
  <si>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</si>
  <si>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</si>
  <si>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Lic-Rgstrtion Tax-Fees</t>
  </si>
  <si>
    <t>St Publ Serv Comm Tax/Fees</t>
  </si>
  <si>
    <t>State Sales and Use Taxes</t>
  </si>
  <si>
    <t>Municipal License Fees</t>
  </si>
  <si>
    <t>Real/Pers Prop Tax-Cap Leases</t>
  </si>
  <si>
    <t>Real-Pers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</si>
  <si>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</si>
  <si>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</si>
  <si>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</si>
  <si>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</si>
  <si>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</si>
  <si>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 UOI - State</t>
  </si>
  <si>
    <t>Income Taxes, UOI - Federal</t>
  </si>
  <si>
    <t>Prov Def I/T Util Op Inc-Fed</t>
  </si>
  <si>
    <t>Prv Def I/T-Cr Util Op Inc-Fed</t>
  </si>
  <si>
    <t>ITC Adj, Utility Oper - Fed</t>
  </si>
  <si>
    <t>FEDERAL INCOME TAXES</t>
  </si>
  <si>
    <t>Non-Operatng Rental Income</t>
  </si>
  <si>
    <t>Non-Opratng Rntal Inc-Depr</t>
  </si>
  <si>
    <t>Int &amp; Dividend Inc - Nonassoc</t>
  </si>
  <si>
    <t>Interest Income - Assoc CBP</t>
  </si>
  <si>
    <t>Allw Oth Fnds Usd Drng Cnstr</t>
  </si>
  <si>
    <t>Misc Non-Operating Income</t>
  </si>
  <si>
    <t>Misc Non-Op Inc-NonAsc-Rents</t>
  </si>
  <si>
    <t>Misc Non-Op Inc-NonAsc-Timber</t>
  </si>
  <si>
    <t>Misc Non-Op Inc - NonAsc - Oth</t>
  </si>
  <si>
    <t>Misc Non-Op Exp - NonAssoc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</si>
  <si>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</si>
  <si>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</si>
  <si>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</si>
  <si>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</si>
  <si>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</si>
  <si>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</si>
  <si>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</si>
  <si>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</si>
  <si>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Speculative Realized SO2</t>
  </si>
  <si>
    <t>Carrying Charges</t>
  </si>
  <si>
    <t>Realiz Sharing West Coast Pwr</t>
  </si>
  <si>
    <t>UnReal Aff Fin Assign SNWA</t>
  </si>
  <si>
    <t>Real Aff Fin Assign SNWA</t>
  </si>
  <si>
    <t>Interest Rate Swaps-BTL Power</t>
  </si>
  <si>
    <t>Specul. Allow. Gains-SO2</t>
  </si>
  <si>
    <t>Specul. Allow. Gains-Seas NOx</t>
  </si>
  <si>
    <t>Specul. Allow. Gains-CO2</t>
  </si>
  <si>
    <t>OTHER INCOME</t>
  </si>
  <si>
    <t>Loss on Dspsition of Property</t>
  </si>
  <si>
    <t>Donations</t>
  </si>
  <si>
    <t>Penalties</t>
  </si>
  <si>
    <t>NSR Settlement Penalties</t>
  </si>
  <si>
    <t>Civic &amp; Political Activities</t>
  </si>
  <si>
    <t>Other Deductions - Nonassoc</t>
  </si>
  <si>
    <t>Special Allowance Losses</t>
  </si>
  <si>
    <t>Social &amp; Service Club Dues</t>
  </si>
  <si>
    <t>Regulatory Expenses</t>
  </si>
  <si>
    <t>Specul. Allow Loss-SO2</t>
  </si>
  <si>
    <t>Specul. Allow Loss-Seas NOx</t>
  </si>
  <si>
    <t>Specul. Allow Loss-CO2</t>
  </si>
  <si>
    <t>OTHER INCOME DEDUCTIONS</t>
  </si>
  <si>
    <t>Inc Tax, Oth Inc&amp;Ded-Federal</t>
  </si>
  <si>
    <t>Inc Tax, Oth Inc &amp; Ded - State</t>
  </si>
  <si>
    <t>Inc Tax Oth Inc  Ded - State</t>
  </si>
  <si>
    <t>Prov Def I/T Oth I&amp;D - Federal</t>
  </si>
  <si>
    <t>Prv Def I/T-Cr Oth I&amp;D-Fed</t>
  </si>
  <si>
    <t>INC TAXES APPL TO OTH INC&amp;DED</t>
  </si>
  <si>
    <t>Int on LTD - Sen Unsec Notes</t>
  </si>
  <si>
    <t>Interest Exp - Assoc Non-CBP</t>
  </si>
  <si>
    <t>INTEREST ON LONG-TERM DEBT</t>
  </si>
  <si>
    <t>Int to Assoc Co - CBP</t>
  </si>
  <si>
    <t>INT SHORT TERM DEBT - AFFIL</t>
  </si>
  <si>
    <t>Lines Of Credit</t>
  </si>
  <si>
    <t>INT SHORT TERM DEBT - NON-AFFL</t>
  </si>
  <si>
    <t>Amrtz Dscnt&amp;Exp-Sn Unsec Note</t>
  </si>
  <si>
    <t>AMORT OF DEBT DISC, PREM &amp; EXP</t>
  </si>
  <si>
    <t>Amrtz Loss Rcquired Debt-Dbnt</t>
  </si>
  <si>
    <t>AMORT LOSS ON REACQUIRED DEBT</t>
  </si>
  <si>
    <t>AMORT GAIN ON REACQUIRED DEBT</t>
  </si>
  <si>
    <t>Other Interest Expense</t>
  </si>
  <si>
    <t>Interest on Customer Deposits</t>
  </si>
  <si>
    <t>OTHER INTEREST EXPENSE</t>
  </si>
  <si>
    <t>Allw Brrwed Fnds Used Cnstr-Cr</t>
  </si>
  <si>
    <t>AFUDC BORROWED FUNDS - CR</t>
  </si>
  <si>
    <t>PREF STK DIVIDEND REQUIREMENT</t>
  </si>
  <si>
    <t>GLR1100S</t>
  </si>
  <si>
    <t>2010-04-30</t>
  </si>
  <si>
    <t>KYP CORP CONSOLIDATED</t>
  </si>
  <si>
    <t>Kentucky Power Integrated Elim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</si>
</sst>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b/>
      <sz val="10"/>
      <color indexed="14"/>
      <name val="Arial"/>
      <family val="2"/>
    </font>
    <font>
      <sz val="10"/>
      <color indexed="33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 horizontal="centerContinuous"/>
    </xf>
    <xf numFmtId="8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 horizontal="centerContinuous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/>
    </xf>
    <xf numFmtId="169" fontId="1" fillId="0" borderId="0" xfId="0" applyNumberFormat="1" applyFont="1" applyAlignment="1">
      <alignment horizontal="centerContinuous"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centerContinuous"/>
    </xf>
    <xf numFmtId="40" fontId="1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3" fontId="0" fillId="18" borderId="0" xfId="0" applyNumberFormat="1" applyFont="1" applyFill="1" applyAlignment="1">
      <alignment/>
    </xf>
    <xf numFmtId="3" fontId="0" fillId="18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"/>
    </xf>
    <xf numFmtId="40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71" fontId="1" fillId="0" borderId="0" xfId="0" applyNumberFormat="1" applyFont="1" applyFill="1" applyAlignment="1">
      <alignment horizontal="right"/>
    </xf>
    <xf numFmtId="8" fontId="1" fillId="0" borderId="0" xfId="0" applyNumberFormat="1" applyFont="1" applyFill="1" applyAlignment="1">
      <alignment/>
    </xf>
    <xf numFmtId="40" fontId="5" fillId="0" borderId="0" xfId="0" applyNumberFormat="1" applyFont="1" applyAlignment="1">
      <alignment horizontal="left"/>
    </xf>
    <xf numFmtId="171" fontId="0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171" fontId="1" fillId="0" borderId="0" xfId="0" applyNumberFormat="1" applyFont="1" applyFill="1" applyAlignment="1" quotePrefix="1">
      <alignment horizontal="right"/>
    </xf>
    <xf numFmtId="40" fontId="6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6" fillId="0" borderId="0" xfId="0" applyNumberFormat="1" applyFont="1" applyFill="1" applyAlignment="1">
      <alignment horizontal="center"/>
    </xf>
    <xf numFmtId="40" fontId="7" fillId="0" borderId="0" xfId="0" applyNumberFormat="1" applyFont="1" applyAlignment="1">
      <alignment horizontal="left"/>
    </xf>
    <xf numFmtId="0" fontId="7" fillId="0" borderId="0" xfId="0" applyNumberFormat="1" applyFont="1" applyFill="1" applyAlignment="1" quotePrefix="1">
      <alignment horizontal="left"/>
    </xf>
    <xf numFmtId="8" fontId="1" fillId="0" borderId="0" xfId="0" applyNumberFormat="1" applyFont="1" applyFill="1" applyAlignment="1">
      <alignment horizontal="center"/>
    </xf>
    <xf numFmtId="0" fontId="8" fillId="18" borderId="0" xfId="0" applyFont="1" applyFill="1" applyAlignment="1">
      <alignment horizontal="centerContinuous"/>
    </xf>
    <xf numFmtId="0" fontId="0" fillId="18" borderId="0" xfId="0" applyFont="1" applyFill="1" applyAlignment="1">
      <alignment horizontal="centerContinuous"/>
    </xf>
    <xf numFmtId="0" fontId="0" fillId="18" borderId="0" xfId="0" applyFont="1" applyFill="1" applyAlignment="1">
      <alignment/>
    </xf>
    <xf numFmtId="3" fontId="9" fillId="18" borderId="0" xfId="0" applyNumberFormat="1" applyFont="1" applyFill="1" applyBorder="1" applyAlignment="1">
      <alignment horizontal="left"/>
    </xf>
    <xf numFmtId="3" fontId="1" fillId="18" borderId="0" xfId="0" applyNumberFormat="1" applyFont="1" applyFill="1" applyAlignment="1">
      <alignment/>
    </xf>
    <xf numFmtId="3" fontId="5" fillId="18" borderId="0" xfId="0" applyNumberFormat="1" applyFont="1" applyFill="1" applyAlignment="1">
      <alignment/>
    </xf>
    <xf numFmtId="3" fontId="6" fillId="18" borderId="0" xfId="0" applyNumberFormat="1" applyFont="1" applyFill="1" applyAlignment="1">
      <alignment/>
    </xf>
    <xf numFmtId="0" fontId="6" fillId="18" borderId="0" xfId="0" applyFont="1" applyFill="1" applyAlignment="1" quotePrefix="1">
      <alignment/>
    </xf>
    <xf numFmtId="3" fontId="10" fillId="18" borderId="0" xfId="0" applyNumberFormat="1" applyFont="1" applyFill="1" applyAlignment="1" quotePrefix="1">
      <alignment/>
    </xf>
    <xf numFmtId="40" fontId="5" fillId="0" borderId="10" xfId="0" applyNumberFormat="1" applyFont="1" applyBorder="1" applyAlignment="1" quotePrefix="1">
      <alignment horizontal="center"/>
    </xf>
    <xf numFmtId="40" fontId="1" fillId="0" borderId="10" xfId="0" applyNumberFormat="1" applyFont="1" applyBorder="1" applyAlignment="1">
      <alignment/>
    </xf>
    <xf numFmtId="40" fontId="1" fillId="0" borderId="10" xfId="0" applyNumberFormat="1" applyFont="1" applyFill="1" applyBorder="1" applyAlignment="1">
      <alignment/>
    </xf>
    <xf numFmtId="171" fontId="1" fillId="0" borderId="10" xfId="0" applyNumberFormat="1" applyFont="1" applyFill="1" applyBorder="1" applyAlignment="1">
      <alignment horizontal="right"/>
    </xf>
    <xf numFmtId="8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 horizontal="right"/>
    </xf>
    <xf numFmtId="40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0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 quotePrefix="1">
      <alignment horizontal="right"/>
    </xf>
    <xf numFmtId="0" fontId="7" fillId="0" borderId="0" xfId="0" applyNumberFormat="1" applyFont="1" applyFill="1" applyAlignment="1" quotePrefix="1">
      <alignment horizontal="left"/>
    </xf>
    <xf numFmtId="0" fontId="0" fillId="0" borderId="0" xfId="0" applyFont="1" applyAlignment="1">
      <alignment/>
    </xf>
    <xf numFmtId="40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Continuous"/>
    </xf>
    <xf numFmtId="38" fontId="9" fillId="18" borderId="0" xfId="0" applyNumberFormat="1" applyFont="1" applyFill="1" applyBorder="1" applyAlignment="1">
      <alignment horizontal="left"/>
    </xf>
    <xf numFmtId="38" fontId="0" fillId="18" borderId="0" xfId="0" applyNumberFormat="1" applyFill="1" applyAlignment="1">
      <alignment/>
    </xf>
    <xf numFmtId="38" fontId="0" fillId="18" borderId="0" xfId="0" applyNumberFormat="1" applyFont="1" applyFill="1" applyAlignment="1" applyProtection="1">
      <alignment horizontal="centerContinuous"/>
      <protection hidden="1"/>
    </xf>
    <xf numFmtId="38" fontId="1" fillId="18" borderId="0" xfId="0" applyNumberFormat="1" applyFont="1" applyFill="1" applyAlignment="1">
      <alignment/>
    </xf>
    <xf numFmtId="38" fontId="0" fillId="18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0" fontId="1" fillId="18" borderId="0" xfId="0" applyNumberFormat="1" applyFont="1" applyFill="1" applyAlignment="1">
      <alignment/>
    </xf>
    <xf numFmtId="40" fontId="0" fillId="18" borderId="0" xfId="0" applyNumberFormat="1" applyFont="1" applyFill="1" applyAlignment="1">
      <alignment/>
    </xf>
    <xf numFmtId="40" fontId="1" fillId="18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horizontal="center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40" fontId="11" fillId="0" borderId="0" xfId="0" applyNumberFormat="1" applyFont="1" applyFill="1" applyAlignment="1">
      <alignment horizontal="center"/>
    </xf>
    <xf numFmtId="8" fontId="11" fillId="0" borderId="0" xfId="0" applyNumberFormat="1" applyFont="1" applyFill="1" applyAlignment="1">
      <alignment horizontal="center"/>
    </xf>
    <xf numFmtId="40" fontId="1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0" fontId="1" fillId="0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40" fontId="1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0" fontId="7" fillId="0" borderId="0" xfId="0" applyNumberFormat="1" applyFont="1" applyFill="1" applyAlignment="1">
      <alignment horizontal="left"/>
    </xf>
    <xf numFmtId="40" fontId="0" fillId="0" borderId="0" xfId="0" applyNumberFormat="1" applyFont="1" applyFill="1" applyAlignment="1" quotePrefix="1">
      <alignment horizontal="right"/>
    </xf>
    <xf numFmtId="40" fontId="1" fillId="0" borderId="0" xfId="0" applyNumberFormat="1" applyFont="1" applyFill="1" applyAlignment="1" quotePrefix="1">
      <alignment horizontal="right"/>
    </xf>
    <xf numFmtId="3" fontId="1" fillId="0" borderId="10" xfId="0" applyNumberFormat="1" applyFont="1" applyBorder="1" applyAlignment="1" quotePrefix="1">
      <alignment/>
    </xf>
    <xf numFmtId="3" fontId="0" fillId="18" borderId="0" xfId="0" applyNumberFormat="1" applyFont="1" applyFill="1" applyAlignment="1" applyProtection="1" quotePrefix="1">
      <alignment horizontal="centerContinuous"/>
      <protection hidden="1"/>
    </xf>
    <xf numFmtId="38" fontId="0" fillId="18" borderId="0" xfId="0" applyNumberFormat="1" applyFont="1" applyFill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50"/>
  <sheetViews>
    <sheetView tabSelected="1" zoomScale="68" zoomScaleNormal="68" zoomScalePageLayoutView="0" workbookViewId="0" topLeftCell="A1">
      <pane xSplit="3" ySplit="7" topLeftCell="D466" activePane="bottomRight" state="frozen"/>
      <selection pane="topLeft" activeCell="B2" sqref="B2"/>
      <selection pane="topRight" activeCell="D2" sqref="D2"/>
      <selection pane="bottomLeft" activeCell="B8" sqref="B8"/>
      <selection pane="bottomRight" activeCell="C4" sqref="C4"/>
    </sheetView>
  </sheetViews>
  <sheetFormatPr defaultColWidth="9.140625" defaultRowHeight="12.75" outlineLevelRow="1"/>
  <cols>
    <col min="1" max="1" width="9.140625" style="1" hidden="1" customWidth="1"/>
    <col min="2" max="2" width="10.7109375" style="1" customWidth="1"/>
    <col min="3" max="3" width="46.140625" style="1" customWidth="1"/>
    <col min="4" max="4" width="2.7109375" style="5" customWidth="1"/>
    <col min="5" max="5" width="21.7109375" style="5" customWidth="1"/>
    <col min="6" max="6" width="2.7109375" style="5" customWidth="1"/>
    <col min="7" max="7" width="21.7109375" style="5" customWidth="1"/>
    <col min="8" max="8" width="2.7109375" style="9" customWidth="1"/>
    <col min="9" max="9" width="21.7109375" style="9" customWidth="1"/>
    <col min="10" max="10" width="2.7109375" style="9" customWidth="1"/>
    <col min="11" max="11" width="12.7109375" style="21" customWidth="1"/>
    <col min="12" max="12" width="2.7109375" style="11" customWidth="1"/>
    <col min="13" max="13" width="21.7109375" style="9" customWidth="1"/>
    <col min="14" max="14" width="2.7109375" style="11" customWidth="1"/>
    <col min="15" max="15" width="21.7109375" style="9" customWidth="1"/>
    <col min="16" max="16" width="2.7109375" style="11" customWidth="1"/>
    <col min="17" max="17" width="21.7109375" style="9" customWidth="1"/>
    <col min="18" max="18" width="2.7109375" style="9" customWidth="1"/>
    <col min="19" max="19" width="12.7109375" style="21" customWidth="1"/>
    <col min="20" max="20" width="2.7109375" style="9" customWidth="1"/>
    <col min="21" max="21" width="21.7109375" style="9" customWidth="1"/>
    <col min="22" max="22" width="2.7109375" style="9" customWidth="1"/>
    <col min="23" max="23" width="21.7109375" style="9" customWidth="1"/>
    <col min="24" max="24" width="2.7109375" style="9" customWidth="1"/>
    <col min="25" max="25" width="21.7109375" style="9" customWidth="1"/>
    <col min="26" max="26" width="2.7109375" style="9" customWidth="1"/>
    <col min="27" max="27" width="12.7109375" style="21" customWidth="1"/>
    <col min="28" max="28" width="2.7109375" style="9" customWidth="1"/>
    <col min="29" max="29" width="21.7109375" style="9" customWidth="1"/>
    <col min="30" max="30" width="2.7109375" style="9" customWidth="1"/>
    <col min="31" max="31" width="21.7109375" style="9" customWidth="1"/>
    <col min="32" max="32" width="2.7109375" style="9" customWidth="1"/>
    <col min="33" max="33" width="21.7109375" style="9" customWidth="1"/>
    <col min="34" max="34" width="2.7109375" style="9" customWidth="1"/>
    <col min="35" max="35" width="12.7109375" style="21" customWidth="1"/>
    <col min="36" max="36" width="2.7109375" style="16" customWidth="1"/>
    <col min="37" max="37" width="9.140625" style="16" customWidth="1"/>
    <col min="38" max="38" width="8.57421875" style="1" customWidth="1"/>
    <col min="39" max="42" width="9.140625" style="1" customWidth="1"/>
    <col min="43" max="43" width="9.8515625" style="1" customWidth="1"/>
    <col min="44" max="16384" width="9.140625" style="1" customWidth="1"/>
  </cols>
  <sheetData>
    <row r="1" spans="1:35" ht="12.75" hidden="1">
      <c r="A1" s="1" t="s">
        <v>0</v>
      </c>
      <c r="B1" s="16" t="s">
        <v>1</v>
      </c>
      <c r="C1" s="1" t="s">
        <v>2</v>
      </c>
      <c r="E1" s="5" t="s">
        <v>0</v>
      </c>
      <c r="G1" s="5" t="s">
        <v>3</v>
      </c>
      <c r="I1" s="9" t="s">
        <v>4</v>
      </c>
      <c r="K1" s="21" t="s">
        <v>4</v>
      </c>
      <c r="M1" s="9" t="s">
        <v>5</v>
      </c>
      <c r="O1" s="9" t="s">
        <v>6</v>
      </c>
      <c r="Q1" s="9" t="s">
        <v>4</v>
      </c>
      <c r="S1" s="21" t="s">
        <v>4</v>
      </c>
      <c r="U1" s="9" t="s">
        <v>7</v>
      </c>
      <c r="W1" s="9" t="s">
        <v>8</v>
      </c>
      <c r="Y1" s="9" t="s">
        <v>4</v>
      </c>
      <c r="AA1" s="21" t="s">
        <v>4</v>
      </c>
      <c r="AC1" s="9" t="s">
        <v>9</v>
      </c>
      <c r="AE1" s="9" t="s">
        <v>10</v>
      </c>
      <c r="AG1" s="9" t="s">
        <v>4</v>
      </c>
      <c r="AI1" s="21" t="s">
        <v>4</v>
      </c>
    </row>
    <row r="2" spans="2:44" ht="12.75">
      <c r="B2" s="79" t="str">
        <f>IF(AN520="error",AN521,AN520)</f>
        <v>KYP CORP CONSOLIDATED</v>
      </c>
      <c r="C2" s="30"/>
      <c r="D2" s="7"/>
      <c r="E2" s="6"/>
      <c r="F2" s="6"/>
      <c r="G2" s="6"/>
      <c r="H2" s="10"/>
      <c r="I2" s="10"/>
      <c r="J2" s="10"/>
      <c r="K2" s="22"/>
      <c r="L2" s="79" t="str">
        <f>IF(AN520="error",AN521,AN520)</f>
        <v>KYP CORP CONSOLIDATED</v>
      </c>
      <c r="M2" s="6"/>
      <c r="N2" s="12"/>
      <c r="O2" s="10"/>
      <c r="P2" s="24"/>
      <c r="Q2" s="20"/>
      <c r="R2" s="20"/>
      <c r="S2" s="22"/>
      <c r="T2" s="79" t="str">
        <f>IF(AN520="error",AN521,AN520)</f>
        <v>KYP CORP CONSOLIDATED</v>
      </c>
      <c r="U2" s="30"/>
      <c r="V2" s="10"/>
      <c r="W2" s="10"/>
      <c r="X2" s="20"/>
      <c r="Y2" s="20"/>
      <c r="Z2" s="20"/>
      <c r="AA2" s="22"/>
      <c r="AB2" s="79" t="str">
        <f>IF(AN520="error",AN521,AN520)</f>
        <v>KYP CORP CONSOLIDATED</v>
      </c>
      <c r="AC2" s="30"/>
      <c r="AD2" s="10"/>
      <c r="AE2" s="10"/>
      <c r="AF2" s="20"/>
      <c r="AG2" s="20"/>
      <c r="AH2" s="20"/>
      <c r="AI2" s="22"/>
      <c r="AR2" s="31"/>
    </row>
    <row r="3" spans="2:53" ht="12.75">
      <c r="B3" s="32" t="s">
        <v>11</v>
      </c>
      <c r="C3" s="30"/>
      <c r="D3" s="7"/>
      <c r="E3" s="6"/>
      <c r="F3" s="6"/>
      <c r="G3" s="6"/>
      <c r="H3" s="10"/>
      <c r="I3" s="10"/>
      <c r="J3" s="10"/>
      <c r="K3" s="22"/>
      <c r="L3" s="32" t="s">
        <v>11</v>
      </c>
      <c r="M3" s="6"/>
      <c r="N3" s="12"/>
      <c r="O3" s="10"/>
      <c r="P3" s="24"/>
      <c r="Q3" s="20"/>
      <c r="R3" s="20"/>
      <c r="S3" s="22"/>
      <c r="T3" s="32" t="s">
        <v>11</v>
      </c>
      <c r="U3" s="30"/>
      <c r="V3" s="10"/>
      <c r="W3" s="10"/>
      <c r="X3" s="20"/>
      <c r="Y3" s="20"/>
      <c r="Z3" s="20"/>
      <c r="AA3" s="22"/>
      <c r="AB3" s="32" t="s">
        <v>11</v>
      </c>
      <c r="AC3" s="30"/>
      <c r="AD3" s="10"/>
      <c r="AE3" s="10"/>
      <c r="AF3" s="20"/>
      <c r="AG3" s="20"/>
      <c r="AH3" s="20"/>
      <c r="AI3" s="22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2:53" ht="12.75">
      <c r="B4" s="19">
        <f>AO504*1</f>
        <v>40298</v>
      </c>
      <c r="C4" s="30"/>
      <c r="D4" s="7"/>
      <c r="E4" s="6"/>
      <c r="F4" s="6"/>
      <c r="G4" s="6"/>
      <c r="H4" s="10"/>
      <c r="I4" s="10"/>
      <c r="J4" s="10"/>
      <c r="K4" s="22"/>
      <c r="L4" s="19">
        <f>AO504*1</f>
        <v>40298</v>
      </c>
      <c r="M4" s="6"/>
      <c r="N4" s="12"/>
      <c r="O4" s="10"/>
      <c r="P4" s="24"/>
      <c r="Q4" s="20"/>
      <c r="R4" s="20"/>
      <c r="S4" s="22"/>
      <c r="T4" s="19">
        <f>AO504*1</f>
        <v>40298</v>
      </c>
      <c r="U4" s="30"/>
      <c r="V4" s="10"/>
      <c r="W4" s="10"/>
      <c r="X4" s="20"/>
      <c r="Y4" s="20"/>
      <c r="Z4" s="20"/>
      <c r="AA4" s="22"/>
      <c r="AB4" s="19">
        <f>AO504*1</f>
        <v>40298</v>
      </c>
      <c r="AC4" s="30"/>
      <c r="AD4" s="10"/>
      <c r="AE4" s="10"/>
      <c r="AF4" s="20"/>
      <c r="AG4" s="20"/>
      <c r="AH4" s="20"/>
      <c r="AI4" s="22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2:53" ht="13.5" thickBot="1">
      <c r="B5" s="118" t="s">
        <v>1397</v>
      </c>
      <c r="C5" s="56">
        <f>IF(AO517&gt;0,"REPORT HAS "&amp;AO517&amp;" DATA ERROR(S)","")</f>
      </c>
      <c r="D5" s="57"/>
      <c r="E5" s="57"/>
      <c r="F5" s="57"/>
      <c r="G5" s="57"/>
      <c r="H5" s="58"/>
      <c r="I5" s="58"/>
      <c r="J5" s="58"/>
      <c r="K5" s="59" t="str">
        <f>UPPER(TEXT(NvsEndTime,"mm/dd/yy hh:mm"))</f>
        <v>05/11/10 15:19</v>
      </c>
      <c r="L5" s="60"/>
      <c r="M5" s="61"/>
      <c r="N5" s="60"/>
      <c r="O5" s="61"/>
      <c r="P5" s="60"/>
      <c r="Q5" s="61"/>
      <c r="R5" s="61"/>
      <c r="S5" s="59" t="str">
        <f>UPPER(TEXT(NvsEndTime,"mm/dd/yy hh:mm"))</f>
        <v>05/11/10 15:19</v>
      </c>
      <c r="T5" s="61"/>
      <c r="U5" s="61"/>
      <c r="V5" s="61"/>
      <c r="W5" s="61"/>
      <c r="X5" s="61"/>
      <c r="Y5" s="61"/>
      <c r="Z5" s="61"/>
      <c r="AA5" s="59" t="str">
        <f>UPPER(TEXT(NvsEndTime,"mm/dd/yy hh:mm"))</f>
        <v>05/11/10 15:19</v>
      </c>
      <c r="AB5" s="61"/>
      <c r="AC5" s="61"/>
      <c r="AD5" s="61"/>
      <c r="AE5" s="61"/>
      <c r="AF5" s="62"/>
      <c r="AG5" s="61"/>
      <c r="AH5" s="61"/>
      <c r="AI5" s="59" t="str">
        <f>UPPER(TEXT(NvsEndTime,"mm/dd/yy hh:mm"))</f>
        <v>05/11/10 15:19</v>
      </c>
      <c r="AJ5" s="69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2:53" ht="13.5" thickTop="1">
      <c r="B6" s="33" t="s">
        <v>12</v>
      </c>
      <c r="C6" s="34" t="s">
        <v>13</v>
      </c>
      <c r="D6" s="6"/>
      <c r="E6" s="7" t="s">
        <v>14</v>
      </c>
      <c r="F6" s="7"/>
      <c r="G6" s="6"/>
      <c r="H6" s="20"/>
      <c r="I6" s="7" t="s">
        <v>15</v>
      </c>
      <c r="J6" s="10"/>
      <c r="K6" s="22"/>
      <c r="L6" s="12"/>
      <c r="M6" s="7" t="s">
        <v>16</v>
      </c>
      <c r="N6" s="7"/>
      <c r="O6" s="6"/>
      <c r="P6" s="20"/>
      <c r="Q6" s="7" t="s">
        <v>17</v>
      </c>
      <c r="R6" s="10"/>
      <c r="S6" s="22"/>
      <c r="T6" s="10"/>
      <c r="U6" s="15" t="s">
        <v>18</v>
      </c>
      <c r="V6" s="15"/>
      <c r="W6" s="15"/>
      <c r="X6" s="23"/>
      <c r="Y6" s="15" t="s">
        <v>19</v>
      </c>
      <c r="Z6" s="10"/>
      <c r="AA6" s="22"/>
      <c r="AB6" s="10"/>
      <c r="AC6" s="15" t="s">
        <v>20</v>
      </c>
      <c r="AD6" s="15"/>
      <c r="AE6" s="15"/>
      <c r="AF6" s="23"/>
      <c r="AG6" s="15" t="s">
        <v>21</v>
      </c>
      <c r="AH6" s="10"/>
      <c r="AI6" s="22"/>
      <c r="AJ6" s="7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2" customFormat="1" ht="13.5" thickBot="1">
      <c r="A7" s="1"/>
      <c r="B7" s="64" t="s">
        <v>22</v>
      </c>
      <c r="C7" s="65" t="s">
        <v>23</v>
      </c>
      <c r="D7" s="66"/>
      <c r="E7" s="67" t="str">
        <f>TEXT($AO$504,"YYYY")</f>
        <v>2010</v>
      </c>
      <c r="F7" s="66"/>
      <c r="G7" s="78">
        <f>+E7-1</f>
        <v>2009</v>
      </c>
      <c r="H7" s="63"/>
      <c r="I7" s="63" t="s">
        <v>24</v>
      </c>
      <c r="J7" s="63"/>
      <c r="K7" s="68" t="s">
        <v>25</v>
      </c>
      <c r="L7" s="63"/>
      <c r="M7" s="67" t="str">
        <f>TEXT($AO$504,"YYYY")</f>
        <v>2010</v>
      </c>
      <c r="N7" s="66"/>
      <c r="O7" s="78">
        <f>+M7-1</f>
        <v>2009</v>
      </c>
      <c r="P7" s="63"/>
      <c r="Q7" s="63" t="s">
        <v>24</v>
      </c>
      <c r="R7" s="63"/>
      <c r="S7" s="68" t="s">
        <v>25</v>
      </c>
      <c r="T7" s="63"/>
      <c r="U7" s="67" t="str">
        <f>TEXT($AO$504,"YYYY")</f>
        <v>2010</v>
      </c>
      <c r="V7" s="63"/>
      <c r="W7" s="78">
        <f>+U7-1</f>
        <v>2009</v>
      </c>
      <c r="X7" s="63"/>
      <c r="Y7" s="63" t="s">
        <v>24</v>
      </c>
      <c r="Z7" s="63"/>
      <c r="AA7" s="68" t="s">
        <v>25</v>
      </c>
      <c r="AB7" s="63"/>
      <c r="AC7" s="67" t="str">
        <f>TEXT($AO$504,"YYYY")</f>
        <v>2010</v>
      </c>
      <c r="AD7" s="63"/>
      <c r="AE7" s="78">
        <f>+AC7-1</f>
        <v>2009</v>
      </c>
      <c r="AF7" s="63"/>
      <c r="AG7" s="63" t="s">
        <v>24</v>
      </c>
      <c r="AH7" s="63"/>
      <c r="AI7" s="68" t="s">
        <v>25</v>
      </c>
      <c r="AJ7" s="69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3:53" ht="13.5" thickTop="1">
      <c r="C8" s="3"/>
      <c r="D8" s="4"/>
      <c r="E8" s="31"/>
      <c r="F8" s="31"/>
      <c r="G8" s="31"/>
      <c r="H8" s="18"/>
      <c r="I8" s="18"/>
      <c r="J8" s="18"/>
      <c r="K8" s="35"/>
      <c r="L8" s="36"/>
      <c r="M8" s="5"/>
      <c r="N8" s="36"/>
      <c r="O8" s="5"/>
      <c r="P8" s="13"/>
      <c r="Q8" s="18"/>
      <c r="R8" s="18"/>
      <c r="S8" s="35"/>
      <c r="T8" s="18"/>
      <c r="U8" s="31"/>
      <c r="V8" s="31"/>
      <c r="W8" s="31"/>
      <c r="X8" s="14"/>
      <c r="Y8" s="18"/>
      <c r="Z8" s="18"/>
      <c r="AA8" s="35"/>
      <c r="AB8" s="18"/>
      <c r="AC8" s="31"/>
      <c r="AD8" s="31"/>
      <c r="AE8" s="31"/>
      <c r="AF8" s="18"/>
      <c r="AG8" s="18"/>
      <c r="AH8" s="18"/>
      <c r="AI8" s="35"/>
      <c r="AJ8" s="70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2:68" s="90" customFormat="1" ht="12.75">
      <c r="B9" s="91"/>
      <c r="C9" s="77" t="s">
        <v>26</v>
      </c>
      <c r="D9" s="71"/>
      <c r="E9" s="71"/>
      <c r="F9" s="92"/>
      <c r="G9" s="92"/>
      <c r="H9" s="93"/>
      <c r="I9" s="92"/>
      <c r="J9" s="93"/>
      <c r="K9" s="92"/>
      <c r="L9" s="93"/>
      <c r="M9" s="92"/>
      <c r="N9" s="93"/>
      <c r="O9" s="92"/>
      <c r="P9" s="93"/>
      <c r="Q9" s="92"/>
      <c r="R9" s="93"/>
      <c r="S9" s="92"/>
      <c r="T9" s="93"/>
      <c r="U9" s="92"/>
      <c r="V9" s="93"/>
      <c r="W9" s="92"/>
      <c r="X9" s="93"/>
      <c r="Y9" s="92"/>
      <c r="Z9" s="93"/>
      <c r="AA9" s="92"/>
      <c r="AB9" s="93"/>
      <c r="AC9" s="92"/>
      <c r="AD9" s="93"/>
      <c r="AE9" s="92"/>
      <c r="AF9" s="93"/>
      <c r="AG9" s="92"/>
      <c r="AH9" s="93"/>
      <c r="AI9" s="92"/>
      <c r="AJ9" s="94"/>
      <c r="AK9" s="92"/>
      <c r="AL9" s="94"/>
      <c r="AM9" s="93"/>
      <c r="AN9" s="94"/>
      <c r="AO9" s="93"/>
      <c r="AP9" s="93"/>
      <c r="AQ9" s="95"/>
      <c r="AR9" s="93"/>
      <c r="AS9" s="92"/>
      <c r="AT9" s="92"/>
      <c r="AU9" s="92"/>
      <c r="AV9" s="92"/>
      <c r="AW9" s="93"/>
      <c r="AX9" s="93"/>
      <c r="AY9" s="95"/>
      <c r="AZ9" s="93"/>
      <c r="BA9" s="92"/>
      <c r="BB9" s="92"/>
      <c r="BC9" s="93"/>
      <c r="BD9" s="93"/>
      <c r="BE9" s="95"/>
      <c r="BF9" s="96"/>
      <c r="BG9" s="71"/>
      <c r="BH9" s="97"/>
      <c r="BI9" s="71"/>
      <c r="BJ9" s="97"/>
      <c r="BK9" s="71"/>
      <c r="BL9" s="97"/>
      <c r="BM9" s="71"/>
      <c r="BN9" s="97"/>
      <c r="BO9" s="97"/>
      <c r="BP9" s="97"/>
    </row>
    <row r="10" spans="1:35" ht="12.75" outlineLevel="1">
      <c r="A10" s="1" t="s">
        <v>95</v>
      </c>
      <c r="B10" s="16" t="s">
        <v>96</v>
      </c>
      <c r="C10" s="1" t="s">
        <v>97</v>
      </c>
      <c r="E10" s="5">
        <v>0</v>
      </c>
      <c r="G10" s="5">
        <v>0</v>
      </c>
      <c r="I10" s="9">
        <f aca="true" t="shared" si="0" ref="I10:I41">+E10-G10</f>
        <v>0</v>
      </c>
      <c r="K10" s="21">
        <f aca="true" t="shared" si="1" ref="K10:K41">IF(G10&lt;0,IF(I10=0,0,IF(OR(G10=0,E10=0),"N.M.",IF(ABS(I10/G10)&gt;=10,"N.M.",I10/(-G10)))),IF(I10=0,0,IF(OR(G10=0,E10=0),"N.M.",IF(ABS(I10/G10)&gt;=10,"N.M.",I10/G10))))</f>
        <v>0</v>
      </c>
      <c r="M10" s="9">
        <v>20171.95</v>
      </c>
      <c r="O10" s="9">
        <v>38647</v>
      </c>
      <c r="Q10" s="9">
        <f aca="true" t="shared" si="2" ref="Q10:Q41">+M10-O10</f>
        <v>-18475.05</v>
      </c>
      <c r="S10" s="21">
        <f aca="true" t="shared" si="3" ref="S10:S41">IF(O10&lt;0,IF(Q10=0,0,IF(OR(O10=0,M10=0),"N.M.",IF(ABS(Q10/O10)&gt;=10,"N.M.",Q10/(-O10)))),IF(Q10=0,0,IF(OR(O10=0,M10=0),"N.M.",IF(ABS(Q10/O10)&gt;=10,"N.M.",Q10/O10))))</f>
        <v>-0.4780461614096825</v>
      </c>
      <c r="U10" s="9">
        <v>20094.19</v>
      </c>
      <c r="W10" s="9">
        <v>38647</v>
      </c>
      <c r="Y10" s="9">
        <f aca="true" t="shared" si="4" ref="Y10:Y41">+U10-W10</f>
        <v>-18552.81</v>
      </c>
      <c r="AA10" s="21">
        <f aca="true" t="shared" si="5" ref="AA10:AA41">IF(W10&lt;0,IF(Y10=0,0,IF(OR(W10=0,U10=0),"N.M.",IF(ABS(Y10/W10)&gt;=10,"N.M.",Y10/(-W10)))),IF(Y10=0,0,IF(OR(W10=0,U10=0),"N.M.",IF(ABS(Y10/W10)&gt;=10,"N.M.",Y10/W10))))</f>
        <v>-0.480058219266696</v>
      </c>
      <c r="AC10" s="9">
        <v>20076.91</v>
      </c>
      <c r="AE10" s="9">
        <v>334485</v>
      </c>
      <c r="AG10" s="9">
        <f aca="true" t="shared" si="6" ref="AG10:AG41">+AC10-AE10</f>
        <v>-314408.09</v>
      </c>
      <c r="AI10" s="21">
        <f aca="true" t="shared" si="7" ref="AI10:AI41">IF(AE10&lt;0,IF(AG10=0,0,IF(OR(AE10=0,AC10=0),"N.M.",IF(ABS(AG10/AE10)&gt;=10,"N.M.",AG10/(-AE10)))),IF(AG10=0,0,IF(OR(AE10=0,AC10=0),"N.M.",IF(ABS(AG10/AE10)&gt;=10,"N.M.",AG10/AE10))))</f>
        <v>-0.9399766506719286</v>
      </c>
    </row>
    <row r="11" spans="1:35" ht="12.75" outlineLevel="1">
      <c r="A11" s="1" t="s">
        <v>98</v>
      </c>
      <c r="B11" s="16" t="s">
        <v>99</v>
      </c>
      <c r="C11" s="1" t="s">
        <v>100</v>
      </c>
      <c r="E11" s="5">
        <v>0</v>
      </c>
      <c r="G11" s="5">
        <v>0</v>
      </c>
      <c r="I11" s="9">
        <f t="shared" si="0"/>
        <v>0</v>
      </c>
      <c r="K11" s="21">
        <f t="shared" si="1"/>
        <v>0</v>
      </c>
      <c r="M11" s="9">
        <v>0</v>
      </c>
      <c r="O11" s="9">
        <v>0</v>
      </c>
      <c r="Q11" s="9">
        <f t="shared" si="2"/>
        <v>0</v>
      </c>
      <c r="S11" s="21">
        <f t="shared" si="3"/>
        <v>0</v>
      </c>
      <c r="U11" s="9">
        <v>0</v>
      </c>
      <c r="W11" s="9">
        <v>0</v>
      </c>
      <c r="Y11" s="9">
        <f t="shared" si="4"/>
        <v>0</v>
      </c>
      <c r="AA11" s="21">
        <f t="shared" si="5"/>
        <v>0</v>
      </c>
      <c r="AC11" s="9">
        <v>0</v>
      </c>
      <c r="AE11" s="9">
        <v>118500</v>
      </c>
      <c r="AG11" s="9">
        <f t="shared" si="6"/>
        <v>-118500</v>
      </c>
      <c r="AI11" s="21" t="str">
        <f t="shared" si="7"/>
        <v>N.M.</v>
      </c>
    </row>
    <row r="12" spans="1:35" ht="12.75" outlineLevel="1">
      <c r="A12" s="1" t="s">
        <v>101</v>
      </c>
      <c r="B12" s="16" t="s">
        <v>102</v>
      </c>
      <c r="C12" s="1" t="s">
        <v>103</v>
      </c>
      <c r="E12" s="5">
        <v>4383512.42</v>
      </c>
      <c r="G12" s="5">
        <v>5122128.45</v>
      </c>
      <c r="I12" s="9">
        <f t="shared" si="0"/>
        <v>-738616.0300000003</v>
      </c>
      <c r="K12" s="21">
        <f t="shared" si="1"/>
        <v>-0.14420099714602047</v>
      </c>
      <c r="M12" s="9">
        <v>23398770.98</v>
      </c>
      <c r="O12" s="9">
        <v>23009271.42</v>
      </c>
      <c r="Q12" s="9">
        <f t="shared" si="2"/>
        <v>389499.55999999866</v>
      </c>
      <c r="S12" s="21">
        <f t="shared" si="3"/>
        <v>0.016927939737432965</v>
      </c>
      <c r="U12" s="9">
        <v>36451813.85</v>
      </c>
      <c r="W12" s="9">
        <v>33938269.1</v>
      </c>
      <c r="Y12" s="9">
        <f t="shared" si="4"/>
        <v>2513544.75</v>
      </c>
      <c r="AA12" s="21">
        <f t="shared" si="5"/>
        <v>0.07406225528455132</v>
      </c>
      <c r="AC12" s="9">
        <v>84732860.13</v>
      </c>
      <c r="AE12" s="9">
        <v>83476892.11</v>
      </c>
      <c r="AG12" s="9">
        <f t="shared" si="6"/>
        <v>1255968.0199999958</v>
      </c>
      <c r="AI12" s="21">
        <f t="shared" si="7"/>
        <v>0.015045696937842022</v>
      </c>
    </row>
    <row r="13" spans="1:35" ht="12.75" outlineLevel="1">
      <c r="A13" s="1" t="s">
        <v>104</v>
      </c>
      <c r="B13" s="16" t="s">
        <v>105</v>
      </c>
      <c r="C13" s="1" t="s">
        <v>106</v>
      </c>
      <c r="E13" s="5">
        <v>2337778.57</v>
      </c>
      <c r="G13" s="5">
        <v>2576148.98</v>
      </c>
      <c r="I13" s="9">
        <f t="shared" si="0"/>
        <v>-238370.41000000015</v>
      </c>
      <c r="K13" s="21">
        <f t="shared" si="1"/>
        <v>-0.09252974569817005</v>
      </c>
      <c r="M13" s="9">
        <v>9900003.44</v>
      </c>
      <c r="O13" s="9">
        <v>9800701.77</v>
      </c>
      <c r="Q13" s="9">
        <f t="shared" si="2"/>
        <v>99301.66999999993</v>
      </c>
      <c r="S13" s="21">
        <f t="shared" si="3"/>
        <v>0.010132097918126932</v>
      </c>
      <c r="U13" s="9">
        <v>14833136.39</v>
      </c>
      <c r="W13" s="9">
        <v>14310173.28</v>
      </c>
      <c r="Y13" s="9">
        <f t="shared" si="4"/>
        <v>522963.11000000127</v>
      </c>
      <c r="AA13" s="21">
        <f t="shared" si="5"/>
        <v>0.03654484818369728</v>
      </c>
      <c r="AC13" s="9">
        <v>41022549.82</v>
      </c>
      <c r="AE13" s="9">
        <v>41256555.67</v>
      </c>
      <c r="AG13" s="9">
        <f t="shared" si="6"/>
        <v>-234005.8500000015</v>
      </c>
      <c r="AI13" s="21">
        <f t="shared" si="7"/>
        <v>-0.005671967671556269</v>
      </c>
    </row>
    <row r="14" spans="1:35" ht="12.75" outlineLevel="1">
      <c r="A14" s="1" t="s">
        <v>107</v>
      </c>
      <c r="B14" s="16" t="s">
        <v>108</v>
      </c>
      <c r="C14" s="1" t="s">
        <v>109</v>
      </c>
      <c r="E14" s="5">
        <v>3340608.1</v>
      </c>
      <c r="G14" s="5">
        <v>4529548.77</v>
      </c>
      <c r="I14" s="9">
        <f t="shared" si="0"/>
        <v>-1188940.6699999995</v>
      </c>
      <c r="K14" s="21">
        <f t="shared" si="1"/>
        <v>-0.26248545503573406</v>
      </c>
      <c r="M14" s="9">
        <v>17685080.24</v>
      </c>
      <c r="O14" s="9">
        <v>18310088.62</v>
      </c>
      <c r="Q14" s="9">
        <f t="shared" si="2"/>
        <v>-625008.3800000027</v>
      </c>
      <c r="S14" s="21">
        <f t="shared" si="3"/>
        <v>-0.034134645275135905</v>
      </c>
      <c r="U14" s="9">
        <v>27563253.24</v>
      </c>
      <c r="W14" s="9">
        <v>28479694.77</v>
      </c>
      <c r="Y14" s="9">
        <f t="shared" si="4"/>
        <v>-916441.5300000012</v>
      </c>
      <c r="AA14" s="21">
        <f t="shared" si="5"/>
        <v>-0.03217876937941639</v>
      </c>
      <c r="AC14" s="9">
        <v>68627180.31</v>
      </c>
      <c r="AE14" s="9">
        <v>74885038.21</v>
      </c>
      <c r="AG14" s="9">
        <f t="shared" si="6"/>
        <v>-6257857.899999991</v>
      </c>
      <c r="AI14" s="21">
        <f t="shared" si="7"/>
        <v>-0.08356619759545411</v>
      </c>
    </row>
    <row r="15" spans="1:35" ht="12.75" outlineLevel="1">
      <c r="A15" s="1" t="s">
        <v>110</v>
      </c>
      <c r="B15" s="16" t="s">
        <v>111</v>
      </c>
      <c r="C15" s="1" t="s">
        <v>112</v>
      </c>
      <c r="E15" s="5">
        <v>3868686.52</v>
      </c>
      <c r="G15" s="5">
        <v>3896965.5300000003</v>
      </c>
      <c r="I15" s="9">
        <f t="shared" si="0"/>
        <v>-28279.010000000242</v>
      </c>
      <c r="K15" s="21">
        <f t="shared" si="1"/>
        <v>-0.007256674400196771</v>
      </c>
      <c r="M15" s="9">
        <v>13146207.56</v>
      </c>
      <c r="O15" s="9">
        <v>13026025.44</v>
      </c>
      <c r="Q15" s="9">
        <f t="shared" si="2"/>
        <v>120182.12000000104</v>
      </c>
      <c r="S15" s="21">
        <f t="shared" si="3"/>
        <v>0.009226307790782347</v>
      </c>
      <c r="U15" s="9">
        <v>18393738.92</v>
      </c>
      <c r="W15" s="9">
        <v>18139694.48</v>
      </c>
      <c r="Y15" s="9">
        <f t="shared" si="4"/>
        <v>254044.44000000134</v>
      </c>
      <c r="AA15" s="21">
        <f t="shared" si="5"/>
        <v>0.01400489078137998</v>
      </c>
      <c r="AC15" s="9">
        <v>55450582.58</v>
      </c>
      <c r="AE15" s="9">
        <v>55516737.480000004</v>
      </c>
      <c r="AG15" s="9">
        <f t="shared" si="6"/>
        <v>-66154.90000000596</v>
      </c>
      <c r="AI15" s="21">
        <f t="shared" si="7"/>
        <v>-0.0011916208156835292</v>
      </c>
    </row>
    <row r="16" spans="1:35" ht="12.75" outlineLevel="1">
      <c r="A16" s="1" t="s">
        <v>113</v>
      </c>
      <c r="B16" s="16" t="s">
        <v>114</v>
      </c>
      <c r="C16" s="1" t="s">
        <v>115</v>
      </c>
      <c r="E16" s="5">
        <v>4125670.27</v>
      </c>
      <c r="G16" s="5">
        <v>3419780.33</v>
      </c>
      <c r="I16" s="9">
        <f t="shared" si="0"/>
        <v>705889.94</v>
      </c>
      <c r="K16" s="21">
        <f t="shared" si="1"/>
        <v>0.20641382541667522</v>
      </c>
      <c r="M16" s="9">
        <v>12862814.26</v>
      </c>
      <c r="O16" s="9">
        <v>11503498.34</v>
      </c>
      <c r="Q16" s="9">
        <f t="shared" si="2"/>
        <v>1359315.92</v>
      </c>
      <c r="S16" s="21">
        <f t="shared" si="3"/>
        <v>0.11816543801057304</v>
      </c>
      <c r="U16" s="9">
        <v>16829219.23</v>
      </c>
      <c r="W16" s="9">
        <v>15209997.64</v>
      </c>
      <c r="Y16" s="9">
        <f t="shared" si="4"/>
        <v>1619221.5899999999</v>
      </c>
      <c r="AA16" s="21">
        <f t="shared" si="5"/>
        <v>0.10645771474294587</v>
      </c>
      <c r="AC16" s="9">
        <v>50685878.58</v>
      </c>
      <c r="AE16" s="9">
        <v>49260177.44</v>
      </c>
      <c r="AG16" s="9">
        <f t="shared" si="6"/>
        <v>1425701.1400000006</v>
      </c>
      <c r="AI16" s="21">
        <f t="shared" si="7"/>
        <v>0.028942265620876755</v>
      </c>
    </row>
    <row r="17" spans="1:35" ht="12.75" outlineLevel="1">
      <c r="A17" s="1" t="s">
        <v>116</v>
      </c>
      <c r="B17" s="16" t="s">
        <v>117</v>
      </c>
      <c r="C17" s="1" t="s">
        <v>118</v>
      </c>
      <c r="E17" s="5">
        <v>2780758.59</v>
      </c>
      <c r="G17" s="5">
        <v>3009556.24</v>
      </c>
      <c r="I17" s="9">
        <f t="shared" si="0"/>
        <v>-228797.65000000037</v>
      </c>
      <c r="K17" s="21">
        <f t="shared" si="1"/>
        <v>-0.0760237163735476</v>
      </c>
      <c r="M17" s="9">
        <v>8879837.7</v>
      </c>
      <c r="O17" s="9">
        <v>9505890.2</v>
      </c>
      <c r="Q17" s="9">
        <f t="shared" si="2"/>
        <v>-626052.5</v>
      </c>
      <c r="S17" s="21">
        <f t="shared" si="3"/>
        <v>-0.06585942892544668</v>
      </c>
      <c r="U17" s="9">
        <v>11657362.75</v>
      </c>
      <c r="W17" s="9">
        <v>12676780.23</v>
      </c>
      <c r="Y17" s="9">
        <f t="shared" si="4"/>
        <v>-1019417.4800000004</v>
      </c>
      <c r="AA17" s="21">
        <f t="shared" si="5"/>
        <v>-0.08041611998506662</v>
      </c>
      <c r="AC17" s="9">
        <v>35111436.59</v>
      </c>
      <c r="AE17" s="9">
        <v>37007857.97</v>
      </c>
      <c r="AG17" s="9">
        <f t="shared" si="6"/>
        <v>-1896421.3799999952</v>
      </c>
      <c r="AI17" s="21">
        <f t="shared" si="7"/>
        <v>-0.05124374886915389</v>
      </c>
    </row>
    <row r="18" spans="1:35" ht="12.75" outlineLevel="1">
      <c r="A18" s="1" t="s">
        <v>119</v>
      </c>
      <c r="B18" s="16" t="s">
        <v>120</v>
      </c>
      <c r="C18" s="1" t="s">
        <v>121</v>
      </c>
      <c r="E18" s="5">
        <v>708169.08</v>
      </c>
      <c r="G18" s="5">
        <v>708952.85</v>
      </c>
      <c r="I18" s="9">
        <f t="shared" si="0"/>
        <v>-783.7700000000186</v>
      </c>
      <c r="K18" s="21">
        <f t="shared" si="1"/>
        <v>-0.0011055319123126717</v>
      </c>
      <c r="M18" s="9">
        <v>2456228.18</v>
      </c>
      <c r="O18" s="9">
        <v>2440559.04</v>
      </c>
      <c r="Q18" s="9">
        <f t="shared" si="2"/>
        <v>15669.14000000013</v>
      </c>
      <c r="S18" s="21">
        <f t="shared" si="3"/>
        <v>0.0064203077013044235</v>
      </c>
      <c r="U18" s="9">
        <v>3380032.5</v>
      </c>
      <c r="W18" s="9">
        <v>3325912.58</v>
      </c>
      <c r="Y18" s="9">
        <f t="shared" si="4"/>
        <v>54119.919999999925</v>
      </c>
      <c r="AA18" s="21">
        <f t="shared" si="5"/>
        <v>0.0162722015982753</v>
      </c>
      <c r="AC18" s="9">
        <v>9907516.55</v>
      </c>
      <c r="AE18" s="9">
        <v>9691808.02</v>
      </c>
      <c r="AG18" s="9">
        <f t="shared" si="6"/>
        <v>215708.5300000012</v>
      </c>
      <c r="AI18" s="21">
        <f t="shared" si="7"/>
        <v>0.022256789399342766</v>
      </c>
    </row>
    <row r="19" spans="1:35" ht="12.75" outlineLevel="1">
      <c r="A19" s="1" t="s">
        <v>122</v>
      </c>
      <c r="B19" s="16" t="s">
        <v>123</v>
      </c>
      <c r="C19" s="1" t="s">
        <v>124</v>
      </c>
      <c r="E19" s="5">
        <v>659783.49</v>
      </c>
      <c r="G19" s="5">
        <v>691080.38</v>
      </c>
      <c r="I19" s="9">
        <f t="shared" si="0"/>
        <v>-31296.890000000014</v>
      </c>
      <c r="K19" s="21">
        <f t="shared" si="1"/>
        <v>-0.04528690280571996</v>
      </c>
      <c r="M19" s="9">
        <v>2255634.85</v>
      </c>
      <c r="O19" s="9">
        <v>2177575.28</v>
      </c>
      <c r="Q19" s="9">
        <f t="shared" si="2"/>
        <v>78059.5700000003</v>
      </c>
      <c r="S19" s="21">
        <f t="shared" si="3"/>
        <v>0.03584701328901948</v>
      </c>
      <c r="U19" s="9">
        <v>3136823.76</v>
      </c>
      <c r="W19" s="9">
        <v>3017706.11</v>
      </c>
      <c r="Y19" s="9">
        <f t="shared" si="4"/>
        <v>119117.6499999999</v>
      </c>
      <c r="AA19" s="21">
        <f t="shared" si="5"/>
        <v>0.03947291275491367</v>
      </c>
      <c r="AC19" s="9">
        <v>9770005.53</v>
      </c>
      <c r="AE19" s="9">
        <v>9193126.47</v>
      </c>
      <c r="AG19" s="9">
        <f t="shared" si="6"/>
        <v>576879.0599999987</v>
      </c>
      <c r="AI19" s="21">
        <f t="shared" si="7"/>
        <v>0.06275112845260342</v>
      </c>
    </row>
    <row r="20" spans="1:35" ht="12.75" outlineLevel="1">
      <c r="A20" s="1" t="s">
        <v>125</v>
      </c>
      <c r="B20" s="16" t="s">
        <v>126</v>
      </c>
      <c r="C20" s="1" t="s">
        <v>127</v>
      </c>
      <c r="E20" s="5">
        <v>2573689.7800000003</v>
      </c>
      <c r="G20" s="5">
        <v>3063759.46</v>
      </c>
      <c r="I20" s="9">
        <f t="shared" si="0"/>
        <v>-490069.6799999997</v>
      </c>
      <c r="K20" s="21">
        <f t="shared" si="1"/>
        <v>-0.15995696999006564</v>
      </c>
      <c r="M20" s="9">
        <v>8953417.93</v>
      </c>
      <c r="O20" s="9">
        <v>9345175.87</v>
      </c>
      <c r="Q20" s="9">
        <f t="shared" si="2"/>
        <v>-391757.9399999995</v>
      </c>
      <c r="S20" s="21">
        <f t="shared" si="3"/>
        <v>-0.04192087398350904</v>
      </c>
      <c r="U20" s="9">
        <v>12692232.38</v>
      </c>
      <c r="W20" s="9">
        <v>13637054.06</v>
      </c>
      <c r="Y20" s="9">
        <f t="shared" si="4"/>
        <v>-944821.6799999997</v>
      </c>
      <c r="AA20" s="21">
        <f t="shared" si="5"/>
        <v>-0.06928341530678069</v>
      </c>
      <c r="AC20" s="9">
        <v>40320628.800000004</v>
      </c>
      <c r="AE20" s="9">
        <v>42427162.07</v>
      </c>
      <c r="AG20" s="9">
        <f t="shared" si="6"/>
        <v>-2106533.269999996</v>
      </c>
      <c r="AI20" s="21">
        <f t="shared" si="7"/>
        <v>-0.049650581543126904</v>
      </c>
    </row>
    <row r="21" spans="1:35" ht="12.75" outlineLevel="1">
      <c r="A21" s="1" t="s">
        <v>128</v>
      </c>
      <c r="B21" s="16" t="s">
        <v>129</v>
      </c>
      <c r="C21" s="1" t="s">
        <v>130</v>
      </c>
      <c r="E21" s="5">
        <v>6774100.36</v>
      </c>
      <c r="G21" s="5">
        <v>8462629.88</v>
      </c>
      <c r="I21" s="9">
        <f t="shared" si="0"/>
        <v>-1688529.5200000005</v>
      </c>
      <c r="K21" s="21">
        <f t="shared" si="1"/>
        <v>-0.19952775247686955</v>
      </c>
      <c r="M21" s="9">
        <v>21347915.26</v>
      </c>
      <c r="O21" s="9">
        <v>22886126.43</v>
      </c>
      <c r="Q21" s="9">
        <f t="shared" si="2"/>
        <v>-1538211.169999998</v>
      </c>
      <c r="S21" s="21">
        <f t="shared" si="3"/>
        <v>-0.06721151238523496</v>
      </c>
      <c r="U21" s="9">
        <v>27853523.34</v>
      </c>
      <c r="W21" s="9">
        <v>31897799.23</v>
      </c>
      <c r="Y21" s="9">
        <f t="shared" si="4"/>
        <v>-4044275.8900000006</v>
      </c>
      <c r="AA21" s="21">
        <f t="shared" si="5"/>
        <v>-0.12678855556267793</v>
      </c>
      <c r="AC21" s="9">
        <v>89210919.56</v>
      </c>
      <c r="AE21" s="9">
        <v>97599545.95</v>
      </c>
      <c r="AG21" s="9">
        <f t="shared" si="6"/>
        <v>-8388626.39</v>
      </c>
      <c r="AI21" s="21">
        <f t="shared" si="7"/>
        <v>-0.08594944073097914</v>
      </c>
    </row>
    <row r="22" spans="1:35" ht="12.75" outlineLevel="1">
      <c r="A22" s="1" t="s">
        <v>131</v>
      </c>
      <c r="B22" s="16" t="s">
        <v>132</v>
      </c>
      <c r="C22" s="1" t="s">
        <v>133</v>
      </c>
      <c r="E22" s="5">
        <v>85620.63</v>
      </c>
      <c r="G22" s="5">
        <v>79388.67</v>
      </c>
      <c r="I22" s="9">
        <f t="shared" si="0"/>
        <v>6231.960000000006</v>
      </c>
      <c r="K22" s="21">
        <f t="shared" si="1"/>
        <v>0.07849936269243465</v>
      </c>
      <c r="M22" s="9">
        <v>267953.31</v>
      </c>
      <c r="O22" s="9">
        <v>253863.44</v>
      </c>
      <c r="Q22" s="9">
        <f t="shared" si="2"/>
        <v>14089.869999999995</v>
      </c>
      <c r="S22" s="21">
        <f t="shared" si="3"/>
        <v>0.05550176898256793</v>
      </c>
      <c r="U22" s="9">
        <v>335355.34</v>
      </c>
      <c r="W22" s="9">
        <v>327339.83</v>
      </c>
      <c r="Y22" s="9">
        <f t="shared" si="4"/>
        <v>8015.510000000009</v>
      </c>
      <c r="AA22" s="21">
        <f t="shared" si="5"/>
        <v>0.024486815429701936</v>
      </c>
      <c r="AC22" s="9">
        <v>1029014.9199999999</v>
      </c>
      <c r="AE22" s="9">
        <v>1009523.05</v>
      </c>
      <c r="AG22" s="9">
        <f t="shared" si="6"/>
        <v>19491.86999999988</v>
      </c>
      <c r="AI22" s="21">
        <f t="shared" si="7"/>
        <v>0.019307998960499097</v>
      </c>
    </row>
    <row r="23" spans="1:35" ht="12.75" outlineLevel="1">
      <c r="A23" s="1" t="s">
        <v>134</v>
      </c>
      <c r="B23" s="16" t="s">
        <v>135</v>
      </c>
      <c r="C23" s="1" t="s">
        <v>136</v>
      </c>
      <c r="E23" s="5">
        <v>20105.08</v>
      </c>
      <c r="G23" s="5">
        <v>22254.46</v>
      </c>
      <c r="I23" s="9">
        <f t="shared" si="0"/>
        <v>-2149.3799999999974</v>
      </c>
      <c r="K23" s="21">
        <f t="shared" si="1"/>
        <v>-0.0965819885092695</v>
      </c>
      <c r="M23" s="9">
        <v>73981.21</v>
      </c>
      <c r="O23" s="9">
        <v>72308.34</v>
      </c>
      <c r="Q23" s="9">
        <f t="shared" si="2"/>
        <v>1672.87000000001</v>
      </c>
      <c r="S23" s="21">
        <f t="shared" si="3"/>
        <v>0.023135228937630294</v>
      </c>
      <c r="U23" s="9">
        <v>96015.07</v>
      </c>
      <c r="W23" s="9">
        <v>104846.99</v>
      </c>
      <c r="Y23" s="9">
        <f t="shared" si="4"/>
        <v>-8831.919999999998</v>
      </c>
      <c r="AA23" s="21">
        <f t="shared" si="5"/>
        <v>-0.08423627612008698</v>
      </c>
      <c r="AC23" s="9">
        <v>286255.29000000004</v>
      </c>
      <c r="AE23" s="9">
        <v>303242.8</v>
      </c>
      <c r="AG23" s="9">
        <f t="shared" si="6"/>
        <v>-16987.50999999995</v>
      </c>
      <c r="AI23" s="21">
        <f t="shared" si="7"/>
        <v>-0.056019499885899854</v>
      </c>
    </row>
    <row r="24" spans="1:35" ht="12.75" outlineLevel="1">
      <c r="A24" s="1" t="s">
        <v>137</v>
      </c>
      <c r="B24" s="16" t="s">
        <v>138</v>
      </c>
      <c r="C24" s="1" t="s">
        <v>139</v>
      </c>
      <c r="E24" s="5">
        <v>869139.68</v>
      </c>
      <c r="G24" s="5">
        <v>1051844.11</v>
      </c>
      <c r="I24" s="9">
        <f t="shared" si="0"/>
        <v>-182704.43000000005</v>
      </c>
      <c r="K24" s="21">
        <f t="shared" si="1"/>
        <v>-0.17369915205400546</v>
      </c>
      <c r="M24" s="9">
        <v>2688697.59</v>
      </c>
      <c r="O24" s="9">
        <v>2878470.15</v>
      </c>
      <c r="Q24" s="9">
        <f t="shared" si="2"/>
        <v>-189772.56000000006</v>
      </c>
      <c r="S24" s="21">
        <f t="shared" si="3"/>
        <v>-0.06592827096018351</v>
      </c>
      <c r="U24" s="9">
        <v>3801897.93</v>
      </c>
      <c r="W24" s="9">
        <v>2783101.84</v>
      </c>
      <c r="Y24" s="9">
        <f t="shared" si="4"/>
        <v>1018796.0900000003</v>
      </c>
      <c r="AA24" s="21">
        <f t="shared" si="5"/>
        <v>0.36606496943712286</v>
      </c>
      <c r="AC24" s="9">
        <v>14245111.6</v>
      </c>
      <c r="AE24" s="9">
        <v>21779027.63</v>
      </c>
      <c r="AG24" s="9">
        <f t="shared" si="6"/>
        <v>-7533916.029999999</v>
      </c>
      <c r="AI24" s="21">
        <f t="shared" si="7"/>
        <v>-0.34592527076930846</v>
      </c>
    </row>
    <row r="25" spans="1:35" ht="12.75" outlineLevel="1">
      <c r="A25" s="1" t="s">
        <v>140</v>
      </c>
      <c r="B25" s="16" t="s">
        <v>141</v>
      </c>
      <c r="C25" s="1" t="s">
        <v>142</v>
      </c>
      <c r="E25" s="5">
        <v>726.73</v>
      </c>
      <c r="G25" s="5">
        <v>11326.36</v>
      </c>
      <c r="I25" s="9">
        <f t="shared" si="0"/>
        <v>-10599.630000000001</v>
      </c>
      <c r="K25" s="21">
        <f t="shared" si="1"/>
        <v>-0.9358372857652415</v>
      </c>
      <c r="M25" s="9">
        <v>2162.68</v>
      </c>
      <c r="O25" s="9">
        <v>23544.8</v>
      </c>
      <c r="Q25" s="9">
        <f t="shared" si="2"/>
        <v>-21382.12</v>
      </c>
      <c r="S25" s="21">
        <f t="shared" si="3"/>
        <v>-0.9081461724032482</v>
      </c>
      <c r="U25" s="9">
        <v>2940.53</v>
      </c>
      <c r="W25" s="9">
        <v>34796.8</v>
      </c>
      <c r="Y25" s="9">
        <f t="shared" si="4"/>
        <v>-31856.270000000004</v>
      </c>
      <c r="AA25" s="21">
        <f t="shared" si="5"/>
        <v>-0.9154942408497333</v>
      </c>
      <c r="AC25" s="9">
        <v>45660.659999999996</v>
      </c>
      <c r="AE25" s="9">
        <v>53355.71000000001</v>
      </c>
      <c r="AG25" s="9">
        <f t="shared" si="6"/>
        <v>-7695.05000000001</v>
      </c>
      <c r="AI25" s="21">
        <f t="shared" si="7"/>
        <v>-0.14422167749243725</v>
      </c>
    </row>
    <row r="26" spans="1:35" ht="12.75" outlineLevel="1">
      <c r="A26" s="1" t="s">
        <v>143</v>
      </c>
      <c r="B26" s="16" t="s">
        <v>144</v>
      </c>
      <c r="C26" s="1" t="s">
        <v>145</v>
      </c>
      <c r="E26" s="5">
        <v>29976.8</v>
      </c>
      <c r="G26" s="5">
        <v>63811.85</v>
      </c>
      <c r="I26" s="9">
        <f t="shared" si="0"/>
        <v>-33835.05</v>
      </c>
      <c r="K26" s="21">
        <f t="shared" si="1"/>
        <v>-0.53023145387573</v>
      </c>
      <c r="M26" s="9">
        <v>90246.41</v>
      </c>
      <c r="O26" s="9">
        <v>183141.11000000002</v>
      </c>
      <c r="Q26" s="9">
        <f t="shared" si="2"/>
        <v>-92894.70000000001</v>
      </c>
      <c r="S26" s="21">
        <f t="shared" si="3"/>
        <v>-0.5072301898792685</v>
      </c>
      <c r="U26" s="9">
        <v>121296.75</v>
      </c>
      <c r="W26" s="9">
        <v>239865.94</v>
      </c>
      <c r="Y26" s="9">
        <f t="shared" si="4"/>
        <v>-118569.19</v>
      </c>
      <c r="AA26" s="21">
        <f t="shared" si="5"/>
        <v>-0.49431440745609817</v>
      </c>
      <c r="AC26" s="9">
        <v>659852.15</v>
      </c>
      <c r="AE26" s="9">
        <v>739942.16</v>
      </c>
      <c r="AG26" s="9">
        <f t="shared" si="6"/>
        <v>-80090.01000000001</v>
      </c>
      <c r="AI26" s="21">
        <f t="shared" si="7"/>
        <v>-0.1082382033752476</v>
      </c>
    </row>
    <row r="27" spans="1:35" ht="12.75" outlineLevel="1">
      <c r="A27" s="1" t="s">
        <v>146</v>
      </c>
      <c r="B27" s="16" t="s">
        <v>147</v>
      </c>
      <c r="C27" s="1" t="s">
        <v>148</v>
      </c>
      <c r="E27" s="5">
        <v>4809086.96</v>
      </c>
      <c r="G27" s="5">
        <v>3648047.16</v>
      </c>
      <c r="I27" s="9">
        <f t="shared" si="0"/>
        <v>1161039.7999999998</v>
      </c>
      <c r="K27" s="21">
        <f t="shared" si="1"/>
        <v>0.3182633746434352</v>
      </c>
      <c r="M27" s="9">
        <v>14641381.7</v>
      </c>
      <c r="O27" s="9">
        <v>12537146.92</v>
      </c>
      <c r="Q27" s="9">
        <f t="shared" si="2"/>
        <v>2104234.7799999993</v>
      </c>
      <c r="S27" s="21">
        <f t="shared" si="3"/>
        <v>0.16784000326607</v>
      </c>
      <c r="U27" s="9">
        <v>19701364.92</v>
      </c>
      <c r="W27" s="9">
        <v>17416927.81</v>
      </c>
      <c r="Y27" s="9">
        <f t="shared" si="4"/>
        <v>2284437.110000003</v>
      </c>
      <c r="AA27" s="21">
        <f t="shared" si="5"/>
        <v>0.13116188658073122</v>
      </c>
      <c r="AC27" s="9">
        <v>60896914.88</v>
      </c>
      <c r="AE27" s="9">
        <v>106364972.73</v>
      </c>
      <c r="AG27" s="9">
        <f t="shared" si="6"/>
        <v>-45468057.85</v>
      </c>
      <c r="AI27" s="21">
        <f t="shared" si="7"/>
        <v>-0.4274720961515918</v>
      </c>
    </row>
    <row r="28" spans="1:35" ht="12.75" outlineLevel="1">
      <c r="A28" s="1" t="s">
        <v>149</v>
      </c>
      <c r="B28" s="16" t="s">
        <v>150</v>
      </c>
      <c r="C28" s="1" t="s">
        <v>151</v>
      </c>
      <c r="E28" s="5">
        <v>-4365317.1</v>
      </c>
      <c r="G28" s="5">
        <v>-3310893.5300000003</v>
      </c>
      <c r="I28" s="9">
        <f t="shared" si="0"/>
        <v>-1054423.5699999994</v>
      </c>
      <c r="K28" s="21">
        <f t="shared" si="1"/>
        <v>-0.31847099897531267</v>
      </c>
      <c r="M28" s="9">
        <v>-12624016.26</v>
      </c>
      <c r="O28" s="9">
        <v>-11491061.83</v>
      </c>
      <c r="Q28" s="9">
        <f t="shared" si="2"/>
        <v>-1132954.4299999997</v>
      </c>
      <c r="S28" s="21">
        <f t="shared" si="3"/>
        <v>-0.09859440726723509</v>
      </c>
      <c r="U28" s="9">
        <v>-16965755.79</v>
      </c>
      <c r="W28" s="9">
        <v>-16004365.13</v>
      </c>
      <c r="Y28" s="9">
        <f t="shared" si="4"/>
        <v>-961390.6599999983</v>
      </c>
      <c r="AA28" s="21">
        <f t="shared" si="5"/>
        <v>-0.060070527771069304</v>
      </c>
      <c r="AC28" s="9">
        <v>-53220038.73</v>
      </c>
      <c r="AE28" s="9">
        <v>-99100742.58999999</v>
      </c>
      <c r="AG28" s="9">
        <f t="shared" si="6"/>
        <v>45880703.85999999</v>
      </c>
      <c r="AI28" s="21">
        <f t="shared" si="7"/>
        <v>0.462970333631281</v>
      </c>
    </row>
    <row r="29" spans="1:35" ht="12.75" outlineLevel="1">
      <c r="A29" s="1" t="s">
        <v>152</v>
      </c>
      <c r="B29" s="16" t="s">
        <v>153</v>
      </c>
      <c r="C29" s="1" t="s">
        <v>154</v>
      </c>
      <c r="E29" s="5">
        <v>182087.49</v>
      </c>
      <c r="G29" s="5">
        <v>143197.71</v>
      </c>
      <c r="I29" s="9">
        <f t="shared" si="0"/>
        <v>38889.78</v>
      </c>
      <c r="K29" s="21">
        <f t="shared" si="1"/>
        <v>0.271581018998139</v>
      </c>
      <c r="M29" s="9">
        <v>607660.23</v>
      </c>
      <c r="O29" s="9">
        <v>731910.17</v>
      </c>
      <c r="Q29" s="9">
        <f t="shared" si="2"/>
        <v>-124249.94000000006</v>
      </c>
      <c r="S29" s="21">
        <f t="shared" si="3"/>
        <v>-0.16976118804306278</v>
      </c>
      <c r="U29" s="9">
        <v>894241.3</v>
      </c>
      <c r="W29" s="9">
        <v>1075624.33</v>
      </c>
      <c r="Y29" s="9">
        <f t="shared" si="4"/>
        <v>-181383.03000000003</v>
      </c>
      <c r="AA29" s="21">
        <f t="shared" si="5"/>
        <v>-0.16863046413239835</v>
      </c>
      <c r="AC29" s="9">
        <v>2616087.34</v>
      </c>
      <c r="AE29" s="9">
        <v>2460505.0530000003</v>
      </c>
      <c r="AG29" s="9">
        <f t="shared" si="6"/>
        <v>155582.28699999955</v>
      </c>
      <c r="AI29" s="21">
        <f t="shared" si="7"/>
        <v>0.06323185022940879</v>
      </c>
    </row>
    <row r="30" spans="1:35" ht="12.75" outlineLevel="1">
      <c r="A30" s="1" t="s">
        <v>155</v>
      </c>
      <c r="B30" s="16" t="s">
        <v>156</v>
      </c>
      <c r="C30" s="1" t="s">
        <v>157</v>
      </c>
      <c r="E30" s="5">
        <v>2129542.95</v>
      </c>
      <c r="G30" s="5">
        <v>2576128.2199999997</v>
      </c>
      <c r="I30" s="9">
        <f t="shared" si="0"/>
        <v>-446585.26999999955</v>
      </c>
      <c r="K30" s="21">
        <f t="shared" si="1"/>
        <v>-0.1733552183206159</v>
      </c>
      <c r="M30" s="9">
        <v>6286207.28</v>
      </c>
      <c r="O30" s="9">
        <v>7405597.54</v>
      </c>
      <c r="Q30" s="9">
        <f t="shared" si="2"/>
        <v>-1119390.2599999998</v>
      </c>
      <c r="S30" s="21">
        <f t="shared" si="3"/>
        <v>-0.15115461702500238</v>
      </c>
      <c r="U30" s="9">
        <v>8586576.61</v>
      </c>
      <c r="W30" s="9">
        <v>11175093.21</v>
      </c>
      <c r="Y30" s="9">
        <f t="shared" si="4"/>
        <v>-2588516.6000000015</v>
      </c>
      <c r="AA30" s="21">
        <f t="shared" si="5"/>
        <v>-0.23163266304424868</v>
      </c>
      <c r="AC30" s="9">
        <v>27235241.79</v>
      </c>
      <c r="AE30" s="9">
        <v>34440566.8</v>
      </c>
      <c r="AG30" s="9">
        <f t="shared" si="6"/>
        <v>-7205325.009999998</v>
      </c>
      <c r="AI30" s="21">
        <f t="shared" si="7"/>
        <v>-0.20921040736182073</v>
      </c>
    </row>
    <row r="31" spans="1:35" ht="12.75" outlineLevel="1">
      <c r="A31" s="1" t="s">
        <v>158</v>
      </c>
      <c r="B31" s="16" t="s">
        <v>159</v>
      </c>
      <c r="C31" s="1" t="s">
        <v>160</v>
      </c>
      <c r="E31" s="5">
        <v>179839.53</v>
      </c>
      <c r="G31" s="5">
        <v>152621.03</v>
      </c>
      <c r="I31" s="9">
        <f t="shared" si="0"/>
        <v>27218.5</v>
      </c>
      <c r="K31" s="21">
        <f t="shared" si="1"/>
        <v>0.17834042923180377</v>
      </c>
      <c r="M31" s="9">
        <v>683938.36</v>
      </c>
      <c r="O31" s="9">
        <v>601521.42</v>
      </c>
      <c r="Q31" s="9">
        <f t="shared" si="2"/>
        <v>82416.93999999994</v>
      </c>
      <c r="S31" s="21">
        <f t="shared" si="3"/>
        <v>0.13701413991209146</v>
      </c>
      <c r="U31" s="9">
        <v>975486.77</v>
      </c>
      <c r="W31" s="9">
        <v>851988.9500000001</v>
      </c>
      <c r="Y31" s="9">
        <f t="shared" si="4"/>
        <v>123497.81999999995</v>
      </c>
      <c r="AA31" s="21">
        <f t="shared" si="5"/>
        <v>0.14495237291516508</v>
      </c>
      <c r="AC31" s="9">
        <v>3495117.11</v>
      </c>
      <c r="AE31" s="9">
        <v>2434351.49</v>
      </c>
      <c r="AG31" s="9">
        <f t="shared" si="6"/>
        <v>1060765.6199999996</v>
      </c>
      <c r="AI31" s="21">
        <f t="shared" si="7"/>
        <v>0.4357487504813857</v>
      </c>
    </row>
    <row r="32" spans="1:35" ht="12.75" outlineLevel="1">
      <c r="A32" s="1" t="s">
        <v>161</v>
      </c>
      <c r="B32" s="16" t="s">
        <v>162</v>
      </c>
      <c r="C32" s="1" t="s">
        <v>163</v>
      </c>
      <c r="E32" s="5">
        <v>0</v>
      </c>
      <c r="G32" s="5">
        <v>0</v>
      </c>
      <c r="I32" s="9">
        <f t="shared" si="0"/>
        <v>0</v>
      </c>
      <c r="K32" s="21">
        <f t="shared" si="1"/>
        <v>0</v>
      </c>
      <c r="M32" s="9">
        <v>0</v>
      </c>
      <c r="O32" s="9">
        <v>0</v>
      </c>
      <c r="Q32" s="9">
        <f t="shared" si="2"/>
        <v>0</v>
      </c>
      <c r="S32" s="21">
        <f t="shared" si="3"/>
        <v>0</v>
      </c>
      <c r="U32" s="9">
        <v>0</v>
      </c>
      <c r="W32" s="9">
        <v>0</v>
      </c>
      <c r="Y32" s="9">
        <f t="shared" si="4"/>
        <v>0</v>
      </c>
      <c r="AA32" s="21">
        <f t="shared" si="5"/>
        <v>0</v>
      </c>
      <c r="AC32" s="9">
        <v>0</v>
      </c>
      <c r="AE32" s="9">
        <v>-8768745.35</v>
      </c>
      <c r="AG32" s="9">
        <f t="shared" si="6"/>
        <v>8768745.35</v>
      </c>
      <c r="AI32" s="21" t="str">
        <f t="shared" si="7"/>
        <v>N.M.</v>
      </c>
    </row>
    <row r="33" spans="1:35" ht="12.75" outlineLevel="1">
      <c r="A33" s="1" t="s">
        <v>164</v>
      </c>
      <c r="B33" s="16" t="s">
        <v>165</v>
      </c>
      <c r="C33" s="1" t="s">
        <v>166</v>
      </c>
      <c r="E33" s="5">
        <v>-1361</v>
      </c>
      <c r="G33" s="5">
        <v>-19969.38</v>
      </c>
      <c r="I33" s="9">
        <f t="shared" si="0"/>
        <v>18608.38</v>
      </c>
      <c r="K33" s="21">
        <f t="shared" si="1"/>
        <v>0.931845655698875</v>
      </c>
      <c r="M33" s="9">
        <v>-7505</v>
      </c>
      <c r="O33" s="9">
        <v>-60890.14</v>
      </c>
      <c r="Q33" s="9">
        <f t="shared" si="2"/>
        <v>53385.14</v>
      </c>
      <c r="S33" s="21">
        <f t="shared" si="3"/>
        <v>0.8767452333004983</v>
      </c>
      <c r="U33" s="9">
        <v>-17088</v>
      </c>
      <c r="W33" s="9">
        <v>-68829.03</v>
      </c>
      <c r="Y33" s="9">
        <f t="shared" si="4"/>
        <v>51741.03</v>
      </c>
      <c r="AA33" s="21">
        <f t="shared" si="5"/>
        <v>0.7517326628023089</v>
      </c>
      <c r="AC33" s="9">
        <v>-34432.18</v>
      </c>
      <c r="AE33" s="9">
        <v>-157154.39</v>
      </c>
      <c r="AG33" s="9">
        <f t="shared" si="6"/>
        <v>122722.21000000002</v>
      </c>
      <c r="AI33" s="21">
        <f t="shared" si="7"/>
        <v>0.7809022070589311</v>
      </c>
    </row>
    <row r="34" spans="1:35" ht="12.75" outlineLevel="1">
      <c r="A34" s="1" t="s">
        <v>167</v>
      </c>
      <c r="B34" s="16" t="s">
        <v>168</v>
      </c>
      <c r="C34" s="1" t="s">
        <v>169</v>
      </c>
      <c r="E34" s="5">
        <v>4628.3</v>
      </c>
      <c r="G34" s="5">
        <v>41067.98</v>
      </c>
      <c r="I34" s="9">
        <f t="shared" si="0"/>
        <v>-36439.68</v>
      </c>
      <c r="K34" s="21">
        <f t="shared" si="1"/>
        <v>-0.8873014937671636</v>
      </c>
      <c r="M34" s="9">
        <v>41574.29</v>
      </c>
      <c r="O34" s="9">
        <v>45444.6</v>
      </c>
      <c r="Q34" s="9">
        <f t="shared" si="2"/>
        <v>-3870.3099999999977</v>
      </c>
      <c r="S34" s="21">
        <f t="shared" si="3"/>
        <v>-0.0851654542013792</v>
      </c>
      <c r="U34" s="9">
        <v>33565.94</v>
      </c>
      <c r="W34" s="9">
        <v>17788.100000000002</v>
      </c>
      <c r="Y34" s="9">
        <f t="shared" si="4"/>
        <v>15777.84</v>
      </c>
      <c r="AA34" s="21">
        <f t="shared" si="5"/>
        <v>0.8869884923066543</v>
      </c>
      <c r="AC34" s="9">
        <v>-286680.17</v>
      </c>
      <c r="AE34" s="9">
        <v>-1324745.0299999998</v>
      </c>
      <c r="AG34" s="9">
        <f t="shared" si="6"/>
        <v>1038064.8599999999</v>
      </c>
      <c r="AI34" s="21">
        <f t="shared" si="7"/>
        <v>0.7835959648778603</v>
      </c>
    </row>
    <row r="35" spans="1:35" ht="12.75" outlineLevel="1">
      <c r="A35" s="1" t="s">
        <v>170</v>
      </c>
      <c r="B35" s="16" t="s">
        <v>171</v>
      </c>
      <c r="C35" s="1" t="s">
        <v>172</v>
      </c>
      <c r="E35" s="5">
        <v>-1050502.99</v>
      </c>
      <c r="G35" s="5">
        <v>-793596.22</v>
      </c>
      <c r="I35" s="9">
        <f t="shared" si="0"/>
        <v>-256906.77000000002</v>
      </c>
      <c r="K35" s="21">
        <f t="shared" si="1"/>
        <v>-0.32372479042301894</v>
      </c>
      <c r="M35" s="9">
        <v>-2745899.48</v>
      </c>
      <c r="O35" s="9">
        <v>-1968668.17</v>
      </c>
      <c r="Q35" s="9">
        <f t="shared" si="2"/>
        <v>-777231.31</v>
      </c>
      <c r="S35" s="21">
        <f t="shared" si="3"/>
        <v>-0.3948005671265565</v>
      </c>
      <c r="U35" s="9">
        <v>-3429124.94</v>
      </c>
      <c r="W35" s="9">
        <v>-2054530.14</v>
      </c>
      <c r="Y35" s="9">
        <f t="shared" si="4"/>
        <v>-1374594.8</v>
      </c>
      <c r="AA35" s="21">
        <f t="shared" si="5"/>
        <v>-0.6690555534999356</v>
      </c>
      <c r="AC35" s="9">
        <v>-9911063.2</v>
      </c>
      <c r="AE35" s="9">
        <v>-7299552.52</v>
      </c>
      <c r="AG35" s="9">
        <f t="shared" si="6"/>
        <v>-2611510.6799999997</v>
      </c>
      <c r="AI35" s="21">
        <f t="shared" si="7"/>
        <v>-0.3577631194302305</v>
      </c>
    </row>
    <row r="36" spans="1:35" ht="12.75" outlineLevel="1">
      <c r="A36" s="1" t="s">
        <v>173</v>
      </c>
      <c r="B36" s="16" t="s">
        <v>174</v>
      </c>
      <c r="C36" s="1" t="s">
        <v>175</v>
      </c>
      <c r="E36" s="5">
        <v>-359836.47000000003</v>
      </c>
      <c r="G36" s="5">
        <v>-329746.88</v>
      </c>
      <c r="I36" s="9">
        <f t="shared" si="0"/>
        <v>-30089.590000000026</v>
      </c>
      <c r="K36" s="21">
        <f t="shared" si="1"/>
        <v>-0.09125056770817673</v>
      </c>
      <c r="M36" s="9">
        <v>-967588.27</v>
      </c>
      <c r="O36" s="9">
        <v>-740834.4500000001</v>
      </c>
      <c r="Q36" s="9">
        <f t="shared" si="2"/>
        <v>-226753.81999999995</v>
      </c>
      <c r="S36" s="21">
        <f t="shared" si="3"/>
        <v>-0.30607893571903944</v>
      </c>
      <c r="U36" s="9">
        <v>-65783.18000000001</v>
      </c>
      <c r="W36" s="9">
        <v>-701816.46</v>
      </c>
      <c r="Y36" s="9">
        <f t="shared" si="4"/>
        <v>636033.2799999999</v>
      </c>
      <c r="AA36" s="21">
        <f t="shared" si="5"/>
        <v>0.9062672596764116</v>
      </c>
      <c r="AC36" s="9">
        <v>-1958499.2899999998</v>
      </c>
      <c r="AE36" s="9">
        <v>18277063.3</v>
      </c>
      <c r="AG36" s="9">
        <f t="shared" si="6"/>
        <v>-20235562.59</v>
      </c>
      <c r="AI36" s="21">
        <f t="shared" si="7"/>
        <v>-1.107156125568597</v>
      </c>
    </row>
    <row r="37" spans="1:35" ht="12.75" outlineLevel="1">
      <c r="A37" s="1" t="s">
        <v>176</v>
      </c>
      <c r="B37" s="16" t="s">
        <v>177</v>
      </c>
      <c r="C37" s="1" t="s">
        <v>178</v>
      </c>
      <c r="E37" s="5">
        <v>0</v>
      </c>
      <c r="G37" s="5">
        <v>10080.210000000001</v>
      </c>
      <c r="I37" s="9">
        <f t="shared" si="0"/>
        <v>-10080.210000000001</v>
      </c>
      <c r="K37" s="21" t="str">
        <f t="shared" si="1"/>
        <v>N.M.</v>
      </c>
      <c r="M37" s="9">
        <v>0</v>
      </c>
      <c r="O37" s="9">
        <v>48371.66</v>
      </c>
      <c r="Q37" s="9">
        <f t="shared" si="2"/>
        <v>-48371.66</v>
      </c>
      <c r="S37" s="21" t="str">
        <f t="shared" si="3"/>
        <v>N.M.</v>
      </c>
      <c r="U37" s="9">
        <v>0</v>
      </c>
      <c r="W37" s="9">
        <v>25258.03</v>
      </c>
      <c r="Y37" s="9">
        <f t="shared" si="4"/>
        <v>-25258.03</v>
      </c>
      <c r="AA37" s="21" t="str">
        <f t="shared" si="5"/>
        <v>N.M.</v>
      </c>
      <c r="AC37" s="9">
        <v>-9985.92</v>
      </c>
      <c r="AE37" s="9">
        <v>-202207.02000000002</v>
      </c>
      <c r="AG37" s="9">
        <f t="shared" si="6"/>
        <v>192221.1</v>
      </c>
      <c r="AI37" s="21">
        <f t="shared" si="7"/>
        <v>0.9506153643923935</v>
      </c>
    </row>
    <row r="38" spans="1:35" ht="12.75" outlineLevel="1">
      <c r="A38" s="1" t="s">
        <v>179</v>
      </c>
      <c r="B38" s="16" t="s">
        <v>180</v>
      </c>
      <c r="C38" s="1" t="s">
        <v>181</v>
      </c>
      <c r="E38" s="5">
        <v>-230754.07</v>
      </c>
      <c r="G38" s="5">
        <v>-257682.96</v>
      </c>
      <c r="I38" s="9">
        <f t="shared" si="0"/>
        <v>26928.889999999985</v>
      </c>
      <c r="K38" s="21">
        <f t="shared" si="1"/>
        <v>0.10450396099144463</v>
      </c>
      <c r="M38" s="9">
        <v>-1115194.85</v>
      </c>
      <c r="O38" s="9">
        <v>-3049082.73</v>
      </c>
      <c r="Q38" s="9">
        <f t="shared" si="2"/>
        <v>1933887.88</v>
      </c>
      <c r="S38" s="21">
        <f t="shared" si="3"/>
        <v>0.6342523477544343</v>
      </c>
      <c r="U38" s="9">
        <v>-4625757.02</v>
      </c>
      <c r="W38" s="9">
        <v>-4077448.33</v>
      </c>
      <c r="Y38" s="9">
        <f t="shared" si="4"/>
        <v>-548308.6899999995</v>
      </c>
      <c r="AA38" s="21">
        <f t="shared" si="5"/>
        <v>-0.13447348577437387</v>
      </c>
      <c r="AC38" s="9">
        <v>-7478656.76</v>
      </c>
      <c r="AE38" s="9">
        <v>-9774534.98</v>
      </c>
      <c r="AG38" s="9">
        <f t="shared" si="6"/>
        <v>2295878.2200000007</v>
      </c>
      <c r="AI38" s="21">
        <f t="shared" si="7"/>
        <v>0.2348836261466835</v>
      </c>
    </row>
    <row r="39" spans="1:35" ht="12.75" outlineLevel="1">
      <c r="A39" s="1" t="s">
        <v>182</v>
      </c>
      <c r="B39" s="16" t="s">
        <v>183</v>
      </c>
      <c r="C39" s="1" t="s">
        <v>184</v>
      </c>
      <c r="E39" s="5">
        <v>82570.84</v>
      </c>
      <c r="G39" s="5">
        <v>70261.17</v>
      </c>
      <c r="I39" s="9">
        <f t="shared" si="0"/>
        <v>12309.669999999998</v>
      </c>
      <c r="K39" s="21">
        <f t="shared" si="1"/>
        <v>0.1751987619904422</v>
      </c>
      <c r="M39" s="9">
        <v>227689.26</v>
      </c>
      <c r="O39" s="9">
        <v>394001.17</v>
      </c>
      <c r="Q39" s="9">
        <f t="shared" si="2"/>
        <v>-166311.90999999997</v>
      </c>
      <c r="S39" s="21">
        <f t="shared" si="3"/>
        <v>-0.4221101932260759</v>
      </c>
      <c r="U39" s="9">
        <v>249442.9</v>
      </c>
      <c r="W39" s="9">
        <v>490787.35000000003</v>
      </c>
      <c r="Y39" s="9">
        <f t="shared" si="4"/>
        <v>-241344.45000000004</v>
      </c>
      <c r="AA39" s="21">
        <f t="shared" si="5"/>
        <v>-0.4917495326641977</v>
      </c>
      <c r="AC39" s="9">
        <v>725577.64</v>
      </c>
      <c r="AE39" s="9">
        <v>1147424.09</v>
      </c>
      <c r="AG39" s="9">
        <f t="shared" si="6"/>
        <v>-421846.45000000007</v>
      </c>
      <c r="AI39" s="21">
        <f t="shared" si="7"/>
        <v>-0.36764649938629057</v>
      </c>
    </row>
    <row r="40" spans="1:35" ht="12.75" outlineLevel="1">
      <c r="A40" s="1" t="s">
        <v>185</v>
      </c>
      <c r="B40" s="16" t="s">
        <v>186</v>
      </c>
      <c r="C40" s="1" t="s">
        <v>187</v>
      </c>
      <c r="E40" s="5">
        <v>209975.041</v>
      </c>
      <c r="G40" s="5">
        <v>121983.48</v>
      </c>
      <c r="I40" s="9">
        <f t="shared" si="0"/>
        <v>87991.561</v>
      </c>
      <c r="K40" s="21">
        <f t="shared" si="1"/>
        <v>0.7213399798071017</v>
      </c>
      <c r="M40" s="9">
        <v>633916.141</v>
      </c>
      <c r="O40" s="9">
        <v>357757.41000000003</v>
      </c>
      <c r="Q40" s="9">
        <f t="shared" si="2"/>
        <v>276158.7309999999</v>
      </c>
      <c r="S40" s="21">
        <f t="shared" si="3"/>
        <v>0.7719161735881302</v>
      </c>
      <c r="U40" s="9">
        <v>857996.401</v>
      </c>
      <c r="W40" s="9">
        <v>400287.09</v>
      </c>
      <c r="Y40" s="9">
        <f t="shared" si="4"/>
        <v>457709.3109999999</v>
      </c>
      <c r="AA40" s="21">
        <f t="shared" si="5"/>
        <v>1.1434525929876977</v>
      </c>
      <c r="AC40" s="9">
        <v>2284848.321</v>
      </c>
      <c r="AE40" s="9">
        <v>2209102.52</v>
      </c>
      <c r="AG40" s="9">
        <f t="shared" si="6"/>
        <v>75745.80099999998</v>
      </c>
      <c r="AI40" s="21">
        <f t="shared" si="7"/>
        <v>0.03428804245807477</v>
      </c>
    </row>
    <row r="41" spans="1:35" ht="12.75" outlineLevel="1">
      <c r="A41" s="1" t="s">
        <v>188</v>
      </c>
      <c r="B41" s="16" t="s">
        <v>189</v>
      </c>
      <c r="C41" s="1" t="s">
        <v>190</v>
      </c>
      <c r="E41" s="5">
        <v>39317.590000000004</v>
      </c>
      <c r="G41" s="5">
        <v>-22518.3</v>
      </c>
      <c r="I41" s="9">
        <f t="shared" si="0"/>
        <v>61835.89</v>
      </c>
      <c r="K41" s="21">
        <f t="shared" si="1"/>
        <v>2.7460283413934445</v>
      </c>
      <c r="M41" s="9">
        <v>206756.93</v>
      </c>
      <c r="O41" s="9">
        <v>484725.72000000003</v>
      </c>
      <c r="Q41" s="9">
        <f t="shared" si="2"/>
        <v>-277968.79000000004</v>
      </c>
      <c r="S41" s="21">
        <f t="shared" si="3"/>
        <v>-0.5734558298247513</v>
      </c>
      <c r="U41" s="9">
        <v>573135.84</v>
      </c>
      <c r="W41" s="9">
        <v>919126.3200000001</v>
      </c>
      <c r="Y41" s="9">
        <f t="shared" si="4"/>
        <v>-345990.4800000001</v>
      </c>
      <c r="AA41" s="21">
        <f t="shared" si="5"/>
        <v>-0.37643409014769597</v>
      </c>
      <c r="AC41" s="9">
        <v>1535500.65</v>
      </c>
      <c r="AE41" s="9">
        <v>5464453.83</v>
      </c>
      <c r="AG41" s="9">
        <f t="shared" si="6"/>
        <v>-3928953.18</v>
      </c>
      <c r="AI41" s="21">
        <f t="shared" si="7"/>
        <v>-0.7190019903599405</v>
      </c>
    </row>
    <row r="42" spans="1:35" ht="12.75" outlineLevel="1">
      <c r="A42" s="1" t="s">
        <v>191</v>
      </c>
      <c r="B42" s="16" t="s">
        <v>192</v>
      </c>
      <c r="C42" s="1" t="s">
        <v>193</v>
      </c>
      <c r="E42" s="5">
        <v>203898.83000000002</v>
      </c>
      <c r="G42" s="5">
        <v>296473.27</v>
      </c>
      <c r="I42" s="9">
        <f aca="true" t="shared" si="8" ref="I42:I73">+E42-G42</f>
        <v>-92574.44</v>
      </c>
      <c r="K42" s="21">
        <f aca="true" t="shared" si="9" ref="K42:K73">IF(G42&lt;0,IF(I42=0,0,IF(OR(G42=0,E42=0),"N.M.",IF(ABS(I42/G42)&gt;=10,"N.M.",I42/(-G42)))),IF(I42=0,0,IF(OR(G42=0,E42=0),"N.M.",IF(ABS(I42/G42)&gt;=10,"N.M.",I42/G42))))</f>
        <v>-0.31225223103587046</v>
      </c>
      <c r="M42" s="9">
        <v>1164956.66</v>
      </c>
      <c r="O42" s="9">
        <v>3688958.08</v>
      </c>
      <c r="Q42" s="9">
        <f aca="true" t="shared" si="10" ref="Q42:Q73">+M42-O42</f>
        <v>-2524001.42</v>
      </c>
      <c r="S42" s="21">
        <f aca="true" t="shared" si="11" ref="S42:S73">IF(O42&lt;0,IF(Q42=0,0,IF(OR(O42=0,M42=0),"N.M.",IF(ABS(Q42/O42)&gt;=10,"N.M.",Q42/(-O42)))),IF(Q42=0,0,IF(OR(O42=0,M42=0),"N.M.",IF(ABS(Q42/O42)&gt;=10,"N.M.",Q42/O42))))</f>
        <v>-0.6842044190428967</v>
      </c>
      <c r="U42" s="9">
        <v>4645641.82</v>
      </c>
      <c r="W42" s="9">
        <v>4510690.39</v>
      </c>
      <c r="Y42" s="9">
        <f aca="true" t="shared" si="12" ref="Y42:Y73">+U42-W42</f>
        <v>134951.43000000063</v>
      </c>
      <c r="AA42" s="21">
        <f aca="true" t="shared" si="13" ref="AA42:AA73">IF(W42&lt;0,IF(Y42=0,0,IF(OR(W42=0,U42=0),"N.M.",IF(ABS(Y42/W42)&gt;=10,"N.M.",Y42/(-W42)))),IF(Y42=0,0,IF(OR(W42=0,U42=0),"N.M.",IF(ABS(Y42/W42)&gt;=10,"N.M.",Y42/W42))))</f>
        <v>0.02991813188934048</v>
      </c>
      <c r="AC42" s="9">
        <v>7118922.790000001</v>
      </c>
      <c r="AE42" s="9">
        <v>10147319.57</v>
      </c>
      <c r="AG42" s="9">
        <f aca="true" t="shared" si="14" ref="AG42:AG73">+AC42-AE42</f>
        <v>-3028396.7799999993</v>
      </c>
      <c r="AI42" s="21">
        <f aca="true" t="shared" si="15" ref="AI42:AI73">IF(AE42&lt;0,IF(AG42=0,0,IF(OR(AE42=0,AC42=0),"N.M.",IF(ABS(AG42/AE42)&gt;=10,"N.M.",AG42/(-AE42)))),IF(AG42=0,0,IF(OR(AE42=0,AC42=0),"N.M.",IF(ABS(AG42/AE42)&gt;=10,"N.M.",AG42/AE42))))</f>
        <v>-0.2984430281424555</v>
      </c>
    </row>
    <row r="43" spans="1:35" ht="12.75" outlineLevel="1">
      <c r="A43" s="1" t="s">
        <v>194</v>
      </c>
      <c r="B43" s="16" t="s">
        <v>195</v>
      </c>
      <c r="C43" s="1" t="s">
        <v>196</v>
      </c>
      <c r="E43" s="5">
        <v>1975157.42</v>
      </c>
      <c r="G43" s="5">
        <v>1486336.52</v>
      </c>
      <c r="I43" s="9">
        <f t="shared" si="8"/>
        <v>488820.8999999999</v>
      </c>
      <c r="K43" s="21">
        <f t="shared" si="9"/>
        <v>0.328876330105917</v>
      </c>
      <c r="M43" s="9">
        <v>8459363.44</v>
      </c>
      <c r="O43" s="9">
        <v>4722822.16</v>
      </c>
      <c r="Q43" s="9">
        <f t="shared" si="10"/>
        <v>3736541.2799999993</v>
      </c>
      <c r="S43" s="21">
        <f t="shared" si="11"/>
        <v>0.791167050846564</v>
      </c>
      <c r="U43" s="9">
        <v>12561282.47</v>
      </c>
      <c r="W43" s="9">
        <v>6100906.44</v>
      </c>
      <c r="Y43" s="9">
        <f t="shared" si="12"/>
        <v>6460376.03</v>
      </c>
      <c r="AA43" s="21">
        <f t="shared" si="13"/>
        <v>1.0589206855629145</v>
      </c>
      <c r="AC43" s="9">
        <v>29037795.82</v>
      </c>
      <c r="AE43" s="9">
        <v>46361657.3</v>
      </c>
      <c r="AG43" s="9">
        <f t="shared" si="14"/>
        <v>-17323861.479999997</v>
      </c>
      <c r="AI43" s="21">
        <f t="shared" si="15"/>
        <v>-0.37366786454374656</v>
      </c>
    </row>
    <row r="44" spans="1:35" ht="12.75" outlineLevel="1">
      <c r="A44" s="1" t="s">
        <v>197</v>
      </c>
      <c r="B44" s="16" t="s">
        <v>198</v>
      </c>
      <c r="C44" s="1" t="s">
        <v>199</v>
      </c>
      <c r="E44" s="5">
        <v>-185.16</v>
      </c>
      <c r="G44" s="5">
        <v>-520.03</v>
      </c>
      <c r="I44" s="9">
        <f t="shared" si="8"/>
        <v>334.87</v>
      </c>
      <c r="K44" s="21">
        <f t="shared" si="9"/>
        <v>0.6439436186373864</v>
      </c>
      <c r="M44" s="9">
        <v>-992.83</v>
      </c>
      <c r="O44" s="9">
        <v>-800.8100000000001</v>
      </c>
      <c r="Q44" s="9">
        <f t="shared" si="10"/>
        <v>-192.01999999999998</v>
      </c>
      <c r="S44" s="21">
        <f t="shared" si="11"/>
        <v>-0.23978222050174194</v>
      </c>
      <c r="U44" s="9">
        <v>-994.63</v>
      </c>
      <c r="W44" s="9">
        <v>-1493.24</v>
      </c>
      <c r="Y44" s="9">
        <f t="shared" si="12"/>
        <v>498.61</v>
      </c>
      <c r="AA44" s="21">
        <f t="shared" si="13"/>
        <v>0.3339114944684043</v>
      </c>
      <c r="AC44" s="9">
        <v>-4272.72</v>
      </c>
      <c r="AE44" s="9">
        <v>-11554.94</v>
      </c>
      <c r="AG44" s="9">
        <f t="shared" si="14"/>
        <v>7282.22</v>
      </c>
      <c r="AI44" s="21">
        <f t="shared" si="15"/>
        <v>0.6302256870221741</v>
      </c>
    </row>
    <row r="45" spans="1:35" ht="12.75" outlineLevel="1">
      <c r="A45" s="1" t="s">
        <v>200</v>
      </c>
      <c r="B45" s="16" t="s">
        <v>201</v>
      </c>
      <c r="C45" s="1" t="s">
        <v>202</v>
      </c>
      <c r="E45" s="5">
        <v>207.35</v>
      </c>
      <c r="G45" s="5">
        <v>1580.83</v>
      </c>
      <c r="I45" s="9">
        <f t="shared" si="8"/>
        <v>-1373.48</v>
      </c>
      <c r="K45" s="21">
        <f t="shared" si="9"/>
        <v>-0.8688347260616259</v>
      </c>
      <c r="M45" s="9">
        <v>2443.58</v>
      </c>
      <c r="O45" s="9">
        <v>3155.88</v>
      </c>
      <c r="Q45" s="9">
        <f t="shared" si="10"/>
        <v>-712.3000000000002</v>
      </c>
      <c r="S45" s="21">
        <f t="shared" si="11"/>
        <v>-0.22570566688213753</v>
      </c>
      <c r="U45" s="9">
        <v>2631</v>
      </c>
      <c r="W45" s="9">
        <v>4126.52</v>
      </c>
      <c r="Y45" s="9">
        <f t="shared" si="12"/>
        <v>-1495.5200000000004</v>
      </c>
      <c r="AA45" s="21">
        <f t="shared" si="13"/>
        <v>-0.36241675794616296</v>
      </c>
      <c r="AC45" s="9">
        <v>9845.48</v>
      </c>
      <c r="AE45" s="9">
        <v>11960.150000000001</v>
      </c>
      <c r="AG45" s="9">
        <f t="shared" si="14"/>
        <v>-2114.670000000002</v>
      </c>
      <c r="AI45" s="21">
        <f t="shared" si="15"/>
        <v>-0.17680965539729868</v>
      </c>
    </row>
    <row r="46" spans="1:35" ht="12.75" outlineLevel="1">
      <c r="A46" s="1" t="s">
        <v>203</v>
      </c>
      <c r="B46" s="16" t="s">
        <v>204</v>
      </c>
      <c r="C46" s="1" t="s">
        <v>205</v>
      </c>
      <c r="E46" s="5">
        <v>-21132.47</v>
      </c>
      <c r="G46" s="5">
        <v>-65732.11</v>
      </c>
      <c r="I46" s="9">
        <f t="shared" si="8"/>
        <v>44599.64</v>
      </c>
      <c r="K46" s="21">
        <f t="shared" si="9"/>
        <v>0.6785061364985849</v>
      </c>
      <c r="M46" s="9">
        <v>-167989.68</v>
      </c>
      <c r="O46" s="9">
        <v>-107886.31</v>
      </c>
      <c r="Q46" s="9">
        <f t="shared" si="10"/>
        <v>-60103.369999999995</v>
      </c>
      <c r="S46" s="21">
        <f t="shared" si="11"/>
        <v>-0.5570991351914807</v>
      </c>
      <c r="U46" s="9">
        <v>-65701.53</v>
      </c>
      <c r="W46" s="9">
        <v>-57917.68</v>
      </c>
      <c r="Y46" s="9">
        <f t="shared" si="12"/>
        <v>-7783.8499999999985</v>
      </c>
      <c r="AA46" s="21">
        <f t="shared" si="13"/>
        <v>-0.13439505864185164</v>
      </c>
      <c r="AC46" s="9">
        <v>-374180.78</v>
      </c>
      <c r="AE46" s="9">
        <v>91074.51000000001</v>
      </c>
      <c r="AG46" s="9">
        <f t="shared" si="14"/>
        <v>-465255.29000000004</v>
      </c>
      <c r="AI46" s="21">
        <f t="shared" si="15"/>
        <v>-5.108512689225559</v>
      </c>
    </row>
    <row r="47" spans="1:35" ht="12.75" outlineLevel="1">
      <c r="A47" s="1" t="s">
        <v>206</v>
      </c>
      <c r="B47" s="16" t="s">
        <v>207</v>
      </c>
      <c r="C47" s="1" t="s">
        <v>208</v>
      </c>
      <c r="E47" s="5">
        <v>-965.0600000000001</v>
      </c>
      <c r="G47" s="5">
        <v>-782.1700000000001</v>
      </c>
      <c r="I47" s="9">
        <f t="shared" si="8"/>
        <v>-182.89</v>
      </c>
      <c r="K47" s="21">
        <f t="shared" si="9"/>
        <v>-0.2338238490353759</v>
      </c>
      <c r="M47" s="9">
        <v>-2991.12</v>
      </c>
      <c r="O47" s="9">
        <v>-2068.25</v>
      </c>
      <c r="Q47" s="9">
        <f t="shared" si="10"/>
        <v>-922.8699999999999</v>
      </c>
      <c r="S47" s="21">
        <f t="shared" si="11"/>
        <v>-0.4462081469841653</v>
      </c>
      <c r="U47" s="9">
        <v>-4044</v>
      </c>
      <c r="W47" s="9">
        <v>-2632.58</v>
      </c>
      <c r="Y47" s="9">
        <f t="shared" si="12"/>
        <v>-1411.42</v>
      </c>
      <c r="AA47" s="21">
        <f t="shared" si="13"/>
        <v>-0.5361356539972195</v>
      </c>
      <c r="AC47" s="9">
        <v>6377.16</v>
      </c>
      <c r="AE47" s="9">
        <v>-19806.4</v>
      </c>
      <c r="AG47" s="9">
        <f t="shared" si="14"/>
        <v>26183.56</v>
      </c>
      <c r="AI47" s="21">
        <f t="shared" si="15"/>
        <v>1.3219747152435577</v>
      </c>
    </row>
    <row r="48" spans="1:35" ht="12.75" outlineLevel="1">
      <c r="A48" s="1" t="s">
        <v>209</v>
      </c>
      <c r="B48" s="16" t="s">
        <v>210</v>
      </c>
      <c r="C48" s="1" t="s">
        <v>211</v>
      </c>
      <c r="E48" s="5">
        <v>190457.29</v>
      </c>
      <c r="G48" s="5">
        <v>31090.83</v>
      </c>
      <c r="I48" s="9">
        <f t="shared" si="8"/>
        <v>159366.46000000002</v>
      </c>
      <c r="K48" s="21">
        <f t="shared" si="9"/>
        <v>5.125834852269946</v>
      </c>
      <c r="M48" s="9">
        <v>584029.02</v>
      </c>
      <c r="O48" s="9">
        <v>215595.48</v>
      </c>
      <c r="Q48" s="9">
        <f t="shared" si="10"/>
        <v>368433.54000000004</v>
      </c>
      <c r="S48" s="21">
        <f t="shared" si="11"/>
        <v>1.7089112443359202</v>
      </c>
      <c r="U48" s="9">
        <v>789094.5700000001</v>
      </c>
      <c r="W48" s="9">
        <v>441060.96</v>
      </c>
      <c r="Y48" s="9">
        <f t="shared" si="12"/>
        <v>348033.61000000004</v>
      </c>
      <c r="AA48" s="21">
        <f t="shared" si="13"/>
        <v>0.7890827834773679</v>
      </c>
      <c r="AC48" s="9">
        <v>915966.28</v>
      </c>
      <c r="AE48" s="9">
        <v>16853771.88</v>
      </c>
      <c r="AG48" s="9">
        <f t="shared" si="14"/>
        <v>-15937805.6</v>
      </c>
      <c r="AI48" s="21">
        <f t="shared" si="15"/>
        <v>-0.9456521491733874</v>
      </c>
    </row>
    <row r="49" spans="1:35" ht="12.75" outlineLevel="1">
      <c r="A49" s="1" t="s">
        <v>212</v>
      </c>
      <c r="B49" s="16" t="s">
        <v>213</v>
      </c>
      <c r="C49" s="1" t="s">
        <v>214</v>
      </c>
      <c r="E49" s="5">
        <v>-795.5</v>
      </c>
      <c r="G49" s="5">
        <v>-25507.940000000002</v>
      </c>
      <c r="I49" s="9">
        <f t="shared" si="8"/>
        <v>24712.440000000002</v>
      </c>
      <c r="K49" s="21">
        <f t="shared" si="9"/>
        <v>0.9688136321474804</v>
      </c>
      <c r="M49" s="9">
        <v>6743.2300000000005</v>
      </c>
      <c r="O49" s="9">
        <v>-79107.65000000001</v>
      </c>
      <c r="Q49" s="9">
        <f t="shared" si="10"/>
        <v>85850.88</v>
      </c>
      <c r="S49" s="21">
        <f t="shared" si="11"/>
        <v>1.085241187167107</v>
      </c>
      <c r="U49" s="9">
        <v>-8853.83</v>
      </c>
      <c r="W49" s="9">
        <v>-97750.36</v>
      </c>
      <c r="Y49" s="9">
        <f t="shared" si="12"/>
        <v>88896.53</v>
      </c>
      <c r="AA49" s="21">
        <f t="shared" si="13"/>
        <v>0.9094240675942268</v>
      </c>
      <c r="AC49" s="9">
        <v>-91037.79000000001</v>
      </c>
      <c r="AE49" s="9">
        <v>68694.06999999999</v>
      </c>
      <c r="AG49" s="9">
        <f t="shared" si="14"/>
        <v>-159731.86</v>
      </c>
      <c r="AI49" s="21">
        <f t="shared" si="15"/>
        <v>-2.325264174913497</v>
      </c>
    </row>
    <row r="50" spans="1:35" ht="12.75" outlineLevel="1">
      <c r="A50" s="1" t="s">
        <v>215</v>
      </c>
      <c r="B50" s="16" t="s">
        <v>216</v>
      </c>
      <c r="C50" s="1" t="s">
        <v>217</v>
      </c>
      <c r="E50" s="5">
        <v>501.45</v>
      </c>
      <c r="G50" s="5">
        <v>-996.82</v>
      </c>
      <c r="I50" s="9">
        <f t="shared" si="8"/>
        <v>1498.27</v>
      </c>
      <c r="K50" s="21">
        <f t="shared" si="9"/>
        <v>1.5030496980397663</v>
      </c>
      <c r="M50" s="9">
        <v>1033.85</v>
      </c>
      <c r="O50" s="9">
        <v>-1016.48</v>
      </c>
      <c r="Q50" s="9">
        <f t="shared" si="10"/>
        <v>2050.33</v>
      </c>
      <c r="S50" s="21">
        <f t="shared" si="11"/>
        <v>2.017088383440894</v>
      </c>
      <c r="U50" s="9">
        <v>-779.48</v>
      </c>
      <c r="W50" s="9">
        <v>-1122.24</v>
      </c>
      <c r="Y50" s="9">
        <f t="shared" si="12"/>
        <v>342.76</v>
      </c>
      <c r="AA50" s="21">
        <f t="shared" si="13"/>
        <v>0.30542486455660106</v>
      </c>
      <c r="AC50" s="9">
        <v>-6098.889999999999</v>
      </c>
      <c r="AE50" s="9">
        <v>-16690.59</v>
      </c>
      <c r="AG50" s="9">
        <f t="shared" si="14"/>
        <v>10591.7</v>
      </c>
      <c r="AI50" s="21">
        <f t="shared" si="15"/>
        <v>0.6345911079236863</v>
      </c>
    </row>
    <row r="51" spans="1:35" ht="12.75" outlineLevel="1">
      <c r="A51" s="1" t="s">
        <v>218</v>
      </c>
      <c r="B51" s="16" t="s">
        <v>219</v>
      </c>
      <c r="C51" s="1" t="s">
        <v>220</v>
      </c>
      <c r="E51" s="5">
        <v>255.57</v>
      </c>
      <c r="G51" s="5">
        <v>444.22</v>
      </c>
      <c r="I51" s="9">
        <f t="shared" si="8"/>
        <v>-188.65000000000003</v>
      </c>
      <c r="K51" s="21">
        <f t="shared" si="9"/>
        <v>-0.4246769618657423</v>
      </c>
      <c r="M51" s="9">
        <v>233.65</v>
      </c>
      <c r="O51" s="9">
        <v>-83752.61</v>
      </c>
      <c r="Q51" s="9">
        <f t="shared" si="10"/>
        <v>83986.26</v>
      </c>
      <c r="S51" s="21">
        <f t="shared" si="11"/>
        <v>1.0027897638055696</v>
      </c>
      <c r="U51" s="9">
        <v>-3956.14</v>
      </c>
      <c r="W51" s="9">
        <v>453.36</v>
      </c>
      <c r="Y51" s="9">
        <f t="shared" si="12"/>
        <v>-4409.5</v>
      </c>
      <c r="AA51" s="21">
        <f t="shared" si="13"/>
        <v>-9.726266101994</v>
      </c>
      <c r="AC51" s="9">
        <v>-223.32999999999993</v>
      </c>
      <c r="AE51" s="9">
        <v>-70507.97</v>
      </c>
      <c r="AG51" s="9">
        <f t="shared" si="14"/>
        <v>70284.64</v>
      </c>
      <c r="AI51" s="21">
        <f t="shared" si="15"/>
        <v>0.9968325566599067</v>
      </c>
    </row>
    <row r="52" spans="1:35" ht="12.75" outlineLevel="1">
      <c r="A52" s="1" t="s">
        <v>221</v>
      </c>
      <c r="B52" s="16" t="s">
        <v>222</v>
      </c>
      <c r="C52" s="1" t="s">
        <v>223</v>
      </c>
      <c r="E52" s="5">
        <v>0</v>
      </c>
      <c r="G52" s="5">
        <v>92688.90000000001</v>
      </c>
      <c r="I52" s="9">
        <f t="shared" si="8"/>
        <v>-92688.90000000001</v>
      </c>
      <c r="K52" s="21" t="str">
        <f t="shared" si="9"/>
        <v>N.M.</v>
      </c>
      <c r="M52" s="9">
        <v>0</v>
      </c>
      <c r="O52" s="9">
        <v>-27588.510000000002</v>
      </c>
      <c r="Q52" s="9">
        <f t="shared" si="10"/>
        <v>27588.510000000002</v>
      </c>
      <c r="S52" s="21" t="str">
        <f t="shared" si="11"/>
        <v>N.M.</v>
      </c>
      <c r="U52" s="9">
        <v>0</v>
      </c>
      <c r="W52" s="9">
        <v>-75048.63</v>
      </c>
      <c r="Y52" s="9">
        <f t="shared" si="12"/>
        <v>75048.63</v>
      </c>
      <c r="AA52" s="21" t="str">
        <f t="shared" si="13"/>
        <v>N.M.</v>
      </c>
      <c r="AC52" s="9">
        <v>8261.69</v>
      </c>
      <c r="AE52" s="9">
        <v>-119772.04000000001</v>
      </c>
      <c r="AG52" s="9">
        <f t="shared" si="14"/>
        <v>128033.73000000001</v>
      </c>
      <c r="AI52" s="21">
        <f t="shared" si="15"/>
        <v>1.0689784527340438</v>
      </c>
    </row>
    <row r="53" spans="1:35" ht="12.75" outlineLevel="1">
      <c r="A53" s="1" t="s">
        <v>224</v>
      </c>
      <c r="B53" s="16" t="s">
        <v>225</v>
      </c>
      <c r="C53" s="1" t="s">
        <v>226</v>
      </c>
      <c r="E53" s="5">
        <v>32566.56</v>
      </c>
      <c r="G53" s="5">
        <v>-10062.77</v>
      </c>
      <c r="I53" s="9">
        <f t="shared" si="8"/>
        <v>42629.33</v>
      </c>
      <c r="K53" s="21">
        <f t="shared" si="9"/>
        <v>4.236341484501782</v>
      </c>
      <c r="M53" s="9">
        <v>-31424.74</v>
      </c>
      <c r="O53" s="9">
        <v>28412.2</v>
      </c>
      <c r="Q53" s="9">
        <f t="shared" si="10"/>
        <v>-59836.94</v>
      </c>
      <c r="S53" s="21">
        <f t="shared" si="11"/>
        <v>-2.1060298040982395</v>
      </c>
      <c r="U53" s="9">
        <v>-324842.94</v>
      </c>
      <c r="W53" s="9">
        <v>418862.96</v>
      </c>
      <c r="Y53" s="9">
        <f t="shared" si="12"/>
        <v>-743705.9</v>
      </c>
      <c r="AA53" s="21">
        <f t="shared" si="13"/>
        <v>-1.7755351296758253</v>
      </c>
      <c r="AC53" s="9">
        <v>-1101620.9</v>
      </c>
      <c r="AE53" s="9">
        <v>-9249476.379999999</v>
      </c>
      <c r="AG53" s="9">
        <f t="shared" si="14"/>
        <v>8147855.479999999</v>
      </c>
      <c r="AI53" s="21">
        <f t="shared" si="15"/>
        <v>0.8808991066367802</v>
      </c>
    </row>
    <row r="54" spans="1:35" ht="12.75" outlineLevel="1">
      <c r="A54" s="1" t="s">
        <v>227</v>
      </c>
      <c r="B54" s="16" t="s">
        <v>228</v>
      </c>
      <c r="C54" s="1" t="s">
        <v>229</v>
      </c>
      <c r="E54" s="5">
        <v>-1297.759</v>
      </c>
      <c r="G54" s="5">
        <v>-10261.57</v>
      </c>
      <c r="I54" s="9">
        <f t="shared" si="8"/>
        <v>8963.811</v>
      </c>
      <c r="K54" s="21">
        <f t="shared" si="9"/>
        <v>0.8735321203285658</v>
      </c>
      <c r="M54" s="9">
        <v>-32987.269</v>
      </c>
      <c r="O54" s="9">
        <v>-120882.81</v>
      </c>
      <c r="Q54" s="9">
        <f t="shared" si="10"/>
        <v>87895.541</v>
      </c>
      <c r="S54" s="21">
        <f t="shared" si="11"/>
        <v>0.7271136483342834</v>
      </c>
      <c r="U54" s="9">
        <v>-45715.879</v>
      </c>
      <c r="W54" s="9">
        <v>-279475.22000000003</v>
      </c>
      <c r="Y54" s="9">
        <f t="shared" si="12"/>
        <v>233759.34100000001</v>
      </c>
      <c r="AA54" s="21">
        <f t="shared" si="13"/>
        <v>0.8364224241419328</v>
      </c>
      <c r="AC54" s="9">
        <v>-49434.619</v>
      </c>
      <c r="AE54" s="9">
        <v>-2072366.03</v>
      </c>
      <c r="AG54" s="9">
        <f t="shared" si="14"/>
        <v>2022931.411</v>
      </c>
      <c r="AI54" s="21">
        <f t="shared" si="15"/>
        <v>0.9761458071188323</v>
      </c>
    </row>
    <row r="55" spans="1:35" ht="12.75" outlineLevel="1">
      <c r="A55" s="1" t="s">
        <v>230</v>
      </c>
      <c r="B55" s="16" t="s">
        <v>231</v>
      </c>
      <c r="C55" s="1" t="s">
        <v>232</v>
      </c>
      <c r="E55" s="5">
        <v>0</v>
      </c>
      <c r="G55" s="5">
        <v>0.01</v>
      </c>
      <c r="I55" s="9">
        <f t="shared" si="8"/>
        <v>-0.01</v>
      </c>
      <c r="K55" s="21" t="str">
        <f t="shared" si="9"/>
        <v>N.M.</v>
      </c>
      <c r="M55" s="9">
        <v>0.08</v>
      </c>
      <c r="O55" s="9">
        <v>0.01</v>
      </c>
      <c r="Q55" s="9">
        <f t="shared" si="10"/>
        <v>0.07</v>
      </c>
      <c r="S55" s="21">
        <f t="shared" si="11"/>
        <v>7.000000000000001</v>
      </c>
      <c r="U55" s="9">
        <v>0</v>
      </c>
      <c r="W55" s="9">
        <v>0.01</v>
      </c>
      <c r="Y55" s="9">
        <f t="shared" si="12"/>
        <v>-0.01</v>
      </c>
      <c r="AA55" s="21" t="str">
        <f t="shared" si="13"/>
        <v>N.M.</v>
      </c>
      <c r="AC55" s="9">
        <v>-0.01</v>
      </c>
      <c r="AE55" s="9">
        <v>0</v>
      </c>
      <c r="AG55" s="9">
        <f t="shared" si="14"/>
        <v>-0.01</v>
      </c>
      <c r="AI55" s="21" t="str">
        <f t="shared" si="15"/>
        <v>N.M.</v>
      </c>
    </row>
    <row r="56" spans="1:35" ht="12.75" outlineLevel="1">
      <c r="A56" s="1" t="s">
        <v>233</v>
      </c>
      <c r="B56" s="16" t="s">
        <v>234</v>
      </c>
      <c r="C56" s="1" t="s">
        <v>235</v>
      </c>
      <c r="E56" s="5">
        <v>76388.25</v>
      </c>
      <c r="G56" s="5">
        <v>212287.12</v>
      </c>
      <c r="I56" s="9">
        <f t="shared" si="8"/>
        <v>-135898.87</v>
      </c>
      <c r="K56" s="21">
        <f t="shared" si="9"/>
        <v>-0.6401654042883054</v>
      </c>
      <c r="M56" s="9">
        <v>203214.089</v>
      </c>
      <c r="O56" s="9">
        <v>581222.73</v>
      </c>
      <c r="Q56" s="9">
        <f t="shared" si="10"/>
        <v>-378008.64099999995</v>
      </c>
      <c r="S56" s="21">
        <f t="shared" si="11"/>
        <v>-0.6503679596288328</v>
      </c>
      <c r="U56" s="9">
        <v>241193.609</v>
      </c>
      <c r="W56" s="9">
        <v>771802.7000000001</v>
      </c>
      <c r="Y56" s="9">
        <f t="shared" si="12"/>
        <v>-530609.091</v>
      </c>
      <c r="AA56" s="21">
        <f t="shared" si="13"/>
        <v>-0.6874931779844771</v>
      </c>
      <c r="AC56" s="9">
        <v>2543406.8490000004</v>
      </c>
      <c r="AE56" s="9">
        <v>700390.9500000001</v>
      </c>
      <c r="AG56" s="9">
        <f t="shared" si="14"/>
        <v>1843015.8990000002</v>
      </c>
      <c r="AI56" s="21">
        <f t="shared" si="15"/>
        <v>2.6314102131102635</v>
      </c>
    </row>
    <row r="57" spans="1:35" ht="12.75" outlineLevel="1">
      <c r="A57" s="1" t="s">
        <v>236</v>
      </c>
      <c r="B57" s="16" t="s">
        <v>237</v>
      </c>
      <c r="C57" s="1" t="s">
        <v>238</v>
      </c>
      <c r="E57" s="5">
        <v>-231</v>
      </c>
      <c r="G57" s="5">
        <v>314</v>
      </c>
      <c r="I57" s="9">
        <f t="shared" si="8"/>
        <v>-545</v>
      </c>
      <c r="K57" s="21">
        <f t="shared" si="9"/>
        <v>-1.7356687898089171</v>
      </c>
      <c r="M57" s="9">
        <v>14264.45</v>
      </c>
      <c r="O57" s="9">
        <v>-6923</v>
      </c>
      <c r="Q57" s="9">
        <f t="shared" si="10"/>
        <v>21187.45</v>
      </c>
      <c r="S57" s="21">
        <f t="shared" si="11"/>
        <v>3.0604434493716597</v>
      </c>
      <c r="U57" s="9">
        <v>14264.45</v>
      </c>
      <c r="W57" s="9">
        <v>-7268</v>
      </c>
      <c r="Y57" s="9">
        <f t="shared" si="12"/>
        <v>21532.45</v>
      </c>
      <c r="AA57" s="21">
        <f t="shared" si="13"/>
        <v>2.9626375894331316</v>
      </c>
      <c r="AC57" s="9">
        <v>14882.45</v>
      </c>
      <c r="AE57" s="9">
        <v>2779</v>
      </c>
      <c r="AG57" s="9">
        <f t="shared" si="14"/>
        <v>12103.45</v>
      </c>
      <c r="AI57" s="21">
        <f t="shared" si="15"/>
        <v>4.355325656711047</v>
      </c>
    </row>
    <row r="58" spans="1:35" ht="12.75" outlineLevel="1">
      <c r="A58" s="1" t="s">
        <v>239</v>
      </c>
      <c r="B58" s="16" t="s">
        <v>240</v>
      </c>
      <c r="C58" s="1" t="s">
        <v>241</v>
      </c>
      <c r="E58" s="5">
        <v>54716.020000000004</v>
      </c>
      <c r="G58" s="5">
        <v>60510.62</v>
      </c>
      <c r="I58" s="9">
        <f t="shared" si="8"/>
        <v>-5794.5999999999985</v>
      </c>
      <c r="K58" s="21">
        <f t="shared" si="9"/>
        <v>-0.09576170265649234</v>
      </c>
      <c r="M58" s="9">
        <v>162484.38</v>
      </c>
      <c r="O58" s="9">
        <v>155877.9</v>
      </c>
      <c r="Q58" s="9">
        <f t="shared" si="10"/>
        <v>6606.4800000000105</v>
      </c>
      <c r="S58" s="21">
        <f t="shared" si="11"/>
        <v>0.04238240315015798</v>
      </c>
      <c r="U58" s="9">
        <v>219306.6</v>
      </c>
      <c r="W58" s="9">
        <v>206100.04</v>
      </c>
      <c r="Y58" s="9">
        <f t="shared" si="12"/>
        <v>13206.559999999998</v>
      </c>
      <c r="AA58" s="21">
        <f t="shared" si="13"/>
        <v>0.06407839610317397</v>
      </c>
      <c r="AC58" s="9">
        <v>683788.6</v>
      </c>
      <c r="AE58" s="9">
        <v>544750.39</v>
      </c>
      <c r="AG58" s="9">
        <f t="shared" si="14"/>
        <v>139038.20999999996</v>
      </c>
      <c r="AI58" s="21">
        <f t="shared" si="15"/>
        <v>0.25523287830964186</v>
      </c>
    </row>
    <row r="59" spans="1:35" ht="12.75" outlineLevel="1">
      <c r="A59" s="1" t="s">
        <v>242</v>
      </c>
      <c r="B59" s="16" t="s">
        <v>243</v>
      </c>
      <c r="C59" s="1" t="s">
        <v>244</v>
      </c>
      <c r="E59" s="5">
        <v>-1002794.34</v>
      </c>
      <c r="G59" s="5">
        <v>-797104.24</v>
      </c>
      <c r="I59" s="9">
        <f t="shared" si="8"/>
        <v>-205690.09999999998</v>
      </c>
      <c r="K59" s="21">
        <f t="shared" si="9"/>
        <v>-0.2580466765551266</v>
      </c>
      <c r="M59" s="9">
        <v>-2293003.16</v>
      </c>
      <c r="O59" s="9">
        <v>-2281754.648</v>
      </c>
      <c r="Q59" s="9">
        <f t="shared" si="10"/>
        <v>-11248.512000000104</v>
      </c>
      <c r="S59" s="21">
        <f t="shared" si="11"/>
        <v>-0.004929764034822776</v>
      </c>
      <c r="U59" s="9">
        <v>-2815745.44</v>
      </c>
      <c r="W59" s="9">
        <v>-2656220.268</v>
      </c>
      <c r="Y59" s="9">
        <f t="shared" si="12"/>
        <v>-159525.1719999998</v>
      </c>
      <c r="AA59" s="21">
        <f t="shared" si="13"/>
        <v>-0.060057207574925324</v>
      </c>
      <c r="AC59" s="9">
        <v>-10907222.14</v>
      </c>
      <c r="AE59" s="9">
        <v>-5389354.329</v>
      </c>
      <c r="AG59" s="9">
        <f t="shared" si="14"/>
        <v>-5517867.811000001</v>
      </c>
      <c r="AI59" s="21">
        <f t="shared" si="15"/>
        <v>-1.0238458030692976</v>
      </c>
    </row>
    <row r="60" spans="1:35" ht="12.75" outlineLevel="1">
      <c r="A60" s="1" t="s">
        <v>245</v>
      </c>
      <c r="B60" s="16" t="s">
        <v>246</v>
      </c>
      <c r="C60" s="1" t="s">
        <v>247</v>
      </c>
      <c r="E60" s="5">
        <v>1002794.34</v>
      </c>
      <c r="G60" s="5">
        <v>797104.24</v>
      </c>
      <c r="I60" s="9">
        <f t="shared" si="8"/>
        <v>205690.09999999998</v>
      </c>
      <c r="K60" s="21">
        <f t="shared" si="9"/>
        <v>0.2580466765551266</v>
      </c>
      <c r="M60" s="9">
        <v>2280852.89</v>
      </c>
      <c r="O60" s="9">
        <v>2281754.648</v>
      </c>
      <c r="Q60" s="9">
        <f t="shared" si="10"/>
        <v>-901.7579999999143</v>
      </c>
      <c r="S60" s="21">
        <f t="shared" si="11"/>
        <v>-0.0003952037528620011</v>
      </c>
      <c r="U60" s="9">
        <v>2815745.44</v>
      </c>
      <c r="W60" s="9">
        <v>2656220.268</v>
      </c>
      <c r="Y60" s="9">
        <f t="shared" si="12"/>
        <v>159525.1719999998</v>
      </c>
      <c r="AA60" s="21">
        <f t="shared" si="13"/>
        <v>0.060057207574925324</v>
      </c>
      <c r="AC60" s="9">
        <v>10907222.14</v>
      </c>
      <c r="AE60" s="9">
        <v>5389354.329</v>
      </c>
      <c r="AG60" s="9">
        <f t="shared" si="14"/>
        <v>5517867.811000001</v>
      </c>
      <c r="AI60" s="21">
        <f t="shared" si="15"/>
        <v>1.0238458030692976</v>
      </c>
    </row>
    <row r="61" spans="1:35" ht="12.75" outlineLevel="1">
      <c r="A61" s="1" t="s">
        <v>248</v>
      </c>
      <c r="B61" s="16" t="s">
        <v>249</v>
      </c>
      <c r="C61" s="1" t="s">
        <v>250</v>
      </c>
      <c r="E61" s="5">
        <v>0</v>
      </c>
      <c r="G61" s="5">
        <v>3263.79</v>
      </c>
      <c r="I61" s="9">
        <f t="shared" si="8"/>
        <v>-3263.79</v>
      </c>
      <c r="K61" s="21" t="str">
        <f t="shared" si="9"/>
        <v>N.M.</v>
      </c>
      <c r="M61" s="9">
        <v>0</v>
      </c>
      <c r="O61" s="9">
        <v>6989.97</v>
      </c>
      <c r="Q61" s="9">
        <f t="shared" si="10"/>
        <v>-6989.97</v>
      </c>
      <c r="S61" s="21" t="str">
        <f t="shared" si="11"/>
        <v>N.M.</v>
      </c>
      <c r="U61" s="9">
        <v>0</v>
      </c>
      <c r="W61" s="9">
        <v>11520.54</v>
      </c>
      <c r="Y61" s="9">
        <f t="shared" si="12"/>
        <v>-11520.54</v>
      </c>
      <c r="AA61" s="21" t="str">
        <f t="shared" si="13"/>
        <v>N.M.</v>
      </c>
      <c r="AC61" s="9">
        <v>-3229.46</v>
      </c>
      <c r="AE61" s="9">
        <v>-118377.92000000001</v>
      </c>
      <c r="AG61" s="9">
        <f t="shared" si="14"/>
        <v>115148.46</v>
      </c>
      <c r="AI61" s="21">
        <f t="shared" si="15"/>
        <v>0.9727190678802262</v>
      </c>
    </row>
    <row r="62" spans="1:35" ht="12.75" outlineLevel="1">
      <c r="A62" s="1" t="s">
        <v>251</v>
      </c>
      <c r="B62" s="16" t="s">
        <v>252</v>
      </c>
      <c r="C62" s="1" t="s">
        <v>253</v>
      </c>
      <c r="E62" s="5">
        <v>-791.94</v>
      </c>
      <c r="G62" s="5">
        <v>-899.6</v>
      </c>
      <c r="I62" s="9">
        <f t="shared" si="8"/>
        <v>107.65999999999997</v>
      </c>
      <c r="K62" s="21">
        <f t="shared" si="9"/>
        <v>0.11967541129390837</v>
      </c>
      <c r="M62" s="9">
        <v>-1461.91</v>
      </c>
      <c r="O62" s="9">
        <v>-984.34</v>
      </c>
      <c r="Q62" s="9">
        <f t="shared" si="10"/>
        <v>-477.57000000000005</v>
      </c>
      <c r="S62" s="21">
        <f t="shared" si="11"/>
        <v>-0.4851677265985331</v>
      </c>
      <c r="U62" s="9">
        <v>-1497.3</v>
      </c>
      <c r="W62" s="9">
        <v>-878.96</v>
      </c>
      <c r="Y62" s="9">
        <f t="shared" si="12"/>
        <v>-618.3399999999999</v>
      </c>
      <c r="AA62" s="21">
        <f t="shared" si="13"/>
        <v>-0.7034904887594429</v>
      </c>
      <c r="AC62" s="9">
        <v>1801.6200000000001</v>
      </c>
      <c r="AE62" s="9">
        <v>31558.11</v>
      </c>
      <c r="AG62" s="9">
        <f t="shared" si="14"/>
        <v>-29756.49</v>
      </c>
      <c r="AI62" s="21">
        <f t="shared" si="15"/>
        <v>-0.942911029843042</v>
      </c>
    </row>
    <row r="63" spans="1:35" ht="12.75" outlineLevel="1">
      <c r="A63" s="1" t="s">
        <v>254</v>
      </c>
      <c r="B63" s="16" t="s">
        <v>255</v>
      </c>
      <c r="C63" s="1" t="s">
        <v>256</v>
      </c>
      <c r="E63" s="5">
        <v>-12047.27</v>
      </c>
      <c r="G63" s="5">
        <v>781.47</v>
      </c>
      <c r="I63" s="9">
        <f t="shared" si="8"/>
        <v>-12828.74</v>
      </c>
      <c r="K63" s="21" t="str">
        <f t="shared" si="9"/>
        <v>N.M.</v>
      </c>
      <c r="M63" s="9">
        <v>-14933.73</v>
      </c>
      <c r="O63" s="9">
        <v>-6074.31</v>
      </c>
      <c r="Q63" s="9">
        <f t="shared" si="10"/>
        <v>-8859.419999999998</v>
      </c>
      <c r="S63" s="21">
        <f t="shared" si="11"/>
        <v>-1.4585063982575794</v>
      </c>
      <c r="U63" s="9">
        <v>-18255.83</v>
      </c>
      <c r="W63" s="9">
        <v>-7018.33</v>
      </c>
      <c r="Y63" s="9">
        <f t="shared" si="12"/>
        <v>-11237.500000000002</v>
      </c>
      <c r="AA63" s="21">
        <f t="shared" si="13"/>
        <v>-1.60116437956038</v>
      </c>
      <c r="AC63" s="9">
        <v>-47316.62</v>
      </c>
      <c r="AE63" s="9">
        <v>4314.18</v>
      </c>
      <c r="AG63" s="9">
        <f t="shared" si="14"/>
        <v>-51630.8</v>
      </c>
      <c r="AI63" s="21" t="str">
        <f t="shared" si="15"/>
        <v>N.M.</v>
      </c>
    </row>
    <row r="64" spans="1:35" ht="12.75" outlineLevel="1">
      <c r="A64" s="1" t="s">
        <v>257</v>
      </c>
      <c r="B64" s="16" t="s">
        <v>258</v>
      </c>
      <c r="C64" s="1" t="s">
        <v>259</v>
      </c>
      <c r="E64" s="5">
        <v>8830.5</v>
      </c>
      <c r="G64" s="5">
        <v>-15392.1</v>
      </c>
      <c r="I64" s="9">
        <f t="shared" si="8"/>
        <v>24222.6</v>
      </c>
      <c r="K64" s="21">
        <f t="shared" si="9"/>
        <v>1.5737033932991598</v>
      </c>
      <c r="M64" s="9">
        <v>25842.41</v>
      </c>
      <c r="O64" s="9">
        <v>-46506.81</v>
      </c>
      <c r="Q64" s="9">
        <f t="shared" si="10"/>
        <v>72349.22</v>
      </c>
      <c r="S64" s="21">
        <f t="shared" si="11"/>
        <v>1.5556693740121073</v>
      </c>
      <c r="U64" s="9">
        <v>34918.38</v>
      </c>
      <c r="W64" s="9">
        <v>-61070.700000000004</v>
      </c>
      <c r="Y64" s="9">
        <f t="shared" si="12"/>
        <v>95989.08</v>
      </c>
      <c r="AA64" s="21">
        <f t="shared" si="13"/>
        <v>1.5717697684814484</v>
      </c>
      <c r="AC64" s="9">
        <v>71828.16</v>
      </c>
      <c r="AE64" s="9">
        <v>-186223.19</v>
      </c>
      <c r="AG64" s="9">
        <f t="shared" si="14"/>
        <v>258051.35</v>
      </c>
      <c r="AI64" s="21">
        <f t="shared" si="15"/>
        <v>1.385710071876655</v>
      </c>
    </row>
    <row r="65" spans="1:35" ht="12.75" outlineLevel="1">
      <c r="A65" s="1" t="s">
        <v>260</v>
      </c>
      <c r="B65" s="16" t="s">
        <v>261</v>
      </c>
      <c r="C65" s="1" t="s">
        <v>262</v>
      </c>
      <c r="E65" s="5">
        <v>851860.62</v>
      </c>
      <c r="G65" s="5">
        <v>581346.12</v>
      </c>
      <c r="I65" s="9">
        <f t="shared" si="8"/>
        <v>270514.5</v>
      </c>
      <c r="K65" s="21">
        <f t="shared" si="9"/>
        <v>0.4653243406870936</v>
      </c>
      <c r="M65" s="9">
        <v>2873928.181</v>
      </c>
      <c r="O65" s="9">
        <v>4709080.19</v>
      </c>
      <c r="Q65" s="9">
        <f t="shared" si="10"/>
        <v>-1835152.0090000005</v>
      </c>
      <c r="S65" s="21">
        <f t="shared" si="11"/>
        <v>-0.38970498164313494</v>
      </c>
      <c r="U65" s="9">
        <v>4247920.644</v>
      </c>
      <c r="W65" s="9">
        <v>7385381.28</v>
      </c>
      <c r="Y65" s="9">
        <f t="shared" si="12"/>
        <v>-3137460.636</v>
      </c>
      <c r="AA65" s="21">
        <f t="shared" si="13"/>
        <v>-0.42482040087712303</v>
      </c>
      <c r="AC65" s="9">
        <v>14832141.914</v>
      </c>
      <c r="AE65" s="9">
        <v>7385381.28</v>
      </c>
      <c r="AG65" s="9">
        <f t="shared" si="14"/>
        <v>7446760.634000001</v>
      </c>
      <c r="AI65" s="21">
        <f t="shared" si="15"/>
        <v>1.0083109255531897</v>
      </c>
    </row>
    <row r="66" spans="1:35" ht="12.75" outlineLevel="1">
      <c r="A66" s="1" t="s">
        <v>263</v>
      </c>
      <c r="B66" s="16" t="s">
        <v>264</v>
      </c>
      <c r="C66" s="1" t="s">
        <v>265</v>
      </c>
      <c r="E66" s="5">
        <v>22844.57</v>
      </c>
      <c r="G66" s="5">
        <v>0</v>
      </c>
      <c r="I66" s="9">
        <f t="shared" si="8"/>
        <v>22844.57</v>
      </c>
      <c r="K66" s="21" t="str">
        <f t="shared" si="9"/>
        <v>N.M.</v>
      </c>
      <c r="M66" s="9">
        <v>152680.67</v>
      </c>
      <c r="O66" s="9">
        <v>0</v>
      </c>
      <c r="Q66" s="9">
        <f t="shared" si="10"/>
        <v>152680.67</v>
      </c>
      <c r="S66" s="21" t="str">
        <f t="shared" si="11"/>
        <v>N.M.</v>
      </c>
      <c r="U66" s="9">
        <v>437368.83</v>
      </c>
      <c r="W66" s="9">
        <v>0</v>
      </c>
      <c r="Y66" s="9">
        <f t="shared" si="12"/>
        <v>437368.83</v>
      </c>
      <c r="AA66" s="21" t="str">
        <f t="shared" si="13"/>
        <v>N.M.</v>
      </c>
      <c r="AC66" s="9">
        <v>587138.5900000001</v>
      </c>
      <c r="AE66" s="9">
        <v>0</v>
      </c>
      <c r="AG66" s="9">
        <f t="shared" si="14"/>
        <v>587138.5900000001</v>
      </c>
      <c r="AI66" s="21" t="str">
        <f t="shared" si="15"/>
        <v>N.M.</v>
      </c>
    </row>
    <row r="67" spans="1:35" ht="12.75" outlineLevel="1">
      <c r="A67" s="1" t="s">
        <v>266</v>
      </c>
      <c r="B67" s="16" t="s">
        <v>267</v>
      </c>
      <c r="C67" s="1" t="s">
        <v>268</v>
      </c>
      <c r="E67" s="5">
        <v>-1458633.68</v>
      </c>
      <c r="G67" s="5">
        <v>0</v>
      </c>
      <c r="I67" s="9">
        <f t="shared" si="8"/>
        <v>-1458633.68</v>
      </c>
      <c r="K67" s="21" t="str">
        <f t="shared" si="9"/>
        <v>N.M.</v>
      </c>
      <c r="M67" s="9">
        <v>-2500246.39</v>
      </c>
      <c r="O67" s="9">
        <v>0</v>
      </c>
      <c r="Q67" s="9">
        <f t="shared" si="10"/>
        <v>-2500246.39</v>
      </c>
      <c r="S67" s="21" t="str">
        <f t="shared" si="11"/>
        <v>N.M.</v>
      </c>
      <c r="U67" s="9">
        <v>-2458353.05</v>
      </c>
      <c r="W67" s="9">
        <v>0</v>
      </c>
      <c r="Y67" s="9">
        <f t="shared" si="12"/>
        <v>-2458353.05</v>
      </c>
      <c r="AA67" s="21" t="str">
        <f t="shared" si="13"/>
        <v>N.M.</v>
      </c>
      <c r="AC67" s="9">
        <v>-2458353.05</v>
      </c>
      <c r="AE67" s="9">
        <v>0</v>
      </c>
      <c r="AG67" s="9">
        <f t="shared" si="14"/>
        <v>-2458353.05</v>
      </c>
      <c r="AI67" s="21" t="str">
        <f t="shared" si="15"/>
        <v>N.M.</v>
      </c>
    </row>
    <row r="68" spans="1:35" ht="12.75" outlineLevel="1">
      <c r="A68" s="1" t="s">
        <v>269</v>
      </c>
      <c r="B68" s="16" t="s">
        <v>270</v>
      </c>
      <c r="C68" s="1" t="s">
        <v>271</v>
      </c>
      <c r="E68" s="5">
        <v>1458633.68</v>
      </c>
      <c r="G68" s="5">
        <v>0</v>
      </c>
      <c r="I68" s="9">
        <f t="shared" si="8"/>
        <v>1458633.68</v>
      </c>
      <c r="K68" s="21" t="str">
        <f t="shared" si="9"/>
        <v>N.M.</v>
      </c>
      <c r="M68" s="9">
        <v>2500246.39</v>
      </c>
      <c r="O68" s="9">
        <v>0</v>
      </c>
      <c r="Q68" s="9">
        <f t="shared" si="10"/>
        <v>2500246.39</v>
      </c>
      <c r="S68" s="21" t="str">
        <f t="shared" si="11"/>
        <v>N.M.</v>
      </c>
      <c r="U68" s="9">
        <v>2458353.05</v>
      </c>
      <c r="W68" s="9">
        <v>0</v>
      </c>
      <c r="Y68" s="9">
        <f t="shared" si="12"/>
        <v>2458353.05</v>
      </c>
      <c r="AA68" s="21" t="str">
        <f t="shared" si="13"/>
        <v>N.M.</v>
      </c>
      <c r="AC68" s="9">
        <v>2458353.05</v>
      </c>
      <c r="AE68" s="9">
        <v>0</v>
      </c>
      <c r="AG68" s="9">
        <f t="shared" si="14"/>
        <v>2458353.05</v>
      </c>
      <c r="AI68" s="21" t="str">
        <f t="shared" si="15"/>
        <v>N.M.</v>
      </c>
    </row>
    <row r="69" spans="1:35" ht="12.75" outlineLevel="1">
      <c r="A69" s="1" t="s">
        <v>272</v>
      </c>
      <c r="B69" s="16" t="s">
        <v>273</v>
      </c>
      <c r="C69" s="1" t="s">
        <v>274</v>
      </c>
      <c r="E69" s="5">
        <v>103884.52</v>
      </c>
      <c r="G69" s="5">
        <v>362682.44</v>
      </c>
      <c r="I69" s="9">
        <f t="shared" si="8"/>
        <v>-258797.91999999998</v>
      </c>
      <c r="K69" s="21">
        <f t="shared" si="9"/>
        <v>-0.7135661710007244</v>
      </c>
      <c r="M69" s="9">
        <v>317355.56</v>
      </c>
      <c r="O69" s="9">
        <v>941158.8200000001</v>
      </c>
      <c r="Q69" s="9">
        <f t="shared" si="10"/>
        <v>-623803.26</v>
      </c>
      <c r="S69" s="21">
        <f t="shared" si="11"/>
        <v>-0.6628033937991464</v>
      </c>
      <c r="U69" s="9">
        <v>422823.14</v>
      </c>
      <c r="W69" s="9">
        <v>1146205.44</v>
      </c>
      <c r="Y69" s="9">
        <f t="shared" si="12"/>
        <v>-723382.2999999999</v>
      </c>
      <c r="AA69" s="21">
        <f t="shared" si="13"/>
        <v>-0.6311105101717193</v>
      </c>
      <c r="AC69" s="9">
        <v>1790434.4100000001</v>
      </c>
      <c r="AE69" s="9">
        <v>1762637.75</v>
      </c>
      <c r="AG69" s="9">
        <f t="shared" si="14"/>
        <v>27796.66000000015</v>
      </c>
      <c r="AI69" s="21">
        <f t="shared" si="15"/>
        <v>0.015769922095450497</v>
      </c>
    </row>
    <row r="70" spans="1:35" ht="12.75" outlineLevel="1">
      <c r="A70" s="1" t="s">
        <v>275</v>
      </c>
      <c r="B70" s="16" t="s">
        <v>276</v>
      </c>
      <c r="C70" s="1" t="s">
        <v>277</v>
      </c>
      <c r="E70" s="5">
        <v>-224312.36000000002</v>
      </c>
      <c r="G70" s="5">
        <v>-447310.49</v>
      </c>
      <c r="I70" s="9">
        <f t="shared" si="8"/>
        <v>222998.12999999998</v>
      </c>
      <c r="K70" s="21">
        <f t="shared" si="9"/>
        <v>0.49853096447615164</v>
      </c>
      <c r="M70" s="9">
        <v>-792105.47</v>
      </c>
      <c r="O70" s="9">
        <v>-1033390.36</v>
      </c>
      <c r="Q70" s="9">
        <f t="shared" si="10"/>
        <v>241284.89</v>
      </c>
      <c r="S70" s="21">
        <f t="shared" si="11"/>
        <v>0.23348862089249606</v>
      </c>
      <c r="U70" s="9">
        <v>-1113486.92</v>
      </c>
      <c r="W70" s="9">
        <v>-1245286.44</v>
      </c>
      <c r="Y70" s="9">
        <f t="shared" si="12"/>
        <v>131799.52000000002</v>
      </c>
      <c r="AA70" s="21">
        <f t="shared" si="13"/>
        <v>0.10583871771702583</v>
      </c>
      <c r="AC70" s="9">
        <v>-3176825.142</v>
      </c>
      <c r="AE70" s="9">
        <v>-2868124.21</v>
      </c>
      <c r="AG70" s="9">
        <f t="shared" si="14"/>
        <v>-308700.93200000003</v>
      </c>
      <c r="AI70" s="21">
        <f t="shared" si="15"/>
        <v>-0.10763164681769484</v>
      </c>
    </row>
    <row r="71" spans="1:35" ht="12.75" outlineLevel="1">
      <c r="A71" s="1" t="s">
        <v>278</v>
      </c>
      <c r="B71" s="16" t="s">
        <v>279</v>
      </c>
      <c r="C71" s="1" t="s">
        <v>280</v>
      </c>
      <c r="E71" s="5">
        <v>0</v>
      </c>
      <c r="G71" s="5">
        <v>0</v>
      </c>
      <c r="I71" s="9">
        <f t="shared" si="8"/>
        <v>0</v>
      </c>
      <c r="K71" s="21">
        <f t="shared" si="9"/>
        <v>0</v>
      </c>
      <c r="M71" s="9">
        <v>0</v>
      </c>
      <c r="O71" s="9">
        <v>0</v>
      </c>
      <c r="Q71" s="9">
        <f t="shared" si="10"/>
        <v>0</v>
      </c>
      <c r="S71" s="21">
        <f t="shared" si="11"/>
        <v>0</v>
      </c>
      <c r="U71" s="9">
        <v>0</v>
      </c>
      <c r="W71" s="9">
        <v>0</v>
      </c>
      <c r="Y71" s="9">
        <f t="shared" si="12"/>
        <v>0</v>
      </c>
      <c r="AA71" s="21">
        <f t="shared" si="13"/>
        <v>0</v>
      </c>
      <c r="AC71" s="9">
        <v>79428.90000000001</v>
      </c>
      <c r="AE71" s="9">
        <v>-819.46</v>
      </c>
      <c r="AG71" s="9">
        <f t="shared" si="14"/>
        <v>80248.36000000002</v>
      </c>
      <c r="AI71" s="21" t="str">
        <f t="shared" si="15"/>
        <v>N.M.</v>
      </c>
    </row>
    <row r="72" spans="1:35" ht="12.75" outlineLevel="1">
      <c r="A72" s="1" t="s">
        <v>281</v>
      </c>
      <c r="B72" s="16" t="s">
        <v>282</v>
      </c>
      <c r="C72" s="1" t="s">
        <v>283</v>
      </c>
      <c r="E72" s="5">
        <v>0</v>
      </c>
      <c r="G72" s="5">
        <v>0</v>
      </c>
      <c r="I72" s="9">
        <f t="shared" si="8"/>
        <v>0</v>
      </c>
      <c r="K72" s="21">
        <f t="shared" si="9"/>
        <v>0</v>
      </c>
      <c r="M72" s="9">
        <v>0</v>
      </c>
      <c r="O72" s="9">
        <v>0</v>
      </c>
      <c r="Q72" s="9">
        <f t="shared" si="10"/>
        <v>0</v>
      </c>
      <c r="S72" s="21">
        <f t="shared" si="11"/>
        <v>0</v>
      </c>
      <c r="U72" s="9">
        <v>0</v>
      </c>
      <c r="W72" s="9">
        <v>0</v>
      </c>
      <c r="Y72" s="9">
        <f t="shared" si="12"/>
        <v>0</v>
      </c>
      <c r="AA72" s="21">
        <f t="shared" si="13"/>
        <v>0</v>
      </c>
      <c r="AC72" s="9">
        <v>-13438.41</v>
      </c>
      <c r="AE72" s="9">
        <v>0</v>
      </c>
      <c r="AG72" s="9">
        <f t="shared" si="14"/>
        <v>-13438.41</v>
      </c>
      <c r="AI72" s="21" t="str">
        <f t="shared" si="15"/>
        <v>N.M.</v>
      </c>
    </row>
    <row r="73" spans="1:35" ht="12.75" outlineLevel="1">
      <c r="A73" s="1" t="s">
        <v>284</v>
      </c>
      <c r="B73" s="16" t="s">
        <v>285</v>
      </c>
      <c r="C73" s="1" t="s">
        <v>286</v>
      </c>
      <c r="E73" s="5">
        <v>33205.770000000004</v>
      </c>
      <c r="G73" s="5">
        <v>141530.09</v>
      </c>
      <c r="I73" s="9">
        <f t="shared" si="8"/>
        <v>-108324.31999999999</v>
      </c>
      <c r="K73" s="21">
        <f t="shared" si="9"/>
        <v>-0.7653801393046524</v>
      </c>
      <c r="M73" s="9">
        <v>169642.38</v>
      </c>
      <c r="O73" s="9">
        <v>334307.36</v>
      </c>
      <c r="Q73" s="9">
        <f t="shared" si="10"/>
        <v>-164664.97999999998</v>
      </c>
      <c r="S73" s="21">
        <f t="shared" si="11"/>
        <v>-0.49255565297754733</v>
      </c>
      <c r="U73" s="9">
        <v>350792.52</v>
      </c>
      <c r="W73" s="9">
        <v>408161.96</v>
      </c>
      <c r="Y73" s="9">
        <f t="shared" si="12"/>
        <v>-57369.44</v>
      </c>
      <c r="AA73" s="21">
        <f t="shared" si="13"/>
        <v>-0.14055557749673683</v>
      </c>
      <c r="AC73" s="9">
        <v>1042906.88</v>
      </c>
      <c r="AE73" s="9">
        <v>3432758.81</v>
      </c>
      <c r="AG73" s="9">
        <f t="shared" si="14"/>
        <v>-2389851.93</v>
      </c>
      <c r="AI73" s="21">
        <f t="shared" si="15"/>
        <v>-0.6961898759208195</v>
      </c>
    </row>
    <row r="74" spans="1:35" ht="12.75" outlineLevel="1">
      <c r="A74" s="1" t="s">
        <v>287</v>
      </c>
      <c r="B74" s="16" t="s">
        <v>288</v>
      </c>
      <c r="C74" s="1" t="s">
        <v>289</v>
      </c>
      <c r="E74" s="5">
        <v>-869734.54</v>
      </c>
      <c r="G74" s="5">
        <v>-958278.31</v>
      </c>
      <c r="I74" s="9">
        <f aca="true" t="shared" si="16" ref="I74:I104">+E74-G74</f>
        <v>88543.77000000002</v>
      </c>
      <c r="K74" s="21">
        <f aca="true" t="shared" si="17" ref="K74:K104">IF(G74&lt;0,IF(I74=0,0,IF(OR(G74=0,E74=0),"N.M.",IF(ABS(I74/G74)&gt;=10,"N.M.",I74/(-G74)))),IF(I74=0,0,IF(OR(G74=0,E74=0),"N.M.",IF(ABS(I74/G74)&gt;=10,"N.M.",I74/G74))))</f>
        <v>0.09239880426804194</v>
      </c>
      <c r="M74" s="9">
        <v>-3609882</v>
      </c>
      <c r="O74" s="9">
        <v>-3638523.59</v>
      </c>
      <c r="Q74" s="9">
        <f aca="true" t="shared" si="18" ref="Q74:Q104">+M74-O74</f>
        <v>28641.58999999985</v>
      </c>
      <c r="S74" s="21">
        <f aca="true" t="shared" si="19" ref="S74:S104">IF(O74&lt;0,IF(Q74=0,0,IF(OR(O74=0,M74=0),"N.M.",IF(ABS(Q74/O74)&gt;=10,"N.M.",Q74/(-O74)))),IF(Q74=0,0,IF(OR(O74=0,M74=0),"N.M.",IF(ABS(Q74/O74)&gt;=10,"N.M.",Q74/O74))))</f>
        <v>0.00787176152401965</v>
      </c>
      <c r="U74" s="9">
        <v>-6068064.92</v>
      </c>
      <c r="W74" s="9">
        <v>-5735887.92</v>
      </c>
      <c r="Y74" s="9">
        <f aca="true" t="shared" si="20" ref="Y74:Y104">+U74-W74</f>
        <v>-332177</v>
      </c>
      <c r="AA74" s="21">
        <f aca="true" t="shared" si="21" ref="AA74:AA104">IF(W74&lt;0,IF(Y74=0,0,IF(OR(W74=0,U74=0),"N.M.",IF(ABS(Y74/W74)&gt;=10,"N.M.",Y74/(-W74)))),IF(Y74=0,0,IF(OR(W74=0,U74=0),"N.M.",IF(ABS(Y74/W74)&gt;=10,"N.M.",Y74/W74))))</f>
        <v>-0.05791204511541432</v>
      </c>
      <c r="AC74" s="9">
        <v>-13580074.84</v>
      </c>
      <c r="AE74" s="9">
        <v>-22347491.77</v>
      </c>
      <c r="AG74" s="9">
        <f aca="true" t="shared" si="22" ref="AG74:AG104">+AC74-AE74</f>
        <v>8767416.93</v>
      </c>
      <c r="AI74" s="21">
        <f aca="true" t="shared" si="23" ref="AI74:AI104">IF(AE74&lt;0,IF(AG74=0,0,IF(OR(AE74=0,AC74=0),"N.M.",IF(ABS(AG74/AE74)&gt;=10,"N.M.",AG74/(-AE74)))),IF(AG74=0,0,IF(OR(AE74=0,AC74=0),"N.M.",IF(ABS(AG74/AE74)&gt;=10,"N.M.",AG74/AE74))))</f>
        <v>0.3923221907959114</v>
      </c>
    </row>
    <row r="75" spans="1:35" ht="12.75" outlineLevel="1">
      <c r="A75" s="1" t="s">
        <v>290</v>
      </c>
      <c r="B75" s="16" t="s">
        <v>291</v>
      </c>
      <c r="C75" s="1" t="s">
        <v>292</v>
      </c>
      <c r="E75" s="5">
        <v>437367.22000000003</v>
      </c>
      <c r="G75" s="5">
        <v>387969.07</v>
      </c>
      <c r="I75" s="9">
        <f t="shared" si="16"/>
        <v>49398.15000000002</v>
      </c>
      <c r="K75" s="21">
        <f t="shared" si="17"/>
        <v>0.12732496948790278</v>
      </c>
      <c r="M75" s="9">
        <v>1704298.62</v>
      </c>
      <c r="O75" s="9">
        <v>1872265.65</v>
      </c>
      <c r="Q75" s="9">
        <f t="shared" si="18"/>
        <v>-167967.0299999998</v>
      </c>
      <c r="S75" s="21">
        <f t="shared" si="19"/>
        <v>-0.08971324662181342</v>
      </c>
      <c r="U75" s="9">
        <v>2817864.55</v>
      </c>
      <c r="W75" s="9">
        <v>3283694.09</v>
      </c>
      <c r="Y75" s="9">
        <f t="shared" si="20"/>
        <v>-465829.54000000004</v>
      </c>
      <c r="AA75" s="21">
        <f t="shared" si="21"/>
        <v>-0.14186143021623554</v>
      </c>
      <c r="AC75" s="9">
        <v>6309662.15</v>
      </c>
      <c r="AE75" s="9">
        <v>11533197.870000001</v>
      </c>
      <c r="AG75" s="9">
        <f t="shared" si="22"/>
        <v>-5223535.720000001</v>
      </c>
      <c r="AI75" s="21">
        <f t="shared" si="23"/>
        <v>-0.4529130410211197</v>
      </c>
    </row>
    <row r="76" spans="1:35" ht="12.75" outlineLevel="1">
      <c r="A76" s="1" t="s">
        <v>293</v>
      </c>
      <c r="B76" s="16" t="s">
        <v>294</v>
      </c>
      <c r="C76" s="1" t="s">
        <v>295</v>
      </c>
      <c r="E76" s="5">
        <v>-66213.89</v>
      </c>
      <c r="G76" s="5">
        <v>-139254.84</v>
      </c>
      <c r="I76" s="9">
        <f t="shared" si="16"/>
        <v>73040.95</v>
      </c>
      <c r="K76" s="21">
        <f t="shared" si="17"/>
        <v>0.5245128284230551</v>
      </c>
      <c r="M76" s="9">
        <v>-365729.84</v>
      </c>
      <c r="O76" s="9">
        <v>-470157.33</v>
      </c>
      <c r="Q76" s="9">
        <f t="shared" si="18"/>
        <v>104427.48999999999</v>
      </c>
      <c r="S76" s="21">
        <f t="shared" si="19"/>
        <v>0.22211179819317076</v>
      </c>
      <c r="U76" s="9">
        <v>-782302.3</v>
      </c>
      <c r="W76" s="9">
        <v>-580926.24</v>
      </c>
      <c r="Y76" s="9">
        <f t="shared" si="20"/>
        <v>-201376.06000000006</v>
      </c>
      <c r="AA76" s="21">
        <f t="shared" si="21"/>
        <v>-0.34664652090771464</v>
      </c>
      <c r="AC76" s="9">
        <v>-2293879.74</v>
      </c>
      <c r="AE76" s="9">
        <v>-7281426.41</v>
      </c>
      <c r="AG76" s="9">
        <f t="shared" si="22"/>
        <v>4987546.67</v>
      </c>
      <c r="AI76" s="21">
        <f t="shared" si="23"/>
        <v>0.6849683549847206</v>
      </c>
    </row>
    <row r="77" spans="1:35" ht="12.75" outlineLevel="1">
      <c r="A77" s="1" t="s">
        <v>296</v>
      </c>
      <c r="B77" s="16" t="s">
        <v>297</v>
      </c>
      <c r="C77" s="1" t="s">
        <v>298</v>
      </c>
      <c r="E77" s="5">
        <v>0</v>
      </c>
      <c r="G77" s="5">
        <v>0</v>
      </c>
      <c r="I77" s="9">
        <f t="shared" si="16"/>
        <v>0</v>
      </c>
      <c r="K77" s="21">
        <f t="shared" si="17"/>
        <v>0</v>
      </c>
      <c r="M77" s="9">
        <v>0</v>
      </c>
      <c r="O77" s="9">
        <v>0</v>
      </c>
      <c r="Q77" s="9">
        <f t="shared" si="18"/>
        <v>0</v>
      </c>
      <c r="S77" s="21">
        <f t="shared" si="19"/>
        <v>0</v>
      </c>
      <c r="U77" s="9">
        <v>0</v>
      </c>
      <c r="W77" s="9">
        <v>0</v>
      </c>
      <c r="Y77" s="9">
        <f t="shared" si="20"/>
        <v>0</v>
      </c>
      <c r="AA77" s="21">
        <f t="shared" si="21"/>
        <v>0</v>
      </c>
      <c r="AC77" s="9">
        <v>0</v>
      </c>
      <c r="AE77" s="9">
        <v>9092405.17</v>
      </c>
      <c r="AG77" s="9">
        <f t="shared" si="22"/>
        <v>-9092405.17</v>
      </c>
      <c r="AI77" s="21" t="str">
        <f t="shared" si="23"/>
        <v>N.M.</v>
      </c>
    </row>
    <row r="78" spans="1:35" ht="12.75" outlineLevel="1">
      <c r="A78" s="1" t="s">
        <v>299</v>
      </c>
      <c r="B78" s="16" t="s">
        <v>300</v>
      </c>
      <c r="C78" s="1" t="s">
        <v>301</v>
      </c>
      <c r="E78" s="5">
        <v>0</v>
      </c>
      <c r="G78" s="5">
        <v>0</v>
      </c>
      <c r="I78" s="9">
        <f t="shared" si="16"/>
        <v>0</v>
      </c>
      <c r="K78" s="21">
        <f t="shared" si="17"/>
        <v>0</v>
      </c>
      <c r="M78" s="9">
        <v>0</v>
      </c>
      <c r="O78" s="9">
        <v>0</v>
      </c>
      <c r="Q78" s="9">
        <f t="shared" si="18"/>
        <v>0</v>
      </c>
      <c r="S78" s="21">
        <f t="shared" si="19"/>
        <v>0</v>
      </c>
      <c r="U78" s="9">
        <v>0</v>
      </c>
      <c r="W78" s="9">
        <v>0</v>
      </c>
      <c r="Y78" s="9">
        <f t="shared" si="20"/>
        <v>0</v>
      </c>
      <c r="AA78" s="21">
        <f t="shared" si="21"/>
        <v>0</v>
      </c>
      <c r="AC78" s="9">
        <v>0</v>
      </c>
      <c r="AE78" s="9">
        <v>-4163973.09</v>
      </c>
      <c r="AG78" s="9">
        <f t="shared" si="22"/>
        <v>4163973.09</v>
      </c>
      <c r="AI78" s="21" t="str">
        <f t="shared" si="23"/>
        <v>N.M.</v>
      </c>
    </row>
    <row r="79" spans="1:35" ht="12.75" outlineLevel="1">
      <c r="A79" s="1" t="s">
        <v>302</v>
      </c>
      <c r="B79" s="16" t="s">
        <v>303</v>
      </c>
      <c r="C79" s="1" t="s">
        <v>304</v>
      </c>
      <c r="E79" s="5">
        <v>0</v>
      </c>
      <c r="G79" s="5">
        <v>0</v>
      </c>
      <c r="I79" s="9">
        <f t="shared" si="16"/>
        <v>0</v>
      </c>
      <c r="K79" s="21">
        <f t="shared" si="17"/>
        <v>0</v>
      </c>
      <c r="M79" s="9">
        <v>0</v>
      </c>
      <c r="O79" s="9">
        <v>0</v>
      </c>
      <c r="Q79" s="9">
        <f t="shared" si="18"/>
        <v>0</v>
      </c>
      <c r="S79" s="21">
        <f t="shared" si="19"/>
        <v>0</v>
      </c>
      <c r="U79" s="9">
        <v>0</v>
      </c>
      <c r="W79" s="9">
        <v>0</v>
      </c>
      <c r="Y79" s="9">
        <f t="shared" si="20"/>
        <v>0</v>
      </c>
      <c r="AA79" s="21">
        <f t="shared" si="21"/>
        <v>0</v>
      </c>
      <c r="AC79" s="9">
        <v>0</v>
      </c>
      <c r="AE79" s="9">
        <v>-684036.02</v>
      </c>
      <c r="AG79" s="9">
        <f t="shared" si="22"/>
        <v>684036.02</v>
      </c>
      <c r="AI79" s="21" t="str">
        <f t="shared" si="23"/>
        <v>N.M.</v>
      </c>
    </row>
    <row r="80" spans="1:35" ht="12.75" outlineLevel="1">
      <c r="A80" s="1" t="s">
        <v>305</v>
      </c>
      <c r="B80" s="16" t="s">
        <v>306</v>
      </c>
      <c r="C80" s="1" t="s">
        <v>307</v>
      </c>
      <c r="E80" s="5">
        <v>1476.24</v>
      </c>
      <c r="G80" s="5">
        <v>-17106.3</v>
      </c>
      <c r="I80" s="9">
        <f t="shared" si="16"/>
        <v>18582.54</v>
      </c>
      <c r="K80" s="21">
        <f t="shared" si="17"/>
        <v>1.0862980305501484</v>
      </c>
      <c r="M80" s="9">
        <v>7982.35</v>
      </c>
      <c r="O80" s="9">
        <v>28888.14</v>
      </c>
      <c r="Q80" s="9">
        <f t="shared" si="18"/>
        <v>-20905.79</v>
      </c>
      <c r="S80" s="21">
        <f t="shared" si="19"/>
        <v>-0.7236807215694746</v>
      </c>
      <c r="U80" s="9">
        <v>11965.08</v>
      </c>
      <c r="W80" s="9">
        <v>29419.440000000002</v>
      </c>
      <c r="Y80" s="9">
        <f t="shared" si="20"/>
        <v>-17454.36</v>
      </c>
      <c r="AA80" s="21">
        <f t="shared" si="21"/>
        <v>-0.5932934141506432</v>
      </c>
      <c r="AC80" s="9">
        <v>36657.69</v>
      </c>
      <c r="AE80" s="9">
        <v>68183.16</v>
      </c>
      <c r="AG80" s="9">
        <f t="shared" si="22"/>
        <v>-31525.47</v>
      </c>
      <c r="AI80" s="21">
        <f t="shared" si="23"/>
        <v>-0.46236446066741405</v>
      </c>
    </row>
    <row r="81" spans="1:35" ht="12.75" outlineLevel="1">
      <c r="A81" s="1" t="s">
        <v>308</v>
      </c>
      <c r="B81" s="16" t="s">
        <v>309</v>
      </c>
      <c r="C81" s="1" t="s">
        <v>310</v>
      </c>
      <c r="E81" s="5">
        <v>0</v>
      </c>
      <c r="G81" s="5">
        <v>0</v>
      </c>
      <c r="I81" s="9">
        <f t="shared" si="16"/>
        <v>0</v>
      </c>
      <c r="K81" s="21">
        <f t="shared" si="17"/>
        <v>0</v>
      </c>
      <c r="M81" s="9">
        <v>-3145.56</v>
      </c>
      <c r="O81" s="9">
        <v>0</v>
      </c>
      <c r="Q81" s="9">
        <f t="shared" si="18"/>
        <v>-3145.56</v>
      </c>
      <c r="S81" s="21" t="str">
        <f t="shared" si="19"/>
        <v>N.M.</v>
      </c>
      <c r="U81" s="9">
        <v>-5712.54</v>
      </c>
      <c r="W81" s="9">
        <v>0</v>
      </c>
      <c r="Y81" s="9">
        <f t="shared" si="20"/>
        <v>-5712.54</v>
      </c>
      <c r="AA81" s="21" t="str">
        <f t="shared" si="21"/>
        <v>N.M.</v>
      </c>
      <c r="AC81" s="9">
        <v>-20019.91</v>
      </c>
      <c r="AE81" s="9">
        <v>-10.36</v>
      </c>
      <c r="AG81" s="9">
        <f t="shared" si="22"/>
        <v>-20009.55</v>
      </c>
      <c r="AI81" s="21" t="str">
        <f t="shared" si="23"/>
        <v>N.M.</v>
      </c>
    </row>
    <row r="82" spans="1:35" ht="12.75" outlineLevel="1">
      <c r="A82" s="1" t="s">
        <v>311</v>
      </c>
      <c r="B82" s="16" t="s">
        <v>312</v>
      </c>
      <c r="C82" s="1" t="s">
        <v>313</v>
      </c>
      <c r="E82" s="5">
        <v>0</v>
      </c>
      <c r="G82" s="5">
        <v>119667.43000000001</v>
      </c>
      <c r="I82" s="9">
        <f t="shared" si="16"/>
        <v>-119667.43000000001</v>
      </c>
      <c r="K82" s="21" t="str">
        <f t="shared" si="17"/>
        <v>N.M.</v>
      </c>
      <c r="M82" s="9">
        <v>0</v>
      </c>
      <c r="O82" s="9">
        <v>-20092.920000000002</v>
      </c>
      <c r="Q82" s="9">
        <f t="shared" si="18"/>
        <v>20092.920000000002</v>
      </c>
      <c r="S82" s="21" t="str">
        <f t="shared" si="19"/>
        <v>N.M.</v>
      </c>
      <c r="U82" s="9">
        <v>0</v>
      </c>
      <c r="W82" s="9">
        <v>-135237.97</v>
      </c>
      <c r="Y82" s="9">
        <f t="shared" si="20"/>
        <v>135237.97</v>
      </c>
      <c r="AA82" s="21" t="str">
        <f t="shared" si="21"/>
        <v>N.M.</v>
      </c>
      <c r="AC82" s="9">
        <v>-53199.68</v>
      </c>
      <c r="AE82" s="9">
        <v>-715127.28</v>
      </c>
      <c r="AG82" s="9">
        <f t="shared" si="22"/>
        <v>661927.6</v>
      </c>
      <c r="AI82" s="21">
        <f t="shared" si="23"/>
        <v>0.9256080959462208</v>
      </c>
    </row>
    <row r="83" spans="1:35" ht="12.75" outlineLevel="1">
      <c r="A83" s="1" t="s">
        <v>314</v>
      </c>
      <c r="B83" s="16" t="s">
        <v>315</v>
      </c>
      <c r="C83" s="1" t="s">
        <v>316</v>
      </c>
      <c r="E83" s="5">
        <v>142480.4</v>
      </c>
      <c r="G83" s="5">
        <v>104880.27</v>
      </c>
      <c r="I83" s="9">
        <f t="shared" si="16"/>
        <v>37600.12999999999</v>
      </c>
      <c r="K83" s="21">
        <f t="shared" si="17"/>
        <v>0.3585052746336369</v>
      </c>
      <c r="M83" s="9">
        <v>578027.08</v>
      </c>
      <c r="O83" s="9">
        <v>494164.72000000003</v>
      </c>
      <c r="Q83" s="9">
        <f t="shared" si="18"/>
        <v>83862.35999999993</v>
      </c>
      <c r="S83" s="21">
        <f t="shared" si="19"/>
        <v>0.16970527560122042</v>
      </c>
      <c r="U83" s="9">
        <v>761691.52</v>
      </c>
      <c r="W83" s="9">
        <v>751084.27</v>
      </c>
      <c r="Y83" s="9">
        <f t="shared" si="20"/>
        <v>10607.25</v>
      </c>
      <c r="AA83" s="21">
        <f t="shared" si="21"/>
        <v>0.014122583075797873</v>
      </c>
      <c r="AC83" s="9">
        <v>1791105.05</v>
      </c>
      <c r="AE83" s="9">
        <v>1777267.8</v>
      </c>
      <c r="AG83" s="9">
        <f t="shared" si="22"/>
        <v>13837.25</v>
      </c>
      <c r="AI83" s="21">
        <f t="shared" si="23"/>
        <v>0.007785686546506947</v>
      </c>
    </row>
    <row r="84" spans="1:35" ht="12.75" outlineLevel="1">
      <c r="A84" s="1" t="s">
        <v>317</v>
      </c>
      <c r="B84" s="16" t="s">
        <v>318</v>
      </c>
      <c r="C84" s="1" t="s">
        <v>319</v>
      </c>
      <c r="E84" s="5">
        <v>39486.23</v>
      </c>
      <c r="G84" s="5">
        <v>39108.98</v>
      </c>
      <c r="I84" s="9">
        <f t="shared" si="16"/>
        <v>377.25</v>
      </c>
      <c r="K84" s="21">
        <f t="shared" si="17"/>
        <v>0.00964612219495369</v>
      </c>
      <c r="M84" s="9">
        <v>102362.45</v>
      </c>
      <c r="O84" s="9">
        <v>110720.64</v>
      </c>
      <c r="Q84" s="9">
        <f t="shared" si="18"/>
        <v>-8358.190000000002</v>
      </c>
      <c r="S84" s="21">
        <f t="shared" si="19"/>
        <v>-0.0754889964508876</v>
      </c>
      <c r="U84" s="9">
        <v>123367.29000000001</v>
      </c>
      <c r="W84" s="9">
        <v>133392.34</v>
      </c>
      <c r="Y84" s="9">
        <f t="shared" si="20"/>
        <v>-10025.049999999988</v>
      </c>
      <c r="AA84" s="21">
        <f t="shared" si="21"/>
        <v>-0.07515461532498784</v>
      </c>
      <c r="AC84" s="9">
        <v>388887.45000000007</v>
      </c>
      <c r="AE84" s="9">
        <v>408500.54799999995</v>
      </c>
      <c r="AG84" s="9">
        <f t="shared" si="22"/>
        <v>-19613.09799999988</v>
      </c>
      <c r="AI84" s="21">
        <f t="shared" si="23"/>
        <v>-0.04801241539582925</v>
      </c>
    </row>
    <row r="85" spans="1:35" ht="12.75" outlineLevel="1">
      <c r="A85" s="1" t="s">
        <v>320</v>
      </c>
      <c r="B85" s="16" t="s">
        <v>321</v>
      </c>
      <c r="C85" s="1" t="s">
        <v>322</v>
      </c>
      <c r="E85" s="5">
        <v>311784.31</v>
      </c>
      <c r="G85" s="5">
        <v>352164.35000000003</v>
      </c>
      <c r="I85" s="9">
        <f t="shared" si="16"/>
        <v>-40380.04000000004</v>
      </c>
      <c r="K85" s="21">
        <f t="shared" si="17"/>
        <v>-0.1146624864214678</v>
      </c>
      <c r="M85" s="9">
        <v>928617.75</v>
      </c>
      <c r="O85" s="9">
        <v>1207025.93</v>
      </c>
      <c r="Q85" s="9">
        <f t="shared" si="18"/>
        <v>-278408.17999999993</v>
      </c>
      <c r="S85" s="21">
        <f t="shared" si="19"/>
        <v>-0.2306563372669218</v>
      </c>
      <c r="U85" s="9">
        <v>1269931.8</v>
      </c>
      <c r="W85" s="9">
        <v>1723750.23</v>
      </c>
      <c r="Y85" s="9">
        <f t="shared" si="20"/>
        <v>-453818.42999999993</v>
      </c>
      <c r="AA85" s="21">
        <f t="shared" si="21"/>
        <v>-0.2632738909047165</v>
      </c>
      <c r="AC85" s="9">
        <v>3816840.6900000004</v>
      </c>
      <c r="AE85" s="9">
        <v>11687627.73</v>
      </c>
      <c r="AG85" s="9">
        <f t="shared" si="22"/>
        <v>-7870787.04</v>
      </c>
      <c r="AI85" s="21">
        <f t="shared" si="23"/>
        <v>-0.6734289645277741</v>
      </c>
    </row>
    <row r="86" spans="1:35" ht="12.75" outlineLevel="1">
      <c r="A86" s="1" t="s">
        <v>323</v>
      </c>
      <c r="B86" s="16" t="s">
        <v>324</v>
      </c>
      <c r="C86" s="1" t="s">
        <v>325</v>
      </c>
      <c r="E86" s="5">
        <v>2300</v>
      </c>
      <c r="G86" s="5">
        <v>2300</v>
      </c>
      <c r="I86" s="9">
        <f t="shared" si="16"/>
        <v>0</v>
      </c>
      <c r="K86" s="21">
        <f t="shared" si="17"/>
        <v>0</v>
      </c>
      <c r="M86" s="9">
        <v>17308.93</v>
      </c>
      <c r="O86" s="9">
        <v>16908.36</v>
      </c>
      <c r="Q86" s="9">
        <f t="shared" si="18"/>
        <v>400.5699999999997</v>
      </c>
      <c r="S86" s="21">
        <f t="shared" si="19"/>
        <v>0.023690647703266295</v>
      </c>
      <c r="U86" s="9">
        <v>19608.93</v>
      </c>
      <c r="W86" s="9">
        <v>19208.36</v>
      </c>
      <c r="Y86" s="9">
        <f t="shared" si="20"/>
        <v>400.5699999999997</v>
      </c>
      <c r="AA86" s="21">
        <f t="shared" si="21"/>
        <v>0.020853940679995568</v>
      </c>
      <c r="AC86" s="9">
        <v>83532.24</v>
      </c>
      <c r="AE86" s="9">
        <v>80529.95999999999</v>
      </c>
      <c r="AG86" s="9">
        <f t="shared" si="22"/>
        <v>3002.2800000000134</v>
      </c>
      <c r="AI86" s="21">
        <f t="shared" si="23"/>
        <v>0.037281528514356815</v>
      </c>
    </row>
    <row r="87" spans="1:35" ht="12.75" outlineLevel="1">
      <c r="A87" s="1" t="s">
        <v>326</v>
      </c>
      <c r="B87" s="16" t="s">
        <v>327</v>
      </c>
      <c r="C87" s="1" t="s">
        <v>328</v>
      </c>
      <c r="E87" s="5">
        <v>131324.98</v>
      </c>
      <c r="G87" s="5">
        <v>113133.56</v>
      </c>
      <c r="I87" s="9">
        <f t="shared" si="16"/>
        <v>18191.420000000013</v>
      </c>
      <c r="K87" s="21">
        <f t="shared" si="17"/>
        <v>0.16079596540584432</v>
      </c>
      <c r="M87" s="9">
        <v>495301.28</v>
      </c>
      <c r="O87" s="9">
        <v>413129.32</v>
      </c>
      <c r="Q87" s="9">
        <f t="shared" si="18"/>
        <v>82171.96000000002</v>
      </c>
      <c r="S87" s="21">
        <f t="shared" si="19"/>
        <v>0.19890130286564997</v>
      </c>
      <c r="U87" s="9">
        <v>661851.4500000001</v>
      </c>
      <c r="W87" s="9">
        <v>575021.21</v>
      </c>
      <c r="Y87" s="9">
        <f t="shared" si="20"/>
        <v>86830.2400000001</v>
      </c>
      <c r="AA87" s="21">
        <f t="shared" si="21"/>
        <v>0.15100354298235383</v>
      </c>
      <c r="AC87" s="9">
        <v>1289235.67</v>
      </c>
      <c r="AE87" s="9">
        <v>1021520.58</v>
      </c>
      <c r="AG87" s="9">
        <f t="shared" si="22"/>
        <v>267715.08999999997</v>
      </c>
      <c r="AI87" s="21">
        <f t="shared" si="23"/>
        <v>0.26207508222692877</v>
      </c>
    </row>
    <row r="88" spans="1:35" ht="12.75" outlineLevel="1">
      <c r="A88" s="1" t="s">
        <v>329</v>
      </c>
      <c r="B88" s="16" t="s">
        <v>330</v>
      </c>
      <c r="C88" s="1" t="s">
        <v>331</v>
      </c>
      <c r="E88" s="5">
        <v>2783.2400000000002</v>
      </c>
      <c r="G88" s="5">
        <v>7353.85</v>
      </c>
      <c r="I88" s="9">
        <f t="shared" si="16"/>
        <v>-4570.610000000001</v>
      </c>
      <c r="K88" s="21">
        <f t="shared" si="17"/>
        <v>-0.621526139369174</v>
      </c>
      <c r="M88" s="9">
        <v>12578.57</v>
      </c>
      <c r="O88" s="9">
        <v>8931.49</v>
      </c>
      <c r="Q88" s="9">
        <f t="shared" si="18"/>
        <v>3647.08</v>
      </c>
      <c r="S88" s="21">
        <f t="shared" si="19"/>
        <v>0.4083394819901271</v>
      </c>
      <c r="U88" s="9">
        <v>19489.53</v>
      </c>
      <c r="W88" s="9">
        <v>-24658.59</v>
      </c>
      <c r="Y88" s="9">
        <f t="shared" si="20"/>
        <v>44148.119999999995</v>
      </c>
      <c r="AA88" s="21">
        <f t="shared" si="21"/>
        <v>1.7903748754490827</v>
      </c>
      <c r="AC88" s="9">
        <v>10524.05</v>
      </c>
      <c r="AE88" s="9">
        <v>39722.09</v>
      </c>
      <c r="AG88" s="9">
        <f t="shared" si="22"/>
        <v>-29198.039999999997</v>
      </c>
      <c r="AI88" s="21">
        <f t="shared" si="23"/>
        <v>-0.7350579992140394</v>
      </c>
    </row>
    <row r="89" spans="1:35" ht="12.75" outlineLevel="1">
      <c r="A89" s="1" t="s">
        <v>332</v>
      </c>
      <c r="B89" s="16" t="s">
        <v>333</v>
      </c>
      <c r="C89" s="1" t="s">
        <v>334</v>
      </c>
      <c r="E89" s="5">
        <v>0</v>
      </c>
      <c r="G89" s="5">
        <v>0</v>
      </c>
      <c r="I89" s="9">
        <f t="shared" si="16"/>
        <v>0</v>
      </c>
      <c r="K89" s="21">
        <f t="shared" si="17"/>
        <v>0</v>
      </c>
      <c r="M89" s="9">
        <v>0</v>
      </c>
      <c r="O89" s="9">
        <v>0</v>
      </c>
      <c r="Q89" s="9">
        <f t="shared" si="18"/>
        <v>0</v>
      </c>
      <c r="S89" s="21">
        <f t="shared" si="19"/>
        <v>0</v>
      </c>
      <c r="U89" s="9">
        <v>0</v>
      </c>
      <c r="W89" s="9">
        <v>0</v>
      </c>
      <c r="Y89" s="9">
        <f t="shared" si="20"/>
        <v>0</v>
      </c>
      <c r="AA89" s="21">
        <f t="shared" si="21"/>
        <v>0</v>
      </c>
      <c r="AC89" s="9">
        <v>0</v>
      </c>
      <c r="AE89" s="9">
        <v>-28848</v>
      </c>
      <c r="AG89" s="9">
        <f t="shared" si="22"/>
        <v>28848</v>
      </c>
      <c r="AI89" s="21" t="str">
        <f t="shared" si="23"/>
        <v>N.M.</v>
      </c>
    </row>
    <row r="90" spans="1:35" ht="12.75" outlineLevel="1">
      <c r="A90" s="1" t="s">
        <v>335</v>
      </c>
      <c r="B90" s="16" t="s">
        <v>336</v>
      </c>
      <c r="C90" s="1" t="s">
        <v>337</v>
      </c>
      <c r="E90" s="5">
        <v>11643.92</v>
      </c>
      <c r="G90" s="5">
        <v>42956.78</v>
      </c>
      <c r="I90" s="9">
        <f t="shared" si="16"/>
        <v>-31312.86</v>
      </c>
      <c r="K90" s="21">
        <f t="shared" si="17"/>
        <v>-0.7289387146801972</v>
      </c>
      <c r="M90" s="9">
        <v>23593.28</v>
      </c>
      <c r="O90" s="9">
        <v>200245.49</v>
      </c>
      <c r="Q90" s="9">
        <f t="shared" si="18"/>
        <v>-176652.21</v>
      </c>
      <c r="S90" s="21">
        <f t="shared" si="19"/>
        <v>-0.8821782203434394</v>
      </c>
      <c r="U90" s="9">
        <v>34712.33</v>
      </c>
      <c r="W90" s="9">
        <v>1740171.97</v>
      </c>
      <c r="Y90" s="9">
        <f t="shared" si="20"/>
        <v>-1705459.64</v>
      </c>
      <c r="AA90" s="21">
        <f t="shared" si="21"/>
        <v>-0.9800523565495656</v>
      </c>
      <c r="AC90" s="9">
        <v>349654.14</v>
      </c>
      <c r="AE90" s="9">
        <v>2860147</v>
      </c>
      <c r="AG90" s="9">
        <f t="shared" si="22"/>
        <v>-2510492.86</v>
      </c>
      <c r="AI90" s="21">
        <f t="shared" si="23"/>
        <v>-0.8777495911923408</v>
      </c>
    </row>
    <row r="91" spans="1:35" ht="12.75" outlineLevel="1">
      <c r="A91" s="1" t="s">
        <v>338</v>
      </c>
      <c r="B91" s="16" t="s">
        <v>339</v>
      </c>
      <c r="C91" s="1" t="s">
        <v>340</v>
      </c>
      <c r="E91" s="5">
        <v>-77333.18000000001</v>
      </c>
      <c r="G91" s="5">
        <v>99504.76000000001</v>
      </c>
      <c r="I91" s="9">
        <f t="shared" si="16"/>
        <v>-176837.94</v>
      </c>
      <c r="K91" s="21">
        <f t="shared" si="17"/>
        <v>-1.7771807097469507</v>
      </c>
      <c r="M91" s="9">
        <v>-89711.78</v>
      </c>
      <c r="O91" s="9">
        <v>183682.66</v>
      </c>
      <c r="Q91" s="9">
        <f t="shared" si="18"/>
        <v>-273394.44</v>
      </c>
      <c r="S91" s="21">
        <f t="shared" si="19"/>
        <v>-1.4884063634531426</v>
      </c>
      <c r="U91" s="9">
        <v>-87952.52</v>
      </c>
      <c r="W91" s="9">
        <v>171874.35</v>
      </c>
      <c r="Y91" s="9">
        <f t="shared" si="20"/>
        <v>-259826.87</v>
      </c>
      <c r="AA91" s="21">
        <f t="shared" si="21"/>
        <v>-1.5117256879807837</v>
      </c>
      <c r="AC91" s="9">
        <v>-186547.11</v>
      </c>
      <c r="AE91" s="9">
        <v>207593.85</v>
      </c>
      <c r="AG91" s="9">
        <f t="shared" si="22"/>
        <v>-394140.95999999996</v>
      </c>
      <c r="AI91" s="21">
        <f t="shared" si="23"/>
        <v>-1.8986157826929841</v>
      </c>
    </row>
    <row r="92" spans="1:35" ht="12.75" outlineLevel="1">
      <c r="A92" s="1" t="s">
        <v>341</v>
      </c>
      <c r="B92" s="16" t="s">
        <v>342</v>
      </c>
      <c r="C92" s="1" t="s">
        <v>343</v>
      </c>
      <c r="E92" s="5">
        <v>0</v>
      </c>
      <c r="G92" s="5">
        <v>0</v>
      </c>
      <c r="I92" s="9">
        <f t="shared" si="16"/>
        <v>0</v>
      </c>
      <c r="K92" s="21">
        <f t="shared" si="17"/>
        <v>0</v>
      </c>
      <c r="M92" s="9">
        <v>0</v>
      </c>
      <c r="O92" s="9">
        <v>1.04</v>
      </c>
      <c r="Q92" s="9">
        <f t="shared" si="18"/>
        <v>-1.04</v>
      </c>
      <c r="S92" s="21" t="str">
        <f t="shared" si="19"/>
        <v>N.M.</v>
      </c>
      <c r="U92" s="9">
        <v>0</v>
      </c>
      <c r="W92" s="9">
        <v>1.04</v>
      </c>
      <c r="Y92" s="9">
        <f t="shared" si="20"/>
        <v>-1.04</v>
      </c>
      <c r="AA92" s="21" t="str">
        <f t="shared" si="21"/>
        <v>N.M.</v>
      </c>
      <c r="AC92" s="9">
        <v>-0.38</v>
      </c>
      <c r="AE92" s="9">
        <v>9.030000000000001</v>
      </c>
      <c r="AG92" s="9">
        <f t="shared" si="22"/>
        <v>-9.410000000000002</v>
      </c>
      <c r="AI92" s="21">
        <f t="shared" si="23"/>
        <v>-1.0420819490586932</v>
      </c>
    </row>
    <row r="93" spans="1:35" ht="12.75" outlineLevel="1">
      <c r="A93" s="1" t="s">
        <v>344</v>
      </c>
      <c r="B93" s="16" t="s">
        <v>345</v>
      </c>
      <c r="C93" s="1" t="s">
        <v>346</v>
      </c>
      <c r="E93" s="5">
        <v>1.95</v>
      </c>
      <c r="G93" s="5">
        <v>455.16</v>
      </c>
      <c r="I93" s="9">
        <f t="shared" si="16"/>
        <v>-453.21000000000004</v>
      </c>
      <c r="K93" s="21">
        <f t="shared" si="17"/>
        <v>-0.9957157922488795</v>
      </c>
      <c r="M93" s="9">
        <v>12.120000000000001</v>
      </c>
      <c r="O93" s="9">
        <v>-3.97</v>
      </c>
      <c r="Q93" s="9">
        <f t="shared" si="18"/>
        <v>16.09</v>
      </c>
      <c r="S93" s="21">
        <f t="shared" si="19"/>
        <v>4.052896725440806</v>
      </c>
      <c r="U93" s="9">
        <v>5.95</v>
      </c>
      <c r="W93" s="9">
        <v>-12.16</v>
      </c>
      <c r="Y93" s="9">
        <f t="shared" si="20"/>
        <v>18.11</v>
      </c>
      <c r="AA93" s="21">
        <f t="shared" si="21"/>
        <v>1.4893092105263157</v>
      </c>
      <c r="AC93" s="9">
        <v>-74.61</v>
      </c>
      <c r="AE93" s="9">
        <v>1228.33</v>
      </c>
      <c r="AG93" s="9">
        <f t="shared" si="22"/>
        <v>-1302.9399999999998</v>
      </c>
      <c r="AI93" s="21">
        <f t="shared" si="23"/>
        <v>-1.0607410060814275</v>
      </c>
    </row>
    <row r="94" spans="1:35" ht="12.75" outlineLevel="1">
      <c r="A94" s="1" t="s">
        <v>347</v>
      </c>
      <c r="B94" s="16" t="s">
        <v>348</v>
      </c>
      <c r="C94" s="1" t="s">
        <v>349</v>
      </c>
      <c r="E94" s="5">
        <v>106787.54000000001</v>
      </c>
      <c r="G94" s="5">
        <v>120965.39</v>
      </c>
      <c r="I94" s="9">
        <f t="shared" si="16"/>
        <v>-14177.849999999991</v>
      </c>
      <c r="K94" s="21">
        <f t="shared" si="17"/>
        <v>-0.117205838794055</v>
      </c>
      <c r="M94" s="9">
        <v>568408.41</v>
      </c>
      <c r="O94" s="9">
        <v>6718.08</v>
      </c>
      <c r="Q94" s="9">
        <f t="shared" si="18"/>
        <v>561690.3300000001</v>
      </c>
      <c r="S94" s="21" t="str">
        <f t="shared" si="19"/>
        <v>N.M.</v>
      </c>
      <c r="U94" s="9">
        <v>811783.71</v>
      </c>
      <c r="W94" s="9">
        <v>-28092.25</v>
      </c>
      <c r="Y94" s="9">
        <f t="shared" si="20"/>
        <v>839875.96</v>
      </c>
      <c r="AA94" s="21" t="str">
        <f t="shared" si="21"/>
        <v>N.M.</v>
      </c>
      <c r="AC94" s="9">
        <v>1779628.3900000001</v>
      </c>
      <c r="AE94" s="9">
        <v>-236767.1</v>
      </c>
      <c r="AG94" s="9">
        <f t="shared" si="22"/>
        <v>2016395.4900000002</v>
      </c>
      <c r="AI94" s="21">
        <f t="shared" si="23"/>
        <v>8.516366885432985</v>
      </c>
    </row>
    <row r="95" spans="1:35" ht="12.75" outlineLevel="1">
      <c r="A95" s="1" t="s">
        <v>350</v>
      </c>
      <c r="B95" s="16" t="s">
        <v>351</v>
      </c>
      <c r="C95" s="1" t="s">
        <v>352</v>
      </c>
      <c r="E95" s="5">
        <v>-726.28</v>
      </c>
      <c r="G95" s="5">
        <v>41</v>
      </c>
      <c r="I95" s="9">
        <f t="shared" si="16"/>
        <v>-767.28</v>
      </c>
      <c r="K95" s="21" t="str">
        <f t="shared" si="17"/>
        <v>N.M.</v>
      </c>
      <c r="M95" s="9">
        <v>-898.82</v>
      </c>
      <c r="O95" s="9">
        <v>-205.83</v>
      </c>
      <c r="Q95" s="9">
        <f t="shared" si="18"/>
        <v>-692.99</v>
      </c>
      <c r="S95" s="21">
        <f t="shared" si="19"/>
        <v>-3.366807559636593</v>
      </c>
      <c r="U95" s="9">
        <v>-1091.59</v>
      </c>
      <c r="W95" s="9">
        <v>-239.1</v>
      </c>
      <c r="Y95" s="9">
        <f t="shared" si="20"/>
        <v>-852.4899999999999</v>
      </c>
      <c r="AA95" s="21">
        <f t="shared" si="21"/>
        <v>-3.565411961522375</v>
      </c>
      <c r="AC95" s="9">
        <v>-2538.46</v>
      </c>
      <c r="AE95" s="9">
        <v>257.51</v>
      </c>
      <c r="AG95" s="9">
        <f t="shared" si="22"/>
        <v>-2795.9700000000003</v>
      </c>
      <c r="AI95" s="21" t="str">
        <f t="shared" si="23"/>
        <v>N.M.</v>
      </c>
    </row>
    <row r="96" spans="1:35" ht="12.75" outlineLevel="1">
      <c r="A96" s="1" t="s">
        <v>353</v>
      </c>
      <c r="B96" s="16" t="s">
        <v>354</v>
      </c>
      <c r="C96" s="1" t="s">
        <v>355</v>
      </c>
      <c r="E96" s="5">
        <v>77333.18000000001</v>
      </c>
      <c r="G96" s="5">
        <v>-99504.76000000001</v>
      </c>
      <c r="I96" s="9">
        <f t="shared" si="16"/>
        <v>176837.94</v>
      </c>
      <c r="K96" s="21">
        <f t="shared" si="17"/>
        <v>1.7771807097469507</v>
      </c>
      <c r="M96" s="9">
        <v>89711.78</v>
      </c>
      <c r="O96" s="9">
        <v>-183682.66</v>
      </c>
      <c r="Q96" s="9">
        <f t="shared" si="18"/>
        <v>273394.44</v>
      </c>
      <c r="S96" s="21">
        <f t="shared" si="19"/>
        <v>1.4884063634531426</v>
      </c>
      <c r="U96" s="9">
        <v>87952.52</v>
      </c>
      <c r="W96" s="9">
        <v>-171874.35</v>
      </c>
      <c r="Y96" s="9">
        <f t="shared" si="20"/>
        <v>259826.87</v>
      </c>
      <c r="AA96" s="21">
        <f t="shared" si="21"/>
        <v>1.5117256879807837</v>
      </c>
      <c r="AC96" s="9">
        <v>186547.11</v>
      </c>
      <c r="AE96" s="9">
        <v>-207593.85</v>
      </c>
      <c r="AG96" s="9">
        <f t="shared" si="22"/>
        <v>394140.95999999996</v>
      </c>
      <c r="AI96" s="21">
        <f t="shared" si="23"/>
        <v>1.8986157826929841</v>
      </c>
    </row>
    <row r="97" spans="1:35" ht="12.75" outlineLevel="1">
      <c r="A97" s="1" t="s">
        <v>356</v>
      </c>
      <c r="B97" s="16" t="s">
        <v>357</v>
      </c>
      <c r="C97" s="1" t="s">
        <v>358</v>
      </c>
      <c r="E97" s="5">
        <v>-84866.59</v>
      </c>
      <c r="G97" s="5">
        <v>0</v>
      </c>
      <c r="I97" s="9">
        <f t="shared" si="16"/>
        <v>-84866.59</v>
      </c>
      <c r="K97" s="21" t="str">
        <f t="shared" si="17"/>
        <v>N.M.</v>
      </c>
      <c r="M97" s="9">
        <v>-259696.84</v>
      </c>
      <c r="O97" s="9">
        <v>0</v>
      </c>
      <c r="Q97" s="9">
        <f t="shared" si="18"/>
        <v>-259696.84</v>
      </c>
      <c r="S97" s="21" t="str">
        <f t="shared" si="19"/>
        <v>N.M.</v>
      </c>
      <c r="U97" s="9">
        <v>-340152.91000000003</v>
      </c>
      <c r="W97" s="9">
        <v>0</v>
      </c>
      <c r="Y97" s="9">
        <f t="shared" si="20"/>
        <v>-340152.91000000003</v>
      </c>
      <c r="AA97" s="21" t="str">
        <f t="shared" si="21"/>
        <v>N.M.</v>
      </c>
      <c r="AC97" s="9">
        <v>-606531.3500000001</v>
      </c>
      <c r="AE97" s="9">
        <v>0</v>
      </c>
      <c r="AG97" s="9">
        <f t="shared" si="22"/>
        <v>-606531.3500000001</v>
      </c>
      <c r="AI97" s="21" t="str">
        <f t="shared" si="23"/>
        <v>N.M.</v>
      </c>
    </row>
    <row r="98" spans="1:35" ht="12.75" outlineLevel="1">
      <c r="A98" s="1" t="s">
        <v>359</v>
      </c>
      <c r="B98" s="16" t="s">
        <v>360</v>
      </c>
      <c r="C98" s="1" t="s">
        <v>361</v>
      </c>
      <c r="E98" s="5">
        <v>1238.73</v>
      </c>
      <c r="G98" s="5">
        <v>1228.39</v>
      </c>
      <c r="I98" s="9">
        <f t="shared" si="16"/>
        <v>10.339999999999918</v>
      </c>
      <c r="K98" s="21">
        <f t="shared" si="17"/>
        <v>0.008417522122452899</v>
      </c>
      <c r="M98" s="9">
        <v>3701.63</v>
      </c>
      <c r="O98" s="9">
        <v>3648.2400000000002</v>
      </c>
      <c r="Q98" s="9">
        <f t="shared" si="18"/>
        <v>53.38999999999987</v>
      </c>
      <c r="S98" s="21">
        <f t="shared" si="19"/>
        <v>0.014634453873648628</v>
      </c>
      <c r="U98" s="9">
        <v>4601.26</v>
      </c>
      <c r="W98" s="9">
        <v>4913.514</v>
      </c>
      <c r="Y98" s="9">
        <f t="shared" si="20"/>
        <v>-312.2539999999999</v>
      </c>
      <c r="AA98" s="21">
        <f t="shared" si="21"/>
        <v>-0.06355003771231747</v>
      </c>
      <c r="AC98" s="9">
        <v>15022.119</v>
      </c>
      <c r="AE98" s="9">
        <v>14252.554</v>
      </c>
      <c r="AG98" s="9">
        <f t="shared" si="22"/>
        <v>769.5650000000005</v>
      </c>
      <c r="AI98" s="21">
        <f t="shared" si="23"/>
        <v>0.05399488400464931</v>
      </c>
    </row>
    <row r="99" spans="1:35" ht="12.75" outlineLevel="1">
      <c r="A99" s="1" t="s">
        <v>362</v>
      </c>
      <c r="B99" s="16" t="s">
        <v>363</v>
      </c>
      <c r="C99" s="1" t="s">
        <v>364</v>
      </c>
      <c r="E99" s="5">
        <v>6648.97</v>
      </c>
      <c r="G99" s="5">
        <v>6415.77</v>
      </c>
      <c r="I99" s="9">
        <f t="shared" si="16"/>
        <v>233.19999999999982</v>
      </c>
      <c r="K99" s="21">
        <f t="shared" si="17"/>
        <v>0.03634793641293248</v>
      </c>
      <c r="M99" s="9">
        <v>19175.45</v>
      </c>
      <c r="O99" s="9">
        <v>19268.77</v>
      </c>
      <c r="Q99" s="9">
        <f t="shared" si="18"/>
        <v>-93.31999999999971</v>
      </c>
      <c r="S99" s="21">
        <f t="shared" si="19"/>
        <v>-0.004843069900154483</v>
      </c>
      <c r="U99" s="9">
        <v>25340.75</v>
      </c>
      <c r="W99" s="9">
        <v>25663.347</v>
      </c>
      <c r="Y99" s="9">
        <f t="shared" si="20"/>
        <v>-322.5970000000016</v>
      </c>
      <c r="AA99" s="21">
        <f t="shared" si="21"/>
        <v>-0.012570340104118203</v>
      </c>
      <c r="AC99" s="9">
        <v>76915.014</v>
      </c>
      <c r="AE99" s="9">
        <v>77926.50700000001</v>
      </c>
      <c r="AG99" s="9">
        <f t="shared" si="22"/>
        <v>-1011.4930000000168</v>
      </c>
      <c r="AI99" s="21">
        <f t="shared" si="23"/>
        <v>-0.01298008904723545</v>
      </c>
    </row>
    <row r="100" spans="1:35" ht="12.75" outlineLevel="1">
      <c r="A100" s="1" t="s">
        <v>365</v>
      </c>
      <c r="B100" s="16" t="s">
        <v>366</v>
      </c>
      <c r="C100" s="1" t="s">
        <v>367</v>
      </c>
      <c r="E100" s="5">
        <v>93000.72</v>
      </c>
      <c r="G100" s="5">
        <v>87351.66</v>
      </c>
      <c r="I100" s="9">
        <f t="shared" si="16"/>
        <v>5649.059999999998</v>
      </c>
      <c r="K100" s="21">
        <f t="shared" si="17"/>
        <v>0.06467032223543316</v>
      </c>
      <c r="M100" s="9">
        <v>263288.47000000003</v>
      </c>
      <c r="O100" s="9">
        <v>257408.51</v>
      </c>
      <c r="Q100" s="9">
        <f t="shared" si="18"/>
        <v>5879.960000000021</v>
      </c>
      <c r="S100" s="21">
        <f t="shared" si="19"/>
        <v>0.0228429122253962</v>
      </c>
      <c r="U100" s="9">
        <v>332817.33</v>
      </c>
      <c r="W100" s="9">
        <v>367971.52</v>
      </c>
      <c r="Y100" s="9">
        <f t="shared" si="20"/>
        <v>-35154.19</v>
      </c>
      <c r="AA100" s="21">
        <f t="shared" si="21"/>
        <v>-0.09553508380213774</v>
      </c>
      <c r="AC100" s="9">
        <v>843138.96</v>
      </c>
      <c r="AE100" s="9">
        <v>1193735.3900000001</v>
      </c>
      <c r="AG100" s="9">
        <f t="shared" si="22"/>
        <v>-350596.43000000017</v>
      </c>
      <c r="AI100" s="21">
        <f t="shared" si="23"/>
        <v>-0.2936969389841078</v>
      </c>
    </row>
    <row r="101" spans="1:35" ht="12.75" outlineLevel="1">
      <c r="A101" s="1" t="s">
        <v>368</v>
      </c>
      <c r="B101" s="16" t="s">
        <v>369</v>
      </c>
      <c r="C101" s="1" t="s">
        <v>370</v>
      </c>
      <c r="E101" s="5">
        <v>11253.31</v>
      </c>
      <c r="G101" s="5">
        <v>12270.94</v>
      </c>
      <c r="I101" s="9">
        <f t="shared" si="16"/>
        <v>-1017.630000000001</v>
      </c>
      <c r="K101" s="21">
        <f t="shared" si="17"/>
        <v>-0.08293007707640987</v>
      </c>
      <c r="M101" s="9">
        <v>37573.38</v>
      </c>
      <c r="O101" s="9">
        <v>37105.85</v>
      </c>
      <c r="Q101" s="9">
        <f t="shared" si="18"/>
        <v>467.52999999999884</v>
      </c>
      <c r="S101" s="21">
        <f t="shared" si="19"/>
        <v>0.012599900015765678</v>
      </c>
      <c r="U101" s="9">
        <v>53879.89</v>
      </c>
      <c r="W101" s="9">
        <v>53790.064</v>
      </c>
      <c r="Y101" s="9">
        <f t="shared" si="20"/>
        <v>89.82600000000093</v>
      </c>
      <c r="AA101" s="21">
        <f t="shared" si="21"/>
        <v>0.0016699366633956957</v>
      </c>
      <c r="AC101" s="9">
        <v>155843.772</v>
      </c>
      <c r="AE101" s="9">
        <v>193881.03399999999</v>
      </c>
      <c r="AG101" s="9">
        <f t="shared" si="22"/>
        <v>-38037.26199999999</v>
      </c>
      <c r="AI101" s="21">
        <f t="shared" si="23"/>
        <v>-0.1961886689752232</v>
      </c>
    </row>
    <row r="102" spans="1:35" ht="12.75" outlineLevel="1">
      <c r="A102" s="1" t="s">
        <v>371</v>
      </c>
      <c r="B102" s="16" t="s">
        <v>372</v>
      </c>
      <c r="C102" s="1" t="s">
        <v>373</v>
      </c>
      <c r="E102" s="5">
        <v>343499.51</v>
      </c>
      <c r="G102" s="5">
        <v>323062.78</v>
      </c>
      <c r="I102" s="9">
        <f t="shared" si="16"/>
        <v>20436.72999999998</v>
      </c>
      <c r="K102" s="21">
        <f t="shared" si="17"/>
        <v>0.06325931448989568</v>
      </c>
      <c r="M102" s="9">
        <v>1022861.7</v>
      </c>
      <c r="O102" s="9">
        <v>916249.61</v>
      </c>
      <c r="Q102" s="9">
        <f t="shared" si="18"/>
        <v>106612.08999999997</v>
      </c>
      <c r="S102" s="21">
        <f t="shared" si="19"/>
        <v>0.11635703724883438</v>
      </c>
      <c r="U102" s="9">
        <v>1375770.06</v>
      </c>
      <c r="W102" s="9">
        <v>1207914.851</v>
      </c>
      <c r="Y102" s="9">
        <f t="shared" si="20"/>
        <v>167855.20900000003</v>
      </c>
      <c r="AA102" s="21">
        <f t="shared" si="21"/>
        <v>0.13896278273343293</v>
      </c>
      <c r="AC102" s="9">
        <v>4050246.436</v>
      </c>
      <c r="AE102" s="9">
        <v>3621312.011</v>
      </c>
      <c r="AG102" s="9">
        <f t="shared" si="22"/>
        <v>428934.4250000003</v>
      </c>
      <c r="AI102" s="21">
        <f t="shared" si="23"/>
        <v>0.11844724334635641</v>
      </c>
    </row>
    <row r="103" spans="1:35" ht="12.75" outlineLevel="1">
      <c r="A103" s="1" t="s">
        <v>374</v>
      </c>
      <c r="B103" s="16" t="s">
        <v>375</v>
      </c>
      <c r="C103" s="1" t="s">
        <v>376</v>
      </c>
      <c r="E103" s="5">
        <v>4488</v>
      </c>
      <c r="G103" s="5">
        <v>6732</v>
      </c>
      <c r="I103" s="9">
        <f t="shared" si="16"/>
        <v>-2244</v>
      </c>
      <c r="K103" s="21">
        <f t="shared" si="17"/>
        <v>-0.3333333333333333</v>
      </c>
      <c r="M103" s="9">
        <v>18528</v>
      </c>
      <c r="O103" s="9">
        <v>23460</v>
      </c>
      <c r="Q103" s="9">
        <f t="shared" si="18"/>
        <v>-4932</v>
      </c>
      <c r="S103" s="21">
        <f t="shared" si="19"/>
        <v>-0.21023017902813299</v>
      </c>
      <c r="U103" s="9">
        <v>25008</v>
      </c>
      <c r="W103" s="9">
        <v>29796</v>
      </c>
      <c r="Y103" s="9">
        <f t="shared" si="20"/>
        <v>-4788</v>
      </c>
      <c r="AA103" s="21">
        <f t="shared" si="21"/>
        <v>-0.16069271043093034</v>
      </c>
      <c r="AC103" s="9">
        <v>61308</v>
      </c>
      <c r="AE103" s="9">
        <v>99768</v>
      </c>
      <c r="AG103" s="9">
        <f t="shared" si="22"/>
        <v>-38460</v>
      </c>
      <c r="AI103" s="21">
        <f t="shared" si="23"/>
        <v>-0.3854943468847727</v>
      </c>
    </row>
    <row r="104" spans="1:35" ht="12.75" outlineLevel="1">
      <c r="A104" s="1" t="s">
        <v>377</v>
      </c>
      <c r="B104" s="16" t="s">
        <v>378</v>
      </c>
      <c r="C104" s="1" t="s">
        <v>379</v>
      </c>
      <c r="E104" s="5">
        <v>0</v>
      </c>
      <c r="G104" s="5">
        <v>0</v>
      </c>
      <c r="I104" s="9">
        <f t="shared" si="16"/>
        <v>0</v>
      </c>
      <c r="K104" s="21">
        <f t="shared" si="17"/>
        <v>0</v>
      </c>
      <c r="M104" s="9">
        <v>0</v>
      </c>
      <c r="O104" s="9">
        <v>-0.02</v>
      </c>
      <c r="Q104" s="9">
        <f t="shared" si="18"/>
        <v>0.02</v>
      </c>
      <c r="S104" s="21" t="str">
        <f t="shared" si="19"/>
        <v>N.M.</v>
      </c>
      <c r="U104" s="9">
        <v>0</v>
      </c>
      <c r="W104" s="9">
        <v>0</v>
      </c>
      <c r="Y104" s="9">
        <f t="shared" si="20"/>
        <v>0</v>
      </c>
      <c r="AA104" s="21">
        <f t="shared" si="21"/>
        <v>0</v>
      </c>
      <c r="AC104" s="9">
        <v>0</v>
      </c>
      <c r="AE104" s="9">
        <v>0</v>
      </c>
      <c r="AG104" s="9">
        <f t="shared" si="22"/>
        <v>0</v>
      </c>
      <c r="AI104" s="21">
        <f t="shared" si="23"/>
        <v>0</v>
      </c>
    </row>
    <row r="105" spans="1:68" s="17" customFormat="1" ht="12.75">
      <c r="A105" s="17" t="s">
        <v>88</v>
      </c>
      <c r="B105" s="98"/>
      <c r="C105" s="17" t="s">
        <v>89</v>
      </c>
      <c r="D105" s="18"/>
      <c r="E105" s="18">
        <v>38106643.342</v>
      </c>
      <c r="F105" s="99"/>
      <c r="G105" s="23">
        <v>42045438.56999998</v>
      </c>
      <c r="H105" s="100"/>
      <c r="I105" s="18">
        <f aca="true" t="shared" si="24" ref="I105:I114">+E105-G105</f>
        <v>-3938795.227999978</v>
      </c>
      <c r="J105" s="37" t="str">
        <f>IF((+E105-G105)=(I105),"  ",$AO$511)</f>
        <v>  </v>
      </c>
      <c r="K105" s="40">
        <f aca="true" t="shared" si="25" ref="K105:K114">IF(G105&lt;0,IF(I105=0,0,IF(OR(G105=0,E105=0),"N.M.",IF(ABS(I105/G105)&gt;=10,"N.M.",I105/(-G105)))),IF(I105=0,0,IF(OR(G105=0,E105=0),"N.M.",IF(ABS(I105/G105)&gt;=10,"N.M.",I105/G105))))</f>
        <v>-0.09367948966550593</v>
      </c>
      <c r="L105" s="39"/>
      <c r="M105" s="8">
        <v>144543488.90199995</v>
      </c>
      <c r="N105" s="18"/>
      <c r="O105" s="8">
        <v>146108581.24999994</v>
      </c>
      <c r="P105" s="18"/>
      <c r="Q105" s="18">
        <f aca="true" t="shared" si="26" ref="Q105:Q114">+M105-O105</f>
        <v>-1565092.34799999</v>
      </c>
      <c r="R105" s="37" t="str">
        <f>IF((+M105-O105)=(Q105),"  ",$AO$511)</f>
        <v>  </v>
      </c>
      <c r="S105" s="40">
        <f aca="true" t="shared" si="27" ref="S105:S114">IF(O105&lt;0,IF(Q105=0,0,IF(OR(O105=0,M105=0),"N.M.",IF(ABS(Q105/O105)&gt;=10,"N.M.",Q105/(-O105)))),IF(Q105=0,0,IF(OR(O105=0,M105=0),"N.M.",IF(ABS(Q105/O105)&gt;=10,"N.M.",Q105/O105))))</f>
        <v>-0.01071184412722501</v>
      </c>
      <c r="T105" s="39"/>
      <c r="U105" s="18">
        <v>207468512.64500004</v>
      </c>
      <c r="V105" s="18"/>
      <c r="W105" s="18">
        <v>210636620.21600002</v>
      </c>
      <c r="X105" s="18"/>
      <c r="Y105" s="18">
        <f aca="true" t="shared" si="28" ref="Y105:Y114">+U105-W105</f>
        <v>-3168107.57099998</v>
      </c>
      <c r="Z105" s="37" t="str">
        <f>IF((+U105-W105)=(Y105),"  ",$AO$511)</f>
        <v>  </v>
      </c>
      <c r="AA105" s="40">
        <f aca="true" t="shared" si="29" ref="AA105:AA114">IF(W105&lt;0,IF(Y105=0,0,IF(OR(W105=0,U105=0),"N.M.",IF(ABS(Y105/W105)&gt;=10,"N.M.",Y105/(-W105)))),IF(Y105=0,0,IF(OR(W105=0,U105=0),"N.M.",IF(ABS(Y105/W105)&gt;=10,"N.M.",Y105/W105))))</f>
        <v>-0.015040630483679445</v>
      </c>
      <c r="AB105" s="39"/>
      <c r="AC105" s="18">
        <v>585394593.2340006</v>
      </c>
      <c r="AD105" s="18"/>
      <c r="AE105" s="18">
        <v>651802856.7370007</v>
      </c>
      <c r="AF105" s="18"/>
      <c r="AG105" s="18">
        <f aca="true" t="shared" si="30" ref="AG105:AG114">+AC105-AE105</f>
        <v>-66408263.50300014</v>
      </c>
      <c r="AH105" s="37" t="str">
        <f>IF((+AC105-AE105)=(AG105),"  ",$AO$511)</f>
        <v>  </v>
      </c>
      <c r="AI105" s="40">
        <f aca="true" t="shared" si="31" ref="AI105:AI114">IF(AE105&lt;0,IF(AG105=0,0,IF(OR(AE105=0,AC105=0),"N.M.",IF(ABS(AG105/AE105)&gt;=10,"N.M.",AG105/(-AE105)))),IF(AG105=0,0,IF(OR(AE105=0,AC105=0),"N.M.",IF(ABS(AG105/AE105)&gt;=10,"N.M.",AG105/AE105))))</f>
        <v>-0.10188397122934911</v>
      </c>
      <c r="AJ105" s="39"/>
      <c r="AK105" s="99"/>
      <c r="AL105" s="101"/>
      <c r="AM105" s="100"/>
      <c r="AN105" s="101"/>
      <c r="AO105" s="100"/>
      <c r="AP105" s="100"/>
      <c r="AQ105" s="102"/>
      <c r="AR105" s="100"/>
      <c r="AS105" s="99"/>
      <c r="AT105" s="99"/>
      <c r="AU105" s="99"/>
      <c r="AV105" s="99"/>
      <c r="AW105" s="100"/>
      <c r="AX105" s="100"/>
      <c r="AY105" s="102"/>
      <c r="AZ105" s="100"/>
      <c r="BA105" s="99"/>
      <c r="BB105" s="99"/>
      <c r="BC105" s="100"/>
      <c r="BD105" s="100"/>
      <c r="BE105" s="102"/>
      <c r="BF105" s="103"/>
      <c r="BG105" s="18"/>
      <c r="BH105" s="104"/>
      <c r="BI105" s="18"/>
      <c r="BJ105" s="104"/>
      <c r="BK105" s="18"/>
      <c r="BL105" s="104"/>
      <c r="BM105" s="18"/>
      <c r="BN105" s="104"/>
      <c r="BO105" s="104"/>
      <c r="BP105" s="104"/>
    </row>
    <row r="106" spans="1:35" ht="12.75" outlineLevel="1">
      <c r="A106" s="1" t="s">
        <v>380</v>
      </c>
      <c r="B106" s="16" t="s">
        <v>381</v>
      </c>
      <c r="C106" s="1" t="s">
        <v>382</v>
      </c>
      <c r="E106" s="5">
        <v>-10755.54</v>
      </c>
      <c r="G106" s="5">
        <v>-4944.75</v>
      </c>
      <c r="I106" s="9">
        <f t="shared" si="24"/>
        <v>-5810.790000000001</v>
      </c>
      <c r="K106" s="21">
        <f t="shared" si="25"/>
        <v>-1.1751433338389203</v>
      </c>
      <c r="M106" s="9">
        <v>-10942.19</v>
      </c>
      <c r="O106" s="9">
        <v>-18254.38</v>
      </c>
      <c r="Q106" s="9">
        <f t="shared" si="26"/>
        <v>7312.1900000000005</v>
      </c>
      <c r="S106" s="21">
        <f t="shared" si="27"/>
        <v>0.4005718079715663</v>
      </c>
      <c r="U106" s="9">
        <v>7870.41</v>
      </c>
      <c r="W106" s="9">
        <v>-22651.14</v>
      </c>
      <c r="Y106" s="9">
        <f t="shared" si="28"/>
        <v>30521.55</v>
      </c>
      <c r="AA106" s="21">
        <f t="shared" si="29"/>
        <v>1.3474619820459368</v>
      </c>
      <c r="AC106" s="9">
        <v>-80445.23</v>
      </c>
      <c r="AE106" s="9">
        <v>893519.855</v>
      </c>
      <c r="AG106" s="9">
        <f t="shared" si="30"/>
        <v>-973965.085</v>
      </c>
      <c r="AI106" s="21">
        <f t="shared" si="31"/>
        <v>-1.0900318325886558</v>
      </c>
    </row>
    <row r="107" spans="1:35" ht="12.75" outlineLevel="1">
      <c r="A107" s="1" t="s">
        <v>383</v>
      </c>
      <c r="B107" s="16" t="s">
        <v>384</v>
      </c>
      <c r="C107" s="1" t="s">
        <v>385</v>
      </c>
      <c r="E107" s="5">
        <v>107463.71</v>
      </c>
      <c r="G107" s="5">
        <v>9154.77</v>
      </c>
      <c r="I107" s="9">
        <f t="shared" si="24"/>
        <v>98308.94</v>
      </c>
      <c r="K107" s="21" t="str">
        <f t="shared" si="25"/>
        <v>N.M.</v>
      </c>
      <c r="M107" s="9">
        <v>293852.86</v>
      </c>
      <c r="O107" s="9">
        <v>49398.26</v>
      </c>
      <c r="Q107" s="9">
        <f t="shared" si="26"/>
        <v>244454.59999999998</v>
      </c>
      <c r="S107" s="21">
        <f t="shared" si="27"/>
        <v>4.9486479888158</v>
      </c>
      <c r="U107" s="9">
        <v>447063.13</v>
      </c>
      <c r="W107" s="9">
        <v>58052.58</v>
      </c>
      <c r="Y107" s="9">
        <f t="shared" si="28"/>
        <v>389010.55</v>
      </c>
      <c r="AA107" s="21">
        <f t="shared" si="29"/>
        <v>6.701003641870869</v>
      </c>
      <c r="AC107" s="9">
        <v>954487.02</v>
      </c>
      <c r="AE107" s="9">
        <v>1091677.83</v>
      </c>
      <c r="AG107" s="9">
        <f t="shared" si="30"/>
        <v>-137190.81000000006</v>
      </c>
      <c r="AI107" s="21">
        <f t="shared" si="31"/>
        <v>-0.1256696858999143</v>
      </c>
    </row>
    <row r="108" spans="1:35" ht="12.75" outlineLevel="1">
      <c r="A108" s="1" t="s">
        <v>386</v>
      </c>
      <c r="B108" s="16" t="s">
        <v>387</v>
      </c>
      <c r="C108" s="1" t="s">
        <v>388</v>
      </c>
      <c r="E108" s="5">
        <v>3267934</v>
      </c>
      <c r="G108" s="5">
        <v>8743875</v>
      </c>
      <c r="I108" s="9">
        <f t="shared" si="24"/>
        <v>-5475941</v>
      </c>
      <c r="K108" s="21">
        <f t="shared" si="25"/>
        <v>-0.6262602107189318</v>
      </c>
      <c r="M108" s="9">
        <v>9502785</v>
      </c>
      <c r="O108" s="9">
        <v>20229204</v>
      </c>
      <c r="Q108" s="9">
        <f t="shared" si="26"/>
        <v>-10726419</v>
      </c>
      <c r="S108" s="21">
        <f t="shared" si="27"/>
        <v>-0.5302442449045449</v>
      </c>
      <c r="U108" s="9">
        <v>14919971</v>
      </c>
      <c r="W108" s="9">
        <v>25600025</v>
      </c>
      <c r="Y108" s="9">
        <f t="shared" si="28"/>
        <v>-10680054</v>
      </c>
      <c r="AA108" s="21">
        <f t="shared" si="29"/>
        <v>-0.41718920196366993</v>
      </c>
      <c r="AC108" s="9">
        <v>53394410.94</v>
      </c>
      <c r="AE108" s="9">
        <v>64754246</v>
      </c>
      <c r="AG108" s="9">
        <f t="shared" si="30"/>
        <v>-11359835.060000002</v>
      </c>
      <c r="AI108" s="21">
        <f t="shared" si="31"/>
        <v>-0.1754299642374031</v>
      </c>
    </row>
    <row r="109" spans="1:35" ht="12.75" outlineLevel="1">
      <c r="A109" s="1" t="s">
        <v>389</v>
      </c>
      <c r="B109" s="16" t="s">
        <v>390</v>
      </c>
      <c r="C109" s="1" t="s">
        <v>391</v>
      </c>
      <c r="E109" s="5">
        <v>20969.789</v>
      </c>
      <c r="G109" s="5">
        <v>20568.21</v>
      </c>
      <c r="I109" s="9">
        <f t="shared" si="24"/>
        <v>401.57900000000154</v>
      </c>
      <c r="K109" s="21">
        <f t="shared" si="25"/>
        <v>0.019524256121461303</v>
      </c>
      <c r="M109" s="9">
        <v>62909.367</v>
      </c>
      <c r="O109" s="9">
        <v>61704.630000000005</v>
      </c>
      <c r="Q109" s="9">
        <f t="shared" si="26"/>
        <v>1204.7369999999937</v>
      </c>
      <c r="S109" s="21">
        <f t="shared" si="27"/>
        <v>0.019524256121461123</v>
      </c>
      <c r="U109" s="9">
        <v>83879.156</v>
      </c>
      <c r="W109" s="9">
        <v>82272.84</v>
      </c>
      <c r="Y109" s="9">
        <f t="shared" si="28"/>
        <v>1606.3160000000062</v>
      </c>
      <c r="AA109" s="21">
        <f t="shared" si="29"/>
        <v>0.019524256121461303</v>
      </c>
      <c r="AC109" s="9">
        <v>248424.836</v>
      </c>
      <c r="AE109" s="9">
        <v>252205.64</v>
      </c>
      <c r="AG109" s="9">
        <f t="shared" si="30"/>
        <v>-3780.8040000000037</v>
      </c>
      <c r="AI109" s="21">
        <f t="shared" si="31"/>
        <v>-0.014990957379065764</v>
      </c>
    </row>
    <row r="110" spans="1:68" s="17" customFormat="1" ht="12.75">
      <c r="A110" s="17" t="s">
        <v>90</v>
      </c>
      <c r="B110" s="98"/>
      <c r="C110" s="17" t="s">
        <v>1085</v>
      </c>
      <c r="D110" s="18"/>
      <c r="E110" s="18">
        <v>3385611.959</v>
      </c>
      <c r="F110" s="18"/>
      <c r="G110" s="18">
        <v>8768653.23</v>
      </c>
      <c r="H110" s="18"/>
      <c r="I110" s="18">
        <f t="shared" si="24"/>
        <v>-5383041.271000001</v>
      </c>
      <c r="J110" s="37" t="str">
        <f>IF((+E110-G110)=(I110),"  ",$AO$511)</f>
        <v>  </v>
      </c>
      <c r="K110" s="40">
        <f t="shared" si="25"/>
        <v>-0.6138960145650554</v>
      </c>
      <c r="L110" s="39"/>
      <c r="M110" s="8">
        <v>9848605.037</v>
      </c>
      <c r="N110" s="18"/>
      <c r="O110" s="8">
        <v>20322052.509999998</v>
      </c>
      <c r="P110" s="18"/>
      <c r="Q110" s="18">
        <f t="shared" si="26"/>
        <v>-10473447.472999997</v>
      </c>
      <c r="R110" s="37" t="str">
        <f>IF((+M110-O110)=(Q110),"  ",$AO$511)</f>
        <v>  </v>
      </c>
      <c r="S110" s="40">
        <f t="shared" si="27"/>
        <v>-0.5153735070729821</v>
      </c>
      <c r="T110" s="39"/>
      <c r="U110" s="18">
        <v>15458783.695999999</v>
      </c>
      <c r="V110" s="18"/>
      <c r="W110" s="18">
        <v>25717699.28</v>
      </c>
      <c r="X110" s="18"/>
      <c r="Y110" s="18">
        <f t="shared" si="28"/>
        <v>-10258915.584000003</v>
      </c>
      <c r="Z110" s="37" t="str">
        <f>IF((+U110-W110)=(Y110),"  ",$AO$511)</f>
        <v>  </v>
      </c>
      <c r="AA110" s="40">
        <f t="shared" si="29"/>
        <v>-0.3989048737333242</v>
      </c>
      <c r="AB110" s="39"/>
      <c r="AC110" s="18">
        <v>54516877.566</v>
      </c>
      <c r="AD110" s="18"/>
      <c r="AE110" s="18">
        <v>66991649.324999996</v>
      </c>
      <c r="AF110" s="18"/>
      <c r="AG110" s="18">
        <f t="shared" si="30"/>
        <v>-12474771.758999996</v>
      </c>
      <c r="AH110" s="37" t="str">
        <f>IF((+AC110-AE110)=(AG110),"  ",$AO$511)</f>
        <v>  </v>
      </c>
      <c r="AI110" s="40">
        <f t="shared" si="31"/>
        <v>-0.18621383239096714</v>
      </c>
      <c r="AJ110" s="39"/>
      <c r="AK110" s="18"/>
      <c r="AL110" s="18"/>
      <c r="AM110" s="18"/>
      <c r="AN110" s="18"/>
      <c r="AO110" s="18"/>
      <c r="AP110" s="85"/>
      <c r="AQ110" s="117"/>
      <c r="AR110" s="39"/>
      <c r="AS110" s="18"/>
      <c r="AT110" s="18"/>
      <c r="AU110" s="18"/>
      <c r="AV110" s="18"/>
      <c r="AW110" s="18"/>
      <c r="AX110" s="85"/>
      <c r="AY110" s="117"/>
      <c r="AZ110" s="39"/>
      <c r="BA110" s="18"/>
      <c r="BB110" s="18"/>
      <c r="BC110" s="18"/>
      <c r="BD110" s="85"/>
      <c r="BE110" s="117"/>
      <c r="BF110" s="39"/>
      <c r="BG110" s="18"/>
      <c r="BH110" s="104"/>
      <c r="BI110" s="18"/>
      <c r="BJ110" s="104"/>
      <c r="BK110" s="18"/>
      <c r="BL110" s="104"/>
      <c r="BM110" s="18"/>
      <c r="BN110" s="104"/>
      <c r="BO110" s="104"/>
      <c r="BP110" s="104"/>
    </row>
    <row r="111" spans="1:68" s="17" customFormat="1" ht="12.75">
      <c r="A111" s="17" t="s">
        <v>91</v>
      </c>
      <c r="B111" s="98"/>
      <c r="C111" s="17" t="s">
        <v>1086</v>
      </c>
      <c r="D111" s="18"/>
      <c r="E111" s="18">
        <v>41492255.301</v>
      </c>
      <c r="F111" s="18"/>
      <c r="G111" s="18">
        <v>50814091.800000004</v>
      </c>
      <c r="H111" s="18"/>
      <c r="I111" s="18">
        <f t="shared" si="24"/>
        <v>-9321836.499000005</v>
      </c>
      <c r="J111" s="37" t="str">
        <f>IF((+E111-G111)=(I111),"  ",$AO$511)</f>
        <v>  </v>
      </c>
      <c r="K111" s="40">
        <f t="shared" si="25"/>
        <v>-0.1834498299347742</v>
      </c>
      <c r="L111" s="39"/>
      <c r="M111" s="8">
        <v>154392093.93899998</v>
      </c>
      <c r="N111" s="18"/>
      <c r="O111" s="8">
        <v>166430633.75999993</v>
      </c>
      <c r="P111" s="18"/>
      <c r="Q111" s="18">
        <f t="shared" si="26"/>
        <v>-12038539.82099995</v>
      </c>
      <c r="R111" s="37" t="str">
        <f>IF((+M111-O111)=(Q111),"  ",$AO$511)</f>
        <v>  </v>
      </c>
      <c r="S111" s="40">
        <f t="shared" si="27"/>
        <v>-0.07233367769517743</v>
      </c>
      <c r="T111" s="39"/>
      <c r="U111" s="18">
        <v>222927296.34099996</v>
      </c>
      <c r="V111" s="18"/>
      <c r="W111" s="18">
        <v>236354319.496</v>
      </c>
      <c r="X111" s="18"/>
      <c r="Y111" s="18">
        <f t="shared" si="28"/>
        <v>-13427023.155000031</v>
      </c>
      <c r="Z111" s="37" t="str">
        <f>IF((+U111-W111)=(Y111),"  ",$AO$511)</f>
        <v>  </v>
      </c>
      <c r="AA111" s="40">
        <f t="shared" si="29"/>
        <v>-0.056808875689819016</v>
      </c>
      <c r="AB111" s="39"/>
      <c r="AC111" s="18">
        <v>639911470.8000001</v>
      </c>
      <c r="AD111" s="18"/>
      <c r="AE111" s="18">
        <v>718794506.062</v>
      </c>
      <c r="AF111" s="18"/>
      <c r="AG111" s="18">
        <f t="shared" si="30"/>
        <v>-78883035.26199996</v>
      </c>
      <c r="AH111" s="37" t="str">
        <f>IF((+AC111-AE111)=(AG111),"  ",$AO$511)</f>
        <v>  </v>
      </c>
      <c r="AI111" s="40">
        <f t="shared" si="31"/>
        <v>-0.10974351444917119</v>
      </c>
      <c r="AJ111" s="39"/>
      <c r="AK111" s="18"/>
      <c r="AL111" s="18"/>
      <c r="AM111" s="18"/>
      <c r="AN111" s="18"/>
      <c r="AO111" s="18"/>
      <c r="AP111" s="85"/>
      <c r="AQ111" s="117"/>
      <c r="AR111" s="39"/>
      <c r="AS111" s="18"/>
      <c r="AT111" s="18"/>
      <c r="AU111" s="18"/>
      <c r="AV111" s="18"/>
      <c r="AW111" s="18"/>
      <c r="AX111" s="85"/>
      <c r="AY111" s="117"/>
      <c r="AZ111" s="39"/>
      <c r="BA111" s="18"/>
      <c r="BB111" s="18"/>
      <c r="BC111" s="18"/>
      <c r="BD111" s="85"/>
      <c r="BE111" s="117"/>
      <c r="BF111" s="39"/>
      <c r="BG111" s="18"/>
      <c r="BH111" s="104"/>
      <c r="BI111" s="18"/>
      <c r="BJ111" s="104"/>
      <c r="BK111" s="18"/>
      <c r="BL111" s="104"/>
      <c r="BM111" s="18"/>
      <c r="BN111" s="104"/>
      <c r="BO111" s="104"/>
      <c r="BP111" s="104"/>
    </row>
    <row r="112" spans="1:35" ht="12.75" outlineLevel="1">
      <c r="A112" s="1" t="s">
        <v>392</v>
      </c>
      <c r="B112" s="16" t="s">
        <v>393</v>
      </c>
      <c r="C112" s="1" t="s">
        <v>394</v>
      </c>
      <c r="E112" s="5">
        <v>0</v>
      </c>
      <c r="G112" s="5">
        <v>0</v>
      </c>
      <c r="I112" s="9">
        <f t="shared" si="24"/>
        <v>0</v>
      </c>
      <c r="K112" s="21">
        <f t="shared" si="25"/>
        <v>0</v>
      </c>
      <c r="M112" s="9">
        <v>0</v>
      </c>
      <c r="O112" s="9">
        <v>0</v>
      </c>
      <c r="Q112" s="9">
        <f t="shared" si="26"/>
        <v>0</v>
      </c>
      <c r="S112" s="21">
        <f t="shared" si="27"/>
        <v>0</v>
      </c>
      <c r="U112" s="9">
        <v>0</v>
      </c>
      <c r="W112" s="9">
        <v>0</v>
      </c>
      <c r="Y112" s="9">
        <f t="shared" si="28"/>
        <v>0</v>
      </c>
      <c r="AA112" s="21">
        <f t="shared" si="29"/>
        <v>0</v>
      </c>
      <c r="AC112" s="9">
        <v>0</v>
      </c>
      <c r="AE112" s="9">
        <v>-12698791.46</v>
      </c>
      <c r="AG112" s="9">
        <f t="shared" si="30"/>
        <v>12698791.46</v>
      </c>
      <c r="AI112" s="21" t="str">
        <f t="shared" si="31"/>
        <v>N.M.</v>
      </c>
    </row>
    <row r="113" spans="1:68" s="90" customFormat="1" ht="12.75">
      <c r="A113" s="90" t="s">
        <v>27</v>
      </c>
      <c r="B113" s="91"/>
      <c r="C113" s="77" t="s">
        <v>1087</v>
      </c>
      <c r="D113" s="105"/>
      <c r="E113" s="105">
        <v>0</v>
      </c>
      <c r="F113" s="105"/>
      <c r="G113" s="105">
        <v>0</v>
      </c>
      <c r="H113" s="105"/>
      <c r="I113" s="9">
        <f t="shared" si="24"/>
        <v>0</v>
      </c>
      <c r="J113" s="37" t="str">
        <f>IF((+E113-G113)=(I113),"  ",$AO$511)</f>
        <v>  </v>
      </c>
      <c r="K113" s="38">
        <f t="shared" si="25"/>
        <v>0</v>
      </c>
      <c r="L113" s="39"/>
      <c r="M113" s="5">
        <v>0</v>
      </c>
      <c r="N113" s="9"/>
      <c r="O113" s="5">
        <v>0</v>
      </c>
      <c r="P113" s="9"/>
      <c r="Q113" s="9">
        <f t="shared" si="26"/>
        <v>0</v>
      </c>
      <c r="R113" s="37" t="str">
        <f>IF((+M113-O113)=(Q113),"  ",$AO$511)</f>
        <v>  </v>
      </c>
      <c r="S113" s="38">
        <f t="shared" si="27"/>
        <v>0</v>
      </c>
      <c r="T113" s="39"/>
      <c r="U113" s="9">
        <v>0</v>
      </c>
      <c r="V113" s="9"/>
      <c r="W113" s="9">
        <v>0</v>
      </c>
      <c r="X113" s="9"/>
      <c r="Y113" s="9">
        <f t="shared" si="28"/>
        <v>0</v>
      </c>
      <c r="Z113" s="37" t="str">
        <f>IF((+U113-W113)=(Y113),"  ",$AO$511)</f>
        <v>  </v>
      </c>
      <c r="AA113" s="38">
        <f t="shared" si="29"/>
        <v>0</v>
      </c>
      <c r="AB113" s="39"/>
      <c r="AC113" s="9">
        <v>0</v>
      </c>
      <c r="AD113" s="9"/>
      <c r="AE113" s="9">
        <v>-12698791.46</v>
      </c>
      <c r="AF113" s="9"/>
      <c r="AG113" s="9">
        <f t="shared" si="30"/>
        <v>12698791.46</v>
      </c>
      <c r="AH113" s="37" t="str">
        <f>IF((+AC113-AE113)=(AG113),"  ",$AO$511)</f>
        <v>  </v>
      </c>
      <c r="AI113" s="38" t="str">
        <f t="shared" si="31"/>
        <v>N.M.</v>
      </c>
      <c r="AJ113" s="39"/>
      <c r="AK113" s="105"/>
      <c r="AL113" s="105"/>
      <c r="AM113" s="105"/>
      <c r="AN113" s="105"/>
      <c r="AO113" s="105"/>
      <c r="AP113" s="106"/>
      <c r="AQ113" s="107"/>
      <c r="AR113" s="108"/>
      <c r="AS113" s="105"/>
      <c r="AT113" s="105"/>
      <c r="AU113" s="105"/>
      <c r="AV113" s="105"/>
      <c r="AW113" s="105"/>
      <c r="AX113" s="106"/>
      <c r="AY113" s="107"/>
      <c r="AZ113" s="108"/>
      <c r="BA113" s="105"/>
      <c r="BB113" s="105"/>
      <c r="BC113" s="105"/>
      <c r="BD113" s="106"/>
      <c r="BE113" s="107"/>
      <c r="BF113" s="108"/>
      <c r="BG113" s="105"/>
      <c r="BH113" s="109"/>
      <c r="BI113" s="105"/>
      <c r="BJ113" s="109"/>
      <c r="BK113" s="105"/>
      <c r="BL113" s="109"/>
      <c r="BM113" s="105"/>
      <c r="BN113" s="97"/>
      <c r="BO113" s="97"/>
      <c r="BP113" s="97"/>
    </row>
    <row r="114" spans="1:68" s="77" customFormat="1" ht="12.75">
      <c r="A114" s="77" t="s">
        <v>28</v>
      </c>
      <c r="B114" s="110"/>
      <c r="C114" s="77" t="s">
        <v>29</v>
      </c>
      <c r="D114" s="105"/>
      <c r="E114" s="105">
        <v>41492255.301</v>
      </c>
      <c r="F114" s="105"/>
      <c r="G114" s="105">
        <v>50814091.800000004</v>
      </c>
      <c r="H114" s="105"/>
      <c r="I114" s="9">
        <f t="shared" si="24"/>
        <v>-9321836.499000005</v>
      </c>
      <c r="J114" s="37" t="str">
        <f>IF((+E114-G114)=(I114),"  ",$AO$511)</f>
        <v>  </v>
      </c>
      <c r="K114" s="38">
        <f t="shared" si="25"/>
        <v>-0.1834498299347742</v>
      </c>
      <c r="L114" s="39"/>
      <c r="M114" s="5">
        <v>154392093.93899998</v>
      </c>
      <c r="N114" s="9"/>
      <c r="O114" s="5">
        <v>166430633.75999993</v>
      </c>
      <c r="P114" s="9"/>
      <c r="Q114" s="9">
        <f t="shared" si="26"/>
        <v>-12038539.82099995</v>
      </c>
      <c r="R114" s="37" t="str">
        <f>IF((+M114-O114)=(Q114),"  ",$AO$511)</f>
        <v>  </v>
      </c>
      <c r="S114" s="38">
        <f t="shared" si="27"/>
        <v>-0.07233367769517743</v>
      </c>
      <c r="T114" s="39"/>
      <c r="U114" s="9">
        <v>222927296.34099996</v>
      </c>
      <c r="V114" s="9"/>
      <c r="W114" s="9">
        <v>236354319.496</v>
      </c>
      <c r="X114" s="9"/>
      <c r="Y114" s="9">
        <f t="shared" si="28"/>
        <v>-13427023.155000031</v>
      </c>
      <c r="Z114" s="37" t="str">
        <f>IF((+U114-W114)=(Y114),"  ",$AO$511)</f>
        <v>  </v>
      </c>
      <c r="AA114" s="38">
        <f t="shared" si="29"/>
        <v>-0.056808875689819016</v>
      </c>
      <c r="AB114" s="39"/>
      <c r="AC114" s="9">
        <v>639911470.8000001</v>
      </c>
      <c r="AD114" s="9"/>
      <c r="AE114" s="9">
        <v>706095714.602</v>
      </c>
      <c r="AF114" s="9"/>
      <c r="AG114" s="9">
        <f t="shared" si="30"/>
        <v>-66184243.80199993</v>
      </c>
      <c r="AH114" s="37" t="str">
        <f>IF((+AC114-AE114)=(AG114),"  ",$AO$511)</f>
        <v>  </v>
      </c>
      <c r="AI114" s="38">
        <f t="shared" si="31"/>
        <v>-0.0937326801923809</v>
      </c>
      <c r="AJ114" s="39"/>
      <c r="AK114" s="105"/>
      <c r="AL114" s="105"/>
      <c r="AM114" s="105"/>
      <c r="AN114" s="105"/>
      <c r="AO114" s="105"/>
      <c r="AP114" s="106"/>
      <c r="AQ114" s="107"/>
      <c r="AR114" s="108"/>
      <c r="AS114" s="105"/>
      <c r="AT114" s="105"/>
      <c r="AU114" s="105"/>
      <c r="AV114" s="105"/>
      <c r="AW114" s="105"/>
      <c r="AX114" s="106"/>
      <c r="AY114" s="107"/>
      <c r="AZ114" s="108"/>
      <c r="BA114" s="105"/>
      <c r="BB114" s="105"/>
      <c r="BC114" s="105"/>
      <c r="BD114" s="106"/>
      <c r="BE114" s="107"/>
      <c r="BF114" s="108"/>
      <c r="BG114" s="105"/>
      <c r="BH114" s="109"/>
      <c r="BI114" s="105"/>
      <c r="BJ114" s="109"/>
      <c r="BK114" s="105"/>
      <c r="BL114" s="109"/>
      <c r="BM114" s="105"/>
      <c r="BN114" s="109"/>
      <c r="BO114" s="109"/>
      <c r="BP114" s="109"/>
    </row>
    <row r="115" spans="2:68" s="90" customFormat="1" ht="12.75">
      <c r="B115" s="91"/>
      <c r="D115" s="71"/>
      <c r="E115" s="41" t="str">
        <f>IF(ABS(E105+E110+E113-E114)&gt;$AO$507,$AO$510," ")</f>
        <v> </v>
      </c>
      <c r="F115" s="111"/>
      <c r="G115" s="41" t="str">
        <f>IF(ABS(G105+G110+G113-G114)&gt;$AO$507,$AO$510," ")</f>
        <v> </v>
      </c>
      <c r="H115" s="111"/>
      <c r="I115" s="41" t="str">
        <f>IF(ABS(I105+I110+I113-I114)&gt;$AO$507,$AO$510," ")</f>
        <v> </v>
      </c>
      <c r="J115" s="111"/>
      <c r="K115" s="111"/>
      <c r="L115" s="111"/>
      <c r="M115" s="41" t="str">
        <f>IF(ABS(M105+M110+M113-M114)&gt;$AO$507,$AO$510," ")</f>
        <v> </v>
      </c>
      <c r="N115" s="111"/>
      <c r="O115" s="41" t="str">
        <f>IF(ABS(O105+O110+O113-O114)&gt;$AO$507,$AO$510," ")</f>
        <v> </v>
      </c>
      <c r="P115" s="111"/>
      <c r="Q115" s="41" t="str">
        <f>IF(ABS(Q105+Q110+Q113-Q114)&gt;$AO$507,$AO$510," ")</f>
        <v> </v>
      </c>
      <c r="R115" s="111"/>
      <c r="S115" s="111"/>
      <c r="T115" s="111"/>
      <c r="U115" s="41" t="str">
        <f>IF(ABS(U105+U110+U113-U114)&gt;$AO$507,$AO$510," ")</f>
        <v> </v>
      </c>
      <c r="V115" s="111"/>
      <c r="W115" s="41" t="str">
        <f>IF(ABS(W105+W110+W113-W114)&gt;$AO$507,$AO$510," ")</f>
        <v> </v>
      </c>
      <c r="X115" s="111"/>
      <c r="Y115" s="41" t="str">
        <f>IF(ABS(Y105+Y110+Y113-Y114)&gt;$AO$507,$AO$510," ")</f>
        <v> </v>
      </c>
      <c r="Z115" s="111"/>
      <c r="AA115" s="111"/>
      <c r="AB115" s="111"/>
      <c r="AC115" s="41" t="str">
        <f>IF(ABS(AC105+AC110+AC113-AC114)&gt;$AO$507,$AO$510," ")</f>
        <v> </v>
      </c>
      <c r="AD115" s="111"/>
      <c r="AE115" s="41" t="str">
        <f>IF(ABS(AE105+AE110+AE113-AE114)&gt;$AO$507,$AO$510," ")</f>
        <v> </v>
      </c>
      <c r="AF115" s="111"/>
      <c r="AG115" s="41" t="str">
        <f>IF(ABS(AG105+AG110+AG113-AG114)&gt;$AO$507,$AO$510," ")</f>
        <v> </v>
      </c>
      <c r="AH115" s="111"/>
      <c r="AI115" s="111"/>
      <c r="AJ115" s="112"/>
      <c r="AK115" s="111"/>
      <c r="AL115" s="112"/>
      <c r="AM115" s="111"/>
      <c r="AN115" s="112"/>
      <c r="AO115" s="111"/>
      <c r="AP115" s="71"/>
      <c r="AQ115" s="113"/>
      <c r="AR115" s="71"/>
      <c r="AS115" s="111"/>
      <c r="AT115" s="112"/>
      <c r="AU115" s="111"/>
      <c r="AV115" s="112"/>
      <c r="AW115" s="111"/>
      <c r="AX115" s="71"/>
      <c r="AY115" s="113"/>
      <c r="AZ115" s="71"/>
      <c r="BA115" s="111"/>
      <c r="BB115" s="112"/>
      <c r="BC115" s="111"/>
      <c r="BD115" s="71"/>
      <c r="BE115" s="113"/>
      <c r="BG115" s="71"/>
      <c r="BH115" s="97"/>
      <c r="BI115" s="71"/>
      <c r="BJ115" s="97"/>
      <c r="BK115" s="71"/>
      <c r="BL115" s="97"/>
      <c r="BM115" s="71"/>
      <c r="BN115" s="97"/>
      <c r="BO115" s="97"/>
      <c r="BP115" s="97"/>
    </row>
    <row r="116" spans="2:68" s="90" customFormat="1" ht="12.75">
      <c r="B116" s="91"/>
      <c r="C116" s="77" t="s">
        <v>30</v>
      </c>
      <c r="D116" s="71"/>
      <c r="E116" s="71"/>
      <c r="F116" s="97"/>
      <c r="G116" s="71"/>
      <c r="H116" s="97"/>
      <c r="I116" s="71"/>
      <c r="J116" s="97"/>
      <c r="K116" s="71"/>
      <c r="L116" s="97"/>
      <c r="M116" s="71"/>
      <c r="N116" s="97"/>
      <c r="O116" s="71"/>
      <c r="P116" s="97"/>
      <c r="Q116" s="71"/>
      <c r="R116" s="97"/>
      <c r="S116" s="71"/>
      <c r="T116" s="97"/>
      <c r="U116" s="71"/>
      <c r="V116" s="97"/>
      <c r="W116" s="71"/>
      <c r="X116" s="97"/>
      <c r="Y116" s="71"/>
      <c r="Z116" s="97"/>
      <c r="AA116" s="71"/>
      <c r="AB116" s="97"/>
      <c r="AC116" s="71"/>
      <c r="AD116" s="97"/>
      <c r="AE116" s="71"/>
      <c r="AF116" s="97"/>
      <c r="AG116" s="71"/>
      <c r="AH116" s="97"/>
      <c r="AI116" s="71"/>
      <c r="AJ116" s="71"/>
      <c r="AK116" s="71"/>
      <c r="AL116" s="71"/>
      <c r="AM116" s="71"/>
      <c r="AN116" s="71"/>
      <c r="AO116" s="71"/>
      <c r="AP116" s="71"/>
      <c r="AQ116" s="113"/>
      <c r="AR116" s="71"/>
      <c r="AS116" s="71"/>
      <c r="AT116" s="97"/>
      <c r="AU116" s="71"/>
      <c r="AV116" s="71"/>
      <c r="AW116" s="71"/>
      <c r="AX116" s="71"/>
      <c r="AY116" s="113"/>
      <c r="AZ116" s="71"/>
      <c r="BA116" s="71"/>
      <c r="BB116" s="71"/>
      <c r="BC116" s="71"/>
      <c r="BD116" s="71"/>
      <c r="BE116" s="113"/>
      <c r="BG116" s="71"/>
      <c r="BH116" s="97"/>
      <c r="BI116" s="71"/>
      <c r="BJ116" s="97"/>
      <c r="BK116" s="71"/>
      <c r="BL116" s="97"/>
      <c r="BM116" s="71"/>
      <c r="BN116" s="97"/>
      <c r="BO116" s="97"/>
      <c r="BP116" s="97"/>
    </row>
    <row r="117" spans="2:68" s="90" customFormat="1" ht="12.75">
      <c r="B117" s="91"/>
      <c r="C117" s="77" t="s">
        <v>31</v>
      </c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113"/>
      <c r="AR117" s="71"/>
      <c r="AS117" s="71"/>
      <c r="AT117" s="71"/>
      <c r="AU117" s="71"/>
      <c r="AV117" s="71"/>
      <c r="AW117" s="71"/>
      <c r="AX117" s="71"/>
      <c r="AY117" s="113"/>
      <c r="AZ117" s="71"/>
      <c r="BA117" s="71"/>
      <c r="BB117" s="71"/>
      <c r="BC117" s="71"/>
      <c r="BD117" s="71"/>
      <c r="BE117" s="113"/>
      <c r="BG117" s="71"/>
      <c r="BH117" s="97"/>
      <c r="BI117" s="71"/>
      <c r="BJ117" s="97"/>
      <c r="BK117" s="71"/>
      <c r="BL117" s="97"/>
      <c r="BM117" s="71"/>
      <c r="BN117" s="97"/>
      <c r="BO117" s="97"/>
      <c r="BP117" s="97"/>
    </row>
    <row r="118" spans="1:35" ht="12.75" outlineLevel="1">
      <c r="A118" s="1" t="s">
        <v>395</v>
      </c>
      <c r="B118" s="16" t="s">
        <v>396</v>
      </c>
      <c r="C118" s="1" t="s">
        <v>397</v>
      </c>
      <c r="E118" s="5">
        <v>43459.57</v>
      </c>
      <c r="G118" s="5">
        <v>32447.46</v>
      </c>
      <c r="I118" s="9">
        <f aca="true" t="shared" si="32" ref="I118:I125">+E118-G118</f>
        <v>11012.11</v>
      </c>
      <c r="K118" s="21">
        <f aca="true" t="shared" si="33" ref="K118:K125">IF(G118&lt;0,IF(I118=0,0,IF(OR(G118=0,E118=0),"N.M.",IF(ABS(I118/G118)&gt;=10,"N.M.",I118/(-G118)))),IF(I118=0,0,IF(OR(G118=0,E118=0),"N.M.",IF(ABS(I118/G118)&gt;=10,"N.M.",I118/G118))))</f>
        <v>0.33938280531049275</v>
      </c>
      <c r="M118" s="9">
        <v>88911.39</v>
      </c>
      <c r="O118" s="9">
        <v>76050.28</v>
      </c>
      <c r="Q118" s="9">
        <f aca="true" t="shared" si="34" ref="Q118:Q125">(+M118-O118)</f>
        <v>12861.11</v>
      </c>
      <c r="S118" s="21">
        <f aca="true" t="shared" si="35" ref="S118:S125">IF(O118&lt;0,IF(Q118=0,0,IF(OR(O118=0,M118=0),"N.M.",IF(ABS(Q118/O118)&gt;=10,"N.M.",Q118/(-O118)))),IF(Q118=0,0,IF(OR(O118=0,M118=0),"N.M.",IF(ABS(Q118/O118)&gt;=10,"N.M.",Q118/O118))))</f>
        <v>0.16911324981314993</v>
      </c>
      <c r="U118" s="9">
        <v>138809.14</v>
      </c>
      <c r="W118" s="9">
        <v>107902.23</v>
      </c>
      <c r="Y118" s="9">
        <f aca="true" t="shared" si="36" ref="Y118:Y125">(+U118-W118)</f>
        <v>30906.910000000018</v>
      </c>
      <c r="AA118" s="21">
        <f aca="true" t="shared" si="37" ref="AA118:AA125">IF(W118&lt;0,IF(Y118=0,0,IF(OR(W118=0,U118=0),"N.M.",IF(ABS(Y118/W118)&gt;=10,"N.M.",Y118/(-W118)))),IF(Y118=0,0,IF(OR(W118=0,U118=0),"N.M.",IF(ABS(Y118/W118)&gt;=10,"N.M.",Y118/W118))))</f>
        <v>0.2864343952854359</v>
      </c>
      <c r="AC118" s="9">
        <v>666541.25</v>
      </c>
      <c r="AE118" s="9">
        <v>308995.406</v>
      </c>
      <c r="AG118" s="9">
        <f aca="true" t="shared" si="38" ref="AG118:AG125">(+AC118-AE118)</f>
        <v>357545.844</v>
      </c>
      <c r="AI118" s="21">
        <f aca="true" t="shared" si="39" ref="AI118:AI125">IF(AE118&lt;0,IF(AG118=0,0,IF(OR(AE118=0,AC118=0),"N.M.",IF(ABS(AG118/AE118)&gt;=10,"N.M.",AG118/(-AE118)))),IF(AG118=0,0,IF(OR(AE118=0,AC118=0),"N.M.",IF(ABS(AG118/AE118)&gt;=10,"N.M.",AG118/AE118))))</f>
        <v>1.1571234945803692</v>
      </c>
    </row>
    <row r="119" spans="1:35" ht="12.75" outlineLevel="1">
      <c r="A119" s="1" t="s">
        <v>398</v>
      </c>
      <c r="B119" s="16" t="s">
        <v>399</v>
      </c>
      <c r="C119" s="1" t="s">
        <v>400</v>
      </c>
      <c r="E119" s="5">
        <v>11492179.89</v>
      </c>
      <c r="G119" s="5">
        <v>15681930.65</v>
      </c>
      <c r="I119" s="9">
        <f t="shared" si="32"/>
        <v>-4189750.76</v>
      </c>
      <c r="K119" s="21">
        <f t="shared" si="33"/>
        <v>-0.267170596115345</v>
      </c>
      <c r="M119" s="9">
        <v>41176083.24</v>
      </c>
      <c r="O119" s="9">
        <v>47419299.32</v>
      </c>
      <c r="Q119" s="9">
        <f t="shared" si="34"/>
        <v>-6243216.079999998</v>
      </c>
      <c r="S119" s="21">
        <f t="shared" si="35"/>
        <v>-0.13165981297759924</v>
      </c>
      <c r="U119" s="9">
        <v>59628134.52</v>
      </c>
      <c r="W119" s="9">
        <v>66043139.4</v>
      </c>
      <c r="Y119" s="9">
        <f t="shared" si="36"/>
        <v>-6415004.879999995</v>
      </c>
      <c r="AA119" s="21">
        <f t="shared" si="37"/>
        <v>-0.097133554496048</v>
      </c>
      <c r="AC119" s="9">
        <v>159191303.83</v>
      </c>
      <c r="AE119" s="9">
        <v>176963806.81</v>
      </c>
      <c r="AG119" s="9">
        <f t="shared" si="38"/>
        <v>-17772502.97999999</v>
      </c>
      <c r="AI119" s="21">
        <f t="shared" si="39"/>
        <v>-0.10043015744502896</v>
      </c>
    </row>
    <row r="120" spans="1:35" ht="12.75" outlineLevel="1">
      <c r="A120" s="1" t="s">
        <v>401</v>
      </c>
      <c r="B120" s="16" t="s">
        <v>402</v>
      </c>
      <c r="C120" s="1" t="s">
        <v>403</v>
      </c>
      <c r="E120" s="5">
        <v>194862.85</v>
      </c>
      <c r="G120" s="5">
        <v>195718.84</v>
      </c>
      <c r="I120" s="9">
        <f t="shared" si="32"/>
        <v>-855.9899999999907</v>
      </c>
      <c r="K120" s="21">
        <f t="shared" si="33"/>
        <v>-0.004373569759559124</v>
      </c>
      <c r="M120" s="9">
        <v>779727.56</v>
      </c>
      <c r="O120" s="9">
        <v>632237.93</v>
      </c>
      <c r="Q120" s="9">
        <f t="shared" si="34"/>
        <v>147489.63</v>
      </c>
      <c r="S120" s="21">
        <f t="shared" si="35"/>
        <v>0.2332818437514497</v>
      </c>
      <c r="U120" s="9">
        <v>1152365.45</v>
      </c>
      <c r="W120" s="9">
        <v>918871.1900000001</v>
      </c>
      <c r="Y120" s="9">
        <f t="shared" si="36"/>
        <v>233494.2599999999</v>
      </c>
      <c r="AA120" s="21">
        <f t="shared" si="37"/>
        <v>0.25410989324847577</v>
      </c>
      <c r="AC120" s="9">
        <v>2653635.34</v>
      </c>
      <c r="AE120" s="9">
        <v>2300285.98</v>
      </c>
      <c r="AG120" s="9">
        <f t="shared" si="38"/>
        <v>353349.35999999987</v>
      </c>
      <c r="AI120" s="21">
        <f t="shared" si="39"/>
        <v>0.15361105665652924</v>
      </c>
    </row>
    <row r="121" spans="1:35" ht="12.75" outlineLevel="1">
      <c r="A121" s="1" t="s">
        <v>404</v>
      </c>
      <c r="B121" s="16" t="s">
        <v>405</v>
      </c>
      <c r="C121" s="1" t="s">
        <v>406</v>
      </c>
      <c r="E121" s="5">
        <v>-1098200</v>
      </c>
      <c r="G121" s="5">
        <v>501949.52</v>
      </c>
      <c r="I121" s="9">
        <f t="shared" si="32"/>
        <v>-1600149.52</v>
      </c>
      <c r="K121" s="21">
        <f t="shared" si="33"/>
        <v>-3.187869409656971</v>
      </c>
      <c r="M121" s="9">
        <v>858173</v>
      </c>
      <c r="O121" s="9">
        <v>-429154.44</v>
      </c>
      <c r="Q121" s="9">
        <f t="shared" si="34"/>
        <v>1287327.44</v>
      </c>
      <c r="S121" s="21">
        <f t="shared" si="35"/>
        <v>2.9996833773874036</v>
      </c>
      <c r="U121" s="9">
        <v>566344</v>
      </c>
      <c r="W121" s="9">
        <v>514821.60000000003</v>
      </c>
      <c r="Y121" s="9">
        <f t="shared" si="36"/>
        <v>51522.399999999965</v>
      </c>
      <c r="AA121" s="21">
        <f t="shared" si="37"/>
        <v>0.10007816299859983</v>
      </c>
      <c r="AC121" s="9">
        <v>11791396.52</v>
      </c>
      <c r="AE121" s="9">
        <v>-7148988.640000001</v>
      </c>
      <c r="AG121" s="9">
        <f t="shared" si="38"/>
        <v>18940385.16</v>
      </c>
      <c r="AI121" s="21">
        <f t="shared" si="39"/>
        <v>2.6493796694576925</v>
      </c>
    </row>
    <row r="122" spans="1:35" ht="12.75" outlineLevel="1">
      <c r="A122" s="1" t="s">
        <v>407</v>
      </c>
      <c r="B122" s="16" t="s">
        <v>408</v>
      </c>
      <c r="C122" s="1" t="s">
        <v>409</v>
      </c>
      <c r="E122" s="5">
        <v>0</v>
      </c>
      <c r="G122" s="5">
        <v>0</v>
      </c>
      <c r="I122" s="9">
        <f t="shared" si="32"/>
        <v>0</v>
      </c>
      <c r="K122" s="21">
        <f t="shared" si="33"/>
        <v>0</v>
      </c>
      <c r="M122" s="9">
        <v>0</v>
      </c>
      <c r="O122" s="9">
        <v>0</v>
      </c>
      <c r="Q122" s="9">
        <f t="shared" si="34"/>
        <v>0</v>
      </c>
      <c r="S122" s="21">
        <f t="shared" si="35"/>
        <v>0</v>
      </c>
      <c r="U122" s="9">
        <v>0</v>
      </c>
      <c r="W122" s="9">
        <v>0</v>
      </c>
      <c r="Y122" s="9">
        <f t="shared" si="36"/>
        <v>0</v>
      </c>
      <c r="AA122" s="21">
        <f t="shared" si="37"/>
        <v>0</v>
      </c>
      <c r="AC122" s="9">
        <v>1</v>
      </c>
      <c r="AE122" s="9">
        <v>-1</v>
      </c>
      <c r="AG122" s="9">
        <f t="shared" si="38"/>
        <v>2</v>
      </c>
      <c r="AI122" s="21">
        <f t="shared" si="39"/>
        <v>2</v>
      </c>
    </row>
    <row r="123" spans="1:35" ht="12.75" outlineLevel="1">
      <c r="A123" s="1" t="s">
        <v>410</v>
      </c>
      <c r="B123" s="16" t="s">
        <v>411</v>
      </c>
      <c r="C123" s="1" t="s">
        <v>412</v>
      </c>
      <c r="E123" s="5">
        <v>26202.11</v>
      </c>
      <c r="G123" s="5">
        <v>89399.67</v>
      </c>
      <c r="I123" s="9">
        <f t="shared" si="32"/>
        <v>-63197.56</v>
      </c>
      <c r="K123" s="21">
        <f t="shared" si="33"/>
        <v>-0.7069104393785793</v>
      </c>
      <c r="M123" s="9">
        <v>87288.46</v>
      </c>
      <c r="O123" s="9">
        <v>479504.79000000004</v>
      </c>
      <c r="Q123" s="9">
        <f t="shared" si="34"/>
        <v>-392216.33</v>
      </c>
      <c r="S123" s="21">
        <f t="shared" si="35"/>
        <v>-0.8179612345478342</v>
      </c>
      <c r="U123" s="9">
        <v>115439.19</v>
      </c>
      <c r="W123" s="9">
        <v>572278.34</v>
      </c>
      <c r="Y123" s="9">
        <f t="shared" si="36"/>
        <v>-456839.14999999997</v>
      </c>
      <c r="AA123" s="21">
        <f t="shared" si="37"/>
        <v>-0.7982813922330172</v>
      </c>
      <c r="AC123" s="9">
        <v>1974524.37</v>
      </c>
      <c r="AE123" s="9">
        <v>4249322.7</v>
      </c>
      <c r="AG123" s="9">
        <f t="shared" si="38"/>
        <v>-2274798.33</v>
      </c>
      <c r="AI123" s="21">
        <f t="shared" si="39"/>
        <v>-0.5353319789057207</v>
      </c>
    </row>
    <row r="124" spans="1:35" ht="12.75" outlineLevel="1">
      <c r="A124" s="1" t="s">
        <v>413</v>
      </c>
      <c r="B124" s="16" t="s">
        <v>414</v>
      </c>
      <c r="C124" s="1" t="s">
        <v>415</v>
      </c>
      <c r="E124" s="5">
        <v>0</v>
      </c>
      <c r="G124" s="5">
        <v>0</v>
      </c>
      <c r="I124" s="9">
        <f t="shared" si="32"/>
        <v>0</v>
      </c>
      <c r="K124" s="21">
        <f t="shared" si="33"/>
        <v>0</v>
      </c>
      <c r="M124" s="9">
        <v>0</v>
      </c>
      <c r="O124" s="9">
        <v>-765915.64</v>
      </c>
      <c r="Q124" s="9">
        <f t="shared" si="34"/>
        <v>765915.64</v>
      </c>
      <c r="S124" s="21" t="str">
        <f t="shared" si="35"/>
        <v>N.M.</v>
      </c>
      <c r="U124" s="9">
        <v>0</v>
      </c>
      <c r="W124" s="9">
        <v>0</v>
      </c>
      <c r="Y124" s="9">
        <f t="shared" si="36"/>
        <v>0</v>
      </c>
      <c r="AA124" s="21">
        <f t="shared" si="37"/>
        <v>0</v>
      </c>
      <c r="AC124" s="9">
        <v>0</v>
      </c>
      <c r="AE124" s="9">
        <v>3556243.96</v>
      </c>
      <c r="AG124" s="9">
        <f t="shared" si="38"/>
        <v>-3556243.96</v>
      </c>
      <c r="AI124" s="21" t="str">
        <f t="shared" si="39"/>
        <v>N.M.</v>
      </c>
    </row>
    <row r="125" spans="1:35" ht="12.75" outlineLevel="1">
      <c r="A125" s="1" t="s">
        <v>416</v>
      </c>
      <c r="B125" s="16" t="s">
        <v>417</v>
      </c>
      <c r="C125" s="1" t="s">
        <v>418</v>
      </c>
      <c r="E125" s="5">
        <v>0</v>
      </c>
      <c r="G125" s="5">
        <v>0</v>
      </c>
      <c r="I125" s="9">
        <f t="shared" si="32"/>
        <v>0</v>
      </c>
      <c r="K125" s="21">
        <f t="shared" si="33"/>
        <v>0</v>
      </c>
      <c r="M125" s="9">
        <v>0</v>
      </c>
      <c r="O125" s="9">
        <v>765915.64</v>
      </c>
      <c r="Q125" s="9">
        <f t="shared" si="34"/>
        <v>-765915.64</v>
      </c>
      <c r="S125" s="21" t="str">
        <f t="shared" si="35"/>
        <v>N.M.</v>
      </c>
      <c r="U125" s="9">
        <v>0</v>
      </c>
      <c r="W125" s="9">
        <v>0</v>
      </c>
      <c r="Y125" s="9">
        <f t="shared" si="36"/>
        <v>0</v>
      </c>
      <c r="AA125" s="21">
        <f t="shared" si="37"/>
        <v>0</v>
      </c>
      <c r="AC125" s="9">
        <v>0</v>
      </c>
      <c r="AE125" s="9">
        <v>-3556243.96</v>
      </c>
      <c r="AG125" s="9">
        <f t="shared" si="38"/>
        <v>3556243.96</v>
      </c>
      <c r="AI125" s="21" t="str">
        <f t="shared" si="39"/>
        <v>N.M.</v>
      </c>
    </row>
    <row r="126" spans="1:68" s="90" customFormat="1" ht="12.75">
      <c r="A126" s="90" t="s">
        <v>32</v>
      </c>
      <c r="B126" s="91"/>
      <c r="C126" s="77" t="s">
        <v>1088</v>
      </c>
      <c r="D126" s="105"/>
      <c r="E126" s="105">
        <v>10658504.42</v>
      </c>
      <c r="F126" s="105"/>
      <c r="G126" s="105">
        <v>16501446.14</v>
      </c>
      <c r="H126" s="105"/>
      <c r="I126" s="9">
        <f>+E126-G126</f>
        <v>-5842941.720000001</v>
      </c>
      <c r="J126" s="37" t="str">
        <f>IF((+E126-G126)=(I126),"  ",$AO$511)</f>
        <v>  </v>
      </c>
      <c r="K126" s="38">
        <f>IF(G126&lt;0,IF(I126=0,0,IF(OR(G126=0,E126=0),"N.M.",IF(ABS(I126/G126)&gt;=10,"N.M.",I126/(-G126)))),IF(I126=0,0,IF(OR(G126=0,E126=0),"N.M.",IF(ABS(I126/G126)&gt;=10,"N.M.",I126/G126))))</f>
        <v>-0.3540866461295495</v>
      </c>
      <c r="L126" s="39"/>
      <c r="M126" s="5">
        <v>42990183.650000006</v>
      </c>
      <c r="N126" s="9"/>
      <c r="O126" s="5">
        <v>48177937.88</v>
      </c>
      <c r="P126" s="9"/>
      <c r="Q126" s="9">
        <f>(+M126-O126)</f>
        <v>-5187754.229999997</v>
      </c>
      <c r="R126" s="37" t="str">
        <f>IF((+M126-O126)=(Q126),"  ",$AO$511)</f>
        <v>  </v>
      </c>
      <c r="S126" s="38">
        <f>IF(O126&lt;0,IF(Q126=0,0,IF(OR(O126=0,M126=0),"N.M.",IF(ABS(Q126/O126)&gt;=10,"N.M.",Q126/(-O126)))),IF(Q126=0,0,IF(OR(O126=0,M126=0),"N.M.",IF(ABS(Q126/O126)&gt;=10,"N.M.",Q126/O126))))</f>
        <v>-0.10767904269629558</v>
      </c>
      <c r="T126" s="39"/>
      <c r="U126" s="9">
        <v>61601092.300000004</v>
      </c>
      <c r="V126" s="9"/>
      <c r="W126" s="9">
        <v>68157012.75999999</v>
      </c>
      <c r="X126" s="9"/>
      <c r="Y126" s="9">
        <f>(+U126-W126)</f>
        <v>-6555920.459999986</v>
      </c>
      <c r="Z126" s="37" t="str">
        <f>IF((+U126-W126)=(Y126),"  ",$AO$511)</f>
        <v>  </v>
      </c>
      <c r="AA126" s="38">
        <f>IF(W126&lt;0,IF(Y126=0,0,IF(OR(W126=0,U126=0),"N.M.",IF(ABS(Y126/W126)&gt;=10,"N.M.",Y126/(-W126)))),IF(Y126=0,0,IF(OR(W126=0,U126=0),"N.M.",IF(ABS(Y126/W126)&gt;=10,"N.M.",Y126/W126))))</f>
        <v>-0.09618849469071107</v>
      </c>
      <c r="AB126" s="39"/>
      <c r="AC126" s="9">
        <v>176277402.31</v>
      </c>
      <c r="AD126" s="9"/>
      <c r="AE126" s="9">
        <v>176673421.256</v>
      </c>
      <c r="AF126" s="9"/>
      <c r="AG126" s="9">
        <f>(+AC126-AE126)</f>
        <v>-396018.9460000098</v>
      </c>
      <c r="AH126" s="37" t="str">
        <f>IF((+AC126-AE126)=(AG126),"  ",$AO$511)</f>
        <v>  </v>
      </c>
      <c r="AI126" s="38">
        <f>IF(AE126&lt;0,IF(AG126=0,0,IF(OR(AE126=0,AC126=0),"N.M.",IF(ABS(AG126/AE126)&gt;=10,"N.M.",AG126/(-AE126)))),IF(AG126=0,0,IF(OR(AE126=0,AC126=0),"N.M.",IF(ABS(AG126/AE126)&gt;=10,"N.M.",AG126/AE126))))</f>
        <v>-0.002241530973842284</v>
      </c>
      <c r="AJ126" s="105"/>
      <c r="AK126" s="105"/>
      <c r="AL126" s="105"/>
      <c r="AM126" s="105"/>
      <c r="AN126" s="105"/>
      <c r="AO126" s="105"/>
      <c r="AP126" s="106"/>
      <c r="AQ126" s="107"/>
      <c r="AR126" s="108"/>
      <c r="AS126" s="105"/>
      <c r="AT126" s="105"/>
      <c r="AU126" s="105"/>
      <c r="AV126" s="105"/>
      <c r="AW126" s="105"/>
      <c r="AX126" s="106"/>
      <c r="AY126" s="107"/>
      <c r="AZ126" s="108"/>
      <c r="BA126" s="105"/>
      <c r="BB126" s="105"/>
      <c r="BC126" s="105"/>
      <c r="BD126" s="106"/>
      <c r="BE126" s="107"/>
      <c r="BF126" s="108"/>
      <c r="BG126" s="105"/>
      <c r="BH126" s="109"/>
      <c r="BI126" s="105"/>
      <c r="BJ126" s="109"/>
      <c r="BK126" s="105"/>
      <c r="BL126" s="109"/>
      <c r="BM126" s="105"/>
      <c r="BN126" s="97"/>
      <c r="BO126" s="97"/>
      <c r="BP126" s="97"/>
    </row>
    <row r="127" spans="1:35" ht="12.75" outlineLevel="1">
      <c r="A127" s="1" t="s">
        <v>419</v>
      </c>
      <c r="B127" s="16" t="s">
        <v>420</v>
      </c>
      <c r="C127" s="1" t="s">
        <v>1089</v>
      </c>
      <c r="E127" s="5">
        <v>239913.49</v>
      </c>
      <c r="G127" s="5">
        <v>926277.54</v>
      </c>
      <c r="I127" s="9">
        <f aca="true" t="shared" si="40" ref="I127:I156">+E127-G127</f>
        <v>-686364.05</v>
      </c>
      <c r="K127" s="21">
        <f aca="true" t="shared" si="41" ref="K127:K156">IF(G127&lt;0,IF(I127=0,0,IF(OR(G127=0,E127=0),"N.M.",IF(ABS(I127/G127)&gt;=10,"N.M.",I127/(-G127)))),IF(I127=0,0,IF(OR(G127=0,E127=0),"N.M.",IF(ABS(I127/G127)&gt;=10,"N.M.",I127/G127))))</f>
        <v>-0.7409917874074762</v>
      </c>
      <c r="M127" s="9">
        <v>819258.8</v>
      </c>
      <c r="O127" s="9">
        <v>2525112.778</v>
      </c>
      <c r="Q127" s="9">
        <f aca="true" t="shared" si="42" ref="Q127:Q156">(+M127-O127)</f>
        <v>-1705853.978</v>
      </c>
      <c r="S127" s="21">
        <f aca="true" t="shared" si="43" ref="S127:S156">IF(O127&lt;0,IF(Q127=0,0,IF(OR(O127=0,M127=0),"N.M.",IF(ABS(Q127/O127)&gt;=10,"N.M.",Q127/(-O127)))),IF(Q127=0,0,IF(OR(O127=0,M127=0),"N.M.",IF(ABS(Q127/O127)&gt;=10,"N.M.",Q127/O127))))</f>
        <v>-0.6755555604732677</v>
      </c>
      <c r="U127" s="9">
        <v>1140289.02</v>
      </c>
      <c r="W127" s="9">
        <v>3551124.0700000003</v>
      </c>
      <c r="Y127" s="9">
        <f aca="true" t="shared" si="44" ref="Y127:Y156">(+U127-W127)</f>
        <v>-2410835.0500000003</v>
      </c>
      <c r="AA127" s="21">
        <f aca="true" t="shared" si="45" ref="AA127:AA156">IF(W127&lt;0,IF(Y127=0,0,IF(OR(W127=0,U127=0),"N.M.",IF(ABS(Y127/W127)&gt;=10,"N.M.",Y127/(-W127)))),IF(Y127=0,0,IF(OR(W127=0,U127=0),"N.M.",IF(ABS(Y127/W127)&gt;=10,"N.M.",Y127/W127))))</f>
        <v>-0.6788935003332621</v>
      </c>
      <c r="AC127" s="9">
        <v>7059653.869999999</v>
      </c>
      <c r="AE127" s="9">
        <v>3994694.1700000004</v>
      </c>
      <c r="AG127" s="9">
        <f aca="true" t="shared" si="46" ref="AG127:AG156">(+AC127-AE127)</f>
        <v>3064959.699999999</v>
      </c>
      <c r="AI127" s="21">
        <f aca="true" t="shared" si="47" ref="AI127:AI156">IF(AE127&lt;0,IF(AG127=0,0,IF(OR(AE127=0,AC127=0),"N.M.",IF(ABS(AG127/AE127)&gt;=10,"N.M.",AG127/(-AE127)))),IF(AG127=0,0,IF(OR(AE127=0,AC127=0),"N.M.",IF(ABS(AG127/AE127)&gt;=10,"N.M.",AG127/AE127))))</f>
        <v>0.7672576596771108</v>
      </c>
    </row>
    <row r="128" spans="1:35" ht="12.75" outlineLevel="1">
      <c r="A128" s="1" t="s">
        <v>421</v>
      </c>
      <c r="B128" s="16" t="s">
        <v>422</v>
      </c>
      <c r="C128" s="1" t="s">
        <v>1090</v>
      </c>
      <c r="E128" s="5">
        <v>67518.75</v>
      </c>
      <c r="G128" s="5">
        <v>0</v>
      </c>
      <c r="I128" s="9">
        <f t="shared" si="40"/>
        <v>67518.75</v>
      </c>
      <c r="K128" s="21" t="str">
        <f t="shared" si="41"/>
        <v>N.M.</v>
      </c>
      <c r="M128" s="9">
        <v>203268</v>
      </c>
      <c r="O128" s="9">
        <v>0</v>
      </c>
      <c r="Q128" s="9">
        <f t="shared" si="42"/>
        <v>203268</v>
      </c>
      <c r="S128" s="21" t="str">
        <f t="shared" si="43"/>
        <v>N.M.</v>
      </c>
      <c r="U128" s="9">
        <v>273204.75</v>
      </c>
      <c r="W128" s="9">
        <v>0</v>
      </c>
      <c r="Y128" s="9">
        <f t="shared" si="44"/>
        <v>273204.75</v>
      </c>
      <c r="AA128" s="21" t="str">
        <f t="shared" si="45"/>
        <v>N.M.</v>
      </c>
      <c r="AC128" s="9">
        <v>757380</v>
      </c>
      <c r="AE128" s="9">
        <v>0</v>
      </c>
      <c r="AG128" s="9">
        <f t="shared" si="46"/>
        <v>757380</v>
      </c>
      <c r="AI128" s="21" t="str">
        <f t="shared" si="47"/>
        <v>N.M.</v>
      </c>
    </row>
    <row r="129" spans="1:35" ht="12.75" outlineLevel="1">
      <c r="A129" s="1" t="s">
        <v>423</v>
      </c>
      <c r="B129" s="16" t="s">
        <v>424</v>
      </c>
      <c r="C129" s="1" t="s">
        <v>1091</v>
      </c>
      <c r="E129" s="5">
        <v>15376.550000000001</v>
      </c>
      <c r="G129" s="5">
        <v>23662.61</v>
      </c>
      <c r="I129" s="9">
        <f t="shared" si="40"/>
        <v>-8286.06</v>
      </c>
      <c r="K129" s="21">
        <f t="shared" si="41"/>
        <v>-0.35017523426198544</v>
      </c>
      <c r="M129" s="9">
        <v>29551.03</v>
      </c>
      <c r="O129" s="9">
        <v>65910.57</v>
      </c>
      <c r="Q129" s="9">
        <f t="shared" si="42"/>
        <v>-36359.54000000001</v>
      </c>
      <c r="S129" s="21">
        <f t="shared" si="43"/>
        <v>-0.5516496064288323</v>
      </c>
      <c r="U129" s="9">
        <v>35305</v>
      </c>
      <c r="W129" s="9">
        <v>91677.47</v>
      </c>
      <c r="Y129" s="9">
        <f t="shared" si="44"/>
        <v>-56372.47</v>
      </c>
      <c r="AA129" s="21">
        <f t="shared" si="45"/>
        <v>-0.6148999312481027</v>
      </c>
      <c r="AC129" s="9">
        <v>142090.13</v>
      </c>
      <c r="AE129" s="9">
        <v>425503.93000000005</v>
      </c>
      <c r="AG129" s="9">
        <f t="shared" si="46"/>
        <v>-283413.80000000005</v>
      </c>
      <c r="AI129" s="21">
        <f t="shared" si="47"/>
        <v>-0.6660662335128139</v>
      </c>
    </row>
    <row r="130" spans="1:35" ht="12.75" outlineLevel="1">
      <c r="A130" s="1" t="s">
        <v>425</v>
      </c>
      <c r="B130" s="16" t="s">
        <v>426</v>
      </c>
      <c r="C130" s="1" t="s">
        <v>1092</v>
      </c>
      <c r="E130" s="5">
        <v>0</v>
      </c>
      <c r="G130" s="5">
        <v>-20270.49</v>
      </c>
      <c r="I130" s="9">
        <f t="shared" si="40"/>
        <v>20270.49</v>
      </c>
      <c r="K130" s="21" t="str">
        <f t="shared" si="41"/>
        <v>N.M.</v>
      </c>
      <c r="M130" s="9">
        <v>0</v>
      </c>
      <c r="O130" s="9">
        <v>-39347.99</v>
      </c>
      <c r="Q130" s="9">
        <f t="shared" si="42"/>
        <v>39347.99</v>
      </c>
      <c r="S130" s="21" t="str">
        <f t="shared" si="43"/>
        <v>N.M.</v>
      </c>
      <c r="U130" s="9">
        <v>0</v>
      </c>
      <c r="W130" s="9">
        <v>-86376.8</v>
      </c>
      <c r="Y130" s="9">
        <f t="shared" si="44"/>
        <v>86376.8</v>
      </c>
      <c r="AA130" s="21" t="str">
        <f t="shared" si="45"/>
        <v>N.M.</v>
      </c>
      <c r="AC130" s="9">
        <v>-21727.260000000002</v>
      </c>
      <c r="AE130" s="9">
        <v>13759619.52</v>
      </c>
      <c r="AG130" s="9">
        <f t="shared" si="46"/>
        <v>-13781346.78</v>
      </c>
      <c r="AI130" s="21">
        <f t="shared" si="47"/>
        <v>-1.0015790596512075</v>
      </c>
    </row>
    <row r="131" spans="1:35" ht="12.75" outlineLevel="1">
      <c r="A131" s="1" t="s">
        <v>427</v>
      </c>
      <c r="B131" s="16" t="s">
        <v>428</v>
      </c>
      <c r="C131" s="1" t="s">
        <v>1093</v>
      </c>
      <c r="E131" s="5">
        <v>0</v>
      </c>
      <c r="G131" s="5">
        <v>197.84</v>
      </c>
      <c r="I131" s="9">
        <f t="shared" si="40"/>
        <v>-197.84</v>
      </c>
      <c r="K131" s="21" t="str">
        <f t="shared" si="41"/>
        <v>N.M.</v>
      </c>
      <c r="M131" s="9">
        <v>6609.41</v>
      </c>
      <c r="O131" s="9">
        <v>3923.71</v>
      </c>
      <c r="Q131" s="9">
        <f t="shared" si="42"/>
        <v>2685.7</v>
      </c>
      <c r="S131" s="21">
        <f t="shared" si="43"/>
        <v>0.6844797398380613</v>
      </c>
      <c r="U131" s="9">
        <v>27497.2</v>
      </c>
      <c r="W131" s="9">
        <v>7126.78</v>
      </c>
      <c r="Y131" s="9">
        <f t="shared" si="44"/>
        <v>20370.420000000002</v>
      </c>
      <c r="AA131" s="21">
        <f t="shared" si="45"/>
        <v>2.858292244183208</v>
      </c>
      <c r="AC131" s="9">
        <v>33140.65</v>
      </c>
      <c r="AE131" s="9">
        <v>31299.739999999998</v>
      </c>
      <c r="AG131" s="9">
        <f t="shared" si="46"/>
        <v>1840.9100000000035</v>
      </c>
      <c r="AI131" s="21">
        <f t="shared" si="47"/>
        <v>0.05881550453773749</v>
      </c>
    </row>
    <row r="132" spans="1:35" ht="12.75" outlineLevel="1">
      <c r="A132" s="1" t="s">
        <v>429</v>
      </c>
      <c r="B132" s="16" t="s">
        <v>430</v>
      </c>
      <c r="C132" s="1" t="s">
        <v>1094</v>
      </c>
      <c r="E132" s="5">
        <v>-810.57</v>
      </c>
      <c r="G132" s="5">
        <v>10.82</v>
      </c>
      <c r="I132" s="9">
        <f t="shared" si="40"/>
        <v>-821.3900000000001</v>
      </c>
      <c r="K132" s="21" t="str">
        <f t="shared" si="41"/>
        <v>N.M.</v>
      </c>
      <c r="M132" s="9">
        <v>-2510.61</v>
      </c>
      <c r="O132" s="9">
        <v>589.04</v>
      </c>
      <c r="Q132" s="9">
        <f t="shared" si="42"/>
        <v>-3099.65</v>
      </c>
      <c r="S132" s="21">
        <f t="shared" si="43"/>
        <v>-5.262206301779167</v>
      </c>
      <c r="U132" s="9">
        <v>-3661.29</v>
      </c>
      <c r="W132" s="9">
        <v>254.48000000000002</v>
      </c>
      <c r="Y132" s="9">
        <f t="shared" si="44"/>
        <v>-3915.77</v>
      </c>
      <c r="AA132" s="21" t="str">
        <f t="shared" si="45"/>
        <v>N.M.</v>
      </c>
      <c r="AC132" s="9">
        <v>-5580.72</v>
      </c>
      <c r="AE132" s="9">
        <v>13789.14</v>
      </c>
      <c r="AG132" s="9">
        <f t="shared" si="46"/>
        <v>-19369.86</v>
      </c>
      <c r="AI132" s="21">
        <f t="shared" si="47"/>
        <v>-1.4047184958597854</v>
      </c>
    </row>
    <row r="133" spans="1:35" ht="12.75" outlineLevel="1">
      <c r="A133" s="1" t="s">
        <v>431</v>
      </c>
      <c r="B133" s="16" t="s">
        <v>432</v>
      </c>
      <c r="C133" s="1" t="s">
        <v>1095</v>
      </c>
      <c r="E133" s="5">
        <v>-6228.32</v>
      </c>
      <c r="G133" s="5">
        <v>5378.76</v>
      </c>
      <c r="I133" s="9">
        <f t="shared" si="40"/>
        <v>-11607.08</v>
      </c>
      <c r="K133" s="21">
        <f t="shared" si="41"/>
        <v>-2.1579471848530143</v>
      </c>
      <c r="M133" s="9">
        <v>-31874.61</v>
      </c>
      <c r="O133" s="9">
        <v>11483.960000000001</v>
      </c>
      <c r="Q133" s="9">
        <f t="shared" si="42"/>
        <v>-43358.57</v>
      </c>
      <c r="S133" s="21">
        <f t="shared" si="43"/>
        <v>-3.7755765432829786</v>
      </c>
      <c r="U133" s="9">
        <v>-47949.4</v>
      </c>
      <c r="W133" s="9">
        <v>7759.21</v>
      </c>
      <c r="Y133" s="9">
        <f t="shared" si="44"/>
        <v>-55708.61</v>
      </c>
      <c r="AA133" s="21">
        <f t="shared" si="45"/>
        <v>-7.179675508202511</v>
      </c>
      <c r="AC133" s="9">
        <v>-46010.42</v>
      </c>
      <c r="AE133" s="9">
        <v>53329.62</v>
      </c>
      <c r="AG133" s="9">
        <f t="shared" si="46"/>
        <v>-99340.04000000001</v>
      </c>
      <c r="AI133" s="21">
        <f t="shared" si="47"/>
        <v>-1.8627554443478127</v>
      </c>
    </row>
    <row r="134" spans="1:35" ht="12.75" outlineLevel="1">
      <c r="A134" s="1" t="s">
        <v>433</v>
      </c>
      <c r="B134" s="16" t="s">
        <v>434</v>
      </c>
      <c r="C134" s="1" t="s">
        <v>1096</v>
      </c>
      <c r="E134" s="5">
        <v>1912.98</v>
      </c>
      <c r="G134" s="5">
        <v>766.4200000000001</v>
      </c>
      <c r="I134" s="9">
        <f t="shared" si="40"/>
        <v>1146.56</v>
      </c>
      <c r="K134" s="21">
        <f t="shared" si="41"/>
        <v>1.4959943634038775</v>
      </c>
      <c r="M134" s="9">
        <v>2503.01</v>
      </c>
      <c r="O134" s="9">
        <v>12788.09</v>
      </c>
      <c r="Q134" s="9">
        <f t="shared" si="42"/>
        <v>-10285.08</v>
      </c>
      <c r="S134" s="21">
        <f t="shared" si="43"/>
        <v>-0.8042702233093448</v>
      </c>
      <c r="U134" s="9">
        <v>4397.46</v>
      </c>
      <c r="W134" s="9">
        <v>30160.49</v>
      </c>
      <c r="Y134" s="9">
        <f t="shared" si="44"/>
        <v>-25763.030000000002</v>
      </c>
      <c r="AA134" s="21">
        <f t="shared" si="45"/>
        <v>-0.8541979921413744</v>
      </c>
      <c r="AC134" s="9">
        <v>7924.85</v>
      </c>
      <c r="AE134" s="9">
        <v>81659.63</v>
      </c>
      <c r="AG134" s="9">
        <f t="shared" si="46"/>
        <v>-73734.78</v>
      </c>
      <c r="AI134" s="21">
        <f t="shared" si="47"/>
        <v>-0.9029526584923296</v>
      </c>
    </row>
    <row r="135" spans="1:35" ht="12.75" outlineLevel="1">
      <c r="A135" s="1" t="s">
        <v>435</v>
      </c>
      <c r="B135" s="16" t="s">
        <v>436</v>
      </c>
      <c r="C135" s="1" t="s">
        <v>1097</v>
      </c>
      <c r="E135" s="5">
        <v>185783.56</v>
      </c>
      <c r="G135" s="5">
        <v>199466.64</v>
      </c>
      <c r="I135" s="9">
        <f t="shared" si="40"/>
        <v>-13683.080000000016</v>
      </c>
      <c r="K135" s="21">
        <f t="shared" si="41"/>
        <v>-0.06859833804790623</v>
      </c>
      <c r="M135" s="9">
        <v>578110.79</v>
      </c>
      <c r="O135" s="9">
        <v>592339.86</v>
      </c>
      <c r="Q135" s="9">
        <f t="shared" si="42"/>
        <v>-14229.069999999949</v>
      </c>
      <c r="S135" s="21">
        <f t="shared" si="43"/>
        <v>-0.024021800592652923</v>
      </c>
      <c r="U135" s="9">
        <v>792354.89</v>
      </c>
      <c r="W135" s="9">
        <v>722923.64</v>
      </c>
      <c r="Y135" s="9">
        <f t="shared" si="44"/>
        <v>69431.25</v>
      </c>
      <c r="AA135" s="21">
        <f t="shared" si="45"/>
        <v>0.09604230123115078</v>
      </c>
      <c r="AC135" s="9">
        <v>2434811.79</v>
      </c>
      <c r="AE135" s="9">
        <v>2155724.07</v>
      </c>
      <c r="AG135" s="9">
        <f t="shared" si="46"/>
        <v>279087.7200000002</v>
      </c>
      <c r="AI135" s="21">
        <f t="shared" si="47"/>
        <v>0.1294635634884386</v>
      </c>
    </row>
    <row r="136" spans="1:35" ht="12.75" outlineLevel="1">
      <c r="A136" s="1" t="s">
        <v>437</v>
      </c>
      <c r="B136" s="16" t="s">
        <v>438</v>
      </c>
      <c r="C136" s="1" t="s">
        <v>1098</v>
      </c>
      <c r="E136" s="5">
        <v>-192624.75</v>
      </c>
      <c r="G136" s="5">
        <v>-190591.79</v>
      </c>
      <c r="I136" s="9">
        <f t="shared" si="40"/>
        <v>-2032.9599999999919</v>
      </c>
      <c r="K136" s="21">
        <f t="shared" si="41"/>
        <v>-0.01066656648746513</v>
      </c>
      <c r="M136" s="9">
        <v>-572463.33</v>
      </c>
      <c r="O136" s="9">
        <v>-571740.55</v>
      </c>
      <c r="Q136" s="9">
        <f t="shared" si="42"/>
        <v>-722.7799999999115</v>
      </c>
      <c r="S136" s="21">
        <f t="shared" si="43"/>
        <v>-0.0012641748079612535</v>
      </c>
      <c r="U136" s="9">
        <v>-769368.84</v>
      </c>
      <c r="W136" s="9">
        <v>-700970.86</v>
      </c>
      <c r="Y136" s="9">
        <f t="shared" si="44"/>
        <v>-68397.97999999998</v>
      </c>
      <c r="AA136" s="21">
        <f t="shared" si="45"/>
        <v>-0.0975760675700556</v>
      </c>
      <c r="AC136" s="9">
        <v>-2324032.56</v>
      </c>
      <c r="AE136" s="9">
        <v>-2000503.2399999998</v>
      </c>
      <c r="AG136" s="9">
        <f t="shared" si="46"/>
        <v>-323529.3200000003</v>
      </c>
      <c r="AI136" s="21">
        <f t="shared" si="47"/>
        <v>-0.16172396701541975</v>
      </c>
    </row>
    <row r="137" spans="1:35" ht="12.75" outlineLevel="1">
      <c r="A137" s="1" t="s">
        <v>439</v>
      </c>
      <c r="B137" s="16" t="s">
        <v>440</v>
      </c>
      <c r="C137" s="1" t="s">
        <v>1099</v>
      </c>
      <c r="E137" s="5">
        <v>3861.4500000000003</v>
      </c>
      <c r="G137" s="5">
        <v>4499.43</v>
      </c>
      <c r="I137" s="9">
        <f t="shared" si="40"/>
        <v>-637.98</v>
      </c>
      <c r="K137" s="21">
        <f t="shared" si="41"/>
        <v>-0.14179129356385142</v>
      </c>
      <c r="M137" s="9">
        <v>12082.06</v>
      </c>
      <c r="O137" s="9">
        <v>13156.300000000001</v>
      </c>
      <c r="Q137" s="9">
        <f t="shared" si="42"/>
        <v>-1074.2400000000016</v>
      </c>
      <c r="S137" s="21">
        <f t="shared" si="43"/>
        <v>-0.08165213623891227</v>
      </c>
      <c r="U137" s="9">
        <v>16483.36</v>
      </c>
      <c r="W137" s="9">
        <v>17796.21</v>
      </c>
      <c r="Y137" s="9">
        <f t="shared" si="44"/>
        <v>-1312.8499999999985</v>
      </c>
      <c r="AA137" s="21">
        <f t="shared" si="45"/>
        <v>-0.07377132546761353</v>
      </c>
      <c r="AC137" s="9">
        <v>51638.35</v>
      </c>
      <c r="AE137" s="9">
        <v>53909.2</v>
      </c>
      <c r="AG137" s="9">
        <f t="shared" si="46"/>
        <v>-2270.8499999999985</v>
      </c>
      <c r="AI137" s="21">
        <f t="shared" si="47"/>
        <v>-0.042123607844301136</v>
      </c>
    </row>
    <row r="138" spans="1:35" ht="12.75" outlineLevel="1">
      <c r="A138" s="1" t="s">
        <v>441</v>
      </c>
      <c r="B138" s="16" t="s">
        <v>442</v>
      </c>
      <c r="C138" s="1" t="s">
        <v>1100</v>
      </c>
      <c r="E138" s="5">
        <v>-1924.1000000000001</v>
      </c>
      <c r="G138" s="5">
        <v>-1926.49</v>
      </c>
      <c r="I138" s="9">
        <f t="shared" si="40"/>
        <v>2.3899999999998727</v>
      </c>
      <c r="K138" s="21">
        <f t="shared" si="41"/>
        <v>0.0012405981863388197</v>
      </c>
      <c r="M138" s="9">
        <v>-5784.74</v>
      </c>
      <c r="O138" s="9">
        <v>-5779.47</v>
      </c>
      <c r="Q138" s="9">
        <f t="shared" si="42"/>
        <v>-5.269999999999527</v>
      </c>
      <c r="S138" s="21">
        <f t="shared" si="43"/>
        <v>-0.0009118483182713167</v>
      </c>
      <c r="U138" s="9">
        <v>-7775.05</v>
      </c>
      <c r="W138" s="9">
        <v>-7747.85</v>
      </c>
      <c r="Y138" s="9">
        <f t="shared" si="44"/>
        <v>-27.199999999999818</v>
      </c>
      <c r="AA138" s="21">
        <f t="shared" si="45"/>
        <v>-0.0035106513419851724</v>
      </c>
      <c r="AC138" s="9">
        <v>-23490.23</v>
      </c>
      <c r="AE138" s="9">
        <v>-23262.77</v>
      </c>
      <c r="AG138" s="9">
        <f t="shared" si="46"/>
        <v>-227.45999999999913</v>
      </c>
      <c r="AI138" s="21">
        <f t="shared" si="47"/>
        <v>-0.009777855345687514</v>
      </c>
    </row>
    <row r="139" spans="1:35" ht="12.75" outlineLevel="1">
      <c r="A139" s="1" t="s">
        <v>443</v>
      </c>
      <c r="B139" s="16" t="s">
        <v>444</v>
      </c>
      <c r="C139" s="1" t="s">
        <v>1101</v>
      </c>
      <c r="E139" s="5">
        <v>138794.1</v>
      </c>
      <c r="G139" s="5">
        <v>154291.97</v>
      </c>
      <c r="I139" s="9">
        <f t="shared" si="40"/>
        <v>-15497.869999999995</v>
      </c>
      <c r="K139" s="21">
        <f t="shared" si="41"/>
        <v>-0.10044508473124036</v>
      </c>
      <c r="M139" s="9">
        <v>566331.1</v>
      </c>
      <c r="O139" s="9">
        <v>650156.56</v>
      </c>
      <c r="Q139" s="9">
        <f t="shared" si="42"/>
        <v>-83825.46000000008</v>
      </c>
      <c r="S139" s="21">
        <f t="shared" si="43"/>
        <v>-0.12893119158868455</v>
      </c>
      <c r="U139" s="9">
        <v>914108.15</v>
      </c>
      <c r="W139" s="9">
        <v>1007954.54</v>
      </c>
      <c r="Y139" s="9">
        <f t="shared" si="44"/>
        <v>-93846.39000000001</v>
      </c>
      <c r="AA139" s="21">
        <f t="shared" si="45"/>
        <v>-0.09310577637757354</v>
      </c>
      <c r="AC139" s="9">
        <v>2731779.79</v>
      </c>
      <c r="AE139" s="9">
        <v>5347785.87</v>
      </c>
      <c r="AG139" s="9">
        <f t="shared" si="46"/>
        <v>-2616006.08</v>
      </c>
      <c r="AI139" s="21">
        <f t="shared" si="47"/>
        <v>-0.4891755473373133</v>
      </c>
    </row>
    <row r="140" spans="1:35" ht="12.75" outlineLevel="1">
      <c r="A140" s="1" t="s">
        <v>445</v>
      </c>
      <c r="B140" s="16" t="s">
        <v>446</v>
      </c>
      <c r="C140" s="1" t="s">
        <v>1102</v>
      </c>
      <c r="E140" s="5">
        <v>-77640.32</v>
      </c>
      <c r="G140" s="5">
        <v>-45514.06</v>
      </c>
      <c r="I140" s="9">
        <f t="shared" si="40"/>
        <v>-32126.26000000001</v>
      </c>
      <c r="K140" s="21">
        <f t="shared" si="41"/>
        <v>-0.7058535318536736</v>
      </c>
      <c r="M140" s="9">
        <v>-179930.45</v>
      </c>
      <c r="O140" s="9">
        <v>-149608.27</v>
      </c>
      <c r="Q140" s="9">
        <f t="shared" si="42"/>
        <v>-30322.180000000022</v>
      </c>
      <c r="S140" s="21">
        <f t="shared" si="43"/>
        <v>-0.2026771648385482</v>
      </c>
      <c r="U140" s="9">
        <v>-287741.52</v>
      </c>
      <c r="W140" s="9">
        <v>-190899.41</v>
      </c>
      <c r="Y140" s="9">
        <f t="shared" si="44"/>
        <v>-96842.11000000002</v>
      </c>
      <c r="AA140" s="21">
        <f t="shared" si="45"/>
        <v>-0.5072939198712034</v>
      </c>
      <c r="AC140" s="9">
        <v>-955677.4500000001</v>
      </c>
      <c r="AE140" s="9">
        <v>-1939887.78</v>
      </c>
      <c r="AG140" s="9">
        <f t="shared" si="46"/>
        <v>984210.33</v>
      </c>
      <c r="AI140" s="21">
        <f t="shared" si="47"/>
        <v>0.5073542604613963</v>
      </c>
    </row>
    <row r="141" spans="1:35" ht="12.75" outlineLevel="1">
      <c r="A141" s="1" t="s">
        <v>447</v>
      </c>
      <c r="B141" s="16" t="s">
        <v>448</v>
      </c>
      <c r="C141" s="1" t="s">
        <v>1103</v>
      </c>
      <c r="E141" s="5">
        <v>714308.98</v>
      </c>
      <c r="G141" s="5">
        <v>829724.1900000001</v>
      </c>
      <c r="I141" s="9">
        <f t="shared" si="40"/>
        <v>-115415.21000000008</v>
      </c>
      <c r="K141" s="21">
        <f t="shared" si="41"/>
        <v>-0.13910069320746218</v>
      </c>
      <c r="M141" s="9">
        <v>2169302.26</v>
      </c>
      <c r="O141" s="9">
        <v>4167606.602</v>
      </c>
      <c r="Q141" s="9">
        <f t="shared" si="42"/>
        <v>-1998304.3420000002</v>
      </c>
      <c r="S141" s="21">
        <f t="shared" si="43"/>
        <v>-0.47948487773318876</v>
      </c>
      <c r="U141" s="9">
        <v>3757427.89</v>
      </c>
      <c r="W141" s="9">
        <v>6470231.68</v>
      </c>
      <c r="Y141" s="9">
        <f t="shared" si="44"/>
        <v>-2712803.7899999996</v>
      </c>
      <c r="AA141" s="21">
        <f t="shared" si="45"/>
        <v>-0.4192745985256589</v>
      </c>
      <c r="AC141" s="9">
        <v>9325542.700000001</v>
      </c>
      <c r="AE141" s="9">
        <v>23037417.25</v>
      </c>
      <c r="AG141" s="9">
        <f t="shared" si="46"/>
        <v>-13711874.549999999</v>
      </c>
      <c r="AI141" s="21">
        <f t="shared" si="47"/>
        <v>-0.5952001650705875</v>
      </c>
    </row>
    <row r="142" spans="1:35" ht="12.75" outlineLevel="1">
      <c r="A142" s="1" t="s">
        <v>449</v>
      </c>
      <c r="B142" s="16" t="s">
        <v>450</v>
      </c>
      <c r="C142" s="1" t="s">
        <v>1104</v>
      </c>
      <c r="E142" s="5">
        <v>19841.97</v>
      </c>
      <c r="G142" s="5">
        <v>8452.130000000001</v>
      </c>
      <c r="I142" s="9">
        <f t="shared" si="40"/>
        <v>11389.84</v>
      </c>
      <c r="K142" s="21">
        <f t="shared" si="41"/>
        <v>1.3475703757514377</v>
      </c>
      <c r="M142" s="9">
        <v>29257.43</v>
      </c>
      <c r="O142" s="9">
        <v>16081.12</v>
      </c>
      <c r="Q142" s="9">
        <f t="shared" si="42"/>
        <v>13176.31</v>
      </c>
      <c r="S142" s="21">
        <f t="shared" si="43"/>
        <v>0.8193651934691115</v>
      </c>
      <c r="U142" s="9">
        <v>62010.840000000004</v>
      </c>
      <c r="W142" s="9">
        <v>25812.25</v>
      </c>
      <c r="Y142" s="9">
        <f t="shared" si="44"/>
        <v>36198.590000000004</v>
      </c>
      <c r="AA142" s="21">
        <f t="shared" si="45"/>
        <v>1.4023802651841666</v>
      </c>
      <c r="AC142" s="9">
        <v>91412.49</v>
      </c>
      <c r="AE142" s="9">
        <v>182456.82</v>
      </c>
      <c r="AG142" s="9">
        <f t="shared" si="46"/>
        <v>-91044.33</v>
      </c>
      <c r="AI142" s="21">
        <f t="shared" si="47"/>
        <v>-0.4989911037581385</v>
      </c>
    </row>
    <row r="143" spans="1:35" ht="12.75" outlineLevel="1">
      <c r="A143" s="1" t="s">
        <v>451</v>
      </c>
      <c r="B143" s="16" t="s">
        <v>452</v>
      </c>
      <c r="C143" s="1" t="s">
        <v>1105</v>
      </c>
      <c r="E143" s="5">
        <v>-7920.66</v>
      </c>
      <c r="G143" s="5">
        <v>-46905.26</v>
      </c>
      <c r="I143" s="9">
        <f t="shared" si="40"/>
        <v>38984.600000000006</v>
      </c>
      <c r="K143" s="21">
        <f t="shared" si="41"/>
        <v>0.8311349302828724</v>
      </c>
      <c r="M143" s="9">
        <v>-7945.64</v>
      </c>
      <c r="O143" s="9">
        <v>-53713.19</v>
      </c>
      <c r="Q143" s="9">
        <f t="shared" si="42"/>
        <v>45767.55</v>
      </c>
      <c r="S143" s="21">
        <f t="shared" si="43"/>
        <v>0.8520728335070027</v>
      </c>
      <c r="U143" s="9">
        <v>-11820.72</v>
      </c>
      <c r="W143" s="9">
        <v>-54477.1</v>
      </c>
      <c r="Y143" s="9">
        <f t="shared" si="44"/>
        <v>42656.38</v>
      </c>
      <c r="AA143" s="21">
        <f t="shared" si="45"/>
        <v>0.7830148814823109</v>
      </c>
      <c r="AC143" s="9">
        <v>45863.19</v>
      </c>
      <c r="AE143" s="9">
        <v>-56620.88</v>
      </c>
      <c r="AG143" s="9">
        <f t="shared" si="46"/>
        <v>102484.07</v>
      </c>
      <c r="AI143" s="21">
        <f t="shared" si="47"/>
        <v>1.8100048957204482</v>
      </c>
    </row>
    <row r="144" spans="1:35" ht="12.75" outlineLevel="1">
      <c r="A144" s="1" t="s">
        <v>453</v>
      </c>
      <c r="B144" s="16" t="s">
        <v>454</v>
      </c>
      <c r="C144" s="1" t="s">
        <v>1106</v>
      </c>
      <c r="E144" s="5">
        <v>0</v>
      </c>
      <c r="G144" s="5">
        <v>2334.4900000000002</v>
      </c>
      <c r="I144" s="9">
        <f t="shared" si="40"/>
        <v>-2334.4900000000002</v>
      </c>
      <c r="K144" s="21" t="str">
        <f t="shared" si="41"/>
        <v>N.M.</v>
      </c>
      <c r="M144" s="9">
        <v>0</v>
      </c>
      <c r="O144" s="9">
        <v>-4532.18</v>
      </c>
      <c r="Q144" s="9">
        <f t="shared" si="42"/>
        <v>4532.18</v>
      </c>
      <c r="S144" s="21" t="str">
        <f t="shared" si="43"/>
        <v>N.M.</v>
      </c>
      <c r="U144" s="9">
        <v>0</v>
      </c>
      <c r="W144" s="9">
        <v>9337.960000000001</v>
      </c>
      <c r="Y144" s="9">
        <f t="shared" si="44"/>
        <v>-9337.960000000001</v>
      </c>
      <c r="AA144" s="21" t="str">
        <f t="shared" si="45"/>
        <v>N.M.</v>
      </c>
      <c r="AC144" s="9">
        <v>142046.03</v>
      </c>
      <c r="AE144" s="9">
        <v>1707053.69</v>
      </c>
      <c r="AG144" s="9">
        <f t="shared" si="46"/>
        <v>-1565007.66</v>
      </c>
      <c r="AI144" s="21">
        <f t="shared" si="47"/>
        <v>-0.9167887742300594</v>
      </c>
    </row>
    <row r="145" spans="1:35" ht="12.75" outlineLevel="1">
      <c r="A145" s="1" t="s">
        <v>455</v>
      </c>
      <c r="B145" s="16" t="s">
        <v>456</v>
      </c>
      <c r="C145" s="1" t="s">
        <v>1107</v>
      </c>
      <c r="E145" s="5">
        <v>1388.8500000000001</v>
      </c>
      <c r="G145" s="5">
        <v>3310.11</v>
      </c>
      <c r="I145" s="9">
        <f t="shared" si="40"/>
        <v>-1921.26</v>
      </c>
      <c r="K145" s="21">
        <f t="shared" si="41"/>
        <v>-0.5804217986713432</v>
      </c>
      <c r="M145" s="9">
        <v>4276.54</v>
      </c>
      <c r="O145" s="9">
        <v>3572.85</v>
      </c>
      <c r="Q145" s="9">
        <f t="shared" si="42"/>
        <v>703.69</v>
      </c>
      <c r="S145" s="21">
        <f t="shared" si="43"/>
        <v>0.19695481198483006</v>
      </c>
      <c r="U145" s="9">
        <v>4294.54</v>
      </c>
      <c r="W145" s="9">
        <v>3643.65</v>
      </c>
      <c r="Y145" s="9">
        <f t="shared" si="44"/>
        <v>650.8899999999999</v>
      </c>
      <c r="AA145" s="21">
        <f t="shared" si="45"/>
        <v>0.17863680649897765</v>
      </c>
      <c r="AC145" s="9">
        <v>32092.41</v>
      </c>
      <c r="AE145" s="9">
        <v>3813.51</v>
      </c>
      <c r="AG145" s="9">
        <f t="shared" si="46"/>
        <v>28278.9</v>
      </c>
      <c r="AI145" s="21">
        <f t="shared" si="47"/>
        <v>7.415451906511324</v>
      </c>
    </row>
    <row r="146" spans="1:35" ht="12.75" outlineLevel="1">
      <c r="A146" s="1" t="s">
        <v>457</v>
      </c>
      <c r="B146" s="16" t="s">
        <v>458</v>
      </c>
      <c r="C146" s="1" t="s">
        <v>1108</v>
      </c>
      <c r="E146" s="5">
        <v>0</v>
      </c>
      <c r="G146" s="5">
        <v>0.05</v>
      </c>
      <c r="I146" s="9">
        <f t="shared" si="40"/>
        <v>-0.05</v>
      </c>
      <c r="K146" s="21" t="str">
        <f t="shared" si="41"/>
        <v>N.M.</v>
      </c>
      <c r="M146" s="9">
        <v>0</v>
      </c>
      <c r="O146" s="9">
        <v>0.05</v>
      </c>
      <c r="Q146" s="9">
        <f t="shared" si="42"/>
        <v>-0.05</v>
      </c>
      <c r="S146" s="21" t="str">
        <f t="shared" si="43"/>
        <v>N.M.</v>
      </c>
      <c r="U146" s="9">
        <v>0</v>
      </c>
      <c r="W146" s="9">
        <v>0.05</v>
      </c>
      <c r="Y146" s="9">
        <f t="shared" si="44"/>
        <v>-0.05</v>
      </c>
      <c r="AA146" s="21" t="str">
        <f t="shared" si="45"/>
        <v>N.M.</v>
      </c>
      <c r="AC146" s="9">
        <v>-840726.38</v>
      </c>
      <c r="AE146" s="9">
        <v>1894985.01</v>
      </c>
      <c r="AG146" s="9">
        <f t="shared" si="46"/>
        <v>-2735711.39</v>
      </c>
      <c r="AI146" s="21">
        <f t="shared" si="47"/>
        <v>-1.4436585912624185</v>
      </c>
    </row>
    <row r="147" spans="1:35" ht="12.75" outlineLevel="1">
      <c r="A147" s="1" t="s">
        <v>459</v>
      </c>
      <c r="B147" s="16" t="s">
        <v>460</v>
      </c>
      <c r="C147" s="1" t="s">
        <v>1109</v>
      </c>
      <c r="E147" s="5">
        <v>1123615.58</v>
      </c>
      <c r="G147" s="5">
        <v>766273.92</v>
      </c>
      <c r="I147" s="9">
        <f t="shared" si="40"/>
        <v>357341.66000000003</v>
      </c>
      <c r="K147" s="21">
        <f t="shared" si="41"/>
        <v>0.4663367115508773</v>
      </c>
      <c r="M147" s="9">
        <v>5221696.18</v>
      </c>
      <c r="O147" s="9">
        <v>1964743.21</v>
      </c>
      <c r="Q147" s="9">
        <f t="shared" si="42"/>
        <v>3256952.9699999997</v>
      </c>
      <c r="S147" s="21">
        <f t="shared" si="43"/>
        <v>1.6576990587996483</v>
      </c>
      <c r="U147" s="9">
        <v>5582798.74</v>
      </c>
      <c r="W147" s="9">
        <v>2199082.16</v>
      </c>
      <c r="Y147" s="9">
        <f t="shared" si="44"/>
        <v>3383716.58</v>
      </c>
      <c r="AA147" s="21">
        <f t="shared" si="45"/>
        <v>1.5386949344357375</v>
      </c>
      <c r="AC147" s="9">
        <v>12812076.440000001</v>
      </c>
      <c r="AE147" s="9">
        <v>2199082.16</v>
      </c>
      <c r="AG147" s="9">
        <f t="shared" si="46"/>
        <v>10612994.280000001</v>
      </c>
      <c r="AI147" s="21">
        <f t="shared" si="47"/>
        <v>4.826101758744658</v>
      </c>
    </row>
    <row r="148" spans="1:35" ht="12.75" outlineLevel="1">
      <c r="A148" s="1" t="s">
        <v>461</v>
      </c>
      <c r="B148" s="16" t="s">
        <v>462</v>
      </c>
      <c r="C148" s="1" t="s">
        <v>1110</v>
      </c>
      <c r="E148" s="5">
        <v>0</v>
      </c>
      <c r="G148" s="5">
        <v>0</v>
      </c>
      <c r="I148" s="9">
        <f t="shared" si="40"/>
        <v>0</v>
      </c>
      <c r="K148" s="21">
        <f t="shared" si="41"/>
        <v>0</v>
      </c>
      <c r="M148" s="9">
        <v>0</v>
      </c>
      <c r="O148" s="9">
        <v>-58593.770000000004</v>
      </c>
      <c r="Q148" s="9">
        <f t="shared" si="42"/>
        <v>58593.770000000004</v>
      </c>
      <c r="S148" s="21" t="str">
        <f t="shared" si="43"/>
        <v>N.M.</v>
      </c>
      <c r="U148" s="9">
        <v>0</v>
      </c>
      <c r="W148" s="9">
        <v>0</v>
      </c>
      <c r="Y148" s="9">
        <f t="shared" si="44"/>
        <v>0</v>
      </c>
      <c r="AA148" s="21">
        <f t="shared" si="45"/>
        <v>0</v>
      </c>
      <c r="AC148" s="9">
        <v>0</v>
      </c>
      <c r="AE148" s="9">
        <v>0</v>
      </c>
      <c r="AG148" s="9">
        <f t="shared" si="46"/>
        <v>0</v>
      </c>
      <c r="AI148" s="21">
        <f t="shared" si="47"/>
        <v>0</v>
      </c>
    </row>
    <row r="149" spans="1:35" ht="12.75" outlineLevel="1">
      <c r="A149" s="1" t="s">
        <v>463</v>
      </c>
      <c r="B149" s="16" t="s">
        <v>464</v>
      </c>
      <c r="C149" s="1" t="s">
        <v>1111</v>
      </c>
      <c r="E149" s="5">
        <v>0</v>
      </c>
      <c r="G149" s="5">
        <v>0</v>
      </c>
      <c r="I149" s="9">
        <f t="shared" si="40"/>
        <v>0</v>
      </c>
      <c r="K149" s="21">
        <f t="shared" si="41"/>
        <v>0</v>
      </c>
      <c r="M149" s="9">
        <v>0</v>
      </c>
      <c r="O149" s="9">
        <v>-256496.998</v>
      </c>
      <c r="Q149" s="9">
        <f t="shared" si="42"/>
        <v>256496.998</v>
      </c>
      <c r="S149" s="21" t="str">
        <f t="shared" si="43"/>
        <v>N.M.</v>
      </c>
      <c r="U149" s="9">
        <v>0</v>
      </c>
      <c r="W149" s="9">
        <v>0</v>
      </c>
      <c r="Y149" s="9">
        <f t="shared" si="44"/>
        <v>0</v>
      </c>
      <c r="AA149" s="21">
        <f t="shared" si="45"/>
        <v>0</v>
      </c>
      <c r="AC149" s="9">
        <v>284.39</v>
      </c>
      <c r="AE149" s="9">
        <v>0</v>
      </c>
      <c r="AG149" s="9">
        <f t="shared" si="46"/>
        <v>284.39</v>
      </c>
      <c r="AI149" s="21" t="str">
        <f t="shared" si="47"/>
        <v>N.M.</v>
      </c>
    </row>
    <row r="150" spans="1:35" ht="12.75" outlineLevel="1">
      <c r="A150" s="1" t="s">
        <v>465</v>
      </c>
      <c r="B150" s="16" t="s">
        <v>466</v>
      </c>
      <c r="C150" s="1" t="s">
        <v>1112</v>
      </c>
      <c r="E150" s="5">
        <v>0</v>
      </c>
      <c r="G150" s="5">
        <v>0</v>
      </c>
      <c r="I150" s="9">
        <f t="shared" si="40"/>
        <v>0</v>
      </c>
      <c r="K150" s="21">
        <f t="shared" si="41"/>
        <v>0</v>
      </c>
      <c r="M150" s="9">
        <v>0</v>
      </c>
      <c r="O150" s="9">
        <v>-8553.5</v>
      </c>
      <c r="Q150" s="9">
        <f t="shared" si="42"/>
        <v>8553.5</v>
      </c>
      <c r="S150" s="21" t="str">
        <f t="shared" si="43"/>
        <v>N.M.</v>
      </c>
      <c r="U150" s="9">
        <v>0</v>
      </c>
      <c r="W150" s="9">
        <v>0</v>
      </c>
      <c r="Y150" s="9">
        <f t="shared" si="44"/>
        <v>0</v>
      </c>
      <c r="AA150" s="21">
        <f t="shared" si="45"/>
        <v>0</v>
      </c>
      <c r="AC150" s="9">
        <v>0</v>
      </c>
      <c r="AE150" s="9">
        <v>0</v>
      </c>
      <c r="AG150" s="9">
        <f t="shared" si="46"/>
        <v>0</v>
      </c>
      <c r="AI150" s="21">
        <f t="shared" si="47"/>
        <v>0</v>
      </c>
    </row>
    <row r="151" spans="1:35" ht="12.75" outlineLevel="1">
      <c r="A151" s="1" t="s">
        <v>467</v>
      </c>
      <c r="B151" s="16" t="s">
        <v>468</v>
      </c>
      <c r="C151" s="1" t="s">
        <v>1113</v>
      </c>
      <c r="E151" s="5">
        <v>0</v>
      </c>
      <c r="G151" s="5">
        <v>0</v>
      </c>
      <c r="I151" s="9">
        <f t="shared" si="40"/>
        <v>0</v>
      </c>
      <c r="K151" s="21">
        <f t="shared" si="41"/>
        <v>0</v>
      </c>
      <c r="M151" s="9">
        <v>0</v>
      </c>
      <c r="O151" s="9">
        <v>-575700.952</v>
      </c>
      <c r="Q151" s="9">
        <f t="shared" si="42"/>
        <v>575700.952</v>
      </c>
      <c r="S151" s="21" t="str">
        <f t="shared" si="43"/>
        <v>N.M.</v>
      </c>
      <c r="U151" s="9">
        <v>0</v>
      </c>
      <c r="W151" s="9">
        <v>0</v>
      </c>
      <c r="Y151" s="9">
        <f t="shared" si="44"/>
        <v>0</v>
      </c>
      <c r="AA151" s="21">
        <f t="shared" si="45"/>
        <v>0</v>
      </c>
      <c r="AC151" s="9">
        <v>0</v>
      </c>
      <c r="AE151" s="9">
        <v>0</v>
      </c>
      <c r="AG151" s="9">
        <f t="shared" si="46"/>
        <v>0</v>
      </c>
      <c r="AI151" s="21">
        <f t="shared" si="47"/>
        <v>0</v>
      </c>
    </row>
    <row r="152" spans="1:35" ht="12.75" outlineLevel="1">
      <c r="A152" s="1" t="s">
        <v>469</v>
      </c>
      <c r="B152" s="16" t="s">
        <v>470</v>
      </c>
      <c r="C152" s="1" t="s">
        <v>1114</v>
      </c>
      <c r="E152" s="5">
        <v>471569.061</v>
      </c>
      <c r="G152" s="5">
        <v>360864.27</v>
      </c>
      <c r="I152" s="9">
        <f t="shared" si="40"/>
        <v>110704.79099999997</v>
      </c>
      <c r="K152" s="21">
        <f t="shared" si="41"/>
        <v>0.3067768138973691</v>
      </c>
      <c r="M152" s="9">
        <v>1784300.781</v>
      </c>
      <c r="O152" s="9">
        <v>2972464.38</v>
      </c>
      <c r="Q152" s="9">
        <f t="shared" si="42"/>
        <v>-1188163.599</v>
      </c>
      <c r="S152" s="21">
        <f t="shared" si="43"/>
        <v>-0.39972341031047104</v>
      </c>
      <c r="U152" s="9">
        <v>2960630.761</v>
      </c>
      <c r="W152" s="9">
        <v>4978475.72</v>
      </c>
      <c r="Y152" s="9">
        <f t="shared" si="44"/>
        <v>-2017844.9589999998</v>
      </c>
      <c r="AA152" s="21">
        <f t="shared" si="45"/>
        <v>-0.40531380938421047</v>
      </c>
      <c r="AC152" s="9">
        <v>9106094.390999999</v>
      </c>
      <c r="AE152" s="9">
        <v>4978475.72</v>
      </c>
      <c r="AG152" s="9">
        <f t="shared" si="46"/>
        <v>4127618.670999999</v>
      </c>
      <c r="AI152" s="21">
        <f t="shared" si="47"/>
        <v>0.8290928595710816</v>
      </c>
    </row>
    <row r="153" spans="1:35" ht="12.75" outlineLevel="1">
      <c r="A153" s="1" t="s">
        <v>471</v>
      </c>
      <c r="B153" s="16" t="s">
        <v>472</v>
      </c>
      <c r="C153" s="1" t="s">
        <v>1115</v>
      </c>
      <c r="E153" s="5">
        <v>49536.378</v>
      </c>
      <c r="G153" s="5">
        <v>92570.17</v>
      </c>
      <c r="I153" s="9">
        <f t="shared" si="40"/>
        <v>-43033.792</v>
      </c>
      <c r="K153" s="21">
        <f t="shared" si="41"/>
        <v>-0.4648775302022239</v>
      </c>
      <c r="M153" s="9">
        <v>183273.931</v>
      </c>
      <c r="O153" s="9">
        <v>435494.59</v>
      </c>
      <c r="Q153" s="9">
        <f t="shared" si="42"/>
        <v>-252220.659</v>
      </c>
      <c r="S153" s="21">
        <f t="shared" si="43"/>
        <v>-0.5791591096458856</v>
      </c>
      <c r="U153" s="9">
        <v>274012.641</v>
      </c>
      <c r="W153" s="9">
        <v>680638.28</v>
      </c>
      <c r="Y153" s="9">
        <f t="shared" si="44"/>
        <v>-406625.639</v>
      </c>
      <c r="AA153" s="21">
        <f t="shared" si="45"/>
        <v>-0.5974181161247646</v>
      </c>
      <c r="AC153" s="9">
        <v>831550.567</v>
      </c>
      <c r="AE153" s="9">
        <v>680638.28</v>
      </c>
      <c r="AG153" s="9">
        <f t="shared" si="46"/>
        <v>150912.287</v>
      </c>
      <c r="AI153" s="21">
        <f t="shared" si="47"/>
        <v>0.22172171538750363</v>
      </c>
    </row>
    <row r="154" spans="1:35" ht="12.75" outlineLevel="1">
      <c r="A154" s="1" t="s">
        <v>473</v>
      </c>
      <c r="B154" s="16" t="s">
        <v>474</v>
      </c>
      <c r="C154" s="1" t="s">
        <v>1116</v>
      </c>
      <c r="E154" s="5">
        <v>131515</v>
      </c>
      <c r="G154" s="5">
        <v>-941</v>
      </c>
      <c r="I154" s="9">
        <f t="shared" si="40"/>
        <v>132456</v>
      </c>
      <c r="K154" s="21" t="str">
        <f t="shared" si="41"/>
        <v>N.M.</v>
      </c>
      <c r="M154" s="9">
        <v>205714</v>
      </c>
      <c r="O154" s="9">
        <v>19044</v>
      </c>
      <c r="Q154" s="9">
        <f t="shared" si="42"/>
        <v>186670</v>
      </c>
      <c r="S154" s="21">
        <f t="shared" si="43"/>
        <v>9.80203738710355</v>
      </c>
      <c r="U154" s="9">
        <v>220181</v>
      </c>
      <c r="W154" s="9">
        <v>56165</v>
      </c>
      <c r="Y154" s="9">
        <f t="shared" si="44"/>
        <v>164016</v>
      </c>
      <c r="AA154" s="21">
        <f t="shared" si="45"/>
        <v>2.9202528264933676</v>
      </c>
      <c r="AC154" s="9">
        <v>981328.39</v>
      </c>
      <c r="AE154" s="9">
        <v>56165</v>
      </c>
      <c r="AG154" s="9">
        <f t="shared" si="46"/>
        <v>925163.39</v>
      </c>
      <c r="AI154" s="21" t="str">
        <f t="shared" si="47"/>
        <v>N.M.</v>
      </c>
    </row>
    <row r="155" spans="1:35" ht="12.75" outlineLevel="1">
      <c r="A155" s="1" t="s">
        <v>475</v>
      </c>
      <c r="B155" s="16" t="s">
        <v>476</v>
      </c>
      <c r="C155" s="1" t="s">
        <v>1117</v>
      </c>
      <c r="E155" s="5">
        <v>2318484</v>
      </c>
      <c r="G155" s="5">
        <v>2064116</v>
      </c>
      <c r="I155" s="9">
        <f t="shared" si="40"/>
        <v>254368</v>
      </c>
      <c r="K155" s="21">
        <f t="shared" si="41"/>
        <v>0.1232333841702695</v>
      </c>
      <c r="M155" s="9">
        <v>7327826</v>
      </c>
      <c r="O155" s="9">
        <v>6345910</v>
      </c>
      <c r="Q155" s="9">
        <f t="shared" si="42"/>
        <v>981916</v>
      </c>
      <c r="S155" s="21">
        <f t="shared" si="43"/>
        <v>0.1547321030395956</v>
      </c>
      <c r="U155" s="9">
        <v>11862296</v>
      </c>
      <c r="W155" s="9">
        <v>8199712</v>
      </c>
      <c r="Y155" s="9">
        <f t="shared" si="44"/>
        <v>3662584</v>
      </c>
      <c r="AA155" s="21">
        <f t="shared" si="45"/>
        <v>0.44667227336765</v>
      </c>
      <c r="AC155" s="9">
        <v>33975985</v>
      </c>
      <c r="AE155" s="9">
        <v>8199712</v>
      </c>
      <c r="AG155" s="9">
        <f t="shared" si="46"/>
        <v>25776273</v>
      </c>
      <c r="AI155" s="21">
        <f t="shared" si="47"/>
        <v>3.1435583347317566</v>
      </c>
    </row>
    <row r="156" spans="1:35" ht="12.75" outlineLevel="1">
      <c r="A156" s="1" t="s">
        <v>477</v>
      </c>
      <c r="B156" s="16" t="s">
        <v>478</v>
      </c>
      <c r="C156" s="1" t="s">
        <v>1118</v>
      </c>
      <c r="E156" s="5">
        <v>240438.07</v>
      </c>
      <c r="G156" s="5">
        <v>0</v>
      </c>
      <c r="I156" s="9">
        <f t="shared" si="40"/>
        <v>240438.07</v>
      </c>
      <c r="K156" s="21" t="str">
        <f t="shared" si="41"/>
        <v>N.M.</v>
      </c>
      <c r="M156" s="9">
        <v>514263.28</v>
      </c>
      <c r="O156" s="9">
        <v>0</v>
      </c>
      <c r="Q156" s="9">
        <f t="shared" si="42"/>
        <v>514263.28</v>
      </c>
      <c r="S156" s="21" t="str">
        <f t="shared" si="43"/>
        <v>N.M.</v>
      </c>
      <c r="U156" s="9">
        <v>642092.46</v>
      </c>
      <c r="W156" s="9">
        <v>0</v>
      </c>
      <c r="Y156" s="9">
        <f t="shared" si="44"/>
        <v>642092.46</v>
      </c>
      <c r="AA156" s="21" t="str">
        <f t="shared" si="45"/>
        <v>N.M.</v>
      </c>
      <c r="AC156" s="9">
        <v>1512591.543</v>
      </c>
      <c r="AE156" s="9">
        <v>0</v>
      </c>
      <c r="AG156" s="9">
        <f t="shared" si="46"/>
        <v>1512591.543</v>
      </c>
      <c r="AI156" s="21" t="str">
        <f t="shared" si="47"/>
        <v>N.M.</v>
      </c>
    </row>
    <row r="157" spans="1:68" s="90" customFormat="1" ht="12.75">
      <c r="A157" s="90" t="s">
        <v>92</v>
      </c>
      <c r="B157" s="91"/>
      <c r="C157" s="77" t="s">
        <v>1119</v>
      </c>
      <c r="D157" s="105"/>
      <c r="E157" s="105">
        <v>5436710.049000001</v>
      </c>
      <c r="F157" s="105"/>
      <c r="G157" s="105">
        <v>5136048.27</v>
      </c>
      <c r="H157" s="105"/>
      <c r="I157" s="9">
        <f aca="true" t="shared" si="48" ref="I157:I163">+E157-G157</f>
        <v>300661.779000001</v>
      </c>
      <c r="J157" s="37" t="str">
        <f>IF((+E157-G157)=(I157),"  ",$AO$511)</f>
        <v>  </v>
      </c>
      <c r="K157" s="38">
        <f aca="true" t="shared" si="49" ref="K157:K163">IF(G157&lt;0,IF(I157=0,0,IF(OR(G157=0,E157=0),"N.M.",IF(ABS(I157/G157)&gt;=10,"N.M.",I157/(-G157)))),IF(I157=0,0,IF(OR(G157=0,E157=0),"N.M.",IF(ABS(I157/G157)&gt;=10,"N.M.",I157/G157))))</f>
        <v>0.05853951582896651</v>
      </c>
      <c r="L157" s="39"/>
      <c r="M157" s="5">
        <v>18857115.222000003</v>
      </c>
      <c r="N157" s="9"/>
      <c r="O157" s="5">
        <v>18076310.8</v>
      </c>
      <c r="P157" s="9"/>
      <c r="Q157" s="9">
        <f aca="true" t="shared" si="50" ref="Q157:Q163">(+M157-O157)</f>
        <v>780804.4220000021</v>
      </c>
      <c r="R157" s="37" t="str">
        <f>IF((+M157-O157)=(Q157),"  ",$AO$511)</f>
        <v>  </v>
      </c>
      <c r="S157" s="38">
        <f aca="true" t="shared" si="51" ref="S157:S163">IF(O157&lt;0,IF(Q157=0,0,IF(OR(O157=0,M157=0),"N.M.",IF(ABS(Q157/O157)&gt;=10,"N.M.",Q157/(-O157)))),IF(Q157=0,0,IF(OR(O157=0,M157=0),"N.M.",IF(ABS(Q157/O157)&gt;=10,"N.M.",Q157/O157))))</f>
        <v>0.04319489914944382</v>
      </c>
      <c r="T157" s="39"/>
      <c r="U157" s="9">
        <v>27441067.882</v>
      </c>
      <c r="V157" s="9"/>
      <c r="W157" s="9">
        <v>27019403.620000005</v>
      </c>
      <c r="X157" s="9"/>
      <c r="Y157" s="9">
        <f aca="true" t="shared" si="52" ref="Y157:Y163">(+U157-W157)</f>
        <v>421664.2619999945</v>
      </c>
      <c r="Z157" s="37" t="str">
        <f>IF((+U157-W157)=(Y157),"  ",$AO$511)</f>
        <v>  </v>
      </c>
      <c r="AA157" s="38">
        <f aca="true" t="shared" si="53" ref="AA157:AA163">IF(W157&lt;0,IF(Y157=0,0,IF(OR(W157=0,U157=0),"N.M.",IF(ABS(Y157/W157)&gt;=10,"N.M.",Y157/(-W157)))),IF(Y157=0,0,IF(OR(W157=0,U157=0),"N.M.",IF(ABS(Y157/W157)&gt;=10,"N.M.",Y157/W157))))</f>
        <v>0.01560597961118116</v>
      </c>
      <c r="AB157" s="39"/>
      <c r="AC157" s="9">
        <v>77858041.951</v>
      </c>
      <c r="AD157" s="9"/>
      <c r="AE157" s="9">
        <v>64836839.66</v>
      </c>
      <c r="AF157" s="9"/>
      <c r="AG157" s="9">
        <f aca="true" t="shared" si="54" ref="AG157:AG163">(+AC157-AE157)</f>
        <v>13021202.291000009</v>
      </c>
      <c r="AH157" s="37" t="str">
        <f>IF((+AC157-AE157)=(AG157),"  ",$AO$511)</f>
        <v>  </v>
      </c>
      <c r="AI157" s="38">
        <f aca="true" t="shared" si="55" ref="AI157:AI163">IF(AE157&lt;0,IF(AG157=0,0,IF(OR(AE157=0,AC157=0),"N.M.",IF(ABS(AG157/AE157)&gt;=10,"N.M.",AG157/(-AE157)))),IF(AG157=0,0,IF(OR(AE157=0,AC157=0),"N.M.",IF(ABS(AG157/AE157)&gt;=10,"N.M.",AG157/AE157))))</f>
        <v>0.20083030510558986</v>
      </c>
      <c r="AJ157" s="105"/>
      <c r="AK157" s="105"/>
      <c r="AL157" s="105"/>
      <c r="AM157" s="105"/>
      <c r="AN157" s="105"/>
      <c r="AO157" s="105"/>
      <c r="AP157" s="106"/>
      <c r="AQ157" s="107"/>
      <c r="AR157" s="108"/>
      <c r="AS157" s="105"/>
      <c r="AT157" s="105"/>
      <c r="AU157" s="105"/>
      <c r="AV157" s="105"/>
      <c r="AW157" s="105"/>
      <c r="AX157" s="106"/>
      <c r="AY157" s="107"/>
      <c r="AZ157" s="108"/>
      <c r="BA157" s="105"/>
      <c r="BB157" s="105"/>
      <c r="BC157" s="105"/>
      <c r="BD157" s="106"/>
      <c r="BE157" s="107"/>
      <c r="BF157" s="108"/>
      <c r="BG157" s="105"/>
      <c r="BH157" s="109"/>
      <c r="BI157" s="105"/>
      <c r="BJ157" s="109"/>
      <c r="BK157" s="105"/>
      <c r="BL157" s="109"/>
      <c r="BM157" s="105"/>
      <c r="BN157" s="97"/>
      <c r="BO157" s="97"/>
      <c r="BP157" s="97"/>
    </row>
    <row r="158" spans="1:35" ht="12.75" outlineLevel="1">
      <c r="A158" s="1" t="s">
        <v>479</v>
      </c>
      <c r="B158" s="16" t="s">
        <v>480</v>
      </c>
      <c r="C158" s="1" t="s">
        <v>1120</v>
      </c>
      <c r="E158" s="5">
        <v>0</v>
      </c>
      <c r="G158" s="5">
        <v>45282.33</v>
      </c>
      <c r="I158" s="9">
        <f t="shared" si="48"/>
        <v>-45282.33</v>
      </c>
      <c r="K158" s="21" t="str">
        <f t="shared" si="49"/>
        <v>N.M.</v>
      </c>
      <c r="M158" s="9">
        <v>0</v>
      </c>
      <c r="O158" s="9">
        <v>45282.33</v>
      </c>
      <c r="Q158" s="9">
        <f t="shared" si="50"/>
        <v>-45282.33</v>
      </c>
      <c r="S158" s="21" t="str">
        <f t="shared" si="51"/>
        <v>N.M.</v>
      </c>
      <c r="U158" s="9">
        <v>0</v>
      </c>
      <c r="W158" s="9">
        <v>45614.41</v>
      </c>
      <c r="Y158" s="9">
        <f t="shared" si="52"/>
        <v>-45614.41</v>
      </c>
      <c r="AA158" s="21" t="str">
        <f t="shared" si="53"/>
        <v>N.M.</v>
      </c>
      <c r="AC158" s="9">
        <v>-45282.33</v>
      </c>
      <c r="AE158" s="9">
        <v>373370.26</v>
      </c>
      <c r="AG158" s="9">
        <f t="shared" si="54"/>
        <v>-418652.59</v>
      </c>
      <c r="AI158" s="21">
        <f t="shared" si="55"/>
        <v>-1.1212799594697231</v>
      </c>
    </row>
    <row r="159" spans="1:35" ht="12.75" outlineLevel="1">
      <c r="A159" s="1" t="s">
        <v>481</v>
      </c>
      <c r="B159" s="16" t="s">
        <v>482</v>
      </c>
      <c r="C159" s="1" t="s">
        <v>1121</v>
      </c>
      <c r="E159" s="5">
        <v>5171384</v>
      </c>
      <c r="G159" s="5">
        <v>4328449</v>
      </c>
      <c r="I159" s="9">
        <f t="shared" si="48"/>
        <v>842935</v>
      </c>
      <c r="K159" s="21">
        <f t="shared" si="49"/>
        <v>0.19474296682252695</v>
      </c>
      <c r="M159" s="9">
        <v>15637816</v>
      </c>
      <c r="O159" s="9">
        <v>12609591</v>
      </c>
      <c r="Q159" s="9">
        <f t="shared" si="50"/>
        <v>3028225</v>
      </c>
      <c r="S159" s="21">
        <f t="shared" si="51"/>
        <v>0.24015251565256954</v>
      </c>
      <c r="U159" s="9">
        <v>22619039</v>
      </c>
      <c r="W159" s="9">
        <v>18247652</v>
      </c>
      <c r="Y159" s="9">
        <f t="shared" si="52"/>
        <v>4371387</v>
      </c>
      <c r="AA159" s="21">
        <f t="shared" si="53"/>
        <v>0.23955887584879412</v>
      </c>
      <c r="AC159" s="9">
        <v>61218727.76</v>
      </c>
      <c r="AE159" s="9">
        <v>54032509</v>
      </c>
      <c r="AG159" s="9">
        <f t="shared" si="54"/>
        <v>7186218.759999998</v>
      </c>
      <c r="AI159" s="21">
        <f t="shared" si="55"/>
        <v>0.13299805789140753</v>
      </c>
    </row>
    <row r="160" spans="1:35" ht="12.75" outlineLevel="1">
      <c r="A160" s="1" t="s">
        <v>483</v>
      </c>
      <c r="B160" s="16" t="s">
        <v>484</v>
      </c>
      <c r="C160" s="1" t="s">
        <v>1122</v>
      </c>
      <c r="E160" s="5">
        <v>846640</v>
      </c>
      <c r="G160" s="5">
        <v>-8790</v>
      </c>
      <c r="I160" s="9">
        <f t="shared" si="48"/>
        <v>855430</v>
      </c>
      <c r="K160" s="21" t="str">
        <f t="shared" si="49"/>
        <v>N.M.</v>
      </c>
      <c r="M160" s="9">
        <v>1594849</v>
      </c>
      <c r="O160" s="9">
        <v>161915</v>
      </c>
      <c r="Q160" s="9">
        <f t="shared" si="50"/>
        <v>1432934</v>
      </c>
      <c r="S160" s="21">
        <f t="shared" si="51"/>
        <v>8.849915078899423</v>
      </c>
      <c r="U160" s="9">
        <v>1640593</v>
      </c>
      <c r="W160" s="9">
        <v>920971</v>
      </c>
      <c r="Y160" s="9">
        <f t="shared" si="52"/>
        <v>719622</v>
      </c>
      <c r="AA160" s="21">
        <f t="shared" si="53"/>
        <v>0.7813731376992327</v>
      </c>
      <c r="AC160" s="9">
        <v>9025854.7</v>
      </c>
      <c r="AE160" s="9">
        <v>55871977</v>
      </c>
      <c r="AG160" s="9">
        <f t="shared" si="54"/>
        <v>-46846122.3</v>
      </c>
      <c r="AI160" s="21">
        <f t="shared" si="55"/>
        <v>-0.838454710489303</v>
      </c>
    </row>
    <row r="161" spans="1:35" ht="12.75" outlineLevel="1">
      <c r="A161" s="1" t="s">
        <v>485</v>
      </c>
      <c r="B161" s="16" t="s">
        <v>486</v>
      </c>
      <c r="C161" s="1" t="s">
        <v>1123</v>
      </c>
      <c r="E161" s="5">
        <v>3522353</v>
      </c>
      <c r="G161" s="5">
        <v>3345743</v>
      </c>
      <c r="I161" s="9">
        <f t="shared" si="48"/>
        <v>176610</v>
      </c>
      <c r="K161" s="21">
        <f t="shared" si="49"/>
        <v>0.05278648120910662</v>
      </c>
      <c r="M161" s="9">
        <v>10794695</v>
      </c>
      <c r="O161" s="9">
        <v>9861774.81</v>
      </c>
      <c r="Q161" s="9">
        <f t="shared" si="50"/>
        <v>932920.1899999995</v>
      </c>
      <c r="S161" s="21">
        <f t="shared" si="51"/>
        <v>0.09459962410153629</v>
      </c>
      <c r="U161" s="9">
        <v>13822894</v>
      </c>
      <c r="W161" s="9">
        <v>13680742</v>
      </c>
      <c r="Y161" s="9">
        <f t="shared" si="52"/>
        <v>142152</v>
      </c>
      <c r="AA161" s="21">
        <f t="shared" si="53"/>
        <v>0.010390664482964447</v>
      </c>
      <c r="AC161" s="9">
        <v>42622493</v>
      </c>
      <c r="AE161" s="9">
        <v>40072922</v>
      </c>
      <c r="AG161" s="9">
        <f t="shared" si="54"/>
        <v>2549571</v>
      </c>
      <c r="AI161" s="21">
        <f t="shared" si="55"/>
        <v>0.06362328656742326</v>
      </c>
    </row>
    <row r="162" spans="1:35" ht="12.75" outlineLevel="1">
      <c r="A162" s="1" t="s">
        <v>487</v>
      </c>
      <c r="B162" s="16" t="s">
        <v>488</v>
      </c>
      <c r="C162" s="1" t="s">
        <v>1124</v>
      </c>
      <c r="E162" s="5">
        <v>2819009.92</v>
      </c>
      <c r="G162" s="5">
        <v>5826181</v>
      </c>
      <c r="I162" s="9">
        <f t="shared" si="48"/>
        <v>-3007171.08</v>
      </c>
      <c r="K162" s="21">
        <f t="shared" si="49"/>
        <v>-0.5161478985977264</v>
      </c>
      <c r="M162" s="9">
        <v>10744205.27</v>
      </c>
      <c r="O162" s="9">
        <v>16682872.04</v>
      </c>
      <c r="Q162" s="9">
        <f t="shared" si="50"/>
        <v>-5938666.77</v>
      </c>
      <c r="S162" s="21">
        <f t="shared" si="51"/>
        <v>-0.3559738848179764</v>
      </c>
      <c r="U162" s="9">
        <v>16640916.1</v>
      </c>
      <c r="W162" s="9">
        <v>22635416.79</v>
      </c>
      <c r="Y162" s="9">
        <f t="shared" si="52"/>
        <v>-5994500.6899999995</v>
      </c>
      <c r="AA162" s="21">
        <f t="shared" si="53"/>
        <v>-0.2648283769463562</v>
      </c>
      <c r="AC162" s="9">
        <v>53560806.25</v>
      </c>
      <c r="AE162" s="9">
        <v>68624811.78999999</v>
      </c>
      <c r="AG162" s="9">
        <f t="shared" si="54"/>
        <v>-15064005.539999992</v>
      </c>
      <c r="AI162" s="21">
        <f t="shared" si="55"/>
        <v>-0.2195125224692437</v>
      </c>
    </row>
    <row r="163" spans="1:68" s="90" customFormat="1" ht="12.75">
      <c r="A163" s="90" t="s">
        <v>93</v>
      </c>
      <c r="B163" s="91"/>
      <c r="C163" s="77" t="s">
        <v>1125</v>
      </c>
      <c r="D163" s="105"/>
      <c r="E163" s="105">
        <v>12359386.92</v>
      </c>
      <c r="F163" s="105"/>
      <c r="G163" s="105">
        <v>13536865.33</v>
      </c>
      <c r="H163" s="105"/>
      <c r="I163" s="9">
        <f t="shared" si="48"/>
        <v>-1177478.4100000001</v>
      </c>
      <c r="J163" s="37" t="str">
        <f>IF((+E163-G163)=(I163),"  ",$AO$511)</f>
        <v>  </v>
      </c>
      <c r="K163" s="38">
        <f t="shared" si="49"/>
        <v>-0.08698309256209466</v>
      </c>
      <c r="L163" s="39"/>
      <c r="M163" s="5">
        <v>38771565.269999996</v>
      </c>
      <c r="N163" s="9"/>
      <c r="O163" s="5">
        <v>39361435.18</v>
      </c>
      <c r="P163" s="9"/>
      <c r="Q163" s="9">
        <f t="shared" si="50"/>
        <v>-589869.9100000039</v>
      </c>
      <c r="R163" s="37" t="str">
        <f>IF((+M163-O163)=(Q163),"  ",$AO$511)</f>
        <v>  </v>
      </c>
      <c r="S163" s="38">
        <f t="shared" si="51"/>
        <v>-0.014985985833659937</v>
      </c>
      <c r="T163" s="39"/>
      <c r="U163" s="9">
        <v>54723442.1</v>
      </c>
      <c r="V163" s="9"/>
      <c r="W163" s="9">
        <v>55530396.2</v>
      </c>
      <c r="X163" s="9"/>
      <c r="Y163" s="9">
        <f t="shared" si="52"/>
        <v>-806954.1000000015</v>
      </c>
      <c r="Z163" s="37" t="str">
        <f>IF((+U163-W163)=(Y163),"  ",$AO$511)</f>
        <v>  </v>
      </c>
      <c r="AA163" s="38">
        <f t="shared" si="53"/>
        <v>-0.014531754772533056</v>
      </c>
      <c r="AB163" s="39"/>
      <c r="AC163" s="9">
        <v>166382599.38</v>
      </c>
      <c r="AD163" s="9"/>
      <c r="AE163" s="9">
        <v>218975590.04999998</v>
      </c>
      <c r="AF163" s="9"/>
      <c r="AG163" s="9">
        <f t="shared" si="54"/>
        <v>-52592990.66999999</v>
      </c>
      <c r="AH163" s="37" t="str">
        <f>IF((+AC163-AE163)=(AG163),"  ",$AO$511)</f>
        <v>  </v>
      </c>
      <c r="AI163" s="38">
        <f t="shared" si="55"/>
        <v>-0.24017741273349746</v>
      </c>
      <c r="AJ163" s="105"/>
      <c r="AK163" s="105"/>
      <c r="AL163" s="105"/>
      <c r="AM163" s="105"/>
      <c r="AN163" s="105"/>
      <c r="AO163" s="105"/>
      <c r="AP163" s="106"/>
      <c r="AQ163" s="107"/>
      <c r="AR163" s="108"/>
      <c r="AS163" s="105"/>
      <c r="AT163" s="105"/>
      <c r="AU163" s="105"/>
      <c r="AV163" s="105"/>
      <c r="AW163" s="105"/>
      <c r="AX163" s="106"/>
      <c r="AY163" s="107"/>
      <c r="AZ163" s="108"/>
      <c r="BA163" s="105"/>
      <c r="BB163" s="105"/>
      <c r="BC163" s="105"/>
      <c r="BD163" s="106"/>
      <c r="BE163" s="107"/>
      <c r="BF163" s="108"/>
      <c r="BG163" s="105"/>
      <c r="BH163" s="109"/>
      <c r="BI163" s="105"/>
      <c r="BJ163" s="109"/>
      <c r="BK163" s="105"/>
      <c r="BL163" s="109"/>
      <c r="BM163" s="105"/>
      <c r="BN163" s="97"/>
      <c r="BO163" s="97"/>
      <c r="BP163" s="97"/>
    </row>
    <row r="164" spans="1:35" ht="12.75" outlineLevel="1">
      <c r="A164" s="1" t="s">
        <v>489</v>
      </c>
      <c r="B164" s="16" t="s">
        <v>490</v>
      </c>
      <c r="C164" s="1" t="s">
        <v>1126</v>
      </c>
      <c r="E164" s="5">
        <v>0</v>
      </c>
      <c r="G164" s="5">
        <v>0</v>
      </c>
      <c r="I164" s="9">
        <f aca="true" t="shared" si="56" ref="I164:I195">+E164-G164</f>
        <v>0</v>
      </c>
      <c r="K164" s="21">
        <f aca="true" t="shared" si="57" ref="K164:K195">IF(G164&lt;0,IF(I164=0,0,IF(OR(G164=0,E164=0),"N.M.",IF(ABS(I164/G164)&gt;=10,"N.M.",I164/(-G164)))),IF(I164=0,0,IF(OR(G164=0,E164=0),"N.M.",IF(ABS(I164/G164)&gt;=10,"N.M.",I164/G164))))</f>
        <v>0</v>
      </c>
      <c r="M164" s="9">
        <v>0</v>
      </c>
      <c r="O164" s="9">
        <v>1274.82</v>
      </c>
      <c r="Q164" s="9">
        <f aca="true" t="shared" si="58" ref="Q164:Q195">(+M164-O164)</f>
        <v>-1274.82</v>
      </c>
      <c r="S164" s="21" t="str">
        <f aca="true" t="shared" si="59" ref="S164:S195">IF(O164&lt;0,IF(Q164=0,0,IF(OR(O164=0,M164=0),"N.M.",IF(ABS(Q164/O164)&gt;=10,"N.M.",Q164/(-O164)))),IF(Q164=0,0,IF(OR(O164=0,M164=0),"N.M.",IF(ABS(Q164/O164)&gt;=10,"N.M.",Q164/O164))))</f>
        <v>N.M.</v>
      </c>
      <c r="U164" s="9">
        <v>0</v>
      </c>
      <c r="W164" s="9">
        <v>1274.82</v>
      </c>
      <c r="Y164" s="9">
        <f aca="true" t="shared" si="60" ref="Y164:Y195">(+U164-W164)</f>
        <v>-1274.82</v>
      </c>
      <c r="AA164" s="21" t="str">
        <f aca="true" t="shared" si="61" ref="AA164:AA195">IF(W164&lt;0,IF(Y164=0,0,IF(OR(W164=0,U164=0),"N.M.",IF(ABS(Y164/W164)&gt;=10,"N.M.",Y164/(-W164)))),IF(Y164=0,0,IF(OR(W164=0,U164=0),"N.M.",IF(ABS(Y164/W164)&gt;=10,"N.M.",Y164/W164))))</f>
        <v>N.M.</v>
      </c>
      <c r="AC164" s="9">
        <v>0</v>
      </c>
      <c r="AE164" s="9">
        <v>0</v>
      </c>
      <c r="AG164" s="9">
        <f aca="true" t="shared" si="62" ref="AG164:AG195">(+AC164-AE164)</f>
        <v>0</v>
      </c>
      <c r="AI164" s="21">
        <f aca="true" t="shared" si="63" ref="AI164:AI195">IF(AE164&lt;0,IF(AG164=0,0,IF(OR(AE164=0,AC164=0),"N.M.",IF(ABS(AG164/AE164)&gt;=10,"N.M.",AG164/(-AE164)))),IF(AG164=0,0,IF(OR(AE164=0,AC164=0),"N.M.",IF(ABS(AG164/AE164)&gt;=10,"N.M.",AG164/AE164))))</f>
        <v>0</v>
      </c>
    </row>
    <row r="165" spans="1:35" ht="12.75" outlineLevel="1">
      <c r="A165" s="1" t="s">
        <v>491</v>
      </c>
      <c r="B165" s="16" t="s">
        <v>492</v>
      </c>
      <c r="C165" s="1" t="s">
        <v>1127</v>
      </c>
      <c r="E165" s="5">
        <v>-155</v>
      </c>
      <c r="G165" s="5">
        <v>-155</v>
      </c>
      <c r="I165" s="9">
        <f t="shared" si="56"/>
        <v>0</v>
      </c>
      <c r="K165" s="21">
        <f t="shared" si="57"/>
        <v>0</v>
      </c>
      <c r="M165" s="9">
        <v>-465</v>
      </c>
      <c r="O165" s="9">
        <v>-465</v>
      </c>
      <c r="Q165" s="9">
        <f t="shared" si="58"/>
        <v>0</v>
      </c>
      <c r="S165" s="21">
        <f t="shared" si="59"/>
        <v>0</v>
      </c>
      <c r="U165" s="9">
        <v>-621</v>
      </c>
      <c r="W165" s="9">
        <v>-621</v>
      </c>
      <c r="Y165" s="9">
        <f t="shared" si="60"/>
        <v>0</v>
      </c>
      <c r="AA165" s="21">
        <f t="shared" si="61"/>
        <v>0</v>
      </c>
      <c r="AC165" s="9">
        <v>-1861</v>
      </c>
      <c r="AE165" s="9">
        <v>-1861</v>
      </c>
      <c r="AG165" s="9">
        <f t="shared" si="62"/>
        <v>0</v>
      </c>
      <c r="AI165" s="21">
        <f t="shared" si="63"/>
        <v>0</v>
      </c>
    </row>
    <row r="166" spans="1:35" ht="12.75" outlineLevel="1">
      <c r="A166" s="1" t="s">
        <v>493</v>
      </c>
      <c r="B166" s="16" t="s">
        <v>494</v>
      </c>
      <c r="C166" s="1" t="s">
        <v>1128</v>
      </c>
      <c r="E166" s="5">
        <v>81374.28</v>
      </c>
      <c r="G166" s="5">
        <v>95665.24</v>
      </c>
      <c r="I166" s="9">
        <f t="shared" si="56"/>
        <v>-14290.960000000006</v>
      </c>
      <c r="K166" s="21">
        <f t="shared" si="57"/>
        <v>-0.14938508490649274</v>
      </c>
      <c r="M166" s="9">
        <v>268465.65</v>
      </c>
      <c r="O166" s="9">
        <v>324650.32</v>
      </c>
      <c r="Q166" s="9">
        <f t="shared" si="58"/>
        <v>-56184.669999999984</v>
      </c>
      <c r="S166" s="21">
        <f t="shared" si="59"/>
        <v>-0.1730621118747087</v>
      </c>
      <c r="U166" s="9">
        <v>358960.53</v>
      </c>
      <c r="W166" s="9">
        <v>489847.2</v>
      </c>
      <c r="Y166" s="9">
        <f t="shared" si="60"/>
        <v>-130886.66999999998</v>
      </c>
      <c r="AA166" s="21">
        <f t="shared" si="61"/>
        <v>-0.2671989755172633</v>
      </c>
      <c r="AC166" s="9">
        <v>1052453.9700000002</v>
      </c>
      <c r="AE166" s="9">
        <v>1648822.03</v>
      </c>
      <c r="AG166" s="9">
        <f t="shared" si="62"/>
        <v>-596368.0599999998</v>
      </c>
      <c r="AI166" s="21">
        <f t="shared" si="63"/>
        <v>-0.3616934084753828</v>
      </c>
    </row>
    <row r="167" spans="1:35" ht="12.75" outlineLevel="1">
      <c r="A167" s="1" t="s">
        <v>495</v>
      </c>
      <c r="B167" s="16" t="s">
        <v>496</v>
      </c>
      <c r="C167" s="1" t="s">
        <v>1129</v>
      </c>
      <c r="E167" s="5">
        <v>90493.37</v>
      </c>
      <c r="G167" s="5">
        <v>86545.41</v>
      </c>
      <c r="I167" s="9">
        <f t="shared" si="56"/>
        <v>3947.959999999992</v>
      </c>
      <c r="K167" s="21">
        <f t="shared" si="57"/>
        <v>0.04561720835339496</v>
      </c>
      <c r="M167" s="9">
        <v>330290.78</v>
      </c>
      <c r="O167" s="9">
        <v>288889.07</v>
      </c>
      <c r="Q167" s="9">
        <f t="shared" si="58"/>
        <v>41401.71000000002</v>
      </c>
      <c r="S167" s="21">
        <f t="shared" si="59"/>
        <v>0.1433135216919076</v>
      </c>
      <c r="U167" s="9">
        <v>440958.2</v>
      </c>
      <c r="W167" s="9">
        <v>413403.72000000003</v>
      </c>
      <c r="Y167" s="9">
        <f t="shared" si="60"/>
        <v>27554.47999999998</v>
      </c>
      <c r="AA167" s="21">
        <f t="shared" si="61"/>
        <v>0.06665271420392632</v>
      </c>
      <c r="AC167" s="9">
        <v>1169684.18</v>
      </c>
      <c r="AE167" s="9">
        <v>1270874.12</v>
      </c>
      <c r="AG167" s="9">
        <f t="shared" si="62"/>
        <v>-101189.94000000018</v>
      </c>
      <c r="AI167" s="21">
        <f t="shared" si="63"/>
        <v>-0.07962231538714484</v>
      </c>
    </row>
    <row r="168" spans="1:35" ht="12.75" outlineLevel="1">
      <c r="A168" s="1" t="s">
        <v>497</v>
      </c>
      <c r="B168" s="16" t="s">
        <v>498</v>
      </c>
      <c r="C168" s="1" t="s">
        <v>1130</v>
      </c>
      <c r="E168" s="5">
        <v>363426.23</v>
      </c>
      <c r="G168" s="5">
        <v>372915.74</v>
      </c>
      <c r="I168" s="9">
        <f t="shared" si="56"/>
        <v>-9489.51000000001</v>
      </c>
      <c r="K168" s="21">
        <f t="shared" si="57"/>
        <v>-0.025446793959407583</v>
      </c>
      <c r="M168" s="9">
        <v>1109767.17</v>
      </c>
      <c r="O168" s="9">
        <v>1106228.19</v>
      </c>
      <c r="Q168" s="9">
        <f t="shared" si="58"/>
        <v>3538.9799999999814</v>
      </c>
      <c r="S168" s="21">
        <f t="shared" si="59"/>
        <v>0.003199141037980583</v>
      </c>
      <c r="U168" s="9">
        <v>1455215.56</v>
      </c>
      <c r="W168" s="9">
        <v>1831543.19</v>
      </c>
      <c r="Y168" s="9">
        <f t="shared" si="60"/>
        <v>-376327.6299999999</v>
      </c>
      <c r="AA168" s="21">
        <f t="shared" si="61"/>
        <v>-0.20547024610432468</v>
      </c>
      <c r="AC168" s="9">
        <v>4550305.890000001</v>
      </c>
      <c r="AE168" s="9">
        <v>5655622.422</v>
      </c>
      <c r="AG168" s="9">
        <f t="shared" si="62"/>
        <v>-1105316.5319999997</v>
      </c>
      <c r="AI168" s="21">
        <f t="shared" si="63"/>
        <v>-0.19543676177893185</v>
      </c>
    </row>
    <row r="169" spans="1:35" ht="12.75" outlineLevel="1">
      <c r="A169" s="1" t="s">
        <v>499</v>
      </c>
      <c r="B169" s="16" t="s">
        <v>500</v>
      </c>
      <c r="C169" s="1" t="s">
        <v>1131</v>
      </c>
      <c r="E169" s="5">
        <v>0</v>
      </c>
      <c r="G169" s="5">
        <v>0</v>
      </c>
      <c r="I169" s="9">
        <f t="shared" si="56"/>
        <v>0</v>
      </c>
      <c r="K169" s="21">
        <f t="shared" si="57"/>
        <v>0</v>
      </c>
      <c r="M169" s="9">
        <v>51934.36</v>
      </c>
      <c r="O169" s="9">
        <v>20220.7</v>
      </c>
      <c r="Q169" s="9">
        <f t="shared" si="58"/>
        <v>31713.66</v>
      </c>
      <c r="S169" s="21">
        <f t="shared" si="59"/>
        <v>1.5683759711582685</v>
      </c>
      <c r="U169" s="9">
        <v>51934.36</v>
      </c>
      <c r="W169" s="9">
        <v>20220.7</v>
      </c>
      <c r="Y169" s="9">
        <f t="shared" si="60"/>
        <v>31713.66</v>
      </c>
      <c r="AA169" s="21">
        <f t="shared" si="61"/>
        <v>1.5683759711582685</v>
      </c>
      <c r="AC169" s="9">
        <v>51934.36</v>
      </c>
      <c r="AE169" s="9">
        <v>21677.915</v>
      </c>
      <c r="AG169" s="9">
        <f t="shared" si="62"/>
        <v>30256.445</v>
      </c>
      <c r="AI169" s="21">
        <f t="shared" si="63"/>
        <v>1.3957267108022149</v>
      </c>
    </row>
    <row r="170" spans="1:35" ht="12.75" outlineLevel="1">
      <c r="A170" s="1" t="s">
        <v>501</v>
      </c>
      <c r="B170" s="16" t="s">
        <v>502</v>
      </c>
      <c r="C170" s="1" t="s">
        <v>1132</v>
      </c>
      <c r="E170" s="5">
        <v>63374.270000000004</v>
      </c>
      <c r="G170" s="5">
        <v>136405.5</v>
      </c>
      <c r="I170" s="9">
        <f t="shared" si="56"/>
        <v>-73031.23</v>
      </c>
      <c r="K170" s="21">
        <f t="shared" si="57"/>
        <v>-0.5353979861515847</v>
      </c>
      <c r="M170" s="9">
        <v>198452.03</v>
      </c>
      <c r="O170" s="9">
        <v>394221.79000000004</v>
      </c>
      <c r="Q170" s="9">
        <f t="shared" si="58"/>
        <v>-195769.76000000004</v>
      </c>
      <c r="S170" s="21">
        <f t="shared" si="59"/>
        <v>-0.4965980190998575</v>
      </c>
      <c r="U170" s="9">
        <v>284422.93</v>
      </c>
      <c r="W170" s="9">
        <v>583891.2000000001</v>
      </c>
      <c r="Y170" s="9">
        <f t="shared" si="60"/>
        <v>-299468.2700000001</v>
      </c>
      <c r="AA170" s="21">
        <f t="shared" si="61"/>
        <v>-0.5128836844946456</v>
      </c>
      <c r="AC170" s="9">
        <v>1080772.31</v>
      </c>
      <c r="AE170" s="9">
        <v>1823890.8560000001</v>
      </c>
      <c r="AG170" s="9">
        <f t="shared" si="62"/>
        <v>-743118.5460000001</v>
      </c>
      <c r="AI170" s="21">
        <f t="shared" si="63"/>
        <v>-0.40743586358546885</v>
      </c>
    </row>
    <row r="171" spans="1:35" ht="12.75" outlineLevel="1">
      <c r="A171" s="1" t="s">
        <v>503</v>
      </c>
      <c r="B171" s="16" t="s">
        <v>504</v>
      </c>
      <c r="C171" s="1" t="s">
        <v>1133</v>
      </c>
      <c r="E171" s="5">
        <v>0</v>
      </c>
      <c r="G171" s="5">
        <v>2.16</v>
      </c>
      <c r="I171" s="9">
        <f t="shared" si="56"/>
        <v>-2.16</v>
      </c>
      <c r="K171" s="21" t="str">
        <f t="shared" si="57"/>
        <v>N.M.</v>
      </c>
      <c r="M171" s="9">
        <v>0</v>
      </c>
      <c r="O171" s="9">
        <v>1.57</v>
      </c>
      <c r="Q171" s="9">
        <f t="shared" si="58"/>
        <v>-1.57</v>
      </c>
      <c r="S171" s="21" t="str">
        <f t="shared" si="59"/>
        <v>N.M.</v>
      </c>
      <c r="U171" s="9">
        <v>0</v>
      </c>
      <c r="W171" s="9">
        <v>3.5100000000000002</v>
      </c>
      <c r="Y171" s="9">
        <f t="shared" si="60"/>
        <v>-3.5100000000000002</v>
      </c>
      <c r="AA171" s="21" t="str">
        <f t="shared" si="61"/>
        <v>N.M.</v>
      </c>
      <c r="AC171" s="9">
        <v>-3.5100000000000002</v>
      </c>
      <c r="AE171" s="9">
        <v>3.5100000000000002</v>
      </c>
      <c r="AG171" s="9">
        <f t="shared" si="62"/>
        <v>-7.0200000000000005</v>
      </c>
      <c r="AI171" s="21">
        <f t="shared" si="63"/>
        <v>-2</v>
      </c>
    </row>
    <row r="172" spans="1:35" ht="12.75" outlineLevel="1">
      <c r="A172" s="1" t="s">
        <v>505</v>
      </c>
      <c r="B172" s="16" t="s">
        <v>506</v>
      </c>
      <c r="C172" s="1" t="s">
        <v>1134</v>
      </c>
      <c r="E172" s="5">
        <v>308089.21</v>
      </c>
      <c r="G172" s="5">
        <v>328597.37</v>
      </c>
      <c r="I172" s="9">
        <f t="shared" si="56"/>
        <v>-20508.159999999974</v>
      </c>
      <c r="K172" s="21">
        <f t="shared" si="57"/>
        <v>-0.0624112116296</v>
      </c>
      <c r="M172" s="9">
        <v>1061935.67</v>
      </c>
      <c r="O172" s="9">
        <v>943011.62</v>
      </c>
      <c r="Q172" s="9">
        <f t="shared" si="58"/>
        <v>118924.04999999993</v>
      </c>
      <c r="S172" s="21">
        <f t="shared" si="59"/>
        <v>0.1261109062473694</v>
      </c>
      <c r="U172" s="9">
        <v>1457922.2</v>
      </c>
      <c r="W172" s="9">
        <v>1362007.3900000001</v>
      </c>
      <c r="Y172" s="9">
        <f t="shared" si="60"/>
        <v>95914.80999999982</v>
      </c>
      <c r="AA172" s="21">
        <f t="shared" si="61"/>
        <v>0.0704216516769412</v>
      </c>
      <c r="AC172" s="9">
        <v>3460641.0999999996</v>
      </c>
      <c r="AE172" s="9">
        <v>3825121.8000000003</v>
      </c>
      <c r="AG172" s="9">
        <f t="shared" si="62"/>
        <v>-364480.70000000065</v>
      </c>
      <c r="AI172" s="21">
        <f t="shared" si="63"/>
        <v>-0.09528603768904839</v>
      </c>
    </row>
    <row r="173" spans="1:35" ht="12.75" outlineLevel="1">
      <c r="A173" s="1" t="s">
        <v>507</v>
      </c>
      <c r="B173" s="16" t="s">
        <v>508</v>
      </c>
      <c r="C173" s="1" t="s">
        <v>1135</v>
      </c>
      <c r="E173" s="5">
        <v>0</v>
      </c>
      <c r="G173" s="5">
        <v>-2.5100000000000002</v>
      </c>
      <c r="I173" s="9">
        <f t="shared" si="56"/>
        <v>2.5100000000000002</v>
      </c>
      <c r="K173" s="21" t="str">
        <f t="shared" si="57"/>
        <v>N.M.</v>
      </c>
      <c r="M173" s="9">
        <v>0</v>
      </c>
      <c r="O173" s="9">
        <v>-2.72</v>
      </c>
      <c r="Q173" s="9">
        <f t="shared" si="58"/>
        <v>2.72</v>
      </c>
      <c r="S173" s="21" t="str">
        <f t="shared" si="59"/>
        <v>N.M.</v>
      </c>
      <c r="U173" s="9">
        <v>0</v>
      </c>
      <c r="W173" s="9">
        <v>-18.76</v>
      </c>
      <c r="Y173" s="9">
        <f t="shared" si="60"/>
        <v>18.76</v>
      </c>
      <c r="AA173" s="21" t="str">
        <f t="shared" si="61"/>
        <v>N.M.</v>
      </c>
      <c r="AC173" s="9">
        <v>18.76</v>
      </c>
      <c r="AE173" s="9">
        <v>1.5399999999999991</v>
      </c>
      <c r="AG173" s="9">
        <f t="shared" si="62"/>
        <v>17.220000000000002</v>
      </c>
      <c r="AI173" s="21" t="str">
        <f t="shared" si="63"/>
        <v>N.M.</v>
      </c>
    </row>
    <row r="174" spans="1:35" ht="12.75" outlineLevel="1">
      <c r="A174" s="1" t="s">
        <v>509</v>
      </c>
      <c r="B174" s="16" t="s">
        <v>510</v>
      </c>
      <c r="C174" s="1" t="s">
        <v>1136</v>
      </c>
      <c r="E174" s="5">
        <v>-3.3200000000000003</v>
      </c>
      <c r="G174" s="5">
        <v>0</v>
      </c>
      <c r="I174" s="9">
        <f t="shared" si="56"/>
        <v>-3.3200000000000003</v>
      </c>
      <c r="K174" s="21" t="str">
        <f t="shared" si="57"/>
        <v>N.M.</v>
      </c>
      <c r="M174" s="9">
        <v>-2.16</v>
      </c>
      <c r="O174" s="9">
        <v>0</v>
      </c>
      <c r="Q174" s="9">
        <f t="shared" si="58"/>
        <v>-2.16</v>
      </c>
      <c r="S174" s="21" t="str">
        <f t="shared" si="59"/>
        <v>N.M.</v>
      </c>
      <c r="U174" s="9">
        <v>0.92</v>
      </c>
      <c r="W174" s="9">
        <v>0</v>
      </c>
      <c r="Y174" s="9">
        <f t="shared" si="60"/>
        <v>0.92</v>
      </c>
      <c r="AA174" s="21" t="str">
        <f t="shared" si="61"/>
        <v>N.M.</v>
      </c>
      <c r="AC174" s="9">
        <v>0.92</v>
      </c>
      <c r="AE174" s="9">
        <v>0</v>
      </c>
      <c r="AG174" s="9">
        <f t="shared" si="62"/>
        <v>0.92</v>
      </c>
      <c r="AI174" s="21" t="str">
        <f t="shared" si="63"/>
        <v>N.M.</v>
      </c>
    </row>
    <row r="175" spans="1:35" ht="12.75" outlineLevel="1">
      <c r="A175" s="1" t="s">
        <v>511</v>
      </c>
      <c r="B175" s="16" t="s">
        <v>512</v>
      </c>
      <c r="C175" s="1" t="s">
        <v>1137</v>
      </c>
      <c r="E175" s="5">
        <v>10.9</v>
      </c>
      <c r="G175" s="5">
        <v>0</v>
      </c>
      <c r="I175" s="9">
        <f t="shared" si="56"/>
        <v>10.9</v>
      </c>
      <c r="K175" s="21" t="str">
        <f t="shared" si="57"/>
        <v>N.M.</v>
      </c>
      <c r="M175" s="9">
        <v>64.02</v>
      </c>
      <c r="O175" s="9">
        <v>0</v>
      </c>
      <c r="Q175" s="9">
        <f t="shared" si="58"/>
        <v>64.02</v>
      </c>
      <c r="S175" s="21" t="str">
        <f t="shared" si="59"/>
        <v>N.M.</v>
      </c>
      <c r="U175" s="9">
        <v>179.62</v>
      </c>
      <c r="W175" s="9">
        <v>0</v>
      </c>
      <c r="Y175" s="9">
        <f t="shared" si="60"/>
        <v>179.62</v>
      </c>
      <c r="AA175" s="21" t="str">
        <f t="shared" si="61"/>
        <v>N.M.</v>
      </c>
      <c r="AC175" s="9">
        <v>202.89000000000001</v>
      </c>
      <c r="AE175" s="9">
        <v>0</v>
      </c>
      <c r="AG175" s="9">
        <f t="shared" si="62"/>
        <v>202.89000000000001</v>
      </c>
      <c r="AI175" s="21" t="str">
        <f t="shared" si="63"/>
        <v>N.M.</v>
      </c>
    </row>
    <row r="176" spans="1:35" ht="12.75" outlineLevel="1">
      <c r="A176" s="1" t="s">
        <v>513</v>
      </c>
      <c r="B176" s="16" t="s">
        <v>514</v>
      </c>
      <c r="C176" s="1" t="s">
        <v>1138</v>
      </c>
      <c r="E176" s="5">
        <v>2871.09</v>
      </c>
      <c r="G176" s="5">
        <v>7559.39</v>
      </c>
      <c r="I176" s="9">
        <f t="shared" si="56"/>
        <v>-4688.3</v>
      </c>
      <c r="K176" s="21">
        <f t="shared" si="57"/>
        <v>-0.6201955448786212</v>
      </c>
      <c r="M176" s="9">
        <v>9097.16</v>
      </c>
      <c r="O176" s="9">
        <v>27086.79</v>
      </c>
      <c r="Q176" s="9">
        <f t="shared" si="58"/>
        <v>-17989.63</v>
      </c>
      <c r="S176" s="21">
        <f t="shared" si="59"/>
        <v>-0.6641477266224607</v>
      </c>
      <c r="U176" s="9">
        <v>12409.210000000001</v>
      </c>
      <c r="W176" s="9">
        <v>32792.66</v>
      </c>
      <c r="Y176" s="9">
        <f t="shared" si="60"/>
        <v>-20383.450000000004</v>
      </c>
      <c r="AA176" s="21">
        <f t="shared" si="61"/>
        <v>-0.6215857451027151</v>
      </c>
      <c r="AC176" s="9">
        <v>76597.97</v>
      </c>
      <c r="AE176" s="9">
        <v>82599.563</v>
      </c>
      <c r="AG176" s="9">
        <f t="shared" si="62"/>
        <v>-6001.5929999999935</v>
      </c>
      <c r="AI176" s="21">
        <f t="shared" si="63"/>
        <v>-0.07265889530190364</v>
      </c>
    </row>
    <row r="177" spans="1:35" ht="12.75" outlineLevel="1">
      <c r="A177" s="1" t="s">
        <v>515</v>
      </c>
      <c r="B177" s="16" t="s">
        <v>516</v>
      </c>
      <c r="C177" s="1" t="s">
        <v>1139</v>
      </c>
      <c r="E177" s="5">
        <v>361204.73</v>
      </c>
      <c r="G177" s="5">
        <v>299276.92</v>
      </c>
      <c r="I177" s="9">
        <f t="shared" si="56"/>
        <v>61927.81</v>
      </c>
      <c r="K177" s="21">
        <f t="shared" si="57"/>
        <v>0.20692477722638952</v>
      </c>
      <c r="M177" s="9">
        <v>999046.5800000001</v>
      </c>
      <c r="O177" s="9">
        <v>859089.812</v>
      </c>
      <c r="Q177" s="9">
        <f t="shared" si="58"/>
        <v>139956.76800000004</v>
      </c>
      <c r="S177" s="21">
        <f t="shared" si="59"/>
        <v>0.1629128480457408</v>
      </c>
      <c r="U177" s="9">
        <v>1489041.5</v>
      </c>
      <c r="W177" s="9">
        <v>397095.522</v>
      </c>
      <c r="Y177" s="9">
        <f t="shared" si="60"/>
        <v>1091945.9780000001</v>
      </c>
      <c r="AA177" s="21">
        <f t="shared" si="61"/>
        <v>2.749832011452398</v>
      </c>
      <c r="AC177" s="9">
        <v>4326790.119</v>
      </c>
      <c r="AE177" s="9">
        <v>5206427.557</v>
      </c>
      <c r="AG177" s="9">
        <f t="shared" si="62"/>
        <v>-879637.4380000001</v>
      </c>
      <c r="AI177" s="21">
        <f t="shared" si="63"/>
        <v>-0.16895220923939192</v>
      </c>
    </row>
    <row r="178" spans="1:35" ht="12.75" outlineLevel="1">
      <c r="A178" s="1" t="s">
        <v>517</v>
      </c>
      <c r="B178" s="16" t="s">
        <v>518</v>
      </c>
      <c r="C178" s="1" t="s">
        <v>1140</v>
      </c>
      <c r="E178" s="5">
        <v>532</v>
      </c>
      <c r="G178" s="5">
        <v>605</v>
      </c>
      <c r="I178" s="9">
        <f t="shared" si="56"/>
        <v>-73</v>
      </c>
      <c r="K178" s="21">
        <f t="shared" si="57"/>
        <v>-0.1206611570247934</v>
      </c>
      <c r="M178" s="9">
        <v>2721</v>
      </c>
      <c r="O178" s="9">
        <v>3016</v>
      </c>
      <c r="Q178" s="9">
        <f t="shared" si="58"/>
        <v>-295</v>
      </c>
      <c r="S178" s="21">
        <f t="shared" si="59"/>
        <v>-0.09781167108753315</v>
      </c>
      <c r="U178" s="9">
        <v>3708</v>
      </c>
      <c r="W178" s="9">
        <v>3324</v>
      </c>
      <c r="Y178" s="9">
        <f t="shared" si="60"/>
        <v>384</v>
      </c>
      <c r="AA178" s="21">
        <f t="shared" si="61"/>
        <v>0.11552346570397112</v>
      </c>
      <c r="AC178" s="9">
        <v>7836</v>
      </c>
      <c r="AE178" s="9">
        <v>6339</v>
      </c>
      <c r="AG178" s="9">
        <f t="shared" si="62"/>
        <v>1497</v>
      </c>
      <c r="AI178" s="21">
        <f t="shared" si="63"/>
        <v>0.23615712257453858</v>
      </c>
    </row>
    <row r="179" spans="1:35" ht="12.75" outlineLevel="1">
      <c r="A179" s="1" t="s">
        <v>519</v>
      </c>
      <c r="B179" s="16" t="s">
        <v>520</v>
      </c>
      <c r="C179" s="1" t="s">
        <v>1141</v>
      </c>
      <c r="E179" s="5">
        <v>0</v>
      </c>
      <c r="G179" s="5">
        <v>0</v>
      </c>
      <c r="I179" s="9">
        <f t="shared" si="56"/>
        <v>0</v>
      </c>
      <c r="K179" s="21">
        <f t="shared" si="57"/>
        <v>0</v>
      </c>
      <c r="M179" s="9">
        <v>0</v>
      </c>
      <c r="O179" s="9">
        <v>0</v>
      </c>
      <c r="Q179" s="9">
        <f t="shared" si="58"/>
        <v>0</v>
      </c>
      <c r="S179" s="21">
        <f t="shared" si="59"/>
        <v>0</v>
      </c>
      <c r="U179" s="9">
        <v>0</v>
      </c>
      <c r="W179" s="9">
        <v>0</v>
      </c>
      <c r="Y179" s="9">
        <f t="shared" si="60"/>
        <v>0</v>
      </c>
      <c r="AA179" s="21">
        <f t="shared" si="61"/>
        <v>0</v>
      </c>
      <c r="AC179" s="9">
        <v>0</v>
      </c>
      <c r="AE179" s="9">
        <v>-141.51</v>
      </c>
      <c r="AG179" s="9">
        <f t="shared" si="62"/>
        <v>141.51</v>
      </c>
      <c r="AI179" s="21" t="str">
        <f t="shared" si="63"/>
        <v>N.M.</v>
      </c>
    </row>
    <row r="180" spans="1:35" ht="12.75" outlineLevel="1">
      <c r="A180" s="1" t="s">
        <v>521</v>
      </c>
      <c r="B180" s="16" t="s">
        <v>522</v>
      </c>
      <c r="C180" s="1" t="s">
        <v>1142</v>
      </c>
      <c r="E180" s="5">
        <v>-1037.94</v>
      </c>
      <c r="G180" s="5">
        <v>-25430.420000000002</v>
      </c>
      <c r="I180" s="9">
        <f t="shared" si="56"/>
        <v>24392.480000000003</v>
      </c>
      <c r="K180" s="21">
        <f t="shared" si="57"/>
        <v>0.9591851019369716</v>
      </c>
      <c r="M180" s="9">
        <v>-4663.95</v>
      </c>
      <c r="O180" s="9">
        <v>-27058.11</v>
      </c>
      <c r="Q180" s="9">
        <f t="shared" si="58"/>
        <v>22394.16</v>
      </c>
      <c r="S180" s="21">
        <f t="shared" si="59"/>
        <v>0.8276320851678111</v>
      </c>
      <c r="U180" s="9">
        <v>-4663.95</v>
      </c>
      <c r="W180" s="9">
        <v>-27058.11</v>
      </c>
      <c r="Y180" s="9">
        <f t="shared" si="60"/>
        <v>22394.16</v>
      </c>
      <c r="AA180" s="21">
        <f t="shared" si="61"/>
        <v>0.8276320851678111</v>
      </c>
      <c r="AC180" s="9">
        <v>-18062.04</v>
      </c>
      <c r="AE180" s="9">
        <v>-112537.85</v>
      </c>
      <c r="AG180" s="9">
        <f t="shared" si="62"/>
        <v>94475.81</v>
      </c>
      <c r="AI180" s="21">
        <f t="shared" si="63"/>
        <v>0.8395025318148516</v>
      </c>
    </row>
    <row r="181" spans="1:35" ht="12.75" outlineLevel="1">
      <c r="A181" s="1" t="s">
        <v>523</v>
      </c>
      <c r="B181" s="16" t="s">
        <v>524</v>
      </c>
      <c r="C181" s="1" t="s">
        <v>1143</v>
      </c>
      <c r="E181" s="5">
        <v>0</v>
      </c>
      <c r="G181" s="5">
        <v>0</v>
      </c>
      <c r="I181" s="9">
        <f t="shared" si="56"/>
        <v>0</v>
      </c>
      <c r="K181" s="21">
        <f t="shared" si="57"/>
        <v>0</v>
      </c>
      <c r="M181" s="9">
        <v>0</v>
      </c>
      <c r="O181" s="9">
        <v>0</v>
      </c>
      <c r="Q181" s="9">
        <f t="shared" si="58"/>
        <v>0</v>
      </c>
      <c r="S181" s="21">
        <f t="shared" si="59"/>
        <v>0</v>
      </c>
      <c r="U181" s="9">
        <v>0</v>
      </c>
      <c r="W181" s="9">
        <v>26.650000000000002</v>
      </c>
      <c r="Y181" s="9">
        <f t="shared" si="60"/>
        <v>-26.650000000000002</v>
      </c>
      <c r="AA181" s="21" t="str">
        <f t="shared" si="61"/>
        <v>N.M.</v>
      </c>
      <c r="AC181" s="9">
        <v>2257.34</v>
      </c>
      <c r="AE181" s="9">
        <v>17214.97</v>
      </c>
      <c r="AG181" s="9">
        <f t="shared" si="62"/>
        <v>-14957.630000000001</v>
      </c>
      <c r="AI181" s="21">
        <f t="shared" si="63"/>
        <v>-0.8688734281848879</v>
      </c>
    </row>
    <row r="182" spans="1:35" ht="12.75" outlineLevel="1">
      <c r="A182" s="1" t="s">
        <v>525</v>
      </c>
      <c r="B182" s="16" t="s">
        <v>526</v>
      </c>
      <c r="C182" s="1" t="s">
        <v>1144</v>
      </c>
      <c r="E182" s="5">
        <v>0</v>
      </c>
      <c r="G182" s="5">
        <v>3.67</v>
      </c>
      <c r="I182" s="9">
        <f t="shared" si="56"/>
        <v>-3.67</v>
      </c>
      <c r="K182" s="21" t="str">
        <f t="shared" si="57"/>
        <v>N.M.</v>
      </c>
      <c r="M182" s="9">
        <v>0</v>
      </c>
      <c r="O182" s="9">
        <v>14.88</v>
      </c>
      <c r="Q182" s="9">
        <f t="shared" si="58"/>
        <v>-14.88</v>
      </c>
      <c r="S182" s="21" t="str">
        <f t="shared" si="59"/>
        <v>N.M.</v>
      </c>
      <c r="U182" s="9">
        <v>-4.5200000000000005</v>
      </c>
      <c r="W182" s="9">
        <v>30.11</v>
      </c>
      <c r="Y182" s="9">
        <f t="shared" si="60"/>
        <v>-34.63</v>
      </c>
      <c r="AA182" s="21">
        <f t="shared" si="61"/>
        <v>-1.1501162404516774</v>
      </c>
      <c r="AC182" s="9">
        <v>-30.11</v>
      </c>
      <c r="AE182" s="9">
        <v>30.11</v>
      </c>
      <c r="AG182" s="9">
        <f t="shared" si="62"/>
        <v>-60.22</v>
      </c>
      <c r="AI182" s="21">
        <f t="shared" si="63"/>
        <v>-2</v>
      </c>
    </row>
    <row r="183" spans="1:35" ht="12.75" outlineLevel="1">
      <c r="A183" s="1" t="s">
        <v>527</v>
      </c>
      <c r="B183" s="16" t="s">
        <v>528</v>
      </c>
      <c r="C183" s="1" t="s">
        <v>1145</v>
      </c>
      <c r="E183" s="5">
        <v>121971.49</v>
      </c>
      <c r="G183" s="5">
        <v>122008.8</v>
      </c>
      <c r="I183" s="9">
        <f t="shared" si="56"/>
        <v>-37.30999999999767</v>
      </c>
      <c r="K183" s="21">
        <f t="shared" si="57"/>
        <v>-0.0003057976145982722</v>
      </c>
      <c r="M183" s="9">
        <v>573815.73</v>
      </c>
      <c r="O183" s="9">
        <v>339594.29</v>
      </c>
      <c r="Q183" s="9">
        <f t="shared" si="58"/>
        <v>234221.44</v>
      </c>
      <c r="S183" s="21">
        <f t="shared" si="59"/>
        <v>0.6897095943515423</v>
      </c>
      <c r="U183" s="9">
        <v>959138.25</v>
      </c>
      <c r="W183" s="9">
        <v>473683.73</v>
      </c>
      <c r="Y183" s="9">
        <f t="shared" si="60"/>
        <v>485454.52</v>
      </c>
      <c r="AA183" s="21">
        <f t="shared" si="61"/>
        <v>1.0248494707639633</v>
      </c>
      <c r="AC183" s="9">
        <v>2293141.4699999997</v>
      </c>
      <c r="AE183" s="9">
        <v>1540405.33</v>
      </c>
      <c r="AG183" s="9">
        <f t="shared" si="62"/>
        <v>752736.1399999997</v>
      </c>
      <c r="AI183" s="21">
        <f t="shared" si="63"/>
        <v>0.48866108506648676</v>
      </c>
    </row>
    <row r="184" spans="1:35" ht="12.75" outlineLevel="1">
      <c r="A184" s="1" t="s">
        <v>529</v>
      </c>
      <c r="B184" s="16" t="s">
        <v>530</v>
      </c>
      <c r="C184" s="1" t="s">
        <v>1146</v>
      </c>
      <c r="E184" s="5">
        <v>0.16</v>
      </c>
      <c r="G184" s="5">
        <v>0</v>
      </c>
      <c r="I184" s="9">
        <f t="shared" si="56"/>
        <v>0.16</v>
      </c>
      <c r="K184" s="21" t="str">
        <f t="shared" si="57"/>
        <v>N.M.</v>
      </c>
      <c r="M184" s="9">
        <v>0.16</v>
      </c>
      <c r="O184" s="9">
        <v>0</v>
      </c>
      <c r="Q184" s="9">
        <f t="shared" si="58"/>
        <v>0.16</v>
      </c>
      <c r="S184" s="21" t="str">
        <f t="shared" si="59"/>
        <v>N.M.</v>
      </c>
      <c r="U184" s="9">
        <v>0.16</v>
      </c>
      <c r="W184" s="9">
        <v>0</v>
      </c>
      <c r="Y184" s="9">
        <f t="shared" si="60"/>
        <v>0.16</v>
      </c>
      <c r="AA184" s="21" t="str">
        <f t="shared" si="61"/>
        <v>N.M.</v>
      </c>
      <c r="AC184" s="9">
        <v>0.16</v>
      </c>
      <c r="AE184" s="9">
        <v>0</v>
      </c>
      <c r="AG184" s="9">
        <f t="shared" si="62"/>
        <v>0.16</v>
      </c>
      <c r="AI184" s="21" t="str">
        <f t="shared" si="63"/>
        <v>N.M.</v>
      </c>
    </row>
    <row r="185" spans="1:35" ht="12.75" outlineLevel="1">
      <c r="A185" s="1" t="s">
        <v>531</v>
      </c>
      <c r="B185" s="16" t="s">
        <v>532</v>
      </c>
      <c r="C185" s="1" t="s">
        <v>1147</v>
      </c>
      <c r="E185" s="5">
        <v>0</v>
      </c>
      <c r="G185" s="5">
        <v>0</v>
      </c>
      <c r="I185" s="9">
        <f t="shared" si="56"/>
        <v>0</v>
      </c>
      <c r="K185" s="21">
        <f t="shared" si="57"/>
        <v>0</v>
      </c>
      <c r="M185" s="9">
        <v>0</v>
      </c>
      <c r="O185" s="9">
        <v>0</v>
      </c>
      <c r="Q185" s="9">
        <f t="shared" si="58"/>
        <v>0</v>
      </c>
      <c r="S185" s="21">
        <f t="shared" si="59"/>
        <v>0</v>
      </c>
      <c r="U185" s="9">
        <v>0</v>
      </c>
      <c r="W185" s="9">
        <v>0</v>
      </c>
      <c r="Y185" s="9">
        <f t="shared" si="60"/>
        <v>0</v>
      </c>
      <c r="AA185" s="21">
        <f t="shared" si="61"/>
        <v>0</v>
      </c>
      <c r="AC185" s="9">
        <v>0</v>
      </c>
      <c r="AE185" s="9">
        <v>-1967.42</v>
      </c>
      <c r="AG185" s="9">
        <f t="shared" si="62"/>
        <v>1967.42</v>
      </c>
      <c r="AI185" s="21" t="str">
        <f t="shared" si="63"/>
        <v>N.M.</v>
      </c>
    </row>
    <row r="186" spans="1:35" ht="12.75" outlineLevel="1">
      <c r="A186" s="1" t="s">
        <v>533</v>
      </c>
      <c r="B186" s="16" t="s">
        <v>534</v>
      </c>
      <c r="C186" s="1" t="s">
        <v>1148</v>
      </c>
      <c r="E186" s="5">
        <v>998.1800000000001</v>
      </c>
      <c r="G186" s="5">
        <v>0</v>
      </c>
      <c r="I186" s="9">
        <f t="shared" si="56"/>
        <v>998.1800000000001</v>
      </c>
      <c r="K186" s="21" t="str">
        <f t="shared" si="57"/>
        <v>N.M.</v>
      </c>
      <c r="M186" s="9">
        <v>-15644.17</v>
      </c>
      <c r="O186" s="9">
        <v>0</v>
      </c>
      <c r="Q186" s="9">
        <f t="shared" si="58"/>
        <v>-15644.17</v>
      </c>
      <c r="S186" s="21" t="str">
        <f t="shared" si="59"/>
        <v>N.M.</v>
      </c>
      <c r="U186" s="9">
        <v>-6634.12</v>
      </c>
      <c r="W186" s="9">
        <v>0</v>
      </c>
      <c r="Y186" s="9">
        <f t="shared" si="60"/>
        <v>-6634.12</v>
      </c>
      <c r="AA186" s="21" t="str">
        <f t="shared" si="61"/>
        <v>N.M.</v>
      </c>
      <c r="AC186" s="9">
        <v>512261.18</v>
      </c>
      <c r="AE186" s="9">
        <v>0</v>
      </c>
      <c r="AG186" s="9">
        <f t="shared" si="62"/>
        <v>512261.18</v>
      </c>
      <c r="AI186" s="21" t="str">
        <f t="shared" si="63"/>
        <v>N.M.</v>
      </c>
    </row>
    <row r="187" spans="1:35" ht="12.75" outlineLevel="1">
      <c r="A187" s="1" t="s">
        <v>535</v>
      </c>
      <c r="B187" s="16" t="s">
        <v>536</v>
      </c>
      <c r="C187" s="1" t="s">
        <v>1149</v>
      </c>
      <c r="E187" s="5">
        <v>31090.52</v>
      </c>
      <c r="G187" s="5">
        <v>25621.53</v>
      </c>
      <c r="I187" s="9">
        <f t="shared" si="56"/>
        <v>5468.990000000002</v>
      </c>
      <c r="K187" s="21">
        <f t="shared" si="57"/>
        <v>0.21345290464699032</v>
      </c>
      <c r="M187" s="9">
        <v>99510.45</v>
      </c>
      <c r="O187" s="9">
        <v>84695.97</v>
      </c>
      <c r="Q187" s="9">
        <f t="shared" si="58"/>
        <v>14814.479999999996</v>
      </c>
      <c r="S187" s="21">
        <f t="shared" si="59"/>
        <v>0.1749136352060198</v>
      </c>
      <c r="U187" s="9">
        <v>135837.44</v>
      </c>
      <c r="W187" s="9">
        <v>122834.91</v>
      </c>
      <c r="Y187" s="9">
        <f t="shared" si="60"/>
        <v>13002.529999999999</v>
      </c>
      <c r="AA187" s="21">
        <f t="shared" si="61"/>
        <v>0.10585370233918028</v>
      </c>
      <c r="AC187" s="9">
        <v>433630.47000000003</v>
      </c>
      <c r="AE187" s="9">
        <v>375970.26</v>
      </c>
      <c r="AG187" s="9">
        <f t="shared" si="62"/>
        <v>57660.21000000002</v>
      </c>
      <c r="AI187" s="21">
        <f t="shared" si="63"/>
        <v>0.15336375276065725</v>
      </c>
    </row>
    <row r="188" spans="1:35" ht="12.75" outlineLevel="1">
      <c r="A188" s="1" t="s">
        <v>537</v>
      </c>
      <c r="B188" s="16" t="s">
        <v>538</v>
      </c>
      <c r="C188" s="1" t="s">
        <v>1150</v>
      </c>
      <c r="E188" s="5">
        <v>192152.86000000002</v>
      </c>
      <c r="G188" s="5">
        <v>207518.32</v>
      </c>
      <c r="I188" s="9">
        <f t="shared" si="56"/>
        <v>-15365.459999999992</v>
      </c>
      <c r="K188" s="21">
        <f t="shared" si="57"/>
        <v>-0.07404387236750949</v>
      </c>
      <c r="M188" s="9">
        <v>584384.85</v>
      </c>
      <c r="O188" s="9">
        <v>568426.4400000001</v>
      </c>
      <c r="Q188" s="9">
        <f t="shared" si="58"/>
        <v>15958.409999999916</v>
      </c>
      <c r="S188" s="21">
        <f t="shared" si="59"/>
        <v>0.028074714469650486</v>
      </c>
      <c r="U188" s="9">
        <v>810179.11</v>
      </c>
      <c r="W188" s="9">
        <v>868380.91</v>
      </c>
      <c r="Y188" s="9">
        <f t="shared" si="60"/>
        <v>-58201.80000000005</v>
      </c>
      <c r="AA188" s="21">
        <f t="shared" si="61"/>
        <v>-0.06702335268977763</v>
      </c>
      <c r="AC188" s="9">
        <v>2656552.947</v>
      </c>
      <c r="AE188" s="9">
        <v>2521827.49</v>
      </c>
      <c r="AG188" s="9">
        <f t="shared" si="62"/>
        <v>134725.45699999994</v>
      </c>
      <c r="AI188" s="21">
        <f t="shared" si="63"/>
        <v>0.053423740336814206</v>
      </c>
    </row>
    <row r="189" spans="1:35" ht="12.75" outlineLevel="1">
      <c r="A189" s="1" t="s">
        <v>539</v>
      </c>
      <c r="B189" s="16" t="s">
        <v>540</v>
      </c>
      <c r="C189" s="1" t="s">
        <v>1151</v>
      </c>
      <c r="E189" s="5">
        <v>0</v>
      </c>
      <c r="G189" s="5">
        <v>0</v>
      </c>
      <c r="I189" s="9">
        <f t="shared" si="56"/>
        <v>0</v>
      </c>
      <c r="K189" s="21">
        <f t="shared" si="57"/>
        <v>0</v>
      </c>
      <c r="M189" s="9">
        <v>5661.36</v>
      </c>
      <c r="O189" s="9">
        <v>3297.9500000000003</v>
      </c>
      <c r="Q189" s="9">
        <f t="shared" si="58"/>
        <v>2363.4099999999994</v>
      </c>
      <c r="S189" s="21">
        <f t="shared" si="59"/>
        <v>0.7166300277445077</v>
      </c>
      <c r="U189" s="9">
        <v>6375.92</v>
      </c>
      <c r="W189" s="9">
        <v>3297.9500000000003</v>
      </c>
      <c r="Y189" s="9">
        <f t="shared" si="60"/>
        <v>3077.97</v>
      </c>
      <c r="AA189" s="21">
        <f t="shared" si="61"/>
        <v>0.9332979578222834</v>
      </c>
      <c r="AC189" s="9">
        <v>11414.54</v>
      </c>
      <c r="AE189" s="9">
        <v>4728.51</v>
      </c>
      <c r="AG189" s="9">
        <f t="shared" si="62"/>
        <v>6686.030000000001</v>
      </c>
      <c r="AI189" s="21">
        <f t="shared" si="63"/>
        <v>1.4139824172942428</v>
      </c>
    </row>
    <row r="190" spans="1:35" ht="12.75" outlineLevel="1">
      <c r="A190" s="1" t="s">
        <v>541</v>
      </c>
      <c r="B190" s="16" t="s">
        <v>542</v>
      </c>
      <c r="C190" s="1" t="s">
        <v>1152</v>
      </c>
      <c r="E190" s="5">
        <v>4</v>
      </c>
      <c r="G190" s="5">
        <v>36</v>
      </c>
      <c r="I190" s="9">
        <f t="shared" si="56"/>
        <v>-32</v>
      </c>
      <c r="K190" s="21">
        <f t="shared" si="57"/>
        <v>-0.8888888888888888</v>
      </c>
      <c r="M190" s="9">
        <v>12</v>
      </c>
      <c r="O190" s="9">
        <v>126</v>
      </c>
      <c r="Q190" s="9">
        <f t="shared" si="58"/>
        <v>-114</v>
      </c>
      <c r="S190" s="21">
        <f t="shared" si="59"/>
        <v>-0.9047619047619048</v>
      </c>
      <c r="U190" s="9">
        <v>20</v>
      </c>
      <c r="W190" s="9">
        <v>164.68</v>
      </c>
      <c r="Y190" s="9">
        <f t="shared" si="60"/>
        <v>-144.68</v>
      </c>
      <c r="AA190" s="21">
        <f t="shared" si="61"/>
        <v>-0.878552343939762</v>
      </c>
      <c r="AC190" s="9">
        <v>316</v>
      </c>
      <c r="AE190" s="9">
        <v>224.18</v>
      </c>
      <c r="AG190" s="9">
        <f t="shared" si="62"/>
        <v>91.82</v>
      </c>
      <c r="AI190" s="21">
        <f t="shared" si="63"/>
        <v>0.40958158622535457</v>
      </c>
    </row>
    <row r="191" spans="1:35" ht="12.75" outlineLevel="1">
      <c r="A191" s="1" t="s">
        <v>543</v>
      </c>
      <c r="B191" s="16" t="s">
        <v>544</v>
      </c>
      <c r="C191" s="1" t="s">
        <v>1130</v>
      </c>
      <c r="E191" s="5">
        <v>58593.6</v>
      </c>
      <c r="G191" s="5">
        <v>42687.47</v>
      </c>
      <c r="I191" s="9">
        <f t="shared" si="56"/>
        <v>15906.129999999997</v>
      </c>
      <c r="K191" s="21">
        <f t="shared" si="57"/>
        <v>0.3726182413715312</v>
      </c>
      <c r="M191" s="9">
        <v>156829.45</v>
      </c>
      <c r="O191" s="9">
        <v>124206.28</v>
      </c>
      <c r="Q191" s="9">
        <f t="shared" si="58"/>
        <v>32623.170000000013</v>
      </c>
      <c r="S191" s="21">
        <f t="shared" si="59"/>
        <v>0.26265314443037835</v>
      </c>
      <c r="U191" s="9">
        <v>209886.15</v>
      </c>
      <c r="W191" s="9">
        <v>179306.2</v>
      </c>
      <c r="Y191" s="9">
        <f t="shared" si="60"/>
        <v>30579.949999999983</v>
      </c>
      <c r="AA191" s="21">
        <f t="shared" si="61"/>
        <v>0.1705459710818699</v>
      </c>
      <c r="AC191" s="9">
        <v>580406.94</v>
      </c>
      <c r="AE191" s="9">
        <v>545774.008</v>
      </c>
      <c r="AG191" s="9">
        <f t="shared" si="62"/>
        <v>34632.93199999991</v>
      </c>
      <c r="AI191" s="21">
        <f t="shared" si="63"/>
        <v>0.06345654335374636</v>
      </c>
    </row>
    <row r="192" spans="1:35" ht="12.75" outlineLevel="1">
      <c r="A192" s="1" t="s">
        <v>545</v>
      </c>
      <c r="B192" s="16" t="s">
        <v>546</v>
      </c>
      <c r="C192" s="1" t="s">
        <v>1153</v>
      </c>
      <c r="E192" s="5">
        <v>766.89</v>
      </c>
      <c r="G192" s="5">
        <v>82.94</v>
      </c>
      <c r="I192" s="9">
        <f t="shared" si="56"/>
        <v>683.95</v>
      </c>
      <c r="K192" s="21">
        <f t="shared" si="57"/>
        <v>8.246322642874368</v>
      </c>
      <c r="M192" s="9">
        <v>1057.76</v>
      </c>
      <c r="O192" s="9">
        <v>221.99</v>
      </c>
      <c r="Q192" s="9">
        <f t="shared" si="58"/>
        <v>835.77</v>
      </c>
      <c r="S192" s="21">
        <f t="shared" si="59"/>
        <v>3.7648993197891794</v>
      </c>
      <c r="U192" s="9">
        <v>-230.04</v>
      </c>
      <c r="W192" s="9">
        <v>241.26</v>
      </c>
      <c r="Y192" s="9">
        <f t="shared" si="60"/>
        <v>-471.29999999999995</v>
      </c>
      <c r="AA192" s="21">
        <f t="shared" si="61"/>
        <v>-1.953494155682666</v>
      </c>
      <c r="AC192" s="9">
        <v>1549.22</v>
      </c>
      <c r="AE192" s="9">
        <v>1432.52</v>
      </c>
      <c r="AG192" s="9">
        <f t="shared" si="62"/>
        <v>116.70000000000005</v>
      </c>
      <c r="AI192" s="21">
        <f t="shared" si="63"/>
        <v>0.08146483120654514</v>
      </c>
    </row>
    <row r="193" spans="1:35" ht="12.75" outlineLevel="1">
      <c r="A193" s="1" t="s">
        <v>547</v>
      </c>
      <c r="B193" s="16" t="s">
        <v>548</v>
      </c>
      <c r="C193" s="1" t="s">
        <v>1154</v>
      </c>
      <c r="E193" s="5">
        <v>1547.92</v>
      </c>
      <c r="G193" s="5">
        <v>827.72</v>
      </c>
      <c r="I193" s="9">
        <f t="shared" si="56"/>
        <v>720.2</v>
      </c>
      <c r="K193" s="21">
        <f t="shared" si="57"/>
        <v>0.8701010003382786</v>
      </c>
      <c r="M193" s="9">
        <v>3970.8</v>
      </c>
      <c r="O193" s="9">
        <v>2764.08</v>
      </c>
      <c r="Q193" s="9">
        <f t="shared" si="58"/>
        <v>1206.7200000000003</v>
      </c>
      <c r="S193" s="21">
        <f t="shared" si="59"/>
        <v>0.43657202396457423</v>
      </c>
      <c r="U193" s="9">
        <v>4635.51</v>
      </c>
      <c r="W193" s="9">
        <v>3944.38</v>
      </c>
      <c r="Y193" s="9">
        <f t="shared" si="60"/>
        <v>691.1300000000001</v>
      </c>
      <c r="AA193" s="21">
        <f t="shared" si="61"/>
        <v>0.1752189190696637</v>
      </c>
      <c r="AC193" s="9">
        <v>10755.16</v>
      </c>
      <c r="AE193" s="9">
        <v>10008.21</v>
      </c>
      <c r="AG193" s="9">
        <f t="shared" si="62"/>
        <v>746.9500000000007</v>
      </c>
      <c r="AI193" s="21">
        <f t="shared" si="63"/>
        <v>0.07463372571119119</v>
      </c>
    </row>
    <row r="194" spans="1:35" ht="12.75" outlineLevel="1">
      <c r="A194" s="1" t="s">
        <v>549</v>
      </c>
      <c r="B194" s="16" t="s">
        <v>550</v>
      </c>
      <c r="C194" s="1" t="s">
        <v>1155</v>
      </c>
      <c r="E194" s="5">
        <v>65735.22</v>
      </c>
      <c r="G194" s="5">
        <v>58290.200000000004</v>
      </c>
      <c r="I194" s="9">
        <f t="shared" si="56"/>
        <v>7445.019999999997</v>
      </c>
      <c r="K194" s="21">
        <f t="shared" si="57"/>
        <v>0.1277233565848118</v>
      </c>
      <c r="M194" s="9">
        <v>199494.35</v>
      </c>
      <c r="O194" s="9">
        <v>171620.64</v>
      </c>
      <c r="Q194" s="9">
        <f t="shared" si="58"/>
        <v>27873.709999999992</v>
      </c>
      <c r="S194" s="21">
        <f t="shared" si="59"/>
        <v>0.1624146722678577</v>
      </c>
      <c r="U194" s="9">
        <v>262116.07</v>
      </c>
      <c r="W194" s="9">
        <v>262916.26</v>
      </c>
      <c r="Y194" s="9">
        <f t="shared" si="60"/>
        <v>-800.1900000000023</v>
      </c>
      <c r="AA194" s="21">
        <f t="shared" si="61"/>
        <v>-0.003043516593458321</v>
      </c>
      <c r="AC194" s="9">
        <v>749773.41</v>
      </c>
      <c r="AE194" s="9">
        <v>774238.4820000001</v>
      </c>
      <c r="AG194" s="9">
        <f t="shared" si="62"/>
        <v>-24465.072000000044</v>
      </c>
      <c r="AI194" s="21">
        <f t="shared" si="63"/>
        <v>-0.03159888402447043</v>
      </c>
    </row>
    <row r="195" spans="1:35" ht="12.75" outlineLevel="1">
      <c r="A195" s="1" t="s">
        <v>551</v>
      </c>
      <c r="B195" s="16" t="s">
        <v>552</v>
      </c>
      <c r="C195" s="1" t="s">
        <v>1156</v>
      </c>
      <c r="E195" s="5">
        <v>43.11</v>
      </c>
      <c r="G195" s="5">
        <v>364.41</v>
      </c>
      <c r="I195" s="9">
        <f t="shared" si="56"/>
        <v>-321.3</v>
      </c>
      <c r="K195" s="21">
        <f t="shared" si="57"/>
        <v>-0.8816991849839466</v>
      </c>
      <c r="M195" s="9">
        <v>93.25</v>
      </c>
      <c r="O195" s="9">
        <v>952.98</v>
      </c>
      <c r="Q195" s="9">
        <f t="shared" si="58"/>
        <v>-859.73</v>
      </c>
      <c r="S195" s="21">
        <f t="shared" si="59"/>
        <v>-0.9021490482486516</v>
      </c>
      <c r="U195" s="9">
        <v>131.84</v>
      </c>
      <c r="W195" s="9">
        <v>1295.82</v>
      </c>
      <c r="Y195" s="9">
        <f t="shared" si="60"/>
        <v>-1163.98</v>
      </c>
      <c r="AA195" s="21">
        <f t="shared" si="61"/>
        <v>-0.8982574740318872</v>
      </c>
      <c r="AC195" s="9">
        <v>502.44000000000005</v>
      </c>
      <c r="AE195" s="9">
        <v>1497.4299999999998</v>
      </c>
      <c r="AG195" s="9">
        <f t="shared" si="62"/>
        <v>-994.9899999999998</v>
      </c>
      <c r="AI195" s="21">
        <f t="shared" si="63"/>
        <v>-0.6644651169002891</v>
      </c>
    </row>
    <row r="196" spans="1:35" ht="12.75" outlineLevel="1">
      <c r="A196" s="1" t="s">
        <v>553</v>
      </c>
      <c r="B196" s="16" t="s">
        <v>554</v>
      </c>
      <c r="C196" s="1" t="s">
        <v>1157</v>
      </c>
      <c r="E196" s="5">
        <v>7533.49</v>
      </c>
      <c r="G196" s="5">
        <v>7412.26</v>
      </c>
      <c r="I196" s="9">
        <f aca="true" t="shared" si="64" ref="I196:I227">+E196-G196</f>
        <v>121.22999999999956</v>
      </c>
      <c r="K196" s="21">
        <f aca="true" t="shared" si="65" ref="K196:K227">IF(G196&lt;0,IF(I196=0,0,IF(OR(G196=0,E196=0),"N.M.",IF(ABS(I196/G196)&gt;=10,"N.M.",I196/(-G196)))),IF(I196=0,0,IF(OR(G196=0,E196=0),"N.M.",IF(ABS(I196/G196)&gt;=10,"N.M.",I196/G196))))</f>
        <v>0.01635533561963552</v>
      </c>
      <c r="M196" s="9">
        <v>23472.54</v>
      </c>
      <c r="O196" s="9">
        <v>22919.09</v>
      </c>
      <c r="Q196" s="9">
        <f aca="true" t="shared" si="66" ref="Q196:Q227">(+M196-O196)</f>
        <v>553.4500000000007</v>
      </c>
      <c r="S196" s="21">
        <f aca="true" t="shared" si="67" ref="S196:S227">IF(O196&lt;0,IF(Q196=0,0,IF(OR(O196=0,M196=0),"N.M.",IF(ABS(Q196/O196)&gt;=10,"N.M.",Q196/(-O196)))),IF(Q196=0,0,IF(OR(O196=0,M196=0),"N.M.",IF(ABS(Q196/O196)&gt;=10,"N.M.",Q196/O196))))</f>
        <v>0.02414799191416416</v>
      </c>
      <c r="U196" s="9">
        <v>31964.18</v>
      </c>
      <c r="W196" s="9">
        <v>31597.920000000002</v>
      </c>
      <c r="Y196" s="9">
        <f aca="true" t="shared" si="68" ref="Y196:Y227">(+U196-W196)</f>
        <v>366.2599999999984</v>
      </c>
      <c r="AA196" s="21">
        <f aca="true" t="shared" si="69" ref="AA196:AA227">IF(W196&lt;0,IF(Y196=0,0,IF(OR(W196=0,U196=0),"N.M.",IF(ABS(Y196/W196)&gt;=10,"N.M.",Y196/(-W196)))),IF(Y196=0,0,IF(OR(W196=0,U196=0),"N.M.",IF(ABS(Y196/W196)&gt;=10,"N.M.",Y196/W196))))</f>
        <v>0.0115912692987386</v>
      </c>
      <c r="AC196" s="9">
        <v>82668.12</v>
      </c>
      <c r="AE196" s="9">
        <v>83201.45</v>
      </c>
      <c r="AG196" s="9">
        <f aca="true" t="shared" si="70" ref="AG196:AG227">(+AC196-AE196)</f>
        <v>-533.3300000000017</v>
      </c>
      <c r="AI196" s="21">
        <f aca="true" t="shared" si="71" ref="AI196:AI227">IF(AE196&lt;0,IF(AG196=0,0,IF(OR(AE196=0,AC196=0),"N.M.",IF(ABS(AG196/AE196)&gt;=10,"N.M.",AG196/(-AE196)))),IF(AG196=0,0,IF(OR(AE196=0,AC196=0),"N.M.",IF(ABS(AG196/AE196)&gt;=10,"N.M.",AG196/AE196))))</f>
        <v>-0.0064101046315899754</v>
      </c>
    </row>
    <row r="197" spans="1:35" ht="12.75" outlineLevel="1">
      <c r="A197" s="1" t="s">
        <v>555</v>
      </c>
      <c r="B197" s="16" t="s">
        <v>556</v>
      </c>
      <c r="C197" s="1" t="s">
        <v>1158</v>
      </c>
      <c r="E197" s="5">
        <v>85897.12</v>
      </c>
      <c r="G197" s="5">
        <v>72733.56</v>
      </c>
      <c r="I197" s="9">
        <f t="shared" si="64"/>
        <v>13163.559999999998</v>
      </c>
      <c r="K197" s="21">
        <f t="shared" si="65"/>
        <v>0.18098330399336976</v>
      </c>
      <c r="M197" s="9">
        <v>302046.84</v>
      </c>
      <c r="O197" s="9">
        <v>279736.53</v>
      </c>
      <c r="Q197" s="9">
        <f t="shared" si="66"/>
        <v>22310.309999999998</v>
      </c>
      <c r="S197" s="21">
        <f t="shared" si="67"/>
        <v>0.07975472491919448</v>
      </c>
      <c r="U197" s="9">
        <v>424620.28</v>
      </c>
      <c r="W197" s="9">
        <v>410161.84</v>
      </c>
      <c r="Y197" s="9">
        <f t="shared" si="68"/>
        <v>14458.440000000002</v>
      </c>
      <c r="AA197" s="21">
        <f t="shared" si="69"/>
        <v>0.035250573285901005</v>
      </c>
      <c r="AC197" s="9">
        <v>1000181.1000000001</v>
      </c>
      <c r="AE197" s="9">
        <v>859844.28</v>
      </c>
      <c r="AG197" s="9">
        <f t="shared" si="70"/>
        <v>140336.82000000007</v>
      </c>
      <c r="AI197" s="21">
        <f t="shared" si="71"/>
        <v>0.1632119015782719</v>
      </c>
    </row>
    <row r="198" spans="1:35" ht="12.75" outlineLevel="1">
      <c r="A198" s="1" t="s">
        <v>557</v>
      </c>
      <c r="B198" s="16" t="s">
        <v>558</v>
      </c>
      <c r="C198" s="1" t="s">
        <v>1159</v>
      </c>
      <c r="E198" s="5">
        <v>0</v>
      </c>
      <c r="G198" s="5">
        <v>0</v>
      </c>
      <c r="I198" s="9">
        <f t="shared" si="64"/>
        <v>0</v>
      </c>
      <c r="K198" s="21">
        <f t="shared" si="65"/>
        <v>0</v>
      </c>
      <c r="M198" s="9">
        <v>0</v>
      </c>
      <c r="O198" s="9">
        <v>422.94</v>
      </c>
      <c r="Q198" s="9">
        <f t="shared" si="66"/>
        <v>-422.94</v>
      </c>
      <c r="S198" s="21" t="str">
        <f t="shared" si="67"/>
        <v>N.M.</v>
      </c>
      <c r="U198" s="9">
        <v>0</v>
      </c>
      <c r="W198" s="9">
        <v>422.94</v>
      </c>
      <c r="Y198" s="9">
        <f t="shared" si="68"/>
        <v>-422.94</v>
      </c>
      <c r="AA198" s="21" t="str">
        <f t="shared" si="69"/>
        <v>N.M.</v>
      </c>
      <c r="AC198" s="9">
        <v>18109.82</v>
      </c>
      <c r="AE198" s="9">
        <v>66464.69</v>
      </c>
      <c r="AG198" s="9">
        <f t="shared" si="70"/>
        <v>-48354.87</v>
      </c>
      <c r="AI198" s="21">
        <f t="shared" si="71"/>
        <v>-0.7275272027899325</v>
      </c>
    </row>
    <row r="199" spans="1:35" ht="12.75" outlineLevel="1">
      <c r="A199" s="1" t="s">
        <v>559</v>
      </c>
      <c r="B199" s="16" t="s">
        <v>560</v>
      </c>
      <c r="C199" s="1" t="s">
        <v>1160</v>
      </c>
      <c r="E199" s="5">
        <v>0</v>
      </c>
      <c r="G199" s="5">
        <v>0</v>
      </c>
      <c r="I199" s="9">
        <f t="shared" si="64"/>
        <v>0</v>
      </c>
      <c r="K199" s="21">
        <f t="shared" si="65"/>
        <v>0</v>
      </c>
      <c r="M199" s="9">
        <v>0</v>
      </c>
      <c r="O199" s="9">
        <v>36.69</v>
      </c>
      <c r="Q199" s="9">
        <f t="shared" si="66"/>
        <v>-36.69</v>
      </c>
      <c r="S199" s="21" t="str">
        <f t="shared" si="67"/>
        <v>N.M.</v>
      </c>
      <c r="U199" s="9">
        <v>0</v>
      </c>
      <c r="W199" s="9">
        <v>36.69</v>
      </c>
      <c r="Y199" s="9">
        <f t="shared" si="68"/>
        <v>-36.69</v>
      </c>
      <c r="AA199" s="21" t="str">
        <f t="shared" si="69"/>
        <v>N.M.</v>
      </c>
      <c r="AC199" s="9">
        <v>2891.34</v>
      </c>
      <c r="AE199" s="9">
        <v>9566.08</v>
      </c>
      <c r="AG199" s="9">
        <f t="shared" si="70"/>
        <v>-6674.74</v>
      </c>
      <c r="AI199" s="21">
        <f t="shared" si="71"/>
        <v>-0.6977508028366897</v>
      </c>
    </row>
    <row r="200" spans="1:35" ht="12.75" outlineLevel="1">
      <c r="A200" s="1" t="s">
        <v>561</v>
      </c>
      <c r="B200" s="16" t="s">
        <v>562</v>
      </c>
      <c r="C200" s="1" t="s">
        <v>1161</v>
      </c>
      <c r="E200" s="5">
        <v>5992.75</v>
      </c>
      <c r="G200" s="5">
        <v>2994.76</v>
      </c>
      <c r="I200" s="9">
        <f t="shared" si="64"/>
        <v>2997.99</v>
      </c>
      <c r="K200" s="21">
        <f t="shared" si="65"/>
        <v>1.0010785505349342</v>
      </c>
      <c r="M200" s="9">
        <v>14713.210000000001</v>
      </c>
      <c r="O200" s="9">
        <v>6854.34</v>
      </c>
      <c r="Q200" s="9">
        <f t="shared" si="66"/>
        <v>7858.870000000001</v>
      </c>
      <c r="S200" s="21">
        <f t="shared" si="67"/>
        <v>1.1465538622245177</v>
      </c>
      <c r="U200" s="9">
        <v>21908.9</v>
      </c>
      <c r="W200" s="9">
        <v>9376.59</v>
      </c>
      <c r="Y200" s="9">
        <f t="shared" si="68"/>
        <v>12532.310000000001</v>
      </c>
      <c r="AA200" s="21">
        <f t="shared" si="69"/>
        <v>1.336553053935386</v>
      </c>
      <c r="AC200" s="9">
        <v>55436.9</v>
      </c>
      <c r="AE200" s="9">
        <v>22944.77</v>
      </c>
      <c r="AG200" s="9">
        <f t="shared" si="70"/>
        <v>32492.13</v>
      </c>
      <c r="AI200" s="21">
        <f t="shared" si="71"/>
        <v>1.4161017957469175</v>
      </c>
    </row>
    <row r="201" spans="1:35" ht="12.75" outlineLevel="1">
      <c r="A201" s="1" t="s">
        <v>563</v>
      </c>
      <c r="B201" s="16" t="s">
        <v>564</v>
      </c>
      <c r="C201" s="1" t="s">
        <v>1162</v>
      </c>
      <c r="E201" s="5">
        <v>1835.26</v>
      </c>
      <c r="G201" s="5">
        <v>1387.8500000000001</v>
      </c>
      <c r="I201" s="9">
        <f t="shared" si="64"/>
        <v>447.40999999999985</v>
      </c>
      <c r="K201" s="21">
        <f t="shared" si="65"/>
        <v>0.3223763375004502</v>
      </c>
      <c r="M201" s="9">
        <v>5228.03</v>
      </c>
      <c r="O201" s="9">
        <v>4085.88</v>
      </c>
      <c r="Q201" s="9">
        <f t="shared" si="66"/>
        <v>1142.1499999999996</v>
      </c>
      <c r="S201" s="21">
        <f t="shared" si="67"/>
        <v>0.27953586497890287</v>
      </c>
      <c r="U201" s="9">
        <v>8531.130000000001</v>
      </c>
      <c r="W201" s="9">
        <v>5981.85</v>
      </c>
      <c r="Y201" s="9">
        <f t="shared" si="68"/>
        <v>2549.2800000000007</v>
      </c>
      <c r="AA201" s="21">
        <f t="shared" si="69"/>
        <v>0.4261691617141855</v>
      </c>
      <c r="AC201" s="9">
        <v>18673.120000000003</v>
      </c>
      <c r="AE201" s="9">
        <v>18291.75</v>
      </c>
      <c r="AG201" s="9">
        <f t="shared" si="70"/>
        <v>381.3700000000026</v>
      </c>
      <c r="AI201" s="21">
        <f t="shared" si="71"/>
        <v>0.020849289980455814</v>
      </c>
    </row>
    <row r="202" spans="1:35" ht="12.75" outlineLevel="1">
      <c r="A202" s="1" t="s">
        <v>565</v>
      </c>
      <c r="B202" s="16" t="s">
        <v>566</v>
      </c>
      <c r="C202" s="1" t="s">
        <v>1163</v>
      </c>
      <c r="E202" s="5">
        <v>20339.8</v>
      </c>
      <c r="G202" s="5">
        <v>13742.73</v>
      </c>
      <c r="I202" s="9">
        <f t="shared" si="64"/>
        <v>6597.07</v>
      </c>
      <c r="K202" s="21">
        <f t="shared" si="65"/>
        <v>0.48004071971144013</v>
      </c>
      <c r="M202" s="9">
        <v>66660.64</v>
      </c>
      <c r="O202" s="9">
        <v>47554.48</v>
      </c>
      <c r="Q202" s="9">
        <f t="shared" si="66"/>
        <v>19106.159999999996</v>
      </c>
      <c r="S202" s="21">
        <f t="shared" si="67"/>
        <v>0.401774133583208</v>
      </c>
      <c r="U202" s="9">
        <v>111172.51000000001</v>
      </c>
      <c r="W202" s="9">
        <v>72852.95</v>
      </c>
      <c r="Y202" s="9">
        <f t="shared" si="68"/>
        <v>38319.56000000001</v>
      </c>
      <c r="AA202" s="21">
        <f t="shared" si="69"/>
        <v>0.5259850150199822</v>
      </c>
      <c r="AC202" s="9">
        <v>227632.04</v>
      </c>
      <c r="AE202" s="9">
        <v>180083.77000000002</v>
      </c>
      <c r="AG202" s="9">
        <f t="shared" si="70"/>
        <v>47548.26999999999</v>
      </c>
      <c r="AI202" s="21">
        <f t="shared" si="71"/>
        <v>0.2640341769833005</v>
      </c>
    </row>
    <row r="203" spans="1:35" ht="12.75" outlineLevel="1">
      <c r="A203" s="1" t="s">
        <v>567</v>
      </c>
      <c r="B203" s="16" t="s">
        <v>568</v>
      </c>
      <c r="C203" s="1" t="s">
        <v>1164</v>
      </c>
      <c r="E203" s="5">
        <v>12983.65</v>
      </c>
      <c r="G203" s="5">
        <v>8129.42</v>
      </c>
      <c r="I203" s="9">
        <f t="shared" si="64"/>
        <v>4854.23</v>
      </c>
      <c r="K203" s="21">
        <f t="shared" si="65"/>
        <v>0.5971188596480437</v>
      </c>
      <c r="M203" s="9">
        <v>30603.93</v>
      </c>
      <c r="O203" s="9">
        <v>31348.79</v>
      </c>
      <c r="Q203" s="9">
        <f t="shared" si="66"/>
        <v>-744.8600000000006</v>
      </c>
      <c r="S203" s="21">
        <f t="shared" si="67"/>
        <v>-0.02376040670150269</v>
      </c>
      <c r="U203" s="9">
        <v>43085.64</v>
      </c>
      <c r="W203" s="9">
        <v>44292.54</v>
      </c>
      <c r="Y203" s="9">
        <f t="shared" si="68"/>
        <v>-1206.9000000000015</v>
      </c>
      <c r="AA203" s="21">
        <f t="shared" si="69"/>
        <v>-0.027248380878585908</v>
      </c>
      <c r="AC203" s="9">
        <v>208345.918</v>
      </c>
      <c r="AE203" s="9">
        <v>196284.457</v>
      </c>
      <c r="AG203" s="9">
        <f t="shared" si="70"/>
        <v>12061.46100000001</v>
      </c>
      <c r="AI203" s="21">
        <f t="shared" si="71"/>
        <v>0.06144888487018618</v>
      </c>
    </row>
    <row r="204" spans="1:35" ht="12.75" outlineLevel="1">
      <c r="A204" s="1" t="s">
        <v>569</v>
      </c>
      <c r="B204" s="16" t="s">
        <v>570</v>
      </c>
      <c r="C204" s="1" t="s">
        <v>1165</v>
      </c>
      <c r="E204" s="5">
        <v>-1857.05</v>
      </c>
      <c r="G204" s="5">
        <v>16716.9</v>
      </c>
      <c r="I204" s="9">
        <f t="shared" si="64"/>
        <v>-18573.95</v>
      </c>
      <c r="K204" s="21">
        <f t="shared" si="65"/>
        <v>-1.1110881802248025</v>
      </c>
      <c r="M204" s="9">
        <v>2254.4500000000003</v>
      </c>
      <c r="O204" s="9">
        <v>36305.82</v>
      </c>
      <c r="Q204" s="9">
        <f t="shared" si="66"/>
        <v>-34051.37</v>
      </c>
      <c r="S204" s="21">
        <f t="shared" si="67"/>
        <v>-0.9379038952983296</v>
      </c>
      <c r="U204" s="9">
        <v>-29596.21</v>
      </c>
      <c r="W204" s="9">
        <v>102459.11</v>
      </c>
      <c r="Y204" s="9">
        <f t="shared" si="68"/>
        <v>-132055.32</v>
      </c>
      <c r="AA204" s="21">
        <f t="shared" si="69"/>
        <v>-1.28885874569865</v>
      </c>
      <c r="AC204" s="9">
        <v>189442.07</v>
      </c>
      <c r="AE204" s="9">
        <v>288721.14400000003</v>
      </c>
      <c r="AG204" s="9">
        <f t="shared" si="70"/>
        <v>-99279.07400000002</v>
      </c>
      <c r="AI204" s="21">
        <f t="shared" si="71"/>
        <v>-0.34385799607388645</v>
      </c>
    </row>
    <row r="205" spans="1:35" ht="12.75" outlineLevel="1">
      <c r="A205" s="1" t="s">
        <v>571</v>
      </c>
      <c r="B205" s="16" t="s">
        <v>572</v>
      </c>
      <c r="C205" s="1" t="s">
        <v>1166</v>
      </c>
      <c r="E205" s="5">
        <v>7017</v>
      </c>
      <c r="G205" s="5">
        <v>7576.5</v>
      </c>
      <c r="I205" s="9">
        <f t="shared" si="64"/>
        <v>-559.5</v>
      </c>
      <c r="K205" s="21">
        <f t="shared" si="65"/>
        <v>-0.07384676301722432</v>
      </c>
      <c r="M205" s="9">
        <v>27045</v>
      </c>
      <c r="O205" s="9">
        <v>31182</v>
      </c>
      <c r="Q205" s="9">
        <f t="shared" si="66"/>
        <v>-4137</v>
      </c>
      <c r="S205" s="21">
        <f t="shared" si="67"/>
        <v>-0.13267269578603041</v>
      </c>
      <c r="U205" s="9">
        <v>39757.5</v>
      </c>
      <c r="W205" s="9">
        <v>44419.5</v>
      </c>
      <c r="Y205" s="9">
        <f t="shared" si="68"/>
        <v>-4662</v>
      </c>
      <c r="AA205" s="21">
        <f t="shared" si="69"/>
        <v>-0.10495390537939418</v>
      </c>
      <c r="AC205" s="9">
        <v>108384</v>
      </c>
      <c r="AE205" s="9">
        <v>118945.5</v>
      </c>
      <c r="AG205" s="9">
        <f t="shared" si="70"/>
        <v>-10561.5</v>
      </c>
      <c r="AI205" s="21">
        <f t="shared" si="71"/>
        <v>-0.08879276643504798</v>
      </c>
    </row>
    <row r="206" spans="1:35" ht="12.75" outlineLevel="1">
      <c r="A206" s="1" t="s">
        <v>573</v>
      </c>
      <c r="B206" s="16" t="s">
        <v>574</v>
      </c>
      <c r="C206" s="1" t="s">
        <v>1167</v>
      </c>
      <c r="E206" s="5">
        <v>-788666</v>
      </c>
      <c r="G206" s="5">
        <v>-799954</v>
      </c>
      <c r="I206" s="9">
        <f t="shared" si="64"/>
        <v>11288</v>
      </c>
      <c r="K206" s="21">
        <f t="shared" si="65"/>
        <v>0.01411081137165387</v>
      </c>
      <c r="M206" s="9">
        <v>-2327348</v>
      </c>
      <c r="O206" s="9">
        <v>-2943821</v>
      </c>
      <c r="Q206" s="9">
        <f t="shared" si="66"/>
        <v>616473</v>
      </c>
      <c r="S206" s="21">
        <f t="shared" si="67"/>
        <v>0.20941252881883782</v>
      </c>
      <c r="U206" s="9">
        <v>-2986686</v>
      </c>
      <c r="W206" s="9">
        <v>-3122264</v>
      </c>
      <c r="Y206" s="9">
        <f t="shared" si="68"/>
        <v>135578</v>
      </c>
      <c r="AA206" s="21">
        <f t="shared" si="69"/>
        <v>0.04342297768542314</v>
      </c>
      <c r="AC206" s="9">
        <v>-8699719</v>
      </c>
      <c r="AE206" s="9">
        <v>-4462560</v>
      </c>
      <c r="AG206" s="9">
        <f t="shared" si="70"/>
        <v>-4237159</v>
      </c>
      <c r="AI206" s="21">
        <f t="shared" si="71"/>
        <v>-0.9494906511060915</v>
      </c>
    </row>
    <row r="207" spans="1:35" ht="12.75" outlineLevel="1">
      <c r="A207" s="1" t="s">
        <v>575</v>
      </c>
      <c r="B207" s="16" t="s">
        <v>576</v>
      </c>
      <c r="C207" s="1" t="s">
        <v>1168</v>
      </c>
      <c r="E207" s="5">
        <v>127511.93000000001</v>
      </c>
      <c r="G207" s="5">
        <v>56511.770000000004</v>
      </c>
      <c r="I207" s="9">
        <f t="shared" si="64"/>
        <v>71000.16</v>
      </c>
      <c r="K207" s="21">
        <f t="shared" si="65"/>
        <v>1.2563782730570994</v>
      </c>
      <c r="M207" s="9">
        <v>387699.8</v>
      </c>
      <c r="O207" s="9">
        <v>223184.36000000002</v>
      </c>
      <c r="Q207" s="9">
        <f t="shared" si="66"/>
        <v>164515.43999999997</v>
      </c>
      <c r="S207" s="21">
        <f t="shared" si="67"/>
        <v>0.73712799588645</v>
      </c>
      <c r="U207" s="9">
        <v>517979.06</v>
      </c>
      <c r="W207" s="9">
        <v>225253.16</v>
      </c>
      <c r="Y207" s="9">
        <f t="shared" si="68"/>
        <v>292725.9</v>
      </c>
      <c r="AA207" s="21">
        <f t="shared" si="69"/>
        <v>1.2995418133090786</v>
      </c>
      <c r="AC207" s="9">
        <v>1286150.15</v>
      </c>
      <c r="AE207" s="9">
        <v>545998.73</v>
      </c>
      <c r="AG207" s="9">
        <f t="shared" si="70"/>
        <v>740151.4199999999</v>
      </c>
      <c r="AI207" s="21">
        <f t="shared" si="71"/>
        <v>1.3555918344352191</v>
      </c>
    </row>
    <row r="208" spans="1:35" ht="12.75" outlineLevel="1">
      <c r="A208" s="1" t="s">
        <v>577</v>
      </c>
      <c r="B208" s="16" t="s">
        <v>578</v>
      </c>
      <c r="C208" s="1" t="s">
        <v>1169</v>
      </c>
      <c r="E208" s="5">
        <v>-18159.170000000002</v>
      </c>
      <c r="G208" s="5">
        <v>-10361.92</v>
      </c>
      <c r="I208" s="9">
        <f t="shared" si="64"/>
        <v>-7797.250000000002</v>
      </c>
      <c r="K208" s="21">
        <f t="shared" si="65"/>
        <v>-0.7524908511163956</v>
      </c>
      <c r="M208" s="9">
        <v>-54668.91</v>
      </c>
      <c r="O208" s="9">
        <v>-10361.92</v>
      </c>
      <c r="Q208" s="9">
        <f t="shared" si="66"/>
        <v>-44306.990000000005</v>
      </c>
      <c r="S208" s="21">
        <f t="shared" si="67"/>
        <v>-4.275944033538186</v>
      </c>
      <c r="U208" s="9">
        <v>-73478.39</v>
      </c>
      <c r="W208" s="9">
        <v>-10361.92</v>
      </c>
      <c r="Y208" s="9">
        <f t="shared" si="68"/>
        <v>-63116.47</v>
      </c>
      <c r="AA208" s="21">
        <f t="shared" si="69"/>
        <v>-6.0911944890522225</v>
      </c>
      <c r="AC208" s="9">
        <v>-195857.179</v>
      </c>
      <c r="AE208" s="9">
        <v>-10361.92</v>
      </c>
      <c r="AG208" s="9">
        <f t="shared" si="70"/>
        <v>-185495.259</v>
      </c>
      <c r="AI208" s="21" t="str">
        <f t="shared" si="71"/>
        <v>N.M.</v>
      </c>
    </row>
    <row r="209" spans="1:35" ht="12.75" outlineLevel="1">
      <c r="A209" s="1" t="s">
        <v>579</v>
      </c>
      <c r="B209" s="16" t="s">
        <v>580</v>
      </c>
      <c r="C209" s="1" t="s">
        <v>1170</v>
      </c>
      <c r="E209" s="5">
        <v>68926.95</v>
      </c>
      <c r="G209" s="5">
        <v>83080.35</v>
      </c>
      <c r="I209" s="9">
        <f t="shared" si="64"/>
        <v>-14153.400000000009</v>
      </c>
      <c r="K209" s="21">
        <f t="shared" si="65"/>
        <v>-0.17035797273362482</v>
      </c>
      <c r="M209" s="9">
        <v>257881.74000000002</v>
      </c>
      <c r="O209" s="9">
        <v>211367.664</v>
      </c>
      <c r="Q209" s="9">
        <f t="shared" si="66"/>
        <v>46514.07600000003</v>
      </c>
      <c r="S209" s="21">
        <f t="shared" si="67"/>
        <v>0.22006240273346653</v>
      </c>
      <c r="U209" s="9">
        <v>319231.95</v>
      </c>
      <c r="W209" s="9">
        <v>-7643.186000000001</v>
      </c>
      <c r="Y209" s="9">
        <f t="shared" si="68"/>
        <v>326875.136</v>
      </c>
      <c r="AA209" s="21" t="str">
        <f t="shared" si="69"/>
        <v>N.M.</v>
      </c>
      <c r="AC209" s="9">
        <v>872880.22</v>
      </c>
      <c r="AE209" s="9">
        <v>896496.99</v>
      </c>
      <c r="AG209" s="9">
        <f t="shared" si="70"/>
        <v>-23616.77000000002</v>
      </c>
      <c r="AI209" s="21">
        <f t="shared" si="71"/>
        <v>-0.02634339017691517</v>
      </c>
    </row>
    <row r="210" spans="1:35" ht="12.75" outlineLevel="1">
      <c r="A210" s="1" t="s">
        <v>581</v>
      </c>
      <c r="B210" s="16" t="s">
        <v>582</v>
      </c>
      <c r="C210" s="1" t="s">
        <v>1171</v>
      </c>
      <c r="E210" s="5">
        <v>0</v>
      </c>
      <c r="G210" s="5">
        <v>3490.7400000000002</v>
      </c>
      <c r="I210" s="9">
        <f t="shared" si="64"/>
        <v>-3490.7400000000002</v>
      </c>
      <c r="K210" s="21" t="str">
        <f t="shared" si="65"/>
        <v>N.M.</v>
      </c>
      <c r="M210" s="9">
        <v>401</v>
      </c>
      <c r="O210" s="9">
        <v>5900.5</v>
      </c>
      <c r="Q210" s="9">
        <f t="shared" si="66"/>
        <v>-5499.5</v>
      </c>
      <c r="S210" s="21">
        <f t="shared" si="67"/>
        <v>-0.9320396576561308</v>
      </c>
      <c r="U210" s="9">
        <v>401</v>
      </c>
      <c r="W210" s="9">
        <v>8271.24</v>
      </c>
      <c r="Y210" s="9">
        <f t="shared" si="68"/>
        <v>-7870.24</v>
      </c>
      <c r="AA210" s="21">
        <f t="shared" si="69"/>
        <v>-0.9515187565588714</v>
      </c>
      <c r="AC210" s="9">
        <v>993.19</v>
      </c>
      <c r="AE210" s="9">
        <v>8371.24</v>
      </c>
      <c r="AG210" s="9">
        <f t="shared" si="70"/>
        <v>-7378.049999999999</v>
      </c>
      <c r="AI210" s="21">
        <f t="shared" si="71"/>
        <v>-0.8813568838069389</v>
      </c>
    </row>
    <row r="211" spans="1:35" ht="12.75" outlineLevel="1">
      <c r="A211" s="1" t="s">
        <v>583</v>
      </c>
      <c r="B211" s="16" t="s">
        <v>584</v>
      </c>
      <c r="C211" s="1" t="s">
        <v>1172</v>
      </c>
      <c r="E211" s="5">
        <v>8914.960000000001</v>
      </c>
      <c r="G211" s="5">
        <v>7588.43</v>
      </c>
      <c r="I211" s="9">
        <f t="shared" si="64"/>
        <v>1326.5300000000007</v>
      </c>
      <c r="K211" s="21">
        <f t="shared" si="65"/>
        <v>0.1748095455845281</v>
      </c>
      <c r="M211" s="9">
        <v>25645.54</v>
      </c>
      <c r="O211" s="9">
        <v>22506.39</v>
      </c>
      <c r="Q211" s="9">
        <f t="shared" si="66"/>
        <v>3139.1500000000015</v>
      </c>
      <c r="S211" s="21">
        <f t="shared" si="67"/>
        <v>0.1394781659786399</v>
      </c>
      <c r="U211" s="9">
        <v>35109.04</v>
      </c>
      <c r="W211" s="9">
        <v>30935.18</v>
      </c>
      <c r="Y211" s="9">
        <f t="shared" si="68"/>
        <v>4173.860000000001</v>
      </c>
      <c r="AA211" s="21">
        <f t="shared" si="69"/>
        <v>0.13492276430911346</v>
      </c>
      <c r="AC211" s="9">
        <v>93408.27</v>
      </c>
      <c r="AE211" s="9">
        <v>92373.66</v>
      </c>
      <c r="AG211" s="9">
        <f t="shared" si="70"/>
        <v>1034.6100000000006</v>
      </c>
      <c r="AI211" s="21">
        <f t="shared" si="71"/>
        <v>0.011200270726525295</v>
      </c>
    </row>
    <row r="212" spans="1:35" ht="12.75" outlineLevel="1">
      <c r="A212" s="1" t="s">
        <v>585</v>
      </c>
      <c r="B212" s="16" t="s">
        <v>586</v>
      </c>
      <c r="C212" s="1" t="s">
        <v>1173</v>
      </c>
      <c r="E212" s="5">
        <v>99178.82</v>
      </c>
      <c r="G212" s="5">
        <v>80026.90000000001</v>
      </c>
      <c r="I212" s="9">
        <f t="shared" si="64"/>
        <v>19151.92</v>
      </c>
      <c r="K212" s="21">
        <f t="shared" si="65"/>
        <v>0.23931852914457508</v>
      </c>
      <c r="M212" s="9">
        <v>327760.60000000003</v>
      </c>
      <c r="O212" s="9">
        <v>284427.71</v>
      </c>
      <c r="Q212" s="9">
        <f t="shared" si="66"/>
        <v>43332.890000000014</v>
      </c>
      <c r="S212" s="21">
        <f t="shared" si="67"/>
        <v>0.15235115453413456</v>
      </c>
      <c r="U212" s="9">
        <v>459446.32</v>
      </c>
      <c r="W212" s="9">
        <v>408775.61</v>
      </c>
      <c r="Y212" s="9">
        <f t="shared" si="68"/>
        <v>50670.71000000002</v>
      </c>
      <c r="AA212" s="21">
        <f t="shared" si="69"/>
        <v>0.12395727328252296</v>
      </c>
      <c r="AC212" s="9">
        <v>1129746.92</v>
      </c>
      <c r="AE212" s="9">
        <v>945636.85</v>
      </c>
      <c r="AG212" s="9">
        <f t="shared" si="70"/>
        <v>184110.06999999995</v>
      </c>
      <c r="AI212" s="21">
        <f t="shared" si="71"/>
        <v>0.19469426344796098</v>
      </c>
    </row>
    <row r="213" spans="1:35" ht="12.75" outlineLevel="1">
      <c r="A213" s="1" t="s">
        <v>587</v>
      </c>
      <c r="B213" s="16" t="s">
        <v>588</v>
      </c>
      <c r="C213" s="1" t="s">
        <v>1130</v>
      </c>
      <c r="E213" s="5">
        <v>89094.62</v>
      </c>
      <c r="G213" s="5">
        <v>86942.73</v>
      </c>
      <c r="I213" s="9">
        <f t="shared" si="64"/>
        <v>2151.8899999999994</v>
      </c>
      <c r="K213" s="21">
        <f t="shared" si="65"/>
        <v>0.02475066057852105</v>
      </c>
      <c r="M213" s="9">
        <v>249719.4</v>
      </c>
      <c r="O213" s="9">
        <v>189011.42</v>
      </c>
      <c r="Q213" s="9">
        <f t="shared" si="66"/>
        <v>60707.97999999998</v>
      </c>
      <c r="S213" s="21">
        <f t="shared" si="67"/>
        <v>0.3211868362239698</v>
      </c>
      <c r="U213" s="9">
        <v>331797.16000000003</v>
      </c>
      <c r="W213" s="9">
        <v>253772.01</v>
      </c>
      <c r="Y213" s="9">
        <f t="shared" si="68"/>
        <v>78025.15000000002</v>
      </c>
      <c r="AA213" s="21">
        <f t="shared" si="69"/>
        <v>0.30746160697548963</v>
      </c>
      <c r="AC213" s="9">
        <v>899482.7200000001</v>
      </c>
      <c r="AE213" s="9">
        <v>985476.446</v>
      </c>
      <c r="AG213" s="9">
        <f t="shared" si="70"/>
        <v>-85993.72599999991</v>
      </c>
      <c r="AI213" s="21">
        <f t="shared" si="71"/>
        <v>-0.08726106681599968</v>
      </c>
    </row>
    <row r="214" spans="1:35" ht="12.75" outlineLevel="1">
      <c r="A214" s="1" t="s">
        <v>589</v>
      </c>
      <c r="B214" s="16" t="s">
        <v>590</v>
      </c>
      <c r="C214" s="1" t="s">
        <v>1153</v>
      </c>
      <c r="E214" s="5">
        <v>1098.38</v>
      </c>
      <c r="G214" s="5">
        <v>342.84000000000003</v>
      </c>
      <c r="I214" s="9">
        <f t="shared" si="64"/>
        <v>755.5400000000001</v>
      </c>
      <c r="K214" s="21">
        <f t="shared" si="65"/>
        <v>2.203768521759421</v>
      </c>
      <c r="M214" s="9">
        <v>2455.59</v>
      </c>
      <c r="O214" s="9">
        <v>936.99</v>
      </c>
      <c r="Q214" s="9">
        <f t="shared" si="66"/>
        <v>1518.6000000000001</v>
      </c>
      <c r="S214" s="21">
        <f t="shared" si="67"/>
        <v>1.620721672589889</v>
      </c>
      <c r="U214" s="9">
        <v>1115.63</v>
      </c>
      <c r="W214" s="9">
        <v>1699.48</v>
      </c>
      <c r="Y214" s="9">
        <f t="shared" si="68"/>
        <v>-583.8499999999999</v>
      </c>
      <c r="AA214" s="21">
        <f t="shared" si="69"/>
        <v>-0.34354626120931103</v>
      </c>
      <c r="AC214" s="9">
        <v>3159.8100000000004</v>
      </c>
      <c r="AE214" s="9">
        <v>4341.5</v>
      </c>
      <c r="AG214" s="9">
        <f t="shared" si="70"/>
        <v>-1181.6899999999996</v>
      </c>
      <c r="AI214" s="21">
        <f t="shared" si="71"/>
        <v>-0.27218472878037536</v>
      </c>
    </row>
    <row r="215" spans="1:35" ht="12.75" outlineLevel="1">
      <c r="A215" s="1" t="s">
        <v>591</v>
      </c>
      <c r="B215" s="16" t="s">
        <v>592</v>
      </c>
      <c r="C215" s="1" t="s">
        <v>1174</v>
      </c>
      <c r="E215" s="5">
        <v>16583.04</v>
      </c>
      <c r="G215" s="5">
        <v>12137.18</v>
      </c>
      <c r="I215" s="9">
        <f t="shared" si="64"/>
        <v>4445.860000000001</v>
      </c>
      <c r="K215" s="21">
        <f t="shared" si="65"/>
        <v>0.366300903504768</v>
      </c>
      <c r="M215" s="9">
        <v>55230.76</v>
      </c>
      <c r="O215" s="9">
        <v>48599.24</v>
      </c>
      <c r="Q215" s="9">
        <f t="shared" si="66"/>
        <v>6631.520000000004</v>
      </c>
      <c r="S215" s="21">
        <f t="shared" si="67"/>
        <v>0.13645316264204962</v>
      </c>
      <c r="U215" s="9">
        <v>69736.76</v>
      </c>
      <c r="W215" s="9">
        <v>72910.92</v>
      </c>
      <c r="Y215" s="9">
        <f t="shared" si="68"/>
        <v>-3174.1600000000035</v>
      </c>
      <c r="AA215" s="21">
        <f t="shared" si="69"/>
        <v>-0.043534768180129996</v>
      </c>
      <c r="AC215" s="9">
        <v>238339.06</v>
      </c>
      <c r="AE215" s="9">
        <v>238860.023</v>
      </c>
      <c r="AG215" s="9">
        <f t="shared" si="70"/>
        <v>-520.9629999999888</v>
      </c>
      <c r="AI215" s="21">
        <f t="shared" si="71"/>
        <v>-0.002181038892389242</v>
      </c>
    </row>
    <row r="216" spans="1:35" ht="12.75" outlineLevel="1">
      <c r="A216" s="1" t="s">
        <v>593</v>
      </c>
      <c r="B216" s="16" t="s">
        <v>594</v>
      </c>
      <c r="C216" s="1" t="s">
        <v>1165</v>
      </c>
      <c r="E216" s="5">
        <v>77245.8</v>
      </c>
      <c r="G216" s="5">
        <v>454601.44</v>
      </c>
      <c r="I216" s="9">
        <f t="shared" si="64"/>
        <v>-377355.64</v>
      </c>
      <c r="K216" s="21">
        <f t="shared" si="65"/>
        <v>-0.8300801686857834</v>
      </c>
      <c r="M216" s="9">
        <v>205053.55000000002</v>
      </c>
      <c r="O216" s="9">
        <v>542984.66</v>
      </c>
      <c r="Q216" s="9">
        <f t="shared" si="66"/>
        <v>-337931.11</v>
      </c>
      <c r="S216" s="21">
        <f t="shared" si="67"/>
        <v>-0.6223584843078255</v>
      </c>
      <c r="U216" s="9">
        <v>547492.51</v>
      </c>
      <c r="W216" s="9">
        <v>633157.41</v>
      </c>
      <c r="Y216" s="9">
        <f t="shared" si="68"/>
        <v>-85664.90000000002</v>
      </c>
      <c r="AA216" s="21">
        <f t="shared" si="69"/>
        <v>-0.13529795063126565</v>
      </c>
      <c r="AC216" s="9">
        <v>1110963.06</v>
      </c>
      <c r="AE216" s="9">
        <v>1201544.6120000002</v>
      </c>
      <c r="AG216" s="9">
        <f t="shared" si="70"/>
        <v>-90581.55200000014</v>
      </c>
      <c r="AI216" s="21">
        <f t="shared" si="71"/>
        <v>-0.07538758952047976</v>
      </c>
    </row>
    <row r="217" spans="1:35" ht="12.75" outlineLevel="1">
      <c r="A217" s="1" t="s">
        <v>595</v>
      </c>
      <c r="B217" s="16" t="s">
        <v>596</v>
      </c>
      <c r="C217" s="1" t="s">
        <v>1175</v>
      </c>
      <c r="E217" s="5">
        <v>12185.92</v>
      </c>
      <c r="G217" s="5">
        <v>7548.04</v>
      </c>
      <c r="I217" s="9">
        <f t="shared" si="64"/>
        <v>4637.88</v>
      </c>
      <c r="K217" s="21">
        <f t="shared" si="65"/>
        <v>0.6144482541163004</v>
      </c>
      <c r="M217" s="9">
        <v>30278.81</v>
      </c>
      <c r="O217" s="9">
        <v>15562.960000000001</v>
      </c>
      <c r="Q217" s="9">
        <f t="shared" si="66"/>
        <v>14715.85</v>
      </c>
      <c r="S217" s="21">
        <f t="shared" si="67"/>
        <v>0.9455688378046335</v>
      </c>
      <c r="U217" s="9">
        <v>37959.51</v>
      </c>
      <c r="W217" s="9">
        <v>27037.71</v>
      </c>
      <c r="Y217" s="9">
        <f t="shared" si="68"/>
        <v>10921.800000000003</v>
      </c>
      <c r="AA217" s="21">
        <f t="shared" si="69"/>
        <v>0.4039469318962295</v>
      </c>
      <c r="AC217" s="9">
        <v>102539.95000000001</v>
      </c>
      <c r="AE217" s="9">
        <v>79809.511</v>
      </c>
      <c r="AG217" s="9">
        <f t="shared" si="70"/>
        <v>22730.439000000013</v>
      </c>
      <c r="AI217" s="21">
        <f t="shared" si="71"/>
        <v>0.28480864893408525</v>
      </c>
    </row>
    <row r="218" spans="1:35" ht="12.75" outlineLevel="1">
      <c r="A218" s="1" t="s">
        <v>597</v>
      </c>
      <c r="B218" s="16" t="s">
        <v>598</v>
      </c>
      <c r="C218" s="1" t="s">
        <v>1176</v>
      </c>
      <c r="E218" s="5">
        <v>4563.08</v>
      </c>
      <c r="G218" s="5">
        <v>4879.04</v>
      </c>
      <c r="I218" s="9">
        <f t="shared" si="64"/>
        <v>-315.96000000000004</v>
      </c>
      <c r="K218" s="21">
        <f t="shared" si="65"/>
        <v>-0.06475864104413984</v>
      </c>
      <c r="M218" s="9">
        <v>18336.05</v>
      </c>
      <c r="O218" s="9">
        <v>10846.26</v>
      </c>
      <c r="Q218" s="9">
        <f t="shared" si="66"/>
        <v>7489.789999999999</v>
      </c>
      <c r="S218" s="21">
        <f t="shared" si="67"/>
        <v>0.6905412556955115</v>
      </c>
      <c r="U218" s="9">
        <v>25317.78</v>
      </c>
      <c r="W218" s="9">
        <v>13566.27</v>
      </c>
      <c r="Y218" s="9">
        <f t="shared" si="68"/>
        <v>11751.509999999998</v>
      </c>
      <c r="AA218" s="21">
        <f t="shared" si="69"/>
        <v>0.8662299954224705</v>
      </c>
      <c r="AC218" s="9">
        <v>69485.23000000001</v>
      </c>
      <c r="AE218" s="9">
        <v>57380.175</v>
      </c>
      <c r="AG218" s="9">
        <f t="shared" si="70"/>
        <v>12105.055000000008</v>
      </c>
      <c r="AI218" s="21">
        <f t="shared" si="71"/>
        <v>0.2109623227883151</v>
      </c>
    </row>
    <row r="219" spans="1:35" ht="12.75" outlineLevel="1">
      <c r="A219" s="1" t="s">
        <v>599</v>
      </c>
      <c r="B219" s="16" t="s">
        <v>600</v>
      </c>
      <c r="C219" s="1" t="s">
        <v>1177</v>
      </c>
      <c r="E219" s="5">
        <v>73877.93000000001</v>
      </c>
      <c r="G219" s="5">
        <v>40471.36</v>
      </c>
      <c r="I219" s="9">
        <f t="shared" si="64"/>
        <v>33406.57000000001</v>
      </c>
      <c r="K219" s="21">
        <f t="shared" si="65"/>
        <v>0.8254372968934083</v>
      </c>
      <c r="M219" s="9">
        <v>288162.55</v>
      </c>
      <c r="O219" s="9">
        <v>94555.41</v>
      </c>
      <c r="Q219" s="9">
        <f t="shared" si="66"/>
        <v>193607.13999999998</v>
      </c>
      <c r="S219" s="21">
        <f t="shared" si="67"/>
        <v>2.0475522236115307</v>
      </c>
      <c r="U219" s="9">
        <v>356453.45</v>
      </c>
      <c r="W219" s="9">
        <v>206912.57</v>
      </c>
      <c r="Y219" s="9">
        <f t="shared" si="68"/>
        <v>149540.88</v>
      </c>
      <c r="AA219" s="21">
        <f t="shared" si="69"/>
        <v>0.722724965428635</v>
      </c>
      <c r="AC219" s="9">
        <v>910111.29</v>
      </c>
      <c r="AE219" s="9">
        <v>616276.362</v>
      </c>
      <c r="AG219" s="9">
        <f t="shared" si="70"/>
        <v>293834.9280000001</v>
      </c>
      <c r="AI219" s="21">
        <f t="shared" si="71"/>
        <v>0.47679084598737226</v>
      </c>
    </row>
    <row r="220" spans="1:35" ht="12.75" outlineLevel="1">
      <c r="A220" s="1" t="s">
        <v>601</v>
      </c>
      <c r="B220" s="16" t="s">
        <v>602</v>
      </c>
      <c r="C220" s="1" t="s">
        <v>1178</v>
      </c>
      <c r="E220" s="5">
        <v>13559.550000000001</v>
      </c>
      <c r="G220" s="5">
        <v>4761.76</v>
      </c>
      <c r="I220" s="9">
        <f t="shared" si="64"/>
        <v>8797.79</v>
      </c>
      <c r="K220" s="21">
        <f t="shared" si="65"/>
        <v>1.8475920667988308</v>
      </c>
      <c r="M220" s="9">
        <v>42104.91</v>
      </c>
      <c r="O220" s="9">
        <v>20203.06</v>
      </c>
      <c r="Q220" s="9">
        <f t="shared" si="66"/>
        <v>21901.850000000002</v>
      </c>
      <c r="S220" s="21">
        <f t="shared" si="67"/>
        <v>1.0840857771050525</v>
      </c>
      <c r="U220" s="9">
        <v>51138.58</v>
      </c>
      <c r="W220" s="9">
        <v>35910.67</v>
      </c>
      <c r="Y220" s="9">
        <f t="shared" si="68"/>
        <v>15227.910000000003</v>
      </c>
      <c r="AA220" s="21">
        <f t="shared" si="69"/>
        <v>0.4240497322940509</v>
      </c>
      <c r="AC220" s="9">
        <v>142298.59</v>
      </c>
      <c r="AE220" s="9">
        <v>177865.57299999997</v>
      </c>
      <c r="AG220" s="9">
        <f t="shared" si="70"/>
        <v>-35566.98299999998</v>
      </c>
      <c r="AI220" s="21">
        <f t="shared" si="71"/>
        <v>-0.19996552677453766</v>
      </c>
    </row>
    <row r="221" spans="1:35" ht="12.75" outlineLevel="1">
      <c r="A221" s="1" t="s">
        <v>603</v>
      </c>
      <c r="B221" s="16" t="s">
        <v>604</v>
      </c>
      <c r="C221" s="1" t="s">
        <v>1179</v>
      </c>
      <c r="E221" s="5">
        <v>258673.824</v>
      </c>
      <c r="G221" s="5">
        <v>263944.861</v>
      </c>
      <c r="I221" s="9">
        <f t="shared" si="64"/>
        <v>-5271.036999999982</v>
      </c>
      <c r="K221" s="21">
        <f t="shared" si="65"/>
        <v>-0.01997022021959345</v>
      </c>
      <c r="M221" s="9">
        <v>1006508.244</v>
      </c>
      <c r="O221" s="9">
        <v>779083.699</v>
      </c>
      <c r="Q221" s="9">
        <f t="shared" si="66"/>
        <v>227424.54499999993</v>
      </c>
      <c r="S221" s="21">
        <f t="shared" si="67"/>
        <v>0.29191285261379846</v>
      </c>
      <c r="U221" s="9">
        <v>1552034.104</v>
      </c>
      <c r="W221" s="9">
        <v>145594.399</v>
      </c>
      <c r="Y221" s="9">
        <f t="shared" si="68"/>
        <v>1406439.705</v>
      </c>
      <c r="AA221" s="21">
        <f t="shared" si="69"/>
        <v>9.659984962745717</v>
      </c>
      <c r="AC221" s="9">
        <v>4112473.3880000003</v>
      </c>
      <c r="AE221" s="9">
        <v>3118579.3710000003</v>
      </c>
      <c r="AG221" s="9">
        <f t="shared" si="70"/>
        <v>993894.017</v>
      </c>
      <c r="AI221" s="21">
        <f t="shared" si="71"/>
        <v>0.3187008886938475</v>
      </c>
    </row>
    <row r="222" spans="1:35" ht="12.75" outlineLevel="1">
      <c r="A222" s="1" t="s">
        <v>605</v>
      </c>
      <c r="B222" s="16" t="s">
        <v>606</v>
      </c>
      <c r="C222" s="1" t="s">
        <v>1171</v>
      </c>
      <c r="E222" s="5">
        <v>121615.43000000001</v>
      </c>
      <c r="G222" s="5">
        <v>152301.03</v>
      </c>
      <c r="I222" s="9">
        <f t="shared" si="64"/>
        <v>-30685.59999999999</v>
      </c>
      <c r="K222" s="21">
        <f t="shared" si="65"/>
        <v>-0.2014799243314375</v>
      </c>
      <c r="M222" s="9">
        <v>468788.36</v>
      </c>
      <c r="O222" s="9">
        <v>423019.69</v>
      </c>
      <c r="Q222" s="9">
        <f t="shared" si="66"/>
        <v>45768.669999999984</v>
      </c>
      <c r="S222" s="21">
        <f t="shared" si="67"/>
        <v>0.10819512916762807</v>
      </c>
      <c r="U222" s="9">
        <v>597567.74</v>
      </c>
      <c r="W222" s="9">
        <v>541097.58</v>
      </c>
      <c r="Y222" s="9">
        <f t="shared" si="68"/>
        <v>56470.16000000003</v>
      </c>
      <c r="AA222" s="21">
        <f t="shared" si="69"/>
        <v>0.10436224830279232</v>
      </c>
      <c r="AC222" s="9">
        <v>1571354.62</v>
      </c>
      <c r="AE222" s="9">
        <v>1428686.6600000001</v>
      </c>
      <c r="AG222" s="9">
        <f t="shared" si="70"/>
        <v>142667.95999999996</v>
      </c>
      <c r="AI222" s="21">
        <f t="shared" si="71"/>
        <v>0.09985951713162909</v>
      </c>
    </row>
    <row r="223" spans="1:35" ht="12.75" outlineLevel="1">
      <c r="A223" s="1" t="s">
        <v>607</v>
      </c>
      <c r="B223" s="16" t="s">
        <v>608</v>
      </c>
      <c r="C223" s="1" t="s">
        <v>1180</v>
      </c>
      <c r="E223" s="5">
        <v>5390.735000000001</v>
      </c>
      <c r="G223" s="5">
        <v>5393.59</v>
      </c>
      <c r="I223" s="9">
        <f t="shared" si="64"/>
        <v>-2.8549999999995634</v>
      </c>
      <c r="K223" s="21">
        <f t="shared" si="65"/>
        <v>-0.0005293320404405161</v>
      </c>
      <c r="M223" s="9">
        <v>16172.205</v>
      </c>
      <c r="O223" s="9">
        <v>16180.77</v>
      </c>
      <c r="Q223" s="9">
        <f t="shared" si="66"/>
        <v>-8.56500000000051</v>
      </c>
      <c r="S223" s="21">
        <f t="shared" si="67"/>
        <v>-0.0005293320404406286</v>
      </c>
      <c r="U223" s="9">
        <v>21562.94</v>
      </c>
      <c r="W223" s="9">
        <v>21574.36</v>
      </c>
      <c r="Y223" s="9">
        <f t="shared" si="68"/>
        <v>-11.420000000001892</v>
      </c>
      <c r="AA223" s="21">
        <f t="shared" si="69"/>
        <v>-0.0005293320404406847</v>
      </c>
      <c r="AC223" s="9">
        <v>64711.66</v>
      </c>
      <c r="AE223" s="9">
        <v>68313.48000000001</v>
      </c>
      <c r="AG223" s="9">
        <f t="shared" si="70"/>
        <v>-3601.820000000007</v>
      </c>
      <c r="AI223" s="21">
        <f t="shared" si="71"/>
        <v>-0.052724879482058395</v>
      </c>
    </row>
    <row r="224" spans="1:35" ht="12.75" outlineLevel="1">
      <c r="A224" s="1" t="s">
        <v>609</v>
      </c>
      <c r="B224" s="16" t="s">
        <v>610</v>
      </c>
      <c r="C224" s="1" t="s">
        <v>1181</v>
      </c>
      <c r="E224" s="5">
        <v>28230.05</v>
      </c>
      <c r="G224" s="5">
        <v>29216.66</v>
      </c>
      <c r="I224" s="9">
        <f t="shared" si="64"/>
        <v>-986.6100000000006</v>
      </c>
      <c r="K224" s="21">
        <f t="shared" si="65"/>
        <v>-0.03376874700941177</v>
      </c>
      <c r="M224" s="9">
        <v>95198.74</v>
      </c>
      <c r="O224" s="9">
        <v>90931.31</v>
      </c>
      <c r="Q224" s="9">
        <f t="shared" si="66"/>
        <v>4267.430000000008</v>
      </c>
      <c r="S224" s="21">
        <f t="shared" si="67"/>
        <v>0.04693025977520843</v>
      </c>
      <c r="U224" s="9">
        <v>124529.67</v>
      </c>
      <c r="W224" s="9">
        <v>135662.66</v>
      </c>
      <c r="Y224" s="9">
        <f t="shared" si="68"/>
        <v>-11132.990000000005</v>
      </c>
      <c r="AA224" s="21">
        <f t="shared" si="69"/>
        <v>-0.08206377495472966</v>
      </c>
      <c r="AC224" s="9">
        <v>377122.946</v>
      </c>
      <c r="AE224" s="9">
        <v>401154.69200000004</v>
      </c>
      <c r="AG224" s="9">
        <f t="shared" si="70"/>
        <v>-24031.746000000043</v>
      </c>
      <c r="AI224" s="21">
        <f t="shared" si="71"/>
        <v>-0.059906431307551654</v>
      </c>
    </row>
    <row r="225" spans="1:35" ht="12.75" outlineLevel="1">
      <c r="A225" s="1" t="s">
        <v>611</v>
      </c>
      <c r="B225" s="16" t="s">
        <v>612</v>
      </c>
      <c r="C225" s="1" t="s">
        <v>1182</v>
      </c>
      <c r="E225" s="5">
        <v>9991.28</v>
      </c>
      <c r="G225" s="5">
        <v>1047.8</v>
      </c>
      <c r="I225" s="9">
        <f t="shared" si="64"/>
        <v>8943.480000000001</v>
      </c>
      <c r="K225" s="21">
        <f t="shared" si="65"/>
        <v>8.535483870967743</v>
      </c>
      <c r="M225" s="9">
        <v>3957.48</v>
      </c>
      <c r="O225" s="9">
        <v>3365.05</v>
      </c>
      <c r="Q225" s="9">
        <f t="shared" si="66"/>
        <v>592.4299999999998</v>
      </c>
      <c r="S225" s="21">
        <f t="shared" si="67"/>
        <v>0.1760538476397081</v>
      </c>
      <c r="U225" s="9">
        <v>13441.95</v>
      </c>
      <c r="W225" s="9">
        <v>7105.68</v>
      </c>
      <c r="Y225" s="9">
        <f t="shared" si="68"/>
        <v>6336.27</v>
      </c>
      <c r="AA225" s="21">
        <f t="shared" si="69"/>
        <v>0.8917190191508765</v>
      </c>
      <c r="AC225" s="9">
        <v>22155.910000000003</v>
      </c>
      <c r="AE225" s="9">
        <v>24690.462</v>
      </c>
      <c r="AG225" s="9">
        <f t="shared" si="70"/>
        <v>-2534.551999999996</v>
      </c>
      <c r="AI225" s="21">
        <f t="shared" si="71"/>
        <v>-0.1026530811776627</v>
      </c>
    </row>
    <row r="226" spans="1:35" ht="12.75" outlineLevel="1">
      <c r="A226" s="1" t="s">
        <v>613</v>
      </c>
      <c r="B226" s="16" t="s">
        <v>614</v>
      </c>
      <c r="C226" s="1" t="s">
        <v>1183</v>
      </c>
      <c r="E226" s="5">
        <v>0</v>
      </c>
      <c r="G226" s="5">
        <v>-0.51</v>
      </c>
      <c r="I226" s="9">
        <f t="shared" si="64"/>
        <v>0.51</v>
      </c>
      <c r="K226" s="21" t="str">
        <f t="shared" si="65"/>
        <v>N.M.</v>
      </c>
      <c r="M226" s="9">
        <v>0</v>
      </c>
      <c r="O226" s="9">
        <v>1.6500000000000001</v>
      </c>
      <c r="Q226" s="9">
        <f t="shared" si="66"/>
        <v>-1.6500000000000001</v>
      </c>
      <c r="S226" s="21" t="str">
        <f t="shared" si="67"/>
        <v>N.M.</v>
      </c>
      <c r="U226" s="9">
        <v>0</v>
      </c>
      <c r="W226" s="9">
        <v>-5.03</v>
      </c>
      <c r="Y226" s="9">
        <f t="shared" si="68"/>
        <v>5.03</v>
      </c>
      <c r="AA226" s="21" t="str">
        <f t="shared" si="69"/>
        <v>N.M.</v>
      </c>
      <c r="AC226" s="9">
        <v>-7.47</v>
      </c>
      <c r="AE226" s="9">
        <v>7.53</v>
      </c>
      <c r="AG226" s="9">
        <f t="shared" si="70"/>
        <v>-15</v>
      </c>
      <c r="AI226" s="21">
        <f t="shared" si="71"/>
        <v>-1.9920318725099602</v>
      </c>
    </row>
    <row r="227" spans="1:35" ht="12.75" outlineLevel="1">
      <c r="A227" s="1" t="s">
        <v>615</v>
      </c>
      <c r="B227" s="16" t="s">
        <v>616</v>
      </c>
      <c r="C227" s="1" t="s">
        <v>1184</v>
      </c>
      <c r="E227" s="5">
        <v>56689.83</v>
      </c>
      <c r="G227" s="5">
        <v>46828.37</v>
      </c>
      <c r="I227" s="9">
        <f t="shared" si="64"/>
        <v>9861.46</v>
      </c>
      <c r="K227" s="21">
        <f t="shared" si="65"/>
        <v>0.21058729996367584</v>
      </c>
      <c r="M227" s="9">
        <v>154233.47</v>
      </c>
      <c r="O227" s="9">
        <v>141108.16</v>
      </c>
      <c r="Q227" s="9">
        <f t="shared" si="66"/>
        <v>13125.309999999998</v>
      </c>
      <c r="S227" s="21">
        <f t="shared" si="67"/>
        <v>0.09301595315253205</v>
      </c>
      <c r="U227" s="9">
        <v>203524.27000000002</v>
      </c>
      <c r="W227" s="9">
        <v>216998.75</v>
      </c>
      <c r="Y227" s="9">
        <f t="shared" si="68"/>
        <v>-13474.479999999981</v>
      </c>
      <c r="AA227" s="21">
        <f t="shared" si="69"/>
        <v>-0.06209473556875319</v>
      </c>
      <c r="AC227" s="9">
        <v>589644.26</v>
      </c>
      <c r="AE227" s="9">
        <v>746389.821</v>
      </c>
      <c r="AG227" s="9">
        <f t="shared" si="70"/>
        <v>-156745.561</v>
      </c>
      <c r="AI227" s="21">
        <f t="shared" si="71"/>
        <v>-0.21000495530605578</v>
      </c>
    </row>
    <row r="228" spans="1:35" ht="12.75" outlineLevel="1">
      <c r="A228" s="1" t="s">
        <v>617</v>
      </c>
      <c r="B228" s="16" t="s">
        <v>618</v>
      </c>
      <c r="C228" s="1" t="s">
        <v>1185</v>
      </c>
      <c r="E228" s="5">
        <v>3834.86</v>
      </c>
      <c r="G228" s="5">
        <v>2604.9700000000003</v>
      </c>
      <c r="I228" s="9">
        <f aca="true" t="shared" si="72" ref="I228:I259">+E228-G228</f>
        <v>1229.8899999999999</v>
      </c>
      <c r="K228" s="21">
        <f aca="true" t="shared" si="73" ref="K228:K259">IF(G228&lt;0,IF(I228=0,0,IF(OR(G228=0,E228=0),"N.M.",IF(ABS(I228/G228)&gt;=10,"N.M.",I228/(-G228)))),IF(I228=0,0,IF(OR(G228=0,E228=0),"N.M.",IF(ABS(I228/G228)&gt;=10,"N.M.",I228/G228))))</f>
        <v>0.472132116684645</v>
      </c>
      <c r="M228" s="9">
        <v>10494.36</v>
      </c>
      <c r="O228" s="9">
        <v>8262.23</v>
      </c>
      <c r="Q228" s="9">
        <f aca="true" t="shared" si="74" ref="Q228:Q259">(+M228-O228)</f>
        <v>2232.130000000001</v>
      </c>
      <c r="S228" s="21">
        <f aca="true" t="shared" si="75" ref="S228:S259">IF(O228&lt;0,IF(Q228=0,0,IF(OR(O228=0,M228=0),"N.M.",IF(ABS(Q228/O228)&gt;=10,"N.M.",Q228/(-O228)))),IF(Q228=0,0,IF(OR(O228=0,M228=0),"N.M.",IF(ABS(Q228/O228)&gt;=10,"N.M.",Q228/O228))))</f>
        <v>0.27016071932153923</v>
      </c>
      <c r="U228" s="9">
        <v>14435.03</v>
      </c>
      <c r="W228" s="9">
        <v>14065.37</v>
      </c>
      <c r="Y228" s="9">
        <f aca="true" t="shared" si="76" ref="Y228:Y259">(+U228-W228)</f>
        <v>369.65999999999985</v>
      </c>
      <c r="AA228" s="21">
        <f aca="true" t="shared" si="77" ref="AA228:AA259">IF(W228&lt;0,IF(Y228=0,0,IF(OR(W228=0,U228=0),"N.M.",IF(ABS(Y228/W228)&gt;=10,"N.M.",Y228/(-W228)))),IF(Y228=0,0,IF(OR(W228=0,U228=0),"N.M.",IF(ABS(Y228/W228)&gt;=10,"N.M.",Y228/W228))))</f>
        <v>0.026281569557004177</v>
      </c>
      <c r="AC228" s="9">
        <v>41489.49</v>
      </c>
      <c r="AE228" s="9">
        <v>44717.838</v>
      </c>
      <c r="AG228" s="9">
        <f aca="true" t="shared" si="78" ref="AG228:AG259">(+AC228-AE228)</f>
        <v>-3228.3480000000054</v>
      </c>
      <c r="AI228" s="21">
        <f aca="true" t="shared" si="79" ref="AI228:AI259">IF(AE228&lt;0,IF(AG228=0,0,IF(OR(AE228=0,AC228=0),"N.M.",IF(ABS(AG228/AE228)&gt;=10,"N.M.",AG228/(-AE228)))),IF(AG228=0,0,IF(OR(AE228=0,AC228=0),"N.M.",IF(ABS(AG228/AE228)&gt;=10,"N.M.",AG228/AE228))))</f>
        <v>-0.07219374067234657</v>
      </c>
    </row>
    <row r="229" spans="1:35" ht="12.75" outlineLevel="1">
      <c r="A229" s="1" t="s">
        <v>619</v>
      </c>
      <c r="B229" s="16" t="s">
        <v>620</v>
      </c>
      <c r="C229" s="1" t="s">
        <v>1186</v>
      </c>
      <c r="E229" s="5">
        <v>5858.2300000000005</v>
      </c>
      <c r="G229" s="5">
        <v>2218.48</v>
      </c>
      <c r="I229" s="9">
        <f t="shared" si="72"/>
        <v>3639.7500000000005</v>
      </c>
      <c r="K229" s="21">
        <f t="shared" si="73"/>
        <v>1.640650355198154</v>
      </c>
      <c r="M229" s="9">
        <v>16876.61</v>
      </c>
      <c r="O229" s="9">
        <v>4895.34</v>
      </c>
      <c r="Q229" s="9">
        <f t="shared" si="74"/>
        <v>11981.27</v>
      </c>
      <c r="S229" s="21">
        <f t="shared" si="75"/>
        <v>2.4474847508038255</v>
      </c>
      <c r="U229" s="9">
        <v>19580.45</v>
      </c>
      <c r="W229" s="9">
        <v>7205.37</v>
      </c>
      <c r="Y229" s="9">
        <f t="shared" si="76"/>
        <v>12375.080000000002</v>
      </c>
      <c r="AA229" s="21">
        <f t="shared" si="77"/>
        <v>1.7174801571605625</v>
      </c>
      <c r="AC229" s="9">
        <v>66091.83</v>
      </c>
      <c r="AE229" s="9">
        <v>49861.167</v>
      </c>
      <c r="AG229" s="9">
        <f t="shared" si="78"/>
        <v>16230.663</v>
      </c>
      <c r="AI229" s="21">
        <f t="shared" si="79"/>
        <v>0.3255171103395955</v>
      </c>
    </row>
    <row r="230" spans="1:35" ht="12.75" outlineLevel="1">
      <c r="A230" s="1" t="s">
        <v>621</v>
      </c>
      <c r="B230" s="16" t="s">
        <v>622</v>
      </c>
      <c r="C230" s="1" t="s">
        <v>1187</v>
      </c>
      <c r="E230" s="5">
        <v>37274.11</v>
      </c>
      <c r="G230" s="5">
        <v>50081.06</v>
      </c>
      <c r="I230" s="9">
        <f t="shared" si="72"/>
        <v>-12806.949999999997</v>
      </c>
      <c r="K230" s="21">
        <f t="shared" si="73"/>
        <v>-0.25572441957099146</v>
      </c>
      <c r="M230" s="9">
        <v>130544.96</v>
      </c>
      <c r="O230" s="9">
        <v>126058.44</v>
      </c>
      <c r="Q230" s="9">
        <f t="shared" si="74"/>
        <v>4486.520000000004</v>
      </c>
      <c r="S230" s="21">
        <f t="shared" si="75"/>
        <v>0.0355907942379741</v>
      </c>
      <c r="U230" s="9">
        <v>215916.93</v>
      </c>
      <c r="W230" s="9">
        <v>174511.47</v>
      </c>
      <c r="Y230" s="9">
        <f t="shared" si="76"/>
        <v>41405.45999999999</v>
      </c>
      <c r="AA230" s="21">
        <f t="shared" si="77"/>
        <v>0.23726497748256886</v>
      </c>
      <c r="AC230" s="9">
        <v>562632.94</v>
      </c>
      <c r="AE230" s="9">
        <v>502365.23600000003</v>
      </c>
      <c r="AG230" s="9">
        <f t="shared" si="78"/>
        <v>60267.70399999991</v>
      </c>
      <c r="AI230" s="21">
        <f t="shared" si="79"/>
        <v>0.1199679031930464</v>
      </c>
    </row>
    <row r="231" spans="1:35" ht="12.75" outlineLevel="1">
      <c r="A231" s="1" t="s">
        <v>623</v>
      </c>
      <c r="B231" s="16" t="s">
        <v>624</v>
      </c>
      <c r="C231" s="1" t="s">
        <v>1188</v>
      </c>
      <c r="E231" s="5">
        <v>198117.34</v>
      </c>
      <c r="G231" s="5">
        <v>226571.56</v>
      </c>
      <c r="I231" s="9">
        <f t="shared" si="72"/>
        <v>-28454.22</v>
      </c>
      <c r="K231" s="21">
        <f t="shared" si="73"/>
        <v>-0.12558601794505894</v>
      </c>
      <c r="M231" s="9">
        <v>549441.2</v>
      </c>
      <c r="O231" s="9">
        <v>655802.18</v>
      </c>
      <c r="Q231" s="9">
        <f t="shared" si="74"/>
        <v>-106360.9800000001</v>
      </c>
      <c r="S231" s="21">
        <f t="shared" si="75"/>
        <v>-0.1621845477854314</v>
      </c>
      <c r="U231" s="9">
        <v>775627.05</v>
      </c>
      <c r="W231" s="9">
        <v>1000057.32</v>
      </c>
      <c r="Y231" s="9">
        <f t="shared" si="76"/>
        <v>-224430.2699999999</v>
      </c>
      <c r="AA231" s="21">
        <f t="shared" si="77"/>
        <v>-0.22441740639426538</v>
      </c>
      <c r="AC231" s="9">
        <v>2429296.25</v>
      </c>
      <c r="AE231" s="9">
        <v>2877846.657</v>
      </c>
      <c r="AG231" s="9">
        <f t="shared" si="78"/>
        <v>-448550.4070000001</v>
      </c>
      <c r="AI231" s="21">
        <f t="shared" si="79"/>
        <v>-0.1558632062305883</v>
      </c>
    </row>
    <row r="232" spans="1:35" ht="12.75" outlineLevel="1">
      <c r="A232" s="1" t="s">
        <v>625</v>
      </c>
      <c r="B232" s="16" t="s">
        <v>626</v>
      </c>
      <c r="C232" s="1" t="s">
        <v>1189</v>
      </c>
      <c r="E232" s="5">
        <v>2712.44</v>
      </c>
      <c r="G232" s="5">
        <v>2961.08</v>
      </c>
      <c r="I232" s="9">
        <f t="shared" si="72"/>
        <v>-248.63999999999987</v>
      </c>
      <c r="K232" s="21">
        <f t="shared" si="73"/>
        <v>-0.08396936252988771</v>
      </c>
      <c r="M232" s="9">
        <v>7716.08</v>
      </c>
      <c r="O232" s="9">
        <v>10386.68</v>
      </c>
      <c r="Q232" s="9">
        <f t="shared" si="74"/>
        <v>-2670.6000000000004</v>
      </c>
      <c r="S232" s="21">
        <f t="shared" si="75"/>
        <v>-0.25711777006704745</v>
      </c>
      <c r="U232" s="9">
        <v>10617.86</v>
      </c>
      <c r="W232" s="9">
        <v>15538.08</v>
      </c>
      <c r="Y232" s="9">
        <f t="shared" si="76"/>
        <v>-4920.219999999999</v>
      </c>
      <c r="AA232" s="21">
        <f t="shared" si="77"/>
        <v>-0.31665559708792845</v>
      </c>
      <c r="AC232" s="9">
        <v>36395.350000000006</v>
      </c>
      <c r="AE232" s="9">
        <v>44065.63</v>
      </c>
      <c r="AG232" s="9">
        <f t="shared" si="78"/>
        <v>-7670.279999999992</v>
      </c>
      <c r="AI232" s="21">
        <f t="shared" si="79"/>
        <v>-0.17406491181449107</v>
      </c>
    </row>
    <row r="233" spans="1:35" ht="12.75" outlineLevel="1">
      <c r="A233" s="1" t="s">
        <v>627</v>
      </c>
      <c r="B233" s="16" t="s">
        <v>628</v>
      </c>
      <c r="C233" s="1" t="s">
        <v>1190</v>
      </c>
      <c r="E233" s="5">
        <v>37940.11</v>
      </c>
      <c r="G233" s="5">
        <v>50865.73</v>
      </c>
      <c r="I233" s="9">
        <f t="shared" si="72"/>
        <v>-12925.620000000003</v>
      </c>
      <c r="K233" s="21">
        <f t="shared" si="73"/>
        <v>-0.2541125429636025</v>
      </c>
      <c r="M233" s="9">
        <v>131317.72</v>
      </c>
      <c r="O233" s="9">
        <v>160058.28</v>
      </c>
      <c r="Q233" s="9">
        <f t="shared" si="74"/>
        <v>-28740.559999999998</v>
      </c>
      <c r="S233" s="21">
        <f t="shared" si="75"/>
        <v>-0.1795630941429584</v>
      </c>
      <c r="U233" s="9">
        <v>145941.39</v>
      </c>
      <c r="W233" s="9">
        <v>210584.59</v>
      </c>
      <c r="Y233" s="9">
        <f t="shared" si="76"/>
        <v>-64643.19999999998</v>
      </c>
      <c r="AA233" s="21">
        <f t="shared" si="77"/>
        <v>-0.30697022987294553</v>
      </c>
      <c r="AC233" s="9">
        <v>699034.0700000001</v>
      </c>
      <c r="AE233" s="9">
        <v>791074</v>
      </c>
      <c r="AG233" s="9">
        <f t="shared" si="78"/>
        <v>-92039.92999999993</v>
      </c>
      <c r="AI233" s="21">
        <f t="shared" si="79"/>
        <v>-0.11634806604691841</v>
      </c>
    </row>
    <row r="234" spans="1:35" ht="12.75" outlineLevel="1">
      <c r="A234" s="1" t="s">
        <v>629</v>
      </c>
      <c r="B234" s="16" t="s">
        <v>630</v>
      </c>
      <c r="C234" s="1" t="s">
        <v>1191</v>
      </c>
      <c r="E234" s="5">
        <v>8127.54</v>
      </c>
      <c r="G234" s="5">
        <v>7490.63</v>
      </c>
      <c r="I234" s="9">
        <f t="shared" si="72"/>
        <v>636.9099999999999</v>
      </c>
      <c r="K234" s="21">
        <f t="shared" si="73"/>
        <v>0.08502756109966716</v>
      </c>
      <c r="M234" s="9">
        <v>25012.29</v>
      </c>
      <c r="O234" s="9">
        <v>20145.37</v>
      </c>
      <c r="Q234" s="9">
        <f t="shared" si="74"/>
        <v>4866.920000000002</v>
      </c>
      <c r="S234" s="21">
        <f t="shared" si="75"/>
        <v>0.2415900030627386</v>
      </c>
      <c r="U234" s="9">
        <v>32775.74</v>
      </c>
      <c r="W234" s="9">
        <v>34396.57</v>
      </c>
      <c r="Y234" s="9">
        <f t="shared" si="76"/>
        <v>-1620.8300000000017</v>
      </c>
      <c r="AA234" s="21">
        <f t="shared" si="77"/>
        <v>-0.04712184964954359</v>
      </c>
      <c r="AC234" s="9">
        <v>120335.34</v>
      </c>
      <c r="AE234" s="9">
        <v>120390.07999999999</v>
      </c>
      <c r="AG234" s="9">
        <f t="shared" si="78"/>
        <v>-54.73999999999069</v>
      </c>
      <c r="AI234" s="21">
        <f t="shared" si="79"/>
        <v>-0.00045468862550793795</v>
      </c>
    </row>
    <row r="235" spans="1:35" ht="12.75" outlineLevel="1">
      <c r="A235" s="1" t="s">
        <v>631</v>
      </c>
      <c r="B235" s="16" t="s">
        <v>632</v>
      </c>
      <c r="C235" s="1" t="s">
        <v>1192</v>
      </c>
      <c r="E235" s="5">
        <v>8605.43</v>
      </c>
      <c r="G235" s="5">
        <v>7733.04</v>
      </c>
      <c r="I235" s="9">
        <f t="shared" si="72"/>
        <v>872.3900000000003</v>
      </c>
      <c r="K235" s="21">
        <f t="shared" si="73"/>
        <v>0.11281333085048058</v>
      </c>
      <c r="M235" s="9">
        <v>23179.850000000002</v>
      </c>
      <c r="O235" s="9">
        <v>26007.9</v>
      </c>
      <c r="Q235" s="9">
        <f t="shared" si="74"/>
        <v>-2828.0499999999993</v>
      </c>
      <c r="S235" s="21">
        <f t="shared" si="75"/>
        <v>-0.10873811418838118</v>
      </c>
      <c r="U235" s="9">
        <v>30594.82</v>
      </c>
      <c r="W235" s="9">
        <v>34946.4</v>
      </c>
      <c r="Y235" s="9">
        <f t="shared" si="76"/>
        <v>-4351.580000000002</v>
      </c>
      <c r="AA235" s="21">
        <f t="shared" si="77"/>
        <v>-0.12452155300689059</v>
      </c>
      <c r="AC235" s="9">
        <v>99274.95000000001</v>
      </c>
      <c r="AE235" s="9">
        <v>121975.65</v>
      </c>
      <c r="AG235" s="9">
        <f t="shared" si="78"/>
        <v>-22700.699999999983</v>
      </c>
      <c r="AI235" s="21">
        <f t="shared" si="79"/>
        <v>-0.18610845689283054</v>
      </c>
    </row>
    <row r="236" spans="1:35" ht="12.75" outlineLevel="1">
      <c r="A236" s="1" t="s">
        <v>633</v>
      </c>
      <c r="B236" s="16" t="s">
        <v>634</v>
      </c>
      <c r="C236" s="1" t="s">
        <v>1193</v>
      </c>
      <c r="E236" s="5">
        <v>98076.39</v>
      </c>
      <c r="G236" s="5">
        <v>73392.93000000001</v>
      </c>
      <c r="I236" s="9">
        <f t="shared" si="72"/>
        <v>24683.459999999992</v>
      </c>
      <c r="K236" s="21">
        <f t="shared" si="73"/>
        <v>0.3363193157706061</v>
      </c>
      <c r="M236" s="9">
        <v>262612.7</v>
      </c>
      <c r="O236" s="9">
        <v>221855.96</v>
      </c>
      <c r="Q236" s="9">
        <f t="shared" si="74"/>
        <v>40756.74000000002</v>
      </c>
      <c r="S236" s="21">
        <f t="shared" si="75"/>
        <v>0.18370811403939755</v>
      </c>
      <c r="U236" s="9">
        <v>328871.99</v>
      </c>
      <c r="W236" s="9">
        <v>316100.48</v>
      </c>
      <c r="Y236" s="9">
        <f t="shared" si="76"/>
        <v>12771.51000000001</v>
      </c>
      <c r="AA236" s="21">
        <f t="shared" si="77"/>
        <v>0.04040332365202359</v>
      </c>
      <c r="AC236" s="9">
        <v>983104.42</v>
      </c>
      <c r="AE236" s="9">
        <v>890943.936</v>
      </c>
      <c r="AG236" s="9">
        <f t="shared" si="78"/>
        <v>92160.48400000005</v>
      </c>
      <c r="AI236" s="21">
        <f t="shared" si="79"/>
        <v>0.10344139544151974</v>
      </c>
    </row>
    <row r="237" spans="1:35" ht="12.75" outlineLevel="1">
      <c r="A237" s="1" t="s">
        <v>635</v>
      </c>
      <c r="B237" s="16" t="s">
        <v>636</v>
      </c>
      <c r="C237" s="1" t="s">
        <v>1194</v>
      </c>
      <c r="E237" s="5">
        <v>39481.840000000004</v>
      </c>
      <c r="G237" s="5">
        <v>34294.51</v>
      </c>
      <c r="I237" s="9">
        <f t="shared" si="72"/>
        <v>5187.330000000002</v>
      </c>
      <c r="K237" s="21">
        <f t="shared" si="73"/>
        <v>0.15125832093824934</v>
      </c>
      <c r="M237" s="9">
        <v>116611.93000000001</v>
      </c>
      <c r="O237" s="9">
        <v>97442.1</v>
      </c>
      <c r="Q237" s="9">
        <f t="shared" si="74"/>
        <v>19169.83</v>
      </c>
      <c r="S237" s="21">
        <f t="shared" si="75"/>
        <v>0.1967304686577978</v>
      </c>
      <c r="U237" s="9">
        <v>154326.37</v>
      </c>
      <c r="W237" s="9">
        <v>143605.9</v>
      </c>
      <c r="Y237" s="9">
        <f t="shared" si="76"/>
        <v>10720.470000000001</v>
      </c>
      <c r="AA237" s="21">
        <f t="shared" si="77"/>
        <v>0.07465201638651338</v>
      </c>
      <c r="AC237" s="9">
        <v>417718.23</v>
      </c>
      <c r="AE237" s="9">
        <v>522499.098</v>
      </c>
      <c r="AG237" s="9">
        <f t="shared" si="78"/>
        <v>-104780.86800000002</v>
      </c>
      <c r="AI237" s="21">
        <f t="shared" si="79"/>
        <v>-0.20053789260321367</v>
      </c>
    </row>
    <row r="238" spans="1:35" ht="12.75" outlineLevel="1">
      <c r="A238" s="1" t="s">
        <v>637</v>
      </c>
      <c r="B238" s="16" t="s">
        <v>638</v>
      </c>
      <c r="C238" s="1" t="s">
        <v>1195</v>
      </c>
      <c r="E238" s="5">
        <v>12415.23</v>
      </c>
      <c r="G238" s="5">
        <v>10283.73</v>
      </c>
      <c r="I238" s="9">
        <f t="shared" si="72"/>
        <v>2131.5</v>
      </c>
      <c r="K238" s="21">
        <f t="shared" si="73"/>
        <v>0.20726915234063906</v>
      </c>
      <c r="M238" s="9">
        <v>35272.9</v>
      </c>
      <c r="O238" s="9">
        <v>35486.98</v>
      </c>
      <c r="Q238" s="9">
        <f t="shared" si="74"/>
        <v>-214.08000000000175</v>
      </c>
      <c r="S238" s="21">
        <f t="shared" si="75"/>
        <v>-0.006032635067847468</v>
      </c>
      <c r="U238" s="9">
        <v>48896.18</v>
      </c>
      <c r="W238" s="9">
        <v>54272.590000000004</v>
      </c>
      <c r="Y238" s="9">
        <f t="shared" si="76"/>
        <v>-5376.4100000000035</v>
      </c>
      <c r="AA238" s="21">
        <f t="shared" si="77"/>
        <v>-0.0990630813823332</v>
      </c>
      <c r="AC238" s="9">
        <v>181701.86</v>
      </c>
      <c r="AE238" s="9">
        <v>181449.763</v>
      </c>
      <c r="AG238" s="9">
        <f t="shared" si="78"/>
        <v>252.09699999997974</v>
      </c>
      <c r="AI238" s="21">
        <f t="shared" si="79"/>
        <v>0.0013893487422189674</v>
      </c>
    </row>
    <row r="239" spans="1:35" ht="12.75" outlineLevel="1">
      <c r="A239" s="1" t="s">
        <v>639</v>
      </c>
      <c r="B239" s="16" t="s">
        <v>640</v>
      </c>
      <c r="C239" s="1" t="s">
        <v>1196</v>
      </c>
      <c r="E239" s="5">
        <v>7743.610000000001</v>
      </c>
      <c r="G239" s="5">
        <v>-6987.43</v>
      </c>
      <c r="I239" s="9">
        <f t="shared" si="72"/>
        <v>14731.04</v>
      </c>
      <c r="K239" s="21">
        <f t="shared" si="73"/>
        <v>2.1082200465693397</v>
      </c>
      <c r="M239" s="9">
        <v>196.86</v>
      </c>
      <c r="O239" s="9">
        <v>4368.13</v>
      </c>
      <c r="Q239" s="9">
        <f t="shared" si="74"/>
        <v>-4171.27</v>
      </c>
      <c r="S239" s="21">
        <f t="shared" si="75"/>
        <v>-0.9549326599712006</v>
      </c>
      <c r="U239" s="9">
        <v>3689.58</v>
      </c>
      <c r="W239" s="9">
        <v>4418.56</v>
      </c>
      <c r="Y239" s="9">
        <f t="shared" si="76"/>
        <v>-728.9800000000005</v>
      </c>
      <c r="AA239" s="21">
        <f t="shared" si="77"/>
        <v>-0.16498135139049835</v>
      </c>
      <c r="AC239" s="9">
        <v>8666.18</v>
      </c>
      <c r="AE239" s="9">
        <v>38826.549999999996</v>
      </c>
      <c r="AG239" s="9">
        <f t="shared" si="78"/>
        <v>-30160.369999999995</v>
      </c>
      <c r="AI239" s="21">
        <f t="shared" si="79"/>
        <v>-0.7767975779460189</v>
      </c>
    </row>
    <row r="240" spans="1:35" ht="12.75" outlineLevel="1">
      <c r="A240" s="1" t="s">
        <v>641</v>
      </c>
      <c r="B240" s="16" t="s">
        <v>642</v>
      </c>
      <c r="C240" s="1" t="s">
        <v>1197</v>
      </c>
      <c r="E240" s="5">
        <v>3724.03</v>
      </c>
      <c r="G240" s="5">
        <v>810.87</v>
      </c>
      <c r="I240" s="9">
        <f t="shared" si="72"/>
        <v>2913.1600000000003</v>
      </c>
      <c r="K240" s="21">
        <f t="shared" si="73"/>
        <v>3.5926350709731527</v>
      </c>
      <c r="M240" s="9">
        <v>5439.83</v>
      </c>
      <c r="O240" s="9">
        <v>1311.22</v>
      </c>
      <c r="Q240" s="9">
        <f t="shared" si="74"/>
        <v>4128.61</v>
      </c>
      <c r="S240" s="21">
        <f t="shared" si="75"/>
        <v>3.1486783301047874</v>
      </c>
      <c r="U240" s="9">
        <v>6141.17</v>
      </c>
      <c r="W240" s="9">
        <v>2613.67</v>
      </c>
      <c r="Y240" s="9">
        <f t="shared" si="76"/>
        <v>3527.5</v>
      </c>
      <c r="AA240" s="21">
        <f t="shared" si="77"/>
        <v>1.3496348046999047</v>
      </c>
      <c r="AC240" s="9">
        <v>14580.34</v>
      </c>
      <c r="AE240" s="9">
        <v>6274.27</v>
      </c>
      <c r="AG240" s="9">
        <f t="shared" si="78"/>
        <v>8306.07</v>
      </c>
      <c r="AI240" s="21">
        <f t="shared" si="79"/>
        <v>1.3238305013969751</v>
      </c>
    </row>
    <row r="241" spans="1:35" ht="12.75" outlineLevel="1">
      <c r="A241" s="1" t="s">
        <v>643</v>
      </c>
      <c r="B241" s="16" t="s">
        <v>644</v>
      </c>
      <c r="C241" s="1" t="s">
        <v>1198</v>
      </c>
      <c r="E241" s="5">
        <v>20742.38</v>
      </c>
      <c r="G241" s="5">
        <v>20443.14</v>
      </c>
      <c r="I241" s="9">
        <f t="shared" si="72"/>
        <v>299.2400000000016</v>
      </c>
      <c r="K241" s="21">
        <f t="shared" si="73"/>
        <v>0.01463767307761927</v>
      </c>
      <c r="M241" s="9">
        <v>76248.69</v>
      </c>
      <c r="O241" s="9">
        <v>54970.71</v>
      </c>
      <c r="Q241" s="9">
        <f t="shared" si="74"/>
        <v>21277.980000000003</v>
      </c>
      <c r="S241" s="21">
        <f t="shared" si="75"/>
        <v>0.38707850053237447</v>
      </c>
      <c r="U241" s="9">
        <v>92069.64</v>
      </c>
      <c r="W241" s="9">
        <v>73937.35</v>
      </c>
      <c r="Y241" s="9">
        <f t="shared" si="76"/>
        <v>18132.289999999994</v>
      </c>
      <c r="AA241" s="21">
        <f t="shared" si="77"/>
        <v>0.2452385702219513</v>
      </c>
      <c r="AC241" s="9">
        <v>222396.81</v>
      </c>
      <c r="AE241" s="9">
        <v>207195.475</v>
      </c>
      <c r="AG241" s="9">
        <f t="shared" si="78"/>
        <v>15201.334999999992</v>
      </c>
      <c r="AI241" s="21">
        <f t="shared" si="79"/>
        <v>0.07336711865932397</v>
      </c>
    </row>
    <row r="242" spans="1:35" ht="12.75" outlineLevel="1">
      <c r="A242" s="1" t="s">
        <v>645</v>
      </c>
      <c r="B242" s="16" t="s">
        <v>646</v>
      </c>
      <c r="C242" s="1" t="s">
        <v>1199</v>
      </c>
      <c r="E242" s="5">
        <v>330.97</v>
      </c>
      <c r="G242" s="5">
        <v>214.76</v>
      </c>
      <c r="I242" s="9">
        <f t="shared" si="72"/>
        <v>116.21000000000004</v>
      </c>
      <c r="K242" s="21">
        <f t="shared" si="73"/>
        <v>0.5411156639970202</v>
      </c>
      <c r="M242" s="9">
        <v>795</v>
      </c>
      <c r="O242" s="9">
        <v>705.29</v>
      </c>
      <c r="Q242" s="9">
        <f t="shared" si="74"/>
        <v>89.71000000000004</v>
      </c>
      <c r="S242" s="21">
        <f t="shared" si="75"/>
        <v>0.12719590523047264</v>
      </c>
      <c r="U242" s="9">
        <v>1270.48</v>
      </c>
      <c r="W242" s="9">
        <v>829.98</v>
      </c>
      <c r="Y242" s="9">
        <f t="shared" si="76"/>
        <v>440.5</v>
      </c>
      <c r="AA242" s="21">
        <f t="shared" si="77"/>
        <v>0.5307356803778405</v>
      </c>
      <c r="AC242" s="9">
        <v>4885.01</v>
      </c>
      <c r="AE242" s="9">
        <v>2694.2799999999997</v>
      </c>
      <c r="AG242" s="9">
        <f t="shared" si="78"/>
        <v>2190.7300000000005</v>
      </c>
      <c r="AI242" s="21">
        <f t="shared" si="79"/>
        <v>0.8131040574847457</v>
      </c>
    </row>
    <row r="243" spans="1:35" ht="12.75" outlineLevel="1">
      <c r="A243" s="1" t="s">
        <v>647</v>
      </c>
      <c r="B243" s="16" t="s">
        <v>648</v>
      </c>
      <c r="C243" s="1" t="s">
        <v>1200</v>
      </c>
      <c r="E243" s="5">
        <v>38104.39</v>
      </c>
      <c r="G243" s="5">
        <v>36016.81</v>
      </c>
      <c r="I243" s="9">
        <f t="shared" si="72"/>
        <v>2087.5800000000017</v>
      </c>
      <c r="K243" s="21">
        <f t="shared" si="73"/>
        <v>0.05796126864094854</v>
      </c>
      <c r="M243" s="9">
        <v>108592.88</v>
      </c>
      <c r="O243" s="9">
        <v>106605.83</v>
      </c>
      <c r="Q243" s="9">
        <f t="shared" si="74"/>
        <v>1987.050000000003</v>
      </c>
      <c r="S243" s="21">
        <f t="shared" si="75"/>
        <v>0.018639224515207123</v>
      </c>
      <c r="U243" s="9">
        <v>147690.5</v>
      </c>
      <c r="W243" s="9">
        <v>151024.07</v>
      </c>
      <c r="Y243" s="9">
        <f t="shared" si="76"/>
        <v>-3333.570000000007</v>
      </c>
      <c r="AA243" s="21">
        <f t="shared" si="77"/>
        <v>-0.022073103976074853</v>
      </c>
      <c r="AC243" s="9">
        <v>444764.11</v>
      </c>
      <c r="AE243" s="9">
        <v>449629.357</v>
      </c>
      <c r="AG243" s="9">
        <f t="shared" si="78"/>
        <v>-4865.247000000032</v>
      </c>
      <c r="AI243" s="21">
        <f t="shared" si="79"/>
        <v>-0.0108205723764608</v>
      </c>
    </row>
    <row r="244" spans="1:35" ht="12.75" outlineLevel="1">
      <c r="A244" s="1" t="s">
        <v>649</v>
      </c>
      <c r="B244" s="16" t="s">
        <v>650</v>
      </c>
      <c r="C244" s="1" t="s">
        <v>1201</v>
      </c>
      <c r="E244" s="5">
        <v>-6.61</v>
      </c>
      <c r="G244" s="5">
        <v>0</v>
      </c>
      <c r="I244" s="9">
        <f t="shared" si="72"/>
        <v>-6.61</v>
      </c>
      <c r="K244" s="21" t="str">
        <f t="shared" si="73"/>
        <v>N.M.</v>
      </c>
      <c r="M244" s="9">
        <v>0.62</v>
      </c>
      <c r="O244" s="9">
        <v>0</v>
      </c>
      <c r="Q244" s="9">
        <f t="shared" si="74"/>
        <v>0.62</v>
      </c>
      <c r="S244" s="21" t="str">
        <f t="shared" si="75"/>
        <v>N.M.</v>
      </c>
      <c r="U244" s="9">
        <v>0.62</v>
      </c>
      <c r="W244" s="9">
        <v>0</v>
      </c>
      <c r="Y244" s="9">
        <f t="shared" si="76"/>
        <v>0.62</v>
      </c>
      <c r="AA244" s="21" t="str">
        <f t="shared" si="77"/>
        <v>N.M.</v>
      </c>
      <c r="AC244" s="9">
        <v>0.62</v>
      </c>
      <c r="AE244" s="9">
        <v>0</v>
      </c>
      <c r="AG244" s="9">
        <f t="shared" si="78"/>
        <v>0.62</v>
      </c>
      <c r="AI244" s="21" t="str">
        <f t="shared" si="79"/>
        <v>N.M.</v>
      </c>
    </row>
    <row r="245" spans="1:35" ht="12.75" outlineLevel="1">
      <c r="A245" s="1" t="s">
        <v>651</v>
      </c>
      <c r="B245" s="16" t="s">
        <v>652</v>
      </c>
      <c r="C245" s="1" t="s">
        <v>1202</v>
      </c>
      <c r="E245" s="5">
        <v>110203.19</v>
      </c>
      <c r="G245" s="5">
        <v>84159.3</v>
      </c>
      <c r="I245" s="9">
        <f t="shared" si="72"/>
        <v>26043.89</v>
      </c>
      <c r="K245" s="21">
        <f t="shared" si="73"/>
        <v>0.30945944179668794</v>
      </c>
      <c r="M245" s="9">
        <v>401511.88</v>
      </c>
      <c r="O245" s="9">
        <v>337321.4</v>
      </c>
      <c r="Q245" s="9">
        <f t="shared" si="74"/>
        <v>64190.47999999998</v>
      </c>
      <c r="S245" s="21">
        <f t="shared" si="75"/>
        <v>0.19029471595931943</v>
      </c>
      <c r="U245" s="9">
        <v>553666.63</v>
      </c>
      <c r="W245" s="9">
        <v>484719.56</v>
      </c>
      <c r="Y245" s="9">
        <f t="shared" si="76"/>
        <v>68947.07</v>
      </c>
      <c r="AA245" s="21">
        <f t="shared" si="77"/>
        <v>0.14224115486488725</v>
      </c>
      <c r="AC245" s="9">
        <v>1012862.8</v>
      </c>
      <c r="AE245" s="9">
        <v>804179.973</v>
      </c>
      <c r="AG245" s="9">
        <f t="shared" si="78"/>
        <v>208682.82700000005</v>
      </c>
      <c r="AI245" s="21">
        <f t="shared" si="79"/>
        <v>0.2594976671969423</v>
      </c>
    </row>
    <row r="246" spans="1:35" ht="12.75" outlineLevel="1">
      <c r="A246" s="1" t="s">
        <v>653</v>
      </c>
      <c r="B246" s="16" t="s">
        <v>654</v>
      </c>
      <c r="C246" s="1" t="s">
        <v>1203</v>
      </c>
      <c r="E246" s="5">
        <v>18857.44</v>
      </c>
      <c r="G246" s="5">
        <v>24016.72</v>
      </c>
      <c r="I246" s="9">
        <f t="shared" si="72"/>
        <v>-5159.2800000000025</v>
      </c>
      <c r="K246" s="21">
        <f t="shared" si="73"/>
        <v>-0.21482034182852622</v>
      </c>
      <c r="M246" s="9">
        <v>84472.75</v>
      </c>
      <c r="O246" s="9">
        <v>82383.07</v>
      </c>
      <c r="Q246" s="9">
        <f t="shared" si="74"/>
        <v>2089.679999999993</v>
      </c>
      <c r="S246" s="21">
        <f t="shared" si="75"/>
        <v>0.025365405780580802</v>
      </c>
      <c r="U246" s="9">
        <v>83121.37</v>
      </c>
      <c r="W246" s="9">
        <v>104808.08</v>
      </c>
      <c r="Y246" s="9">
        <f t="shared" si="76"/>
        <v>-21686.710000000006</v>
      </c>
      <c r="AA246" s="21">
        <f t="shared" si="77"/>
        <v>-0.20691830248202245</v>
      </c>
      <c r="AC246" s="9">
        <v>188567.5</v>
      </c>
      <c r="AE246" s="9">
        <v>212694.27899999998</v>
      </c>
      <c r="AG246" s="9">
        <f t="shared" si="78"/>
        <v>-24126.77899999998</v>
      </c>
      <c r="AI246" s="21">
        <f t="shared" si="79"/>
        <v>-0.11343407595838524</v>
      </c>
    </row>
    <row r="247" spans="1:35" ht="12.75" outlineLevel="1">
      <c r="A247" s="1" t="s">
        <v>655</v>
      </c>
      <c r="B247" s="16" t="s">
        <v>656</v>
      </c>
      <c r="C247" s="1" t="s">
        <v>1204</v>
      </c>
      <c r="E247" s="5">
        <v>986.35</v>
      </c>
      <c r="G247" s="5">
        <v>3098.37</v>
      </c>
      <c r="I247" s="9">
        <f t="shared" si="72"/>
        <v>-2112.02</v>
      </c>
      <c r="K247" s="21">
        <f t="shared" si="73"/>
        <v>-0.6816551928917464</v>
      </c>
      <c r="M247" s="9">
        <v>2079.16</v>
      </c>
      <c r="O247" s="9">
        <v>7548.75</v>
      </c>
      <c r="Q247" s="9">
        <f t="shared" si="74"/>
        <v>-5469.59</v>
      </c>
      <c r="S247" s="21">
        <f t="shared" si="75"/>
        <v>-0.724568968372247</v>
      </c>
      <c r="U247" s="9">
        <v>3789.08</v>
      </c>
      <c r="W247" s="9">
        <v>8458.49</v>
      </c>
      <c r="Y247" s="9">
        <f t="shared" si="76"/>
        <v>-4669.41</v>
      </c>
      <c r="AA247" s="21">
        <f t="shared" si="77"/>
        <v>-0.5520382479615156</v>
      </c>
      <c r="AC247" s="9">
        <v>32228.18</v>
      </c>
      <c r="AE247" s="9">
        <v>46578.507</v>
      </c>
      <c r="AG247" s="9">
        <f t="shared" si="78"/>
        <v>-14350.326999999997</v>
      </c>
      <c r="AI247" s="21">
        <f t="shared" si="79"/>
        <v>-0.30808902913096803</v>
      </c>
    </row>
    <row r="248" spans="1:35" ht="12.75" outlineLevel="1">
      <c r="A248" s="1" t="s">
        <v>657</v>
      </c>
      <c r="B248" s="16" t="s">
        <v>658</v>
      </c>
      <c r="C248" s="1" t="s">
        <v>1205</v>
      </c>
      <c r="E248" s="5">
        <v>0</v>
      </c>
      <c r="G248" s="5">
        <v>0</v>
      </c>
      <c r="I248" s="9">
        <f t="shared" si="72"/>
        <v>0</v>
      </c>
      <c r="K248" s="21">
        <f t="shared" si="73"/>
        <v>0</v>
      </c>
      <c r="M248" s="9">
        <v>0</v>
      </c>
      <c r="O248" s="9">
        <v>4.87</v>
      </c>
      <c r="Q248" s="9">
        <f t="shared" si="74"/>
        <v>-4.87</v>
      </c>
      <c r="S248" s="21" t="str">
        <f t="shared" si="75"/>
        <v>N.M.</v>
      </c>
      <c r="U248" s="9">
        <v>0</v>
      </c>
      <c r="W248" s="9">
        <v>76.8</v>
      </c>
      <c r="Y248" s="9">
        <f t="shared" si="76"/>
        <v>-76.8</v>
      </c>
      <c r="AA248" s="21" t="str">
        <f t="shared" si="77"/>
        <v>N.M.</v>
      </c>
      <c r="AC248" s="9">
        <v>0</v>
      </c>
      <c r="AE248" s="9">
        <v>76.8</v>
      </c>
      <c r="AG248" s="9">
        <f t="shared" si="78"/>
        <v>-76.8</v>
      </c>
      <c r="AI248" s="21" t="str">
        <f t="shared" si="79"/>
        <v>N.M.</v>
      </c>
    </row>
    <row r="249" spans="1:35" ht="12.75" outlineLevel="1">
      <c r="A249" s="1" t="s">
        <v>659</v>
      </c>
      <c r="B249" s="16" t="s">
        <v>660</v>
      </c>
      <c r="C249" s="1" t="s">
        <v>1206</v>
      </c>
      <c r="E249" s="5">
        <v>533872.495</v>
      </c>
      <c r="G249" s="5">
        <v>507819.95</v>
      </c>
      <c r="I249" s="9">
        <f t="shared" si="72"/>
        <v>26052.544999999984</v>
      </c>
      <c r="K249" s="21">
        <f t="shared" si="73"/>
        <v>0.05130272058039465</v>
      </c>
      <c r="M249" s="9">
        <v>1686832.605</v>
      </c>
      <c r="O249" s="9">
        <v>1459186.72</v>
      </c>
      <c r="Q249" s="9">
        <f t="shared" si="74"/>
        <v>227645.885</v>
      </c>
      <c r="S249" s="21">
        <f t="shared" si="75"/>
        <v>0.15600874232188736</v>
      </c>
      <c r="U249" s="9">
        <v>2235189.685</v>
      </c>
      <c r="W249" s="9">
        <v>2207226.369</v>
      </c>
      <c r="Y249" s="9">
        <f t="shared" si="76"/>
        <v>27963.316000000108</v>
      </c>
      <c r="AA249" s="21">
        <f t="shared" si="77"/>
        <v>0.012668984202408334</v>
      </c>
      <c r="AC249" s="9">
        <v>6760224.395</v>
      </c>
      <c r="AE249" s="9">
        <v>5537398.957</v>
      </c>
      <c r="AG249" s="9">
        <f t="shared" si="78"/>
        <v>1222825.4379999992</v>
      </c>
      <c r="AI249" s="21">
        <f t="shared" si="79"/>
        <v>0.22083029369848584</v>
      </c>
    </row>
    <row r="250" spans="1:35" ht="12.75" outlineLevel="1">
      <c r="A250" s="1" t="s">
        <v>661</v>
      </c>
      <c r="B250" s="16" t="s">
        <v>662</v>
      </c>
      <c r="C250" s="1" t="s">
        <v>1207</v>
      </c>
      <c r="E250" s="5">
        <v>14.540000000000001</v>
      </c>
      <c r="G250" s="5">
        <v>0</v>
      </c>
      <c r="I250" s="9">
        <f t="shared" si="72"/>
        <v>14.540000000000001</v>
      </c>
      <c r="K250" s="21" t="str">
        <f t="shared" si="73"/>
        <v>N.M.</v>
      </c>
      <c r="M250" s="9">
        <v>98.21000000000001</v>
      </c>
      <c r="O250" s="9">
        <v>0</v>
      </c>
      <c r="Q250" s="9">
        <f t="shared" si="74"/>
        <v>98.21000000000001</v>
      </c>
      <c r="S250" s="21" t="str">
        <f t="shared" si="75"/>
        <v>N.M.</v>
      </c>
      <c r="U250" s="9">
        <v>142.34</v>
      </c>
      <c r="W250" s="9">
        <v>0</v>
      </c>
      <c r="Y250" s="9">
        <f t="shared" si="76"/>
        <v>142.34</v>
      </c>
      <c r="AA250" s="21" t="str">
        <f t="shared" si="77"/>
        <v>N.M.</v>
      </c>
      <c r="AC250" s="9">
        <v>142.34</v>
      </c>
      <c r="AE250" s="9">
        <v>0</v>
      </c>
      <c r="AG250" s="9">
        <f t="shared" si="78"/>
        <v>142.34</v>
      </c>
      <c r="AI250" s="21" t="str">
        <f t="shared" si="79"/>
        <v>N.M.</v>
      </c>
    </row>
    <row r="251" spans="1:35" ht="12.75" outlineLevel="1">
      <c r="A251" s="1" t="s">
        <v>663</v>
      </c>
      <c r="B251" s="16" t="s">
        <v>664</v>
      </c>
      <c r="C251" s="1" t="s">
        <v>1208</v>
      </c>
      <c r="E251" s="5">
        <v>-21594.28</v>
      </c>
      <c r="G251" s="5">
        <v>106308.1</v>
      </c>
      <c r="I251" s="9">
        <f t="shared" si="72"/>
        <v>-127902.38</v>
      </c>
      <c r="K251" s="21">
        <f t="shared" si="73"/>
        <v>-1.2031292065233035</v>
      </c>
      <c r="M251" s="9">
        <v>234465.745</v>
      </c>
      <c r="O251" s="9">
        <v>184943.07</v>
      </c>
      <c r="Q251" s="9">
        <f t="shared" si="74"/>
        <v>49522.67499999999</v>
      </c>
      <c r="S251" s="21">
        <f t="shared" si="75"/>
        <v>0.2677725367054845</v>
      </c>
      <c r="U251" s="9">
        <v>490292.405</v>
      </c>
      <c r="W251" s="9">
        <v>333874.52</v>
      </c>
      <c r="Y251" s="9">
        <f t="shared" si="76"/>
        <v>156417.885</v>
      </c>
      <c r="AA251" s="21">
        <f t="shared" si="77"/>
        <v>0.46849302845871554</v>
      </c>
      <c r="AC251" s="9">
        <v>735484.4550000001</v>
      </c>
      <c r="AE251" s="9">
        <v>800901.315</v>
      </c>
      <c r="AG251" s="9">
        <f t="shared" si="78"/>
        <v>-65416.85999999987</v>
      </c>
      <c r="AI251" s="21">
        <f t="shared" si="79"/>
        <v>-0.08167905180677582</v>
      </c>
    </row>
    <row r="252" spans="1:35" ht="12.75" outlineLevel="1">
      <c r="A252" s="1" t="s">
        <v>665</v>
      </c>
      <c r="B252" s="16" t="s">
        <v>666</v>
      </c>
      <c r="C252" s="1" t="s">
        <v>1209</v>
      </c>
      <c r="E252" s="5">
        <v>0</v>
      </c>
      <c r="G252" s="5">
        <v>0</v>
      </c>
      <c r="I252" s="9">
        <f t="shared" si="72"/>
        <v>0</v>
      </c>
      <c r="K252" s="21">
        <f t="shared" si="73"/>
        <v>0</v>
      </c>
      <c r="M252" s="9">
        <v>27.51</v>
      </c>
      <c r="O252" s="9">
        <v>0</v>
      </c>
      <c r="Q252" s="9">
        <f t="shared" si="74"/>
        <v>27.51</v>
      </c>
      <c r="S252" s="21" t="str">
        <f t="shared" si="75"/>
        <v>N.M.</v>
      </c>
      <c r="U252" s="9">
        <v>34.39</v>
      </c>
      <c r="W252" s="9">
        <v>0</v>
      </c>
      <c r="Y252" s="9">
        <f t="shared" si="76"/>
        <v>34.39</v>
      </c>
      <c r="AA252" s="21" t="str">
        <f t="shared" si="77"/>
        <v>N.M.</v>
      </c>
      <c r="AC252" s="9">
        <v>34.39</v>
      </c>
      <c r="AE252" s="9">
        <v>13.56</v>
      </c>
      <c r="AG252" s="9">
        <f t="shared" si="78"/>
        <v>20.83</v>
      </c>
      <c r="AI252" s="21">
        <f t="shared" si="79"/>
        <v>1.5361356932153392</v>
      </c>
    </row>
    <row r="253" spans="1:35" ht="12.75" outlineLevel="1">
      <c r="A253" s="1" t="s">
        <v>667</v>
      </c>
      <c r="B253" s="16" t="s">
        <v>668</v>
      </c>
      <c r="C253" s="1" t="s">
        <v>1210</v>
      </c>
      <c r="E253" s="5">
        <v>1.56</v>
      </c>
      <c r="G253" s="5">
        <v>0</v>
      </c>
      <c r="I253" s="9">
        <f t="shared" si="72"/>
        <v>1.56</v>
      </c>
      <c r="K253" s="21" t="str">
        <f t="shared" si="73"/>
        <v>N.M.</v>
      </c>
      <c r="M253" s="9">
        <v>1.56</v>
      </c>
      <c r="O253" s="9">
        <v>0</v>
      </c>
      <c r="Q253" s="9">
        <f t="shared" si="74"/>
        <v>1.56</v>
      </c>
      <c r="S253" s="21" t="str">
        <f t="shared" si="75"/>
        <v>N.M.</v>
      </c>
      <c r="U253" s="9">
        <v>6.890000000000001</v>
      </c>
      <c r="W253" s="9">
        <v>0</v>
      </c>
      <c r="Y253" s="9">
        <f t="shared" si="76"/>
        <v>6.890000000000001</v>
      </c>
      <c r="AA253" s="21" t="str">
        <f t="shared" si="77"/>
        <v>N.M.</v>
      </c>
      <c r="AC253" s="9">
        <v>27.470000000000002</v>
      </c>
      <c r="AE253" s="9">
        <v>2.43</v>
      </c>
      <c r="AG253" s="9">
        <f t="shared" si="78"/>
        <v>25.040000000000003</v>
      </c>
      <c r="AI253" s="21" t="str">
        <f t="shared" si="79"/>
        <v>N.M.</v>
      </c>
    </row>
    <row r="254" spans="1:35" ht="12.75" outlineLevel="1">
      <c r="A254" s="1" t="s">
        <v>669</v>
      </c>
      <c r="B254" s="16" t="s">
        <v>670</v>
      </c>
      <c r="C254" s="1" t="s">
        <v>1211</v>
      </c>
      <c r="E254" s="5">
        <v>0</v>
      </c>
      <c r="G254" s="5">
        <v>-0.03</v>
      </c>
      <c r="I254" s="9">
        <f t="shared" si="72"/>
        <v>0.03</v>
      </c>
      <c r="K254" s="21" t="str">
        <f t="shared" si="73"/>
        <v>N.M.</v>
      </c>
      <c r="M254" s="9">
        <v>0</v>
      </c>
      <c r="O254" s="9">
        <v>-13.24</v>
      </c>
      <c r="Q254" s="9">
        <f t="shared" si="74"/>
        <v>13.24</v>
      </c>
      <c r="S254" s="21" t="str">
        <f t="shared" si="75"/>
        <v>N.M.</v>
      </c>
      <c r="U254" s="9">
        <v>0</v>
      </c>
      <c r="W254" s="9">
        <v>-13.24</v>
      </c>
      <c r="Y254" s="9">
        <f t="shared" si="76"/>
        <v>13.24</v>
      </c>
      <c r="AA254" s="21" t="str">
        <f t="shared" si="77"/>
        <v>N.M.</v>
      </c>
      <c r="AC254" s="9">
        <v>-6257.49</v>
      </c>
      <c r="AE254" s="9">
        <v>-83691.44</v>
      </c>
      <c r="AG254" s="9">
        <f t="shared" si="78"/>
        <v>77433.95</v>
      </c>
      <c r="AI254" s="21">
        <f t="shared" si="79"/>
        <v>0.9252314215169436</v>
      </c>
    </row>
    <row r="255" spans="1:35" ht="12.75" outlineLevel="1">
      <c r="A255" s="1" t="s">
        <v>671</v>
      </c>
      <c r="B255" s="16" t="s">
        <v>672</v>
      </c>
      <c r="C255" s="1" t="s">
        <v>1212</v>
      </c>
      <c r="E255" s="5">
        <v>-29321.22</v>
      </c>
      <c r="G255" s="5">
        <v>-44058</v>
      </c>
      <c r="I255" s="9">
        <f t="shared" si="72"/>
        <v>14736.779999999999</v>
      </c>
      <c r="K255" s="21">
        <f t="shared" si="73"/>
        <v>0.33448590494348357</v>
      </c>
      <c r="M255" s="9">
        <v>-81020.22</v>
      </c>
      <c r="O255" s="9">
        <v>-139565.17</v>
      </c>
      <c r="Q255" s="9">
        <f t="shared" si="74"/>
        <v>58544.95000000001</v>
      </c>
      <c r="S255" s="21">
        <f t="shared" si="75"/>
        <v>0.4194810925963835</v>
      </c>
      <c r="U255" s="9">
        <v>-107235.22</v>
      </c>
      <c r="W255" s="9">
        <v>-165168.17</v>
      </c>
      <c r="Y255" s="9">
        <f t="shared" si="76"/>
        <v>57932.95000000001</v>
      </c>
      <c r="AA255" s="21">
        <f t="shared" si="77"/>
        <v>0.3507512979044328</v>
      </c>
      <c r="AC255" s="9">
        <v>-353966.98</v>
      </c>
      <c r="AE255" s="9">
        <v>-408131.36</v>
      </c>
      <c r="AG255" s="9">
        <f t="shared" si="78"/>
        <v>54164.380000000005</v>
      </c>
      <c r="AI255" s="21">
        <f t="shared" si="79"/>
        <v>0.13271310491798524</v>
      </c>
    </row>
    <row r="256" spans="1:35" ht="12.75" outlineLevel="1">
      <c r="A256" s="1" t="s">
        <v>673</v>
      </c>
      <c r="B256" s="16" t="s">
        <v>674</v>
      </c>
      <c r="C256" s="1" t="s">
        <v>1213</v>
      </c>
      <c r="E256" s="5">
        <v>-694.85</v>
      </c>
      <c r="G256" s="5">
        <v>-292.34000000000003</v>
      </c>
      <c r="I256" s="9">
        <f t="shared" si="72"/>
        <v>-402.51</v>
      </c>
      <c r="K256" s="21">
        <f t="shared" si="73"/>
        <v>-1.3768557159471846</v>
      </c>
      <c r="M256" s="9">
        <v>-1002.97</v>
      </c>
      <c r="O256" s="9">
        <v>-3896.38</v>
      </c>
      <c r="Q256" s="9">
        <f t="shared" si="74"/>
        <v>2893.41</v>
      </c>
      <c r="S256" s="21">
        <f t="shared" si="75"/>
        <v>0.742589275173366</v>
      </c>
      <c r="U256" s="9">
        <v>-1139.45</v>
      </c>
      <c r="W256" s="9">
        <v>-4745.1</v>
      </c>
      <c r="Y256" s="9">
        <f t="shared" si="76"/>
        <v>3605.6500000000005</v>
      </c>
      <c r="AA256" s="21">
        <f t="shared" si="77"/>
        <v>0.7598680744346801</v>
      </c>
      <c r="AC256" s="9">
        <v>-6260.12</v>
      </c>
      <c r="AE256" s="9">
        <v>-17893.66</v>
      </c>
      <c r="AG256" s="9">
        <f t="shared" si="78"/>
        <v>11633.54</v>
      </c>
      <c r="AI256" s="21">
        <f t="shared" si="79"/>
        <v>0.6501487118901332</v>
      </c>
    </row>
    <row r="257" spans="1:35" ht="12.75" outlineLevel="1">
      <c r="A257" s="1" t="s">
        <v>675</v>
      </c>
      <c r="B257" s="16" t="s">
        <v>676</v>
      </c>
      <c r="C257" s="1" t="s">
        <v>1214</v>
      </c>
      <c r="E257" s="5">
        <v>-47876.91</v>
      </c>
      <c r="G257" s="5">
        <v>-41481.17</v>
      </c>
      <c r="I257" s="9">
        <f t="shared" si="72"/>
        <v>-6395.740000000005</v>
      </c>
      <c r="K257" s="21">
        <f t="shared" si="73"/>
        <v>-0.15418417561510453</v>
      </c>
      <c r="M257" s="9">
        <v>-141149.66</v>
      </c>
      <c r="O257" s="9">
        <v>-117606.19</v>
      </c>
      <c r="Q257" s="9">
        <f t="shared" si="74"/>
        <v>-23543.47</v>
      </c>
      <c r="S257" s="21">
        <f t="shared" si="75"/>
        <v>-0.2001890376688506</v>
      </c>
      <c r="U257" s="9">
        <v>-188489.49</v>
      </c>
      <c r="W257" s="9">
        <v>-167233.53</v>
      </c>
      <c r="Y257" s="9">
        <f t="shared" si="76"/>
        <v>-21255.959999999992</v>
      </c>
      <c r="AA257" s="21">
        <f t="shared" si="77"/>
        <v>-0.12710345825983577</v>
      </c>
      <c r="AC257" s="9">
        <v>-520772.37</v>
      </c>
      <c r="AE257" s="9">
        <v>-578786.73</v>
      </c>
      <c r="AG257" s="9">
        <f t="shared" si="78"/>
        <v>58014.359999999986</v>
      </c>
      <c r="AI257" s="21">
        <f t="shared" si="79"/>
        <v>0.10023443350195674</v>
      </c>
    </row>
    <row r="258" spans="1:35" ht="12.75" outlineLevel="1">
      <c r="A258" s="1" t="s">
        <v>677</v>
      </c>
      <c r="B258" s="16" t="s">
        <v>678</v>
      </c>
      <c r="C258" s="1" t="s">
        <v>1215</v>
      </c>
      <c r="E258" s="5">
        <v>0</v>
      </c>
      <c r="G258" s="5">
        <v>0</v>
      </c>
      <c r="I258" s="9">
        <f t="shared" si="72"/>
        <v>0</v>
      </c>
      <c r="K258" s="21">
        <f t="shared" si="73"/>
        <v>0</v>
      </c>
      <c r="M258" s="9">
        <v>0</v>
      </c>
      <c r="O258" s="9">
        <v>0</v>
      </c>
      <c r="Q258" s="9">
        <f t="shared" si="74"/>
        <v>0</v>
      </c>
      <c r="S258" s="21">
        <f t="shared" si="75"/>
        <v>0</v>
      </c>
      <c r="U258" s="9">
        <v>0</v>
      </c>
      <c r="W258" s="9">
        <v>-53</v>
      </c>
      <c r="Y258" s="9">
        <f t="shared" si="76"/>
        <v>53</v>
      </c>
      <c r="AA258" s="21" t="str">
        <f t="shared" si="77"/>
        <v>N.M.</v>
      </c>
      <c r="AC258" s="9">
        <v>0</v>
      </c>
      <c r="AE258" s="9">
        <v>-53</v>
      </c>
      <c r="AG258" s="9">
        <f t="shared" si="78"/>
        <v>53</v>
      </c>
      <c r="AI258" s="21" t="str">
        <f t="shared" si="79"/>
        <v>N.M.</v>
      </c>
    </row>
    <row r="259" spans="1:35" ht="12.75" outlineLevel="1">
      <c r="A259" s="1" t="s">
        <v>679</v>
      </c>
      <c r="B259" s="16" t="s">
        <v>680</v>
      </c>
      <c r="C259" s="1" t="s">
        <v>1216</v>
      </c>
      <c r="E259" s="5">
        <v>82374.38</v>
      </c>
      <c r="G259" s="5">
        <v>43186.38</v>
      </c>
      <c r="I259" s="9">
        <f t="shared" si="72"/>
        <v>39188.00000000001</v>
      </c>
      <c r="K259" s="21">
        <f t="shared" si="73"/>
        <v>0.9074157176406082</v>
      </c>
      <c r="M259" s="9">
        <v>186157.63</v>
      </c>
      <c r="O259" s="9">
        <v>156841.21</v>
      </c>
      <c r="Q259" s="9">
        <f t="shared" si="74"/>
        <v>29316.420000000013</v>
      </c>
      <c r="S259" s="21">
        <f t="shared" si="75"/>
        <v>0.18691783874914006</v>
      </c>
      <c r="U259" s="9">
        <v>296768.25</v>
      </c>
      <c r="W259" s="9">
        <v>236451.45</v>
      </c>
      <c r="Y259" s="9">
        <f t="shared" si="76"/>
        <v>60316.79999999999</v>
      </c>
      <c r="AA259" s="21">
        <f t="shared" si="77"/>
        <v>0.25509169006999105</v>
      </c>
      <c r="AC259" s="9">
        <v>753426.5</v>
      </c>
      <c r="AE259" s="9">
        <v>629209.8910000001</v>
      </c>
      <c r="AG259" s="9">
        <f t="shared" si="78"/>
        <v>124216.60899999994</v>
      </c>
      <c r="AI259" s="21">
        <f t="shared" si="79"/>
        <v>0.197416809202702</v>
      </c>
    </row>
    <row r="260" spans="1:35" ht="12.75" outlineLevel="1">
      <c r="A260" s="1" t="s">
        <v>681</v>
      </c>
      <c r="B260" s="16" t="s">
        <v>682</v>
      </c>
      <c r="C260" s="1" t="s">
        <v>1217</v>
      </c>
      <c r="E260" s="5">
        <v>181335.69</v>
      </c>
      <c r="G260" s="5">
        <v>196335.16</v>
      </c>
      <c r="I260" s="9">
        <f aca="true" t="shared" si="80" ref="I260:I291">+E260-G260</f>
        <v>-14999.470000000001</v>
      </c>
      <c r="K260" s="21">
        <f aca="true" t="shared" si="81" ref="K260:K291">IF(G260&lt;0,IF(I260=0,0,IF(OR(G260=0,E260=0),"N.M.",IF(ABS(I260/G260)&gt;=10,"N.M.",I260/(-G260)))),IF(I260=0,0,IF(OR(G260=0,E260=0),"N.M.",IF(ABS(I260/G260)&gt;=10,"N.M.",I260/G260))))</f>
        <v>-0.07639726883355992</v>
      </c>
      <c r="M260" s="9">
        <v>1407941.69</v>
      </c>
      <c r="O260" s="9">
        <v>834286.91</v>
      </c>
      <c r="Q260" s="9">
        <f aca="true" t="shared" si="82" ref="Q260:Q291">(+M260-O260)</f>
        <v>573654.7799999999</v>
      </c>
      <c r="S260" s="21">
        <f aca="true" t="shared" si="83" ref="S260:S291">IF(O260&lt;0,IF(Q260=0,0,IF(OR(O260=0,M260=0),"N.M.",IF(ABS(Q260/O260)&gt;=10,"N.M.",Q260/(-O260)))),IF(Q260=0,0,IF(OR(O260=0,M260=0),"N.M.",IF(ABS(Q260/O260)&gt;=10,"N.M.",Q260/O260))))</f>
        <v>0.6875989220542845</v>
      </c>
      <c r="U260" s="9">
        <v>1962368.778</v>
      </c>
      <c r="W260" s="9">
        <v>1548248.1600000001</v>
      </c>
      <c r="Y260" s="9">
        <f aca="true" t="shared" si="84" ref="Y260:Y291">(+U260-W260)</f>
        <v>414120.6179999998</v>
      </c>
      <c r="AA260" s="21">
        <f aca="true" t="shared" si="85" ref="AA260:AA291">IF(W260&lt;0,IF(Y260=0,0,IF(OR(W260=0,U260=0),"N.M.",IF(ABS(Y260/W260)&gt;=10,"N.M.",Y260/(-W260)))),IF(Y260=0,0,IF(OR(W260=0,U260=0),"N.M.",IF(ABS(Y260/W260)&gt;=10,"N.M.",Y260/W260))))</f>
        <v>0.26747689982722134</v>
      </c>
      <c r="AC260" s="9">
        <v>4204826.254</v>
      </c>
      <c r="AE260" s="9">
        <v>4851167.706</v>
      </c>
      <c r="AG260" s="9">
        <f aca="true" t="shared" si="86" ref="AG260:AG291">(+AC260-AE260)</f>
        <v>-646341.4520000005</v>
      </c>
      <c r="AI260" s="21">
        <f aca="true" t="shared" si="87" ref="AI260:AI291">IF(AE260&lt;0,IF(AG260=0,0,IF(OR(AE260=0,AC260=0),"N.M.",IF(ABS(AG260/AE260)&gt;=10,"N.M.",AG260/(-AE260)))),IF(AG260=0,0,IF(OR(AE260=0,AC260=0),"N.M.",IF(ABS(AG260/AE260)&gt;=10,"N.M.",AG260/AE260))))</f>
        <v>-0.1332342007472954</v>
      </c>
    </row>
    <row r="261" spans="1:35" ht="12.75" outlineLevel="1">
      <c r="A261" s="1" t="s">
        <v>683</v>
      </c>
      <c r="B261" s="16" t="s">
        <v>684</v>
      </c>
      <c r="C261" s="1" t="s">
        <v>1218</v>
      </c>
      <c r="E261" s="5">
        <v>35466.98</v>
      </c>
      <c r="G261" s="5">
        <v>31513.13</v>
      </c>
      <c r="I261" s="9">
        <f t="shared" si="80"/>
        <v>3953.850000000002</v>
      </c>
      <c r="K261" s="21">
        <f t="shared" si="81"/>
        <v>0.12546674989123588</v>
      </c>
      <c r="M261" s="9">
        <v>106507.28</v>
      </c>
      <c r="O261" s="9">
        <v>93221.16</v>
      </c>
      <c r="Q261" s="9">
        <f t="shared" si="82"/>
        <v>13286.119999999995</v>
      </c>
      <c r="S261" s="21">
        <f t="shared" si="83"/>
        <v>0.1425225774920629</v>
      </c>
      <c r="U261" s="9">
        <v>141942.69</v>
      </c>
      <c r="W261" s="9">
        <v>124689.27</v>
      </c>
      <c r="Y261" s="9">
        <f t="shared" si="84"/>
        <v>17253.42</v>
      </c>
      <c r="AA261" s="21">
        <f t="shared" si="85"/>
        <v>0.13837132898444268</v>
      </c>
      <c r="AC261" s="9">
        <v>423652.13</v>
      </c>
      <c r="AE261" s="9">
        <v>373566.95</v>
      </c>
      <c r="AG261" s="9">
        <f t="shared" si="86"/>
        <v>50085.17999999999</v>
      </c>
      <c r="AI261" s="21">
        <f t="shared" si="87"/>
        <v>0.13407283486935873</v>
      </c>
    </row>
    <row r="262" spans="1:35" ht="12.75" outlineLevel="1">
      <c r="A262" s="1" t="s">
        <v>685</v>
      </c>
      <c r="B262" s="16" t="s">
        <v>686</v>
      </c>
      <c r="C262" s="1" t="s">
        <v>1219</v>
      </c>
      <c r="E262" s="5">
        <v>92884.99</v>
      </c>
      <c r="G262" s="5">
        <v>80801.61</v>
      </c>
      <c r="I262" s="9">
        <f t="shared" si="80"/>
        <v>12083.380000000005</v>
      </c>
      <c r="K262" s="21">
        <f t="shared" si="81"/>
        <v>0.14954380240690754</v>
      </c>
      <c r="M262" s="9">
        <v>279050.08</v>
      </c>
      <c r="O262" s="9">
        <v>246599.31</v>
      </c>
      <c r="Q262" s="9">
        <f t="shared" si="82"/>
        <v>32450.77000000002</v>
      </c>
      <c r="S262" s="21">
        <f t="shared" si="83"/>
        <v>0.13159310948599173</v>
      </c>
      <c r="U262" s="9">
        <v>372192.59</v>
      </c>
      <c r="W262" s="9">
        <v>324907.7</v>
      </c>
      <c r="Y262" s="9">
        <f t="shared" si="84"/>
        <v>47284.890000000014</v>
      </c>
      <c r="AA262" s="21">
        <f t="shared" si="85"/>
        <v>0.1455333006881647</v>
      </c>
      <c r="AC262" s="9">
        <v>1104219.783</v>
      </c>
      <c r="AE262" s="9">
        <v>989390.5320000001</v>
      </c>
      <c r="AG262" s="9">
        <f t="shared" si="86"/>
        <v>114829.25099999993</v>
      </c>
      <c r="AI262" s="21">
        <f t="shared" si="87"/>
        <v>0.11606059213835282</v>
      </c>
    </row>
    <row r="263" spans="1:35" ht="12.75" outlineLevel="1">
      <c r="A263" s="1" t="s">
        <v>687</v>
      </c>
      <c r="B263" s="16" t="s">
        <v>688</v>
      </c>
      <c r="C263" s="1" t="s">
        <v>1220</v>
      </c>
      <c r="E263" s="5">
        <v>0</v>
      </c>
      <c r="G263" s="5">
        <v>0</v>
      </c>
      <c r="I263" s="9">
        <f t="shared" si="80"/>
        <v>0</v>
      </c>
      <c r="K263" s="21">
        <f t="shared" si="81"/>
        <v>0</v>
      </c>
      <c r="M263" s="9">
        <v>0</v>
      </c>
      <c r="O263" s="9">
        <v>0</v>
      </c>
      <c r="Q263" s="9">
        <f t="shared" si="82"/>
        <v>0</v>
      </c>
      <c r="S263" s="21">
        <f t="shared" si="83"/>
        <v>0</v>
      </c>
      <c r="U263" s="9">
        <v>0</v>
      </c>
      <c r="W263" s="9">
        <v>-11.88</v>
      </c>
      <c r="Y263" s="9">
        <f t="shared" si="84"/>
        <v>11.88</v>
      </c>
      <c r="AA263" s="21" t="str">
        <f t="shared" si="85"/>
        <v>N.M.</v>
      </c>
      <c r="AC263" s="9">
        <v>185.68</v>
      </c>
      <c r="AE263" s="9">
        <v>2097.63</v>
      </c>
      <c r="AG263" s="9">
        <f t="shared" si="86"/>
        <v>-1911.95</v>
      </c>
      <c r="AI263" s="21">
        <f t="shared" si="87"/>
        <v>-0.9114810524258329</v>
      </c>
    </row>
    <row r="264" spans="1:35" ht="12.75" outlineLevel="1">
      <c r="A264" s="1" t="s">
        <v>689</v>
      </c>
      <c r="B264" s="16" t="s">
        <v>690</v>
      </c>
      <c r="C264" s="1" t="s">
        <v>1221</v>
      </c>
      <c r="E264" s="5">
        <v>10335.56</v>
      </c>
      <c r="G264" s="5">
        <v>12639.52</v>
      </c>
      <c r="I264" s="9">
        <f t="shared" si="80"/>
        <v>-2303.960000000001</v>
      </c>
      <c r="K264" s="21">
        <f t="shared" si="81"/>
        <v>-0.18228223856602158</v>
      </c>
      <c r="M264" s="9">
        <v>30974.07</v>
      </c>
      <c r="O264" s="9">
        <v>32951.97</v>
      </c>
      <c r="Q264" s="9">
        <f t="shared" si="82"/>
        <v>-1977.9000000000015</v>
      </c>
      <c r="S264" s="21">
        <f t="shared" si="83"/>
        <v>-0.06002372544039101</v>
      </c>
      <c r="U264" s="9">
        <v>39343.270000000004</v>
      </c>
      <c r="W264" s="9">
        <v>44309.950000000004</v>
      </c>
      <c r="Y264" s="9">
        <f t="shared" si="84"/>
        <v>-4966.68</v>
      </c>
      <c r="AA264" s="21">
        <f t="shared" si="85"/>
        <v>-0.11208949682859042</v>
      </c>
      <c r="AC264" s="9">
        <v>111540.57</v>
      </c>
      <c r="AE264" s="9">
        <v>112863.763</v>
      </c>
      <c r="AG264" s="9">
        <f t="shared" si="86"/>
        <v>-1323.1929999999993</v>
      </c>
      <c r="AI264" s="21">
        <f t="shared" si="87"/>
        <v>-0.011723807224113193</v>
      </c>
    </row>
    <row r="265" spans="1:35" ht="12.75" outlineLevel="1">
      <c r="A265" s="1" t="s">
        <v>691</v>
      </c>
      <c r="B265" s="16" t="s">
        <v>692</v>
      </c>
      <c r="C265" s="1" t="s">
        <v>1222</v>
      </c>
      <c r="E265" s="5">
        <v>0</v>
      </c>
      <c r="G265" s="5">
        <v>0</v>
      </c>
      <c r="I265" s="9">
        <f t="shared" si="80"/>
        <v>0</v>
      </c>
      <c r="K265" s="21">
        <f t="shared" si="81"/>
        <v>0</v>
      </c>
      <c r="M265" s="9">
        <v>7.41</v>
      </c>
      <c r="O265" s="9">
        <v>0</v>
      </c>
      <c r="Q265" s="9">
        <f t="shared" si="82"/>
        <v>7.41</v>
      </c>
      <c r="S265" s="21" t="str">
        <f t="shared" si="83"/>
        <v>N.M.</v>
      </c>
      <c r="U265" s="9">
        <v>7.41</v>
      </c>
      <c r="W265" s="9">
        <v>0</v>
      </c>
      <c r="Y265" s="9">
        <f t="shared" si="84"/>
        <v>7.41</v>
      </c>
      <c r="AA265" s="21" t="str">
        <f t="shared" si="85"/>
        <v>N.M.</v>
      </c>
      <c r="AC265" s="9">
        <v>303.17</v>
      </c>
      <c r="AE265" s="9">
        <v>0</v>
      </c>
      <c r="AG265" s="9">
        <f t="shared" si="86"/>
        <v>303.17</v>
      </c>
      <c r="AI265" s="21" t="str">
        <f t="shared" si="87"/>
        <v>N.M.</v>
      </c>
    </row>
    <row r="266" spans="1:35" ht="12.75" outlineLevel="1">
      <c r="A266" s="1" t="s">
        <v>693</v>
      </c>
      <c r="B266" s="16" t="s">
        <v>694</v>
      </c>
      <c r="C266" s="1" t="s">
        <v>1223</v>
      </c>
      <c r="E266" s="5">
        <v>-18834.05</v>
      </c>
      <c r="G266" s="5">
        <v>41794.35</v>
      </c>
      <c r="I266" s="9">
        <f t="shared" si="80"/>
        <v>-60628.399999999994</v>
      </c>
      <c r="K266" s="21">
        <f t="shared" si="81"/>
        <v>-1.4506362702135576</v>
      </c>
      <c r="M266" s="9">
        <v>-98711.32</v>
      </c>
      <c r="O266" s="9">
        <v>48596.72</v>
      </c>
      <c r="Q266" s="9">
        <f t="shared" si="82"/>
        <v>-147308.04</v>
      </c>
      <c r="S266" s="21">
        <f t="shared" si="83"/>
        <v>-3.0312342067530484</v>
      </c>
      <c r="U266" s="9">
        <v>27435.920000000002</v>
      </c>
      <c r="W266" s="9">
        <v>41946.31</v>
      </c>
      <c r="Y266" s="9">
        <f t="shared" si="84"/>
        <v>-14510.389999999996</v>
      </c>
      <c r="AA266" s="21">
        <f t="shared" si="85"/>
        <v>-0.34592768708379823</v>
      </c>
      <c r="AC266" s="9">
        <v>563598.8770000001</v>
      </c>
      <c r="AE266" s="9">
        <v>254532.84</v>
      </c>
      <c r="AG266" s="9">
        <f t="shared" si="86"/>
        <v>309066.0370000001</v>
      </c>
      <c r="AI266" s="21">
        <f t="shared" si="87"/>
        <v>1.2142481771703806</v>
      </c>
    </row>
    <row r="267" spans="1:35" ht="12.75" outlineLevel="1">
      <c r="A267" s="1" t="s">
        <v>695</v>
      </c>
      <c r="B267" s="16" t="s">
        <v>696</v>
      </c>
      <c r="C267" s="1" t="s">
        <v>1224</v>
      </c>
      <c r="E267" s="5">
        <v>27811.75</v>
      </c>
      <c r="G267" s="5">
        <v>72497.45</v>
      </c>
      <c r="I267" s="9">
        <f t="shared" si="80"/>
        <v>-44685.7</v>
      </c>
      <c r="K267" s="21">
        <f t="shared" si="81"/>
        <v>-0.6163761621960496</v>
      </c>
      <c r="M267" s="9">
        <v>39442.83</v>
      </c>
      <c r="O267" s="9">
        <v>198692.51</v>
      </c>
      <c r="Q267" s="9">
        <f t="shared" si="82"/>
        <v>-159249.68</v>
      </c>
      <c r="S267" s="21">
        <f t="shared" si="83"/>
        <v>-0.8014880883028755</v>
      </c>
      <c r="U267" s="9">
        <v>66088.27</v>
      </c>
      <c r="W267" s="9">
        <v>245599.72</v>
      </c>
      <c r="Y267" s="9">
        <f t="shared" si="84"/>
        <v>-179511.45</v>
      </c>
      <c r="AA267" s="21">
        <f t="shared" si="85"/>
        <v>-0.7309106459893359</v>
      </c>
      <c r="AC267" s="9">
        <v>106390.61000000002</v>
      </c>
      <c r="AE267" s="9">
        <v>335032.515</v>
      </c>
      <c r="AG267" s="9">
        <f t="shared" si="86"/>
        <v>-228641.905</v>
      </c>
      <c r="AI267" s="21">
        <f t="shared" si="87"/>
        <v>-0.6824469111602496</v>
      </c>
    </row>
    <row r="268" spans="1:35" ht="12.75" outlineLevel="1">
      <c r="A268" s="1" t="s">
        <v>697</v>
      </c>
      <c r="B268" s="16" t="s">
        <v>698</v>
      </c>
      <c r="C268" s="1" t="s">
        <v>1225</v>
      </c>
      <c r="E268" s="5">
        <v>-8667.76</v>
      </c>
      <c r="G268" s="5">
        <v>-8486.53</v>
      </c>
      <c r="I268" s="9">
        <f t="shared" si="80"/>
        <v>-181.22999999999956</v>
      </c>
      <c r="K268" s="21">
        <f t="shared" si="81"/>
        <v>-0.02135501789306107</v>
      </c>
      <c r="M268" s="9">
        <v>-26549.15</v>
      </c>
      <c r="O268" s="9">
        <v>-27115.670000000002</v>
      </c>
      <c r="Q268" s="9">
        <f t="shared" si="82"/>
        <v>566.5200000000004</v>
      </c>
      <c r="S268" s="21">
        <f t="shared" si="83"/>
        <v>0.020892716278078337</v>
      </c>
      <c r="U268" s="9">
        <v>-34248.97</v>
      </c>
      <c r="W268" s="9">
        <v>-39584.36</v>
      </c>
      <c r="Y268" s="9">
        <f t="shared" si="84"/>
        <v>5335.389999999999</v>
      </c>
      <c r="AA268" s="21">
        <f t="shared" si="85"/>
        <v>0.13478530409484957</v>
      </c>
      <c r="AC268" s="9">
        <v>-110392.077</v>
      </c>
      <c r="AE268" s="9">
        <v>-149618.375</v>
      </c>
      <c r="AG268" s="9">
        <f t="shared" si="86"/>
        <v>39226.297999999995</v>
      </c>
      <c r="AI268" s="21">
        <f t="shared" si="87"/>
        <v>0.2621756719386907</v>
      </c>
    </row>
    <row r="269" spans="1:35" ht="12.75" outlineLevel="1">
      <c r="A269" s="1" t="s">
        <v>699</v>
      </c>
      <c r="B269" s="16" t="s">
        <v>700</v>
      </c>
      <c r="C269" s="1" t="s">
        <v>1226</v>
      </c>
      <c r="E269" s="5">
        <v>781.1800000000001</v>
      </c>
      <c r="G269" s="5">
        <v>1057.23</v>
      </c>
      <c r="I269" s="9">
        <f t="shared" si="80"/>
        <v>-276.04999999999995</v>
      </c>
      <c r="K269" s="21">
        <f t="shared" si="81"/>
        <v>-0.2611068547052202</v>
      </c>
      <c r="M269" s="9">
        <v>2340.77</v>
      </c>
      <c r="O269" s="9">
        <v>2700.71</v>
      </c>
      <c r="Q269" s="9">
        <f t="shared" si="82"/>
        <v>-359.94000000000005</v>
      </c>
      <c r="S269" s="21">
        <f t="shared" si="83"/>
        <v>-0.13327606444231332</v>
      </c>
      <c r="U269" s="9">
        <v>3074.02</v>
      </c>
      <c r="W269" s="9">
        <v>3454.16</v>
      </c>
      <c r="Y269" s="9">
        <f t="shared" si="84"/>
        <v>-380.1399999999999</v>
      </c>
      <c r="AA269" s="21">
        <f t="shared" si="85"/>
        <v>-0.11005280589202582</v>
      </c>
      <c r="AC269" s="9">
        <v>9292.61</v>
      </c>
      <c r="AE269" s="9">
        <v>10044.75</v>
      </c>
      <c r="AG269" s="9">
        <f t="shared" si="86"/>
        <v>-752.1399999999994</v>
      </c>
      <c r="AI269" s="21">
        <f t="shared" si="87"/>
        <v>-0.07487891684710912</v>
      </c>
    </row>
    <row r="270" spans="1:35" ht="12.75" outlineLevel="1">
      <c r="A270" s="1" t="s">
        <v>701</v>
      </c>
      <c r="B270" s="16" t="s">
        <v>702</v>
      </c>
      <c r="C270" s="1" t="s">
        <v>1227</v>
      </c>
      <c r="E270" s="5">
        <v>1704.14</v>
      </c>
      <c r="G270" s="5">
        <v>864</v>
      </c>
      <c r="I270" s="9">
        <f t="shared" si="80"/>
        <v>840.1400000000001</v>
      </c>
      <c r="K270" s="21">
        <f t="shared" si="81"/>
        <v>0.9723842592592594</v>
      </c>
      <c r="M270" s="9">
        <v>4618.68</v>
      </c>
      <c r="O270" s="9">
        <v>1660.3500000000001</v>
      </c>
      <c r="Q270" s="9">
        <f t="shared" si="82"/>
        <v>2958.33</v>
      </c>
      <c r="S270" s="21">
        <f t="shared" si="83"/>
        <v>1.7817508356671785</v>
      </c>
      <c r="U270" s="9">
        <v>6556.99</v>
      </c>
      <c r="W270" s="9">
        <v>4021.36</v>
      </c>
      <c r="Y270" s="9">
        <f t="shared" si="84"/>
        <v>2535.6299999999997</v>
      </c>
      <c r="AA270" s="21">
        <f t="shared" si="85"/>
        <v>0.6305404141882347</v>
      </c>
      <c r="AC270" s="9">
        <v>20277.58</v>
      </c>
      <c r="AE270" s="9">
        <v>10461.470000000001</v>
      </c>
      <c r="AG270" s="9">
        <f t="shared" si="86"/>
        <v>9816.11</v>
      </c>
      <c r="AI270" s="21">
        <f t="shared" si="87"/>
        <v>0.9383107727690276</v>
      </c>
    </row>
    <row r="271" spans="1:35" ht="12.75" outlineLevel="1">
      <c r="A271" s="1" t="s">
        <v>703</v>
      </c>
      <c r="B271" s="16" t="s">
        <v>704</v>
      </c>
      <c r="C271" s="1" t="s">
        <v>1228</v>
      </c>
      <c r="E271" s="5">
        <v>2030</v>
      </c>
      <c r="G271" s="5">
        <v>580</v>
      </c>
      <c r="I271" s="9">
        <f t="shared" si="80"/>
        <v>1450</v>
      </c>
      <c r="K271" s="21">
        <f t="shared" si="81"/>
        <v>2.5</v>
      </c>
      <c r="M271" s="9">
        <v>3019</v>
      </c>
      <c r="O271" s="9">
        <v>2661</v>
      </c>
      <c r="Q271" s="9">
        <f t="shared" si="82"/>
        <v>358</v>
      </c>
      <c r="S271" s="21">
        <f t="shared" si="83"/>
        <v>0.13453588876362269</v>
      </c>
      <c r="U271" s="9">
        <v>3895</v>
      </c>
      <c r="W271" s="9">
        <v>3259</v>
      </c>
      <c r="Y271" s="9">
        <f t="shared" si="84"/>
        <v>636</v>
      </c>
      <c r="AA271" s="21">
        <f t="shared" si="85"/>
        <v>0.19515188708192696</v>
      </c>
      <c r="AC271" s="9">
        <v>12690</v>
      </c>
      <c r="AE271" s="9">
        <v>12716</v>
      </c>
      <c r="AG271" s="9">
        <f t="shared" si="86"/>
        <v>-26</v>
      </c>
      <c r="AI271" s="21">
        <f t="shared" si="87"/>
        <v>-0.0020446681346335325</v>
      </c>
    </row>
    <row r="272" spans="1:35" ht="12.75" outlineLevel="1">
      <c r="A272" s="1" t="s">
        <v>705</v>
      </c>
      <c r="B272" s="16" t="s">
        <v>706</v>
      </c>
      <c r="C272" s="1" t="s">
        <v>1229</v>
      </c>
      <c r="E272" s="5">
        <v>249633.6</v>
      </c>
      <c r="G272" s="5">
        <v>184618.02</v>
      </c>
      <c r="I272" s="9">
        <f t="shared" si="80"/>
        <v>65015.580000000016</v>
      </c>
      <c r="K272" s="21">
        <f t="shared" si="81"/>
        <v>0.3521626978774879</v>
      </c>
      <c r="M272" s="9">
        <v>682534.4</v>
      </c>
      <c r="O272" s="9">
        <v>552722.08</v>
      </c>
      <c r="Q272" s="9">
        <f t="shared" si="82"/>
        <v>129812.32000000007</v>
      </c>
      <c r="S272" s="21">
        <f t="shared" si="83"/>
        <v>0.23486002223757746</v>
      </c>
      <c r="U272" s="9">
        <v>998534.4</v>
      </c>
      <c r="W272" s="9">
        <v>738472.08</v>
      </c>
      <c r="Y272" s="9">
        <f t="shared" si="84"/>
        <v>260062.32000000007</v>
      </c>
      <c r="AA272" s="21">
        <f t="shared" si="85"/>
        <v>0.3521626978774879</v>
      </c>
      <c r="AC272" s="9">
        <v>2475478.56</v>
      </c>
      <c r="AE272" s="9">
        <v>1398666.72</v>
      </c>
      <c r="AG272" s="9">
        <f t="shared" si="86"/>
        <v>1076811.84</v>
      </c>
      <c r="AI272" s="21">
        <f t="shared" si="87"/>
        <v>0.7698845082980169</v>
      </c>
    </row>
    <row r="273" spans="1:35" ht="12.75" outlineLevel="1">
      <c r="A273" s="1" t="s">
        <v>707</v>
      </c>
      <c r="B273" s="16" t="s">
        <v>708</v>
      </c>
      <c r="C273" s="1" t="s">
        <v>1230</v>
      </c>
      <c r="E273" s="5">
        <v>13152.210000000001</v>
      </c>
      <c r="G273" s="5">
        <v>12974.33</v>
      </c>
      <c r="I273" s="9">
        <f t="shared" si="80"/>
        <v>177.88000000000102</v>
      </c>
      <c r="K273" s="21">
        <f t="shared" si="81"/>
        <v>0.013710149194602035</v>
      </c>
      <c r="M273" s="9">
        <v>39343.82</v>
      </c>
      <c r="O273" s="9">
        <v>38832.57</v>
      </c>
      <c r="Q273" s="9">
        <f t="shared" si="82"/>
        <v>511.25</v>
      </c>
      <c r="S273" s="21">
        <f t="shared" si="83"/>
        <v>0.01316549484105739</v>
      </c>
      <c r="U273" s="9">
        <v>52412.200000000004</v>
      </c>
      <c r="W273" s="9">
        <v>51628.200000000004</v>
      </c>
      <c r="Y273" s="9">
        <f t="shared" si="84"/>
        <v>784</v>
      </c>
      <c r="AA273" s="21">
        <f t="shared" si="85"/>
        <v>0.01518549939761603</v>
      </c>
      <c r="AC273" s="9">
        <v>155092.38</v>
      </c>
      <c r="AE273" s="9">
        <v>150908.07</v>
      </c>
      <c r="AG273" s="9">
        <f t="shared" si="86"/>
        <v>4184.309999999998</v>
      </c>
      <c r="AI273" s="21">
        <f t="shared" si="87"/>
        <v>0.02772754300018546</v>
      </c>
    </row>
    <row r="274" spans="1:35" ht="12.75" outlineLevel="1">
      <c r="A274" s="1" t="s">
        <v>709</v>
      </c>
      <c r="B274" s="16" t="s">
        <v>710</v>
      </c>
      <c r="C274" s="1" t="s">
        <v>1231</v>
      </c>
      <c r="E274" s="5">
        <v>427165.83</v>
      </c>
      <c r="G274" s="5">
        <v>377646.91000000003</v>
      </c>
      <c r="I274" s="9">
        <f t="shared" si="80"/>
        <v>49518.919999999984</v>
      </c>
      <c r="K274" s="21">
        <f t="shared" si="81"/>
        <v>0.13112491771745194</v>
      </c>
      <c r="M274" s="9">
        <v>1189992.9</v>
      </c>
      <c r="O274" s="9">
        <v>1093655.43</v>
      </c>
      <c r="Q274" s="9">
        <f t="shared" si="82"/>
        <v>96337.46999999997</v>
      </c>
      <c r="S274" s="21">
        <f t="shared" si="83"/>
        <v>0.08808758897672184</v>
      </c>
      <c r="U274" s="9">
        <v>1632325.87</v>
      </c>
      <c r="W274" s="9">
        <v>1458867.57</v>
      </c>
      <c r="Y274" s="9">
        <f t="shared" si="84"/>
        <v>173458.30000000005</v>
      </c>
      <c r="AA274" s="21">
        <f t="shared" si="85"/>
        <v>0.11889927747177219</v>
      </c>
      <c r="AC274" s="9">
        <v>5290287.23</v>
      </c>
      <c r="AE274" s="9">
        <v>4280227.95</v>
      </c>
      <c r="AG274" s="9">
        <f t="shared" si="86"/>
        <v>1010059.2800000003</v>
      </c>
      <c r="AI274" s="21">
        <f t="shared" si="87"/>
        <v>0.2359825906001105</v>
      </c>
    </row>
    <row r="275" spans="1:35" ht="12.75" outlineLevel="1">
      <c r="A275" s="1" t="s">
        <v>711</v>
      </c>
      <c r="B275" s="16" t="s">
        <v>712</v>
      </c>
      <c r="C275" s="1" t="s">
        <v>1232</v>
      </c>
      <c r="E275" s="5">
        <v>0</v>
      </c>
      <c r="G275" s="5">
        <v>0</v>
      </c>
      <c r="I275" s="9">
        <f t="shared" si="80"/>
        <v>0</v>
      </c>
      <c r="K275" s="21">
        <f t="shared" si="81"/>
        <v>0</v>
      </c>
      <c r="M275" s="9">
        <v>0</v>
      </c>
      <c r="O275" s="9">
        <v>0</v>
      </c>
      <c r="Q275" s="9">
        <f t="shared" si="82"/>
        <v>0</v>
      </c>
      <c r="S275" s="21">
        <f t="shared" si="83"/>
        <v>0</v>
      </c>
      <c r="U275" s="9">
        <v>0</v>
      </c>
      <c r="W275" s="9">
        <v>125</v>
      </c>
      <c r="Y275" s="9">
        <f t="shared" si="84"/>
        <v>-125</v>
      </c>
      <c r="AA275" s="21" t="str">
        <f t="shared" si="85"/>
        <v>N.M.</v>
      </c>
      <c r="AC275" s="9">
        <v>0</v>
      </c>
      <c r="AE275" s="9">
        <v>208.2</v>
      </c>
      <c r="AG275" s="9">
        <f t="shared" si="86"/>
        <v>-208.2</v>
      </c>
      <c r="AI275" s="21" t="str">
        <f t="shared" si="87"/>
        <v>N.M.</v>
      </c>
    </row>
    <row r="276" spans="1:35" ht="12.75" outlineLevel="1">
      <c r="A276" s="1" t="s">
        <v>713</v>
      </c>
      <c r="B276" s="16" t="s">
        <v>714</v>
      </c>
      <c r="C276" s="1" t="s">
        <v>1233</v>
      </c>
      <c r="E276" s="5">
        <v>16626.48</v>
      </c>
      <c r="G276" s="5">
        <v>0</v>
      </c>
      <c r="I276" s="9">
        <f t="shared" si="80"/>
        <v>16626.48</v>
      </c>
      <c r="K276" s="21" t="str">
        <f t="shared" si="81"/>
        <v>N.M.</v>
      </c>
      <c r="M276" s="9">
        <v>49986.19</v>
      </c>
      <c r="O276" s="9">
        <v>-15.610000000000001</v>
      </c>
      <c r="Q276" s="9">
        <f t="shared" si="82"/>
        <v>50001.8</v>
      </c>
      <c r="S276" s="21" t="str">
        <f t="shared" si="83"/>
        <v>N.M.</v>
      </c>
      <c r="U276" s="9">
        <v>66754.41</v>
      </c>
      <c r="W276" s="9">
        <v>-15.610000000000001</v>
      </c>
      <c r="Y276" s="9">
        <f t="shared" si="84"/>
        <v>66770.02</v>
      </c>
      <c r="AA276" s="21" t="str">
        <f t="shared" si="85"/>
        <v>N.M.</v>
      </c>
      <c r="AC276" s="9">
        <v>63748.04</v>
      </c>
      <c r="AE276" s="9">
        <v>59277.590000000004</v>
      </c>
      <c r="AG276" s="9">
        <f t="shared" si="86"/>
        <v>4470.449999999997</v>
      </c>
      <c r="AI276" s="21">
        <f t="shared" si="87"/>
        <v>0.0754155153743598</v>
      </c>
    </row>
    <row r="277" spans="1:35" ht="12.75" outlineLevel="1">
      <c r="A277" s="1" t="s">
        <v>715</v>
      </c>
      <c r="B277" s="16" t="s">
        <v>716</v>
      </c>
      <c r="C277" s="1" t="s">
        <v>1234</v>
      </c>
      <c r="E277" s="5">
        <v>21373.32</v>
      </c>
      <c r="G277" s="5">
        <v>0</v>
      </c>
      <c r="I277" s="9">
        <f t="shared" si="80"/>
        <v>21373.32</v>
      </c>
      <c r="K277" s="21" t="str">
        <f t="shared" si="81"/>
        <v>N.M.</v>
      </c>
      <c r="M277" s="9">
        <v>64233.51</v>
      </c>
      <c r="O277" s="9">
        <v>38994.41</v>
      </c>
      <c r="Q277" s="9">
        <f t="shared" si="82"/>
        <v>25239.1</v>
      </c>
      <c r="S277" s="21">
        <f t="shared" si="83"/>
        <v>0.6472491826392551</v>
      </c>
      <c r="U277" s="9">
        <v>87007.12</v>
      </c>
      <c r="W277" s="9">
        <v>57432.450000000004</v>
      </c>
      <c r="Y277" s="9">
        <f t="shared" si="84"/>
        <v>29574.66999999999</v>
      </c>
      <c r="AA277" s="21">
        <f t="shared" si="85"/>
        <v>0.5149470377809059</v>
      </c>
      <c r="AC277" s="9">
        <v>202474.16999999998</v>
      </c>
      <c r="AE277" s="9">
        <v>238418.67</v>
      </c>
      <c r="AG277" s="9">
        <f t="shared" si="86"/>
        <v>-35944.50000000003</v>
      </c>
      <c r="AI277" s="21">
        <f t="shared" si="87"/>
        <v>-0.15076210264909215</v>
      </c>
    </row>
    <row r="278" spans="1:35" ht="12.75" outlineLevel="1">
      <c r="A278" s="1" t="s">
        <v>717</v>
      </c>
      <c r="B278" s="16" t="s">
        <v>718</v>
      </c>
      <c r="C278" s="1" t="s">
        <v>1235</v>
      </c>
      <c r="E278" s="5">
        <v>3000</v>
      </c>
      <c r="G278" s="5">
        <v>4846.6</v>
      </c>
      <c r="I278" s="9">
        <f t="shared" si="80"/>
        <v>-1846.6000000000004</v>
      </c>
      <c r="K278" s="21">
        <f t="shared" si="81"/>
        <v>-0.38100936739157354</v>
      </c>
      <c r="M278" s="9">
        <v>3517.32</v>
      </c>
      <c r="O278" s="9">
        <v>7848.93</v>
      </c>
      <c r="Q278" s="9">
        <f t="shared" si="82"/>
        <v>-4331.610000000001</v>
      </c>
      <c r="S278" s="21">
        <f t="shared" si="83"/>
        <v>-0.5518726756385903</v>
      </c>
      <c r="U278" s="9">
        <v>3517.32</v>
      </c>
      <c r="W278" s="9">
        <v>7855.400000000001</v>
      </c>
      <c r="Y278" s="9">
        <f t="shared" si="84"/>
        <v>-4338.08</v>
      </c>
      <c r="AA278" s="21">
        <f t="shared" si="85"/>
        <v>-0.5522417699926165</v>
      </c>
      <c r="AC278" s="9">
        <v>5583.040000000001</v>
      </c>
      <c r="AE278" s="9">
        <v>8073.033</v>
      </c>
      <c r="AG278" s="9">
        <f t="shared" si="86"/>
        <v>-2489.9929999999995</v>
      </c>
      <c r="AI278" s="21">
        <f t="shared" si="87"/>
        <v>-0.30843339795588587</v>
      </c>
    </row>
    <row r="279" spans="1:35" ht="12.75" outlineLevel="1">
      <c r="A279" s="1" t="s">
        <v>719</v>
      </c>
      <c r="B279" s="16" t="s">
        <v>720</v>
      </c>
      <c r="C279" s="1" t="s">
        <v>1236</v>
      </c>
      <c r="E279" s="5">
        <v>193.52</v>
      </c>
      <c r="G279" s="5">
        <v>41.660000000000004</v>
      </c>
      <c r="I279" s="9">
        <f t="shared" si="80"/>
        <v>151.86</v>
      </c>
      <c r="K279" s="21">
        <f t="shared" si="81"/>
        <v>3.645223235717715</v>
      </c>
      <c r="M279" s="9">
        <v>391.51</v>
      </c>
      <c r="O279" s="9">
        <v>210.22</v>
      </c>
      <c r="Q279" s="9">
        <f t="shared" si="82"/>
        <v>181.29</v>
      </c>
      <c r="S279" s="21">
        <f t="shared" si="83"/>
        <v>0.8623822661973171</v>
      </c>
      <c r="U279" s="9">
        <v>470.26</v>
      </c>
      <c r="W279" s="9">
        <v>164.21</v>
      </c>
      <c r="Y279" s="9">
        <f t="shared" si="84"/>
        <v>306.04999999999995</v>
      </c>
      <c r="AA279" s="21">
        <f t="shared" si="85"/>
        <v>1.863771999269228</v>
      </c>
      <c r="AC279" s="9">
        <v>1201.47</v>
      </c>
      <c r="AE279" s="9">
        <v>2871.603</v>
      </c>
      <c r="AG279" s="9">
        <f t="shared" si="86"/>
        <v>-1670.133</v>
      </c>
      <c r="AI279" s="21">
        <f t="shared" si="87"/>
        <v>-0.5816030279951651</v>
      </c>
    </row>
    <row r="280" spans="1:35" ht="12.75" outlineLevel="1">
      <c r="A280" s="1" t="s">
        <v>721</v>
      </c>
      <c r="B280" s="16" t="s">
        <v>722</v>
      </c>
      <c r="C280" s="1" t="s">
        <v>1237</v>
      </c>
      <c r="E280" s="5">
        <v>513.75</v>
      </c>
      <c r="G280" s="5">
        <v>966.66</v>
      </c>
      <c r="I280" s="9">
        <f t="shared" si="80"/>
        <v>-452.90999999999997</v>
      </c>
      <c r="K280" s="21">
        <f t="shared" si="81"/>
        <v>-0.46853081745391345</v>
      </c>
      <c r="M280" s="9">
        <v>3563.98</v>
      </c>
      <c r="O280" s="9">
        <v>5378.61</v>
      </c>
      <c r="Q280" s="9">
        <f t="shared" si="82"/>
        <v>-1814.6299999999997</v>
      </c>
      <c r="S280" s="21">
        <f t="shared" si="83"/>
        <v>-0.33737898825161144</v>
      </c>
      <c r="U280" s="9">
        <v>5694.3</v>
      </c>
      <c r="W280" s="9">
        <v>9595.84</v>
      </c>
      <c r="Y280" s="9">
        <f t="shared" si="84"/>
        <v>-3901.54</v>
      </c>
      <c r="AA280" s="21">
        <f t="shared" si="85"/>
        <v>-0.40658660419515125</v>
      </c>
      <c r="AC280" s="9">
        <v>19277.84</v>
      </c>
      <c r="AE280" s="9">
        <v>14093.847000000002</v>
      </c>
      <c r="AG280" s="9">
        <f t="shared" si="86"/>
        <v>5183.992999999999</v>
      </c>
      <c r="AI280" s="21">
        <f t="shared" si="87"/>
        <v>0.3678195882217253</v>
      </c>
    </row>
    <row r="281" spans="1:35" ht="12.75" outlineLevel="1">
      <c r="A281" s="1" t="s">
        <v>723</v>
      </c>
      <c r="B281" s="16" t="s">
        <v>724</v>
      </c>
      <c r="C281" s="1" t="s">
        <v>1238</v>
      </c>
      <c r="E281" s="5">
        <v>278903.17</v>
      </c>
      <c r="G281" s="5">
        <v>341630.5</v>
      </c>
      <c r="I281" s="9">
        <f t="shared" si="80"/>
        <v>-62727.330000000016</v>
      </c>
      <c r="K281" s="21">
        <f t="shared" si="81"/>
        <v>-0.18361162132772108</v>
      </c>
      <c r="M281" s="9">
        <v>834251.26</v>
      </c>
      <c r="O281" s="9">
        <v>1000937.42</v>
      </c>
      <c r="Q281" s="9">
        <f t="shared" si="82"/>
        <v>-166686.16000000003</v>
      </c>
      <c r="S281" s="21">
        <f t="shared" si="83"/>
        <v>-0.16653005139921737</v>
      </c>
      <c r="U281" s="9">
        <v>1115612.67</v>
      </c>
      <c r="W281" s="9">
        <v>1366522</v>
      </c>
      <c r="Y281" s="9">
        <f t="shared" si="84"/>
        <v>-250909.33000000007</v>
      </c>
      <c r="AA281" s="21">
        <f t="shared" si="85"/>
        <v>-0.18361162864556888</v>
      </c>
      <c r="AC281" s="9">
        <v>3848656.67</v>
      </c>
      <c r="AE281" s="9">
        <v>3092130.298</v>
      </c>
      <c r="AG281" s="9">
        <f t="shared" si="86"/>
        <v>756526.372</v>
      </c>
      <c r="AI281" s="21">
        <f t="shared" si="87"/>
        <v>0.2446618670918634</v>
      </c>
    </row>
    <row r="282" spans="1:35" ht="12.75" outlineLevel="1">
      <c r="A282" s="1" t="s">
        <v>725</v>
      </c>
      <c r="B282" s="16" t="s">
        <v>726</v>
      </c>
      <c r="C282" s="1" t="s">
        <v>1239</v>
      </c>
      <c r="E282" s="5">
        <v>102634.05</v>
      </c>
      <c r="G282" s="5">
        <v>103048.98</v>
      </c>
      <c r="I282" s="9">
        <f t="shared" si="80"/>
        <v>-414.929999999993</v>
      </c>
      <c r="K282" s="21">
        <f t="shared" si="81"/>
        <v>-0.004026531849223476</v>
      </c>
      <c r="M282" s="9">
        <v>323617.25</v>
      </c>
      <c r="O282" s="9">
        <v>320699.41000000003</v>
      </c>
      <c r="Q282" s="9">
        <f t="shared" si="82"/>
        <v>2917.8399999999674</v>
      </c>
      <c r="S282" s="21">
        <f t="shared" si="83"/>
        <v>0.009098364103632019</v>
      </c>
      <c r="U282" s="9">
        <v>444640.88</v>
      </c>
      <c r="W282" s="9">
        <v>492168.47000000003</v>
      </c>
      <c r="Y282" s="9">
        <f t="shared" si="84"/>
        <v>-47527.590000000026</v>
      </c>
      <c r="AA282" s="21">
        <f t="shared" si="85"/>
        <v>-0.09656772608777646</v>
      </c>
      <c r="AC282" s="9">
        <v>1566228.87</v>
      </c>
      <c r="AE282" s="9">
        <v>1522735.547</v>
      </c>
      <c r="AG282" s="9">
        <f t="shared" si="86"/>
        <v>43493.32300000009</v>
      </c>
      <c r="AI282" s="21">
        <f t="shared" si="87"/>
        <v>0.028562624078545984</v>
      </c>
    </row>
    <row r="283" spans="1:35" ht="12.75" outlineLevel="1">
      <c r="A283" s="1" t="s">
        <v>727</v>
      </c>
      <c r="B283" s="16" t="s">
        <v>728</v>
      </c>
      <c r="C283" s="1" t="s">
        <v>1240</v>
      </c>
      <c r="E283" s="5">
        <v>0</v>
      </c>
      <c r="G283" s="5">
        <v>0</v>
      </c>
      <c r="I283" s="9">
        <f t="shared" si="80"/>
        <v>0</v>
      </c>
      <c r="K283" s="21">
        <f t="shared" si="81"/>
        <v>0</v>
      </c>
      <c r="M283" s="9">
        <v>4012.08</v>
      </c>
      <c r="O283" s="9">
        <v>-547.28</v>
      </c>
      <c r="Q283" s="9">
        <f t="shared" si="82"/>
        <v>4559.36</v>
      </c>
      <c r="S283" s="21">
        <f t="shared" si="83"/>
        <v>8.330945768162549</v>
      </c>
      <c r="U283" s="9">
        <v>4012.08</v>
      </c>
      <c r="W283" s="9">
        <v>-547.28</v>
      </c>
      <c r="Y283" s="9">
        <f t="shared" si="84"/>
        <v>4559.36</v>
      </c>
      <c r="AA283" s="21">
        <f t="shared" si="85"/>
        <v>8.330945768162549</v>
      </c>
      <c r="AC283" s="9">
        <v>25157.699999999997</v>
      </c>
      <c r="AE283" s="9">
        <v>30715.620000000003</v>
      </c>
      <c r="AG283" s="9">
        <f t="shared" si="86"/>
        <v>-5557.9200000000055</v>
      </c>
      <c r="AI283" s="21">
        <f t="shared" si="87"/>
        <v>-0.18094767418010788</v>
      </c>
    </row>
    <row r="284" spans="1:35" ht="12.75" outlineLevel="1">
      <c r="A284" s="1" t="s">
        <v>729</v>
      </c>
      <c r="B284" s="16" t="s">
        <v>730</v>
      </c>
      <c r="C284" s="1" t="s">
        <v>1241</v>
      </c>
      <c r="E284" s="5">
        <v>86.13</v>
      </c>
      <c r="G284" s="5">
        <v>233.32</v>
      </c>
      <c r="I284" s="9">
        <f t="shared" si="80"/>
        <v>-147.19</v>
      </c>
      <c r="K284" s="21">
        <f t="shared" si="81"/>
        <v>-0.6308503343048174</v>
      </c>
      <c r="M284" s="9">
        <v>177.85</v>
      </c>
      <c r="O284" s="9">
        <v>683.29</v>
      </c>
      <c r="Q284" s="9">
        <f t="shared" si="82"/>
        <v>-505.43999999999994</v>
      </c>
      <c r="S284" s="21">
        <f t="shared" si="83"/>
        <v>-0.7397152014517994</v>
      </c>
      <c r="U284" s="9">
        <v>344.52</v>
      </c>
      <c r="W284" s="9">
        <v>933.29</v>
      </c>
      <c r="Y284" s="9">
        <f t="shared" si="84"/>
        <v>-588.77</v>
      </c>
      <c r="AA284" s="21">
        <f t="shared" si="85"/>
        <v>-0.6308542896634487</v>
      </c>
      <c r="AC284" s="9">
        <v>2211.08</v>
      </c>
      <c r="AE284" s="9">
        <v>4428.65</v>
      </c>
      <c r="AG284" s="9">
        <f t="shared" si="86"/>
        <v>-2217.5699999999997</v>
      </c>
      <c r="AI284" s="21">
        <f t="shared" si="87"/>
        <v>-0.5007327289354544</v>
      </c>
    </row>
    <row r="285" spans="1:35" ht="12.75" outlineLevel="1">
      <c r="A285" s="1" t="s">
        <v>731</v>
      </c>
      <c r="B285" s="16" t="s">
        <v>732</v>
      </c>
      <c r="C285" s="1" t="s">
        <v>1242</v>
      </c>
      <c r="E285" s="5">
        <v>-86084.5</v>
      </c>
      <c r="G285" s="5">
        <v>-37491.78</v>
      </c>
      <c r="I285" s="9">
        <f t="shared" si="80"/>
        <v>-48592.72</v>
      </c>
      <c r="K285" s="21">
        <f t="shared" si="81"/>
        <v>-1.2960899695880004</v>
      </c>
      <c r="M285" s="9">
        <v>-300080.15</v>
      </c>
      <c r="O285" s="9">
        <v>-101298.51000000001</v>
      </c>
      <c r="Q285" s="9">
        <f t="shared" si="82"/>
        <v>-198781.64</v>
      </c>
      <c r="S285" s="21">
        <f t="shared" si="83"/>
        <v>-1.9623352801536764</v>
      </c>
      <c r="U285" s="9">
        <v>-390088.54</v>
      </c>
      <c r="W285" s="9">
        <v>-144426.79</v>
      </c>
      <c r="Y285" s="9">
        <f t="shared" si="84"/>
        <v>-245661.74999999997</v>
      </c>
      <c r="AA285" s="21">
        <f t="shared" si="85"/>
        <v>-1.7009430868054325</v>
      </c>
      <c r="AC285" s="9">
        <v>-812691.5700000001</v>
      </c>
      <c r="AE285" s="9">
        <v>-427125.304</v>
      </c>
      <c r="AG285" s="9">
        <f t="shared" si="86"/>
        <v>-385566.26600000006</v>
      </c>
      <c r="AI285" s="21">
        <f t="shared" si="87"/>
        <v>-0.9027005948586929</v>
      </c>
    </row>
    <row r="286" spans="1:35" ht="12.75" outlineLevel="1">
      <c r="A286" s="1" t="s">
        <v>733</v>
      </c>
      <c r="B286" s="16" t="s">
        <v>734</v>
      </c>
      <c r="C286" s="1" t="s">
        <v>1243</v>
      </c>
      <c r="E286" s="5">
        <v>-145618.24</v>
      </c>
      <c r="G286" s="5">
        <v>-136636.75</v>
      </c>
      <c r="I286" s="9">
        <f t="shared" si="80"/>
        <v>-8981.48999999999</v>
      </c>
      <c r="K286" s="21">
        <f t="shared" si="81"/>
        <v>-0.06573260854052801</v>
      </c>
      <c r="M286" s="9">
        <v>-433896.51</v>
      </c>
      <c r="O286" s="9">
        <v>-410566.76</v>
      </c>
      <c r="Q286" s="9">
        <f t="shared" si="82"/>
        <v>-23329.75</v>
      </c>
      <c r="S286" s="21">
        <f t="shared" si="83"/>
        <v>-0.0568232800921341</v>
      </c>
      <c r="U286" s="9">
        <v>-554886.81</v>
      </c>
      <c r="W286" s="9">
        <v>-601518.56</v>
      </c>
      <c r="Y286" s="9">
        <f t="shared" si="84"/>
        <v>46631.75</v>
      </c>
      <c r="AA286" s="21">
        <f t="shared" si="85"/>
        <v>0.07752337683478959</v>
      </c>
      <c r="AC286" s="9">
        <v>-1760357.245</v>
      </c>
      <c r="AE286" s="9">
        <v>-1796580.057</v>
      </c>
      <c r="AG286" s="9">
        <f t="shared" si="86"/>
        <v>36222.81199999992</v>
      </c>
      <c r="AI286" s="21">
        <f t="shared" si="87"/>
        <v>0.020162091780360845</v>
      </c>
    </row>
    <row r="287" spans="1:35" ht="12.75" outlineLevel="1">
      <c r="A287" s="1" t="s">
        <v>735</v>
      </c>
      <c r="B287" s="16" t="s">
        <v>736</v>
      </c>
      <c r="C287" s="1" t="s">
        <v>1244</v>
      </c>
      <c r="E287" s="5">
        <v>-40233.76</v>
      </c>
      <c r="G287" s="5">
        <v>-34954.21</v>
      </c>
      <c r="I287" s="9">
        <f t="shared" si="80"/>
        <v>-5279.550000000003</v>
      </c>
      <c r="K287" s="21">
        <f t="shared" si="81"/>
        <v>-0.15104189166340773</v>
      </c>
      <c r="M287" s="9">
        <v>-123555.27</v>
      </c>
      <c r="O287" s="9">
        <v>-123815.927</v>
      </c>
      <c r="Q287" s="9">
        <f t="shared" si="82"/>
        <v>260.65699999999197</v>
      </c>
      <c r="S287" s="21">
        <f t="shared" si="83"/>
        <v>0.002105197661686868</v>
      </c>
      <c r="U287" s="9">
        <v>-163497.65</v>
      </c>
      <c r="W287" s="9">
        <v>-199497.127</v>
      </c>
      <c r="Y287" s="9">
        <f t="shared" si="84"/>
        <v>35999.47700000001</v>
      </c>
      <c r="AA287" s="21">
        <f t="shared" si="85"/>
        <v>0.18045110494247876</v>
      </c>
      <c r="AC287" s="9">
        <v>-517398.409</v>
      </c>
      <c r="AE287" s="9">
        <v>-632165.81</v>
      </c>
      <c r="AG287" s="9">
        <f t="shared" si="86"/>
        <v>114767.40100000007</v>
      </c>
      <c r="AI287" s="21">
        <f t="shared" si="87"/>
        <v>0.18154635885797124</v>
      </c>
    </row>
    <row r="288" spans="1:35" ht="12.75" outlineLevel="1">
      <c r="A288" s="1" t="s">
        <v>737</v>
      </c>
      <c r="B288" s="16" t="s">
        <v>738</v>
      </c>
      <c r="C288" s="1" t="s">
        <v>1245</v>
      </c>
      <c r="E288" s="5">
        <v>-69712.04000000001</v>
      </c>
      <c r="G288" s="5">
        <v>-59511.79</v>
      </c>
      <c r="I288" s="9">
        <f t="shared" si="80"/>
        <v>-10200.250000000007</v>
      </c>
      <c r="K288" s="21">
        <f t="shared" si="81"/>
        <v>-0.17139881021895</v>
      </c>
      <c r="M288" s="9">
        <v>-205390.36000000002</v>
      </c>
      <c r="O288" s="9">
        <v>-206613.68</v>
      </c>
      <c r="Q288" s="9">
        <f t="shared" si="82"/>
        <v>1223.3199999999779</v>
      </c>
      <c r="S288" s="21">
        <f t="shared" si="83"/>
        <v>0.005920808341441757</v>
      </c>
      <c r="U288" s="9">
        <v>-265847.58</v>
      </c>
      <c r="W288" s="9">
        <v>-311319.99</v>
      </c>
      <c r="Y288" s="9">
        <f t="shared" si="84"/>
        <v>45472.409999999974</v>
      </c>
      <c r="AA288" s="21">
        <f t="shared" si="85"/>
        <v>0.14606325151173227</v>
      </c>
      <c r="AC288" s="9">
        <v>-892271.622</v>
      </c>
      <c r="AE288" s="9">
        <v>-777845.189</v>
      </c>
      <c r="AG288" s="9">
        <f t="shared" si="86"/>
        <v>-114426.43299999996</v>
      </c>
      <c r="AI288" s="21">
        <f t="shared" si="87"/>
        <v>-0.14710694958094028</v>
      </c>
    </row>
    <row r="289" spans="1:35" ht="12.75" outlineLevel="1">
      <c r="A289" s="1" t="s">
        <v>739</v>
      </c>
      <c r="B289" s="16" t="s">
        <v>740</v>
      </c>
      <c r="C289" s="1" t="s">
        <v>1246</v>
      </c>
      <c r="E289" s="5">
        <v>-92533.57</v>
      </c>
      <c r="G289" s="5">
        <v>-74932.11</v>
      </c>
      <c r="I289" s="9">
        <f t="shared" si="80"/>
        <v>-17601.460000000006</v>
      </c>
      <c r="K289" s="21">
        <f t="shared" si="81"/>
        <v>-0.23489876369422943</v>
      </c>
      <c r="M289" s="9">
        <v>-311066.55</v>
      </c>
      <c r="O289" s="9">
        <v>-236899.35</v>
      </c>
      <c r="Q289" s="9">
        <f t="shared" si="82"/>
        <v>-74167.19999999998</v>
      </c>
      <c r="S289" s="21">
        <f t="shared" si="83"/>
        <v>-0.3130747298377981</v>
      </c>
      <c r="U289" s="9">
        <v>-400951.39</v>
      </c>
      <c r="W289" s="9">
        <v>-339979.21</v>
      </c>
      <c r="Y289" s="9">
        <f t="shared" si="84"/>
        <v>-60972.17999999999</v>
      </c>
      <c r="AA289" s="21">
        <f t="shared" si="85"/>
        <v>-0.17934090734548147</v>
      </c>
      <c r="AC289" s="9">
        <v>-1050252.13</v>
      </c>
      <c r="AE289" s="9">
        <v>-932202.152</v>
      </c>
      <c r="AG289" s="9">
        <f t="shared" si="86"/>
        <v>-118049.97799999989</v>
      </c>
      <c r="AI289" s="21">
        <f t="shared" si="87"/>
        <v>-0.1266355990991103</v>
      </c>
    </row>
    <row r="290" spans="1:35" ht="12.75" outlineLevel="1">
      <c r="A290" s="1" t="s">
        <v>741</v>
      </c>
      <c r="B290" s="16" t="s">
        <v>742</v>
      </c>
      <c r="C290" s="1" t="s">
        <v>1247</v>
      </c>
      <c r="E290" s="5">
        <v>-79576.56</v>
      </c>
      <c r="G290" s="5">
        <v>-80728.63</v>
      </c>
      <c r="I290" s="9">
        <f t="shared" si="80"/>
        <v>1152.070000000007</v>
      </c>
      <c r="K290" s="21">
        <f t="shared" si="81"/>
        <v>0.014270897449888681</v>
      </c>
      <c r="M290" s="9">
        <v>-236951.65</v>
      </c>
      <c r="O290" s="9">
        <v>-219931.29</v>
      </c>
      <c r="Q290" s="9">
        <f t="shared" si="82"/>
        <v>-17020.359999999986</v>
      </c>
      <c r="S290" s="21">
        <f t="shared" si="83"/>
        <v>-0.0773894428573578</v>
      </c>
      <c r="U290" s="9">
        <v>-318306.25</v>
      </c>
      <c r="W290" s="9">
        <v>-297573.79</v>
      </c>
      <c r="Y290" s="9">
        <f t="shared" si="84"/>
        <v>-20732.46000000002</v>
      </c>
      <c r="AA290" s="21">
        <f t="shared" si="85"/>
        <v>-0.06967166026282094</v>
      </c>
      <c r="AC290" s="9">
        <v>-888113.1</v>
      </c>
      <c r="AE290" s="9">
        <v>-938948.0700000001</v>
      </c>
      <c r="AG290" s="9">
        <f t="shared" si="86"/>
        <v>50834.97000000009</v>
      </c>
      <c r="AI290" s="21">
        <f t="shared" si="87"/>
        <v>0.05414034239401556</v>
      </c>
    </row>
    <row r="291" spans="1:35" ht="12.75" outlineLevel="1">
      <c r="A291" s="1" t="s">
        <v>743</v>
      </c>
      <c r="B291" s="16" t="s">
        <v>744</v>
      </c>
      <c r="C291" s="1" t="s">
        <v>1248</v>
      </c>
      <c r="E291" s="5">
        <v>-31321.78</v>
      </c>
      <c r="G291" s="5">
        <v>-29289.440000000002</v>
      </c>
      <c r="I291" s="9">
        <f t="shared" si="80"/>
        <v>-2032.3399999999965</v>
      </c>
      <c r="K291" s="21">
        <f t="shared" si="81"/>
        <v>-0.06938814808340468</v>
      </c>
      <c r="M291" s="9">
        <v>-113774.86</v>
      </c>
      <c r="O291" s="9">
        <v>-61906.590000000004</v>
      </c>
      <c r="Q291" s="9">
        <f t="shared" si="82"/>
        <v>-51868.27</v>
      </c>
      <c r="S291" s="21">
        <f t="shared" si="83"/>
        <v>-0.8378473115705452</v>
      </c>
      <c r="U291" s="9">
        <v>-151422.4</v>
      </c>
      <c r="W291" s="9">
        <v>19930.54</v>
      </c>
      <c r="Y291" s="9">
        <f t="shared" si="84"/>
        <v>-171352.94</v>
      </c>
      <c r="AA291" s="21">
        <f t="shared" si="85"/>
        <v>-8.597506138820123</v>
      </c>
      <c r="AC291" s="9">
        <v>-47227.92</v>
      </c>
      <c r="AE291" s="9">
        <v>-19454.771</v>
      </c>
      <c r="AG291" s="9">
        <f t="shared" si="86"/>
        <v>-27773.148999999998</v>
      </c>
      <c r="AI291" s="21">
        <f t="shared" si="87"/>
        <v>-1.4275752204947567</v>
      </c>
    </row>
    <row r="292" spans="1:35" ht="12.75" outlineLevel="1">
      <c r="A292" s="1" t="s">
        <v>745</v>
      </c>
      <c r="B292" s="16" t="s">
        <v>746</v>
      </c>
      <c r="C292" s="1" t="s">
        <v>1249</v>
      </c>
      <c r="E292" s="5">
        <v>14656.98</v>
      </c>
      <c r="G292" s="5">
        <v>13888.7</v>
      </c>
      <c r="I292" s="9">
        <f aca="true" t="shared" si="88" ref="I292:I315">+E292-G292</f>
        <v>768.2799999999988</v>
      </c>
      <c r="K292" s="21">
        <f aca="true" t="shared" si="89" ref="K292:K315">IF(G292&lt;0,IF(I292=0,0,IF(OR(G292=0,E292=0),"N.M.",IF(ABS(I292/G292)&gt;=10,"N.M.",I292/(-G292)))),IF(I292=0,0,IF(OR(G292=0,E292=0),"N.M.",IF(ABS(I292/G292)&gt;=10,"N.M.",I292/G292))))</f>
        <v>0.05531691231000733</v>
      </c>
      <c r="M292" s="9">
        <v>48206.53</v>
      </c>
      <c r="O292" s="9">
        <v>47014.49</v>
      </c>
      <c r="Q292" s="9">
        <f aca="true" t="shared" si="90" ref="Q292:Q315">(+M292-O292)</f>
        <v>1192.0400000000009</v>
      </c>
      <c r="S292" s="21">
        <f aca="true" t="shared" si="91" ref="S292:S315">IF(O292&lt;0,IF(Q292=0,0,IF(OR(O292=0,M292=0),"N.M.",IF(ABS(Q292/O292)&gt;=10,"N.M.",Q292/(-O292)))),IF(Q292=0,0,IF(OR(O292=0,M292=0),"N.M.",IF(ABS(Q292/O292)&gt;=10,"N.M.",Q292/O292))))</f>
        <v>0.02535473638020961</v>
      </c>
      <c r="U292" s="9">
        <v>60080.76</v>
      </c>
      <c r="W292" s="9">
        <v>59836.25</v>
      </c>
      <c r="Y292" s="9">
        <f aca="true" t="shared" si="92" ref="Y292:Y315">(+U292-W292)</f>
        <v>244.51000000000204</v>
      </c>
      <c r="AA292" s="21">
        <f aca="true" t="shared" si="93" ref="AA292:AA315">IF(W292&lt;0,IF(Y292=0,0,IF(OR(W292=0,U292=0),"N.M.",IF(ABS(Y292/W292)&gt;=10,"N.M.",Y292/(-W292)))),IF(Y292=0,0,IF(OR(W292=0,U292=0),"N.M.",IF(ABS(Y292/W292)&gt;=10,"N.M.",Y292/W292))))</f>
        <v>0.0040863189120307845</v>
      </c>
      <c r="AC292" s="9">
        <v>184789.36000000002</v>
      </c>
      <c r="AE292" s="9">
        <v>184884.59</v>
      </c>
      <c r="AG292" s="9">
        <f aca="true" t="shared" si="94" ref="AG292:AG315">(+AC292-AE292)</f>
        <v>-95.22999999998137</v>
      </c>
      <c r="AI292" s="21">
        <f aca="true" t="shared" si="95" ref="AI292:AI315">IF(AE292&lt;0,IF(AG292=0,0,IF(OR(AE292=0,AC292=0),"N.M.",IF(ABS(AG292/AE292)&gt;=10,"N.M.",AG292/(-AE292)))),IF(AG292=0,0,IF(OR(AE292=0,AC292=0),"N.M.",IF(ABS(AG292/AE292)&gt;=10,"N.M.",AG292/AE292))))</f>
        <v>-0.0005150780819536196</v>
      </c>
    </row>
    <row r="293" spans="1:35" ht="12.75" outlineLevel="1">
      <c r="A293" s="1" t="s">
        <v>747</v>
      </c>
      <c r="B293" s="16" t="s">
        <v>748</v>
      </c>
      <c r="C293" s="1" t="s">
        <v>1250</v>
      </c>
      <c r="E293" s="5">
        <v>64.61</v>
      </c>
      <c r="G293" s="5">
        <v>98.23</v>
      </c>
      <c r="I293" s="9">
        <f t="shared" si="88"/>
        <v>-33.620000000000005</v>
      </c>
      <c r="K293" s="21">
        <f t="shared" si="89"/>
        <v>-0.3422579659981676</v>
      </c>
      <c r="M293" s="9">
        <v>64.67</v>
      </c>
      <c r="O293" s="9">
        <v>155.42000000000002</v>
      </c>
      <c r="Q293" s="9">
        <f t="shared" si="90"/>
        <v>-90.75000000000001</v>
      </c>
      <c r="S293" s="21">
        <f t="shared" si="91"/>
        <v>-0.5839016857547291</v>
      </c>
      <c r="U293" s="9">
        <v>57.160000000000004</v>
      </c>
      <c r="W293" s="9">
        <v>157.05</v>
      </c>
      <c r="Y293" s="9">
        <f t="shared" si="92"/>
        <v>-99.89000000000001</v>
      </c>
      <c r="AA293" s="21">
        <f t="shared" si="93"/>
        <v>-0.6360394778732888</v>
      </c>
      <c r="AC293" s="9">
        <v>-95.53</v>
      </c>
      <c r="AE293" s="9">
        <v>160.16000000000003</v>
      </c>
      <c r="AG293" s="9">
        <f t="shared" si="94"/>
        <v>-255.69000000000003</v>
      </c>
      <c r="AI293" s="21">
        <f t="shared" si="95"/>
        <v>-1.596466033966034</v>
      </c>
    </row>
    <row r="294" spans="1:35" ht="12.75" outlineLevel="1">
      <c r="A294" s="1" t="s">
        <v>749</v>
      </c>
      <c r="B294" s="16" t="s">
        <v>750</v>
      </c>
      <c r="C294" s="1" t="s">
        <v>1251</v>
      </c>
      <c r="E294" s="5">
        <v>11.26</v>
      </c>
      <c r="G294" s="5">
        <v>141.63</v>
      </c>
      <c r="I294" s="9">
        <f t="shared" si="88"/>
        <v>-130.37</v>
      </c>
      <c r="K294" s="21">
        <f t="shared" si="89"/>
        <v>-0.9204970698298384</v>
      </c>
      <c r="M294" s="9">
        <v>6.05</v>
      </c>
      <c r="O294" s="9">
        <v>146.3</v>
      </c>
      <c r="Q294" s="9">
        <f t="shared" si="90"/>
        <v>-140.25</v>
      </c>
      <c r="S294" s="21">
        <f t="shared" si="91"/>
        <v>-0.9586466165413533</v>
      </c>
      <c r="U294" s="9">
        <v>-13.43</v>
      </c>
      <c r="W294" s="9">
        <v>147.88</v>
      </c>
      <c r="Y294" s="9">
        <f t="shared" si="92"/>
        <v>-161.31</v>
      </c>
      <c r="AA294" s="21">
        <f t="shared" si="93"/>
        <v>-1.090816878550176</v>
      </c>
      <c r="AC294" s="9">
        <v>-104.25999999999999</v>
      </c>
      <c r="AE294" s="9">
        <v>160.87</v>
      </c>
      <c r="AG294" s="9">
        <f t="shared" si="94"/>
        <v>-265.13</v>
      </c>
      <c r="AI294" s="21">
        <f t="shared" si="95"/>
        <v>-1.6481009510785105</v>
      </c>
    </row>
    <row r="295" spans="1:35" ht="12.75" outlineLevel="1">
      <c r="A295" s="1" t="s">
        <v>751</v>
      </c>
      <c r="B295" s="16" t="s">
        <v>752</v>
      </c>
      <c r="C295" s="1" t="s">
        <v>1252</v>
      </c>
      <c r="E295" s="5">
        <v>1880.6000000000001</v>
      </c>
      <c r="G295" s="5">
        <v>250.4</v>
      </c>
      <c r="I295" s="9">
        <f t="shared" si="88"/>
        <v>1630.2</v>
      </c>
      <c r="K295" s="21">
        <f t="shared" si="89"/>
        <v>6.51038338658147</v>
      </c>
      <c r="M295" s="9">
        <v>3884.66</v>
      </c>
      <c r="O295" s="9">
        <v>186.48</v>
      </c>
      <c r="Q295" s="9">
        <f t="shared" si="90"/>
        <v>3698.18</v>
      </c>
      <c r="S295" s="21" t="str">
        <f t="shared" si="91"/>
        <v>N.M.</v>
      </c>
      <c r="U295" s="9">
        <v>5528.87</v>
      </c>
      <c r="W295" s="9">
        <v>-1113.76</v>
      </c>
      <c r="Y295" s="9">
        <f t="shared" si="92"/>
        <v>6642.63</v>
      </c>
      <c r="AA295" s="21">
        <f t="shared" si="93"/>
        <v>5.964148470047407</v>
      </c>
      <c r="AC295" s="9">
        <v>6084.84</v>
      </c>
      <c r="AE295" s="9">
        <v>867.47</v>
      </c>
      <c r="AG295" s="9">
        <f t="shared" si="94"/>
        <v>5217.37</v>
      </c>
      <c r="AI295" s="21">
        <f t="shared" si="95"/>
        <v>6.014467359101755</v>
      </c>
    </row>
    <row r="296" spans="1:35" ht="12.75" outlineLevel="1">
      <c r="A296" s="1" t="s">
        <v>753</v>
      </c>
      <c r="B296" s="16" t="s">
        <v>754</v>
      </c>
      <c r="C296" s="1" t="s">
        <v>1253</v>
      </c>
      <c r="E296" s="5">
        <v>0</v>
      </c>
      <c r="G296" s="5">
        <v>0</v>
      </c>
      <c r="I296" s="9">
        <f t="shared" si="88"/>
        <v>0</v>
      </c>
      <c r="K296" s="21">
        <f t="shared" si="89"/>
        <v>0</v>
      </c>
      <c r="M296" s="9">
        <v>0</v>
      </c>
      <c r="O296" s="9">
        <v>0</v>
      </c>
      <c r="Q296" s="9">
        <f t="shared" si="90"/>
        <v>0</v>
      </c>
      <c r="S296" s="21">
        <f t="shared" si="91"/>
        <v>0</v>
      </c>
      <c r="U296" s="9">
        <v>0</v>
      </c>
      <c r="W296" s="9">
        <v>0</v>
      </c>
      <c r="Y296" s="9">
        <f t="shared" si="92"/>
        <v>0</v>
      </c>
      <c r="AA296" s="21">
        <f t="shared" si="93"/>
        <v>0</v>
      </c>
      <c r="AC296" s="9">
        <v>0</v>
      </c>
      <c r="AE296" s="9">
        <v>25.54</v>
      </c>
      <c r="AG296" s="9">
        <f t="shared" si="94"/>
        <v>-25.54</v>
      </c>
      <c r="AI296" s="21" t="str">
        <f t="shared" si="95"/>
        <v>N.M.</v>
      </c>
    </row>
    <row r="297" spans="1:35" ht="12.75" outlineLevel="1">
      <c r="A297" s="1" t="s">
        <v>755</v>
      </c>
      <c r="B297" s="16" t="s">
        <v>756</v>
      </c>
      <c r="C297" s="1" t="s">
        <v>1254</v>
      </c>
      <c r="E297" s="5">
        <v>851.14</v>
      </c>
      <c r="G297" s="5">
        <v>0</v>
      </c>
      <c r="I297" s="9">
        <f t="shared" si="88"/>
        <v>851.14</v>
      </c>
      <c r="K297" s="21" t="str">
        <f t="shared" si="89"/>
        <v>N.M.</v>
      </c>
      <c r="M297" s="9">
        <v>1811.2</v>
      </c>
      <c r="O297" s="9">
        <v>9363.2</v>
      </c>
      <c r="Q297" s="9">
        <f t="shared" si="90"/>
        <v>-7552.000000000001</v>
      </c>
      <c r="S297" s="21">
        <f t="shared" si="91"/>
        <v>-0.8065618591934381</v>
      </c>
      <c r="U297" s="9">
        <v>-241215.9</v>
      </c>
      <c r="W297" s="9">
        <v>12677.18</v>
      </c>
      <c r="Y297" s="9">
        <f t="shared" si="92"/>
        <v>-253893.08</v>
      </c>
      <c r="AA297" s="21" t="str">
        <f t="shared" si="93"/>
        <v>N.M.</v>
      </c>
      <c r="AC297" s="9">
        <v>18653.95000000001</v>
      </c>
      <c r="AE297" s="9">
        <v>20170.68</v>
      </c>
      <c r="AG297" s="9">
        <f t="shared" si="94"/>
        <v>-1516.7299999999886</v>
      </c>
      <c r="AI297" s="21">
        <f t="shared" si="95"/>
        <v>-0.0751947876819219</v>
      </c>
    </row>
    <row r="298" spans="1:35" ht="12.75" outlineLevel="1">
      <c r="A298" s="1" t="s">
        <v>757</v>
      </c>
      <c r="B298" s="16" t="s">
        <v>758</v>
      </c>
      <c r="C298" s="1" t="s">
        <v>1255</v>
      </c>
      <c r="E298" s="5">
        <v>0</v>
      </c>
      <c r="G298" s="5">
        <v>0</v>
      </c>
      <c r="I298" s="9">
        <f t="shared" si="88"/>
        <v>0</v>
      </c>
      <c r="K298" s="21">
        <f t="shared" si="89"/>
        <v>0</v>
      </c>
      <c r="M298" s="9">
        <v>0</v>
      </c>
      <c r="O298" s="9">
        <v>0</v>
      </c>
      <c r="Q298" s="9">
        <f t="shared" si="90"/>
        <v>0</v>
      </c>
      <c r="S298" s="21">
        <f t="shared" si="91"/>
        <v>0</v>
      </c>
      <c r="U298" s="9">
        <v>0</v>
      </c>
      <c r="W298" s="9">
        <v>0</v>
      </c>
      <c r="Y298" s="9">
        <f t="shared" si="92"/>
        <v>0</v>
      </c>
      <c r="AA298" s="21">
        <f t="shared" si="93"/>
        <v>0</v>
      </c>
      <c r="AC298" s="9">
        <v>1500</v>
      </c>
      <c r="AE298" s="9">
        <v>1500</v>
      </c>
      <c r="AG298" s="9">
        <f t="shared" si="94"/>
        <v>0</v>
      </c>
      <c r="AI298" s="21">
        <f t="shared" si="95"/>
        <v>0</v>
      </c>
    </row>
    <row r="299" spans="1:35" ht="12.75" outlineLevel="1">
      <c r="A299" s="1" t="s">
        <v>759</v>
      </c>
      <c r="B299" s="16" t="s">
        <v>760</v>
      </c>
      <c r="C299" s="1" t="s">
        <v>1256</v>
      </c>
      <c r="E299" s="5">
        <v>0</v>
      </c>
      <c r="G299" s="5">
        <v>0</v>
      </c>
      <c r="I299" s="9">
        <f t="shared" si="88"/>
        <v>0</v>
      </c>
      <c r="K299" s="21">
        <f t="shared" si="89"/>
        <v>0</v>
      </c>
      <c r="M299" s="9">
        <v>0</v>
      </c>
      <c r="O299" s="9">
        <v>0</v>
      </c>
      <c r="Q299" s="9">
        <f t="shared" si="90"/>
        <v>0</v>
      </c>
      <c r="S299" s="21">
        <f t="shared" si="91"/>
        <v>0</v>
      </c>
      <c r="U299" s="9">
        <v>0</v>
      </c>
      <c r="W299" s="9">
        <v>0</v>
      </c>
      <c r="Y299" s="9">
        <f t="shared" si="92"/>
        <v>0</v>
      </c>
      <c r="AA299" s="21">
        <f t="shared" si="93"/>
        <v>0</v>
      </c>
      <c r="AC299" s="9">
        <v>0</v>
      </c>
      <c r="AE299" s="9">
        <v>2.36</v>
      </c>
      <c r="AG299" s="9">
        <f t="shared" si="94"/>
        <v>-2.36</v>
      </c>
      <c r="AI299" s="21" t="str">
        <f t="shared" si="95"/>
        <v>N.M.</v>
      </c>
    </row>
    <row r="300" spans="1:35" ht="12.75" outlineLevel="1">
      <c r="A300" s="1" t="s">
        <v>761</v>
      </c>
      <c r="B300" s="16" t="s">
        <v>762</v>
      </c>
      <c r="C300" s="1" t="s">
        <v>1257</v>
      </c>
      <c r="E300" s="5">
        <v>0</v>
      </c>
      <c r="G300" s="5">
        <v>0</v>
      </c>
      <c r="I300" s="9">
        <f t="shared" si="88"/>
        <v>0</v>
      </c>
      <c r="K300" s="21">
        <f t="shared" si="89"/>
        <v>0</v>
      </c>
      <c r="M300" s="9">
        <v>0</v>
      </c>
      <c r="O300" s="9">
        <v>0</v>
      </c>
      <c r="Q300" s="9">
        <f t="shared" si="90"/>
        <v>0</v>
      </c>
      <c r="S300" s="21">
        <f t="shared" si="91"/>
        <v>0</v>
      </c>
      <c r="U300" s="9">
        <v>0</v>
      </c>
      <c r="W300" s="9">
        <v>0</v>
      </c>
      <c r="Y300" s="9">
        <f t="shared" si="92"/>
        <v>0</v>
      </c>
      <c r="AA300" s="21">
        <f t="shared" si="93"/>
        <v>0</v>
      </c>
      <c r="AC300" s="9">
        <v>561.79</v>
      </c>
      <c r="AE300" s="9">
        <v>704.89</v>
      </c>
      <c r="AG300" s="9">
        <f t="shared" si="94"/>
        <v>-143.10000000000002</v>
      </c>
      <c r="AI300" s="21">
        <f t="shared" si="95"/>
        <v>-0.20301039878562616</v>
      </c>
    </row>
    <row r="301" spans="1:35" ht="12.75" outlineLevel="1">
      <c r="A301" s="1" t="s">
        <v>763</v>
      </c>
      <c r="B301" s="16" t="s">
        <v>764</v>
      </c>
      <c r="C301" s="1" t="s">
        <v>1258</v>
      </c>
      <c r="E301" s="5">
        <v>0</v>
      </c>
      <c r="G301" s="5">
        <v>0</v>
      </c>
      <c r="I301" s="9">
        <f t="shared" si="88"/>
        <v>0</v>
      </c>
      <c r="K301" s="21">
        <f t="shared" si="89"/>
        <v>0</v>
      </c>
      <c r="M301" s="9">
        <v>0</v>
      </c>
      <c r="O301" s="9">
        <v>65.65</v>
      </c>
      <c r="Q301" s="9">
        <f t="shared" si="90"/>
        <v>-65.65</v>
      </c>
      <c r="S301" s="21" t="str">
        <f t="shared" si="91"/>
        <v>N.M.</v>
      </c>
      <c r="U301" s="9">
        <v>56.49</v>
      </c>
      <c r="W301" s="9">
        <v>517.46</v>
      </c>
      <c r="Y301" s="9">
        <f t="shared" si="92"/>
        <v>-460.97</v>
      </c>
      <c r="AA301" s="21">
        <f t="shared" si="93"/>
        <v>-0.8908321416148108</v>
      </c>
      <c r="AC301" s="9">
        <v>61.480000000000004</v>
      </c>
      <c r="AE301" s="9">
        <v>1167.0500000000002</v>
      </c>
      <c r="AG301" s="9">
        <f t="shared" si="94"/>
        <v>-1105.5700000000002</v>
      </c>
      <c r="AI301" s="21">
        <f t="shared" si="95"/>
        <v>-0.9473201662310955</v>
      </c>
    </row>
    <row r="302" spans="1:35" ht="12.75" outlineLevel="1">
      <c r="A302" s="1" t="s">
        <v>765</v>
      </c>
      <c r="B302" s="16" t="s">
        <v>766</v>
      </c>
      <c r="C302" s="1" t="s">
        <v>1259</v>
      </c>
      <c r="E302" s="5">
        <v>14.92</v>
      </c>
      <c r="G302" s="5">
        <v>277.7</v>
      </c>
      <c r="I302" s="9">
        <f t="shared" si="88"/>
        <v>-262.78</v>
      </c>
      <c r="K302" s="21">
        <f t="shared" si="89"/>
        <v>-0.9462729564277997</v>
      </c>
      <c r="M302" s="9">
        <v>92.01</v>
      </c>
      <c r="O302" s="9">
        <v>515.78</v>
      </c>
      <c r="Q302" s="9">
        <f t="shared" si="90"/>
        <v>-423.77</v>
      </c>
      <c r="S302" s="21">
        <f t="shared" si="91"/>
        <v>-0.8216099887548955</v>
      </c>
      <c r="U302" s="9">
        <v>253.46</v>
      </c>
      <c r="W302" s="9">
        <v>515.78</v>
      </c>
      <c r="Y302" s="9">
        <f t="shared" si="92"/>
        <v>-262.31999999999994</v>
      </c>
      <c r="AA302" s="21">
        <f t="shared" si="93"/>
        <v>-0.5085889332661211</v>
      </c>
      <c r="AC302" s="9">
        <v>863.2700000000001</v>
      </c>
      <c r="AE302" s="9">
        <v>1267.35</v>
      </c>
      <c r="AG302" s="9">
        <f t="shared" si="94"/>
        <v>-404.0799999999998</v>
      </c>
      <c r="AI302" s="21">
        <f t="shared" si="95"/>
        <v>-0.31883852132402246</v>
      </c>
    </row>
    <row r="303" spans="1:35" ht="12.75" outlineLevel="1">
      <c r="A303" s="1" t="s">
        <v>767</v>
      </c>
      <c r="B303" s="16" t="s">
        <v>768</v>
      </c>
      <c r="C303" s="1" t="s">
        <v>1260</v>
      </c>
      <c r="E303" s="5">
        <v>3.16</v>
      </c>
      <c r="G303" s="5">
        <v>0</v>
      </c>
      <c r="I303" s="9">
        <f t="shared" si="88"/>
        <v>3.16</v>
      </c>
      <c r="K303" s="21" t="str">
        <f t="shared" si="89"/>
        <v>N.M.</v>
      </c>
      <c r="M303" s="9">
        <v>5.14</v>
      </c>
      <c r="O303" s="9">
        <v>0</v>
      </c>
      <c r="Q303" s="9">
        <f t="shared" si="90"/>
        <v>5.14</v>
      </c>
      <c r="S303" s="21" t="str">
        <f t="shared" si="91"/>
        <v>N.M.</v>
      </c>
      <c r="U303" s="9">
        <v>5.14</v>
      </c>
      <c r="W303" s="9">
        <v>0</v>
      </c>
      <c r="Y303" s="9">
        <f t="shared" si="92"/>
        <v>5.14</v>
      </c>
      <c r="AA303" s="21" t="str">
        <f t="shared" si="93"/>
        <v>N.M.</v>
      </c>
      <c r="AC303" s="9">
        <v>16.02</v>
      </c>
      <c r="AE303" s="9">
        <v>5.64</v>
      </c>
      <c r="AG303" s="9">
        <f t="shared" si="94"/>
        <v>10.379999999999999</v>
      </c>
      <c r="AI303" s="21">
        <f t="shared" si="95"/>
        <v>1.8404255319148934</v>
      </c>
    </row>
    <row r="304" spans="1:35" ht="12.75" outlineLevel="1">
      <c r="A304" s="1" t="s">
        <v>769</v>
      </c>
      <c r="B304" s="16" t="s">
        <v>770</v>
      </c>
      <c r="C304" s="1" t="s">
        <v>1261</v>
      </c>
      <c r="E304" s="5">
        <v>200.33</v>
      </c>
      <c r="G304" s="5">
        <v>503.27000000000004</v>
      </c>
      <c r="I304" s="9">
        <f t="shared" si="88"/>
        <v>-302.94000000000005</v>
      </c>
      <c r="K304" s="21">
        <f t="shared" si="89"/>
        <v>-0.6019432908776602</v>
      </c>
      <c r="M304" s="9">
        <v>6264.06</v>
      </c>
      <c r="O304" s="9">
        <v>6851.2300000000005</v>
      </c>
      <c r="Q304" s="9">
        <f t="shared" si="90"/>
        <v>-587.1700000000001</v>
      </c>
      <c r="S304" s="21">
        <f t="shared" si="91"/>
        <v>-0.08570285919462638</v>
      </c>
      <c r="U304" s="9">
        <v>6656.13</v>
      </c>
      <c r="W304" s="9">
        <v>7262.78</v>
      </c>
      <c r="Y304" s="9">
        <f t="shared" si="92"/>
        <v>-606.6499999999996</v>
      </c>
      <c r="AA304" s="21">
        <f t="shared" si="93"/>
        <v>-0.08352862127174437</v>
      </c>
      <c r="AC304" s="9">
        <v>32198.66</v>
      </c>
      <c r="AE304" s="9">
        <v>30144.57</v>
      </c>
      <c r="AG304" s="9">
        <f t="shared" si="94"/>
        <v>2054.09</v>
      </c>
      <c r="AI304" s="21">
        <f t="shared" si="95"/>
        <v>0.0681412937719795</v>
      </c>
    </row>
    <row r="305" spans="1:35" ht="12.75" outlineLevel="1">
      <c r="A305" s="1" t="s">
        <v>771</v>
      </c>
      <c r="B305" s="16" t="s">
        <v>772</v>
      </c>
      <c r="C305" s="1" t="s">
        <v>1262</v>
      </c>
      <c r="E305" s="5">
        <v>0</v>
      </c>
      <c r="G305" s="5">
        <v>0</v>
      </c>
      <c r="I305" s="9">
        <f t="shared" si="88"/>
        <v>0</v>
      </c>
      <c r="K305" s="21">
        <f t="shared" si="89"/>
        <v>0</v>
      </c>
      <c r="M305" s="9">
        <v>0</v>
      </c>
      <c r="O305" s="9">
        <v>3088.26</v>
      </c>
      <c r="Q305" s="9">
        <f t="shared" si="90"/>
        <v>-3088.26</v>
      </c>
      <c r="S305" s="21" t="str">
        <f t="shared" si="91"/>
        <v>N.M.</v>
      </c>
      <c r="U305" s="9">
        <v>0</v>
      </c>
      <c r="W305" s="9">
        <v>20067.12</v>
      </c>
      <c r="Y305" s="9">
        <f t="shared" si="92"/>
        <v>-20067.12</v>
      </c>
      <c r="AA305" s="21" t="str">
        <f t="shared" si="93"/>
        <v>N.M.</v>
      </c>
      <c r="AC305" s="9">
        <v>3083.9700000000003</v>
      </c>
      <c r="AE305" s="9">
        <v>27196.14</v>
      </c>
      <c r="AG305" s="9">
        <f t="shared" si="94"/>
        <v>-24112.17</v>
      </c>
      <c r="AI305" s="21">
        <f t="shared" si="95"/>
        <v>-0.8866026575830246</v>
      </c>
    </row>
    <row r="306" spans="1:35" ht="12.75" outlineLevel="1">
      <c r="A306" s="1" t="s">
        <v>773</v>
      </c>
      <c r="B306" s="16" t="s">
        <v>774</v>
      </c>
      <c r="C306" s="1" t="s">
        <v>1263</v>
      </c>
      <c r="E306" s="5">
        <v>0</v>
      </c>
      <c r="G306" s="5">
        <v>32.29</v>
      </c>
      <c r="I306" s="9">
        <f t="shared" si="88"/>
        <v>-32.29</v>
      </c>
      <c r="K306" s="21" t="str">
        <f t="shared" si="89"/>
        <v>N.M.</v>
      </c>
      <c r="M306" s="9">
        <v>9.56</v>
      </c>
      <c r="O306" s="9">
        <v>37.13</v>
      </c>
      <c r="Q306" s="9">
        <f t="shared" si="90"/>
        <v>-27.57</v>
      </c>
      <c r="S306" s="21">
        <f t="shared" si="91"/>
        <v>-0.7425262590896848</v>
      </c>
      <c r="U306" s="9">
        <v>15.5</v>
      </c>
      <c r="W306" s="9">
        <v>37.13</v>
      </c>
      <c r="Y306" s="9">
        <f t="shared" si="92"/>
        <v>-21.630000000000003</v>
      </c>
      <c r="AA306" s="21">
        <f t="shared" si="93"/>
        <v>-0.5825478050094264</v>
      </c>
      <c r="AC306" s="9">
        <v>28.66</v>
      </c>
      <c r="AE306" s="9">
        <v>132.83</v>
      </c>
      <c r="AG306" s="9">
        <f t="shared" si="94"/>
        <v>-104.17000000000002</v>
      </c>
      <c r="AI306" s="21">
        <f t="shared" si="95"/>
        <v>-0.784235488970865</v>
      </c>
    </row>
    <row r="307" spans="1:35" ht="12.75" outlineLevel="1">
      <c r="A307" s="1" t="s">
        <v>775</v>
      </c>
      <c r="B307" s="16" t="s">
        <v>776</v>
      </c>
      <c r="C307" s="1" t="s">
        <v>1264</v>
      </c>
      <c r="E307" s="5">
        <v>809.09</v>
      </c>
      <c r="G307" s="5">
        <v>2416.81</v>
      </c>
      <c r="I307" s="9">
        <f t="shared" si="88"/>
        <v>-1607.7199999999998</v>
      </c>
      <c r="K307" s="21">
        <f t="shared" si="89"/>
        <v>-0.6652239936114134</v>
      </c>
      <c r="M307" s="9">
        <v>29218.18</v>
      </c>
      <c r="O307" s="9">
        <v>15467.25</v>
      </c>
      <c r="Q307" s="9">
        <f t="shared" si="90"/>
        <v>13750.93</v>
      </c>
      <c r="S307" s="21">
        <f t="shared" si="91"/>
        <v>0.8890352195768478</v>
      </c>
      <c r="U307" s="9">
        <v>32154.82</v>
      </c>
      <c r="W307" s="9">
        <v>22341.04</v>
      </c>
      <c r="Y307" s="9">
        <f t="shared" si="92"/>
        <v>9813.779999999999</v>
      </c>
      <c r="AA307" s="21">
        <f t="shared" si="93"/>
        <v>0.4392714036589164</v>
      </c>
      <c r="AC307" s="9">
        <v>76444.18</v>
      </c>
      <c r="AE307" s="9">
        <v>81777.312</v>
      </c>
      <c r="AG307" s="9">
        <f t="shared" si="94"/>
        <v>-5333.132000000012</v>
      </c>
      <c r="AI307" s="21">
        <f t="shared" si="95"/>
        <v>-0.06521530079149596</v>
      </c>
    </row>
    <row r="308" spans="1:35" ht="12.75" outlineLevel="1">
      <c r="A308" s="1" t="s">
        <v>777</v>
      </c>
      <c r="B308" s="16" t="s">
        <v>778</v>
      </c>
      <c r="C308" s="1" t="s">
        <v>1265</v>
      </c>
      <c r="E308" s="5">
        <v>-217.92000000000002</v>
      </c>
      <c r="G308" s="5">
        <v>1817.6000000000001</v>
      </c>
      <c r="I308" s="9">
        <f t="shared" si="88"/>
        <v>-2035.5200000000002</v>
      </c>
      <c r="K308" s="21">
        <f t="shared" si="89"/>
        <v>-1.1198943661971832</v>
      </c>
      <c r="M308" s="9">
        <v>15885.48</v>
      </c>
      <c r="O308" s="9">
        <v>7491.87</v>
      </c>
      <c r="Q308" s="9">
        <f t="shared" si="90"/>
        <v>8393.61</v>
      </c>
      <c r="S308" s="21">
        <f t="shared" si="91"/>
        <v>1.120362472920646</v>
      </c>
      <c r="U308" s="9">
        <v>91647.08</v>
      </c>
      <c r="W308" s="9">
        <v>90486.35</v>
      </c>
      <c r="Y308" s="9">
        <f t="shared" si="92"/>
        <v>1160.729999999996</v>
      </c>
      <c r="AA308" s="21">
        <f t="shared" si="93"/>
        <v>0.012827680639123977</v>
      </c>
      <c r="AC308" s="9">
        <v>162639.52000000002</v>
      </c>
      <c r="AE308" s="9">
        <v>208066.68</v>
      </c>
      <c r="AG308" s="9">
        <f t="shared" si="94"/>
        <v>-45427.159999999974</v>
      </c>
      <c r="AI308" s="21">
        <f t="shared" si="95"/>
        <v>-0.21832981619161693</v>
      </c>
    </row>
    <row r="309" spans="1:35" ht="12.75" outlineLevel="1">
      <c r="A309" s="1" t="s">
        <v>779</v>
      </c>
      <c r="B309" s="16" t="s">
        <v>780</v>
      </c>
      <c r="C309" s="1" t="s">
        <v>1266</v>
      </c>
      <c r="E309" s="5">
        <v>298.13</v>
      </c>
      <c r="G309" s="5">
        <v>-139.02</v>
      </c>
      <c r="I309" s="9">
        <f t="shared" si="88"/>
        <v>437.15</v>
      </c>
      <c r="K309" s="21">
        <f t="shared" si="89"/>
        <v>3.144511581067472</v>
      </c>
      <c r="M309" s="9">
        <v>2300.331</v>
      </c>
      <c r="O309" s="9">
        <v>3061.007</v>
      </c>
      <c r="Q309" s="9">
        <f t="shared" si="90"/>
        <v>-760.6759999999999</v>
      </c>
      <c r="S309" s="21">
        <f t="shared" si="91"/>
        <v>-0.24850514879580476</v>
      </c>
      <c r="U309" s="9">
        <v>2918.8990000000003</v>
      </c>
      <c r="W309" s="9">
        <v>2936.5750000000003</v>
      </c>
      <c r="Y309" s="9">
        <f t="shared" si="92"/>
        <v>-17.67599999999993</v>
      </c>
      <c r="AA309" s="21">
        <f t="shared" si="93"/>
        <v>-0.0060192571277763824</v>
      </c>
      <c r="AC309" s="9">
        <v>28073.507</v>
      </c>
      <c r="AE309" s="9">
        <v>22039.557</v>
      </c>
      <c r="AG309" s="9">
        <f t="shared" si="94"/>
        <v>6033.950000000001</v>
      </c>
      <c r="AI309" s="21">
        <f t="shared" si="95"/>
        <v>0.2737781889173181</v>
      </c>
    </row>
    <row r="310" spans="1:35" ht="12.75" outlineLevel="1">
      <c r="A310" s="1" t="s">
        <v>781</v>
      </c>
      <c r="B310" s="16" t="s">
        <v>782</v>
      </c>
      <c r="C310" s="1" t="s">
        <v>1267</v>
      </c>
      <c r="E310" s="5">
        <v>828.41</v>
      </c>
      <c r="G310" s="5">
        <v>377.23</v>
      </c>
      <c r="I310" s="9">
        <f t="shared" si="88"/>
        <v>451.17999999999995</v>
      </c>
      <c r="K310" s="21">
        <f t="shared" si="89"/>
        <v>1.1960342496620098</v>
      </c>
      <c r="M310" s="9">
        <v>3551.2400000000002</v>
      </c>
      <c r="O310" s="9">
        <v>611.76</v>
      </c>
      <c r="Q310" s="9">
        <f t="shared" si="90"/>
        <v>2939.4800000000005</v>
      </c>
      <c r="S310" s="21">
        <f t="shared" si="91"/>
        <v>4.8049561919707084</v>
      </c>
      <c r="U310" s="9">
        <v>4403.41</v>
      </c>
      <c r="W310" s="9">
        <v>657.32</v>
      </c>
      <c r="Y310" s="9">
        <f t="shared" si="92"/>
        <v>3746.0899999999997</v>
      </c>
      <c r="AA310" s="21">
        <f t="shared" si="93"/>
        <v>5.69903547739305</v>
      </c>
      <c r="AC310" s="9">
        <v>8691.91</v>
      </c>
      <c r="AE310" s="9">
        <v>6504.15</v>
      </c>
      <c r="AG310" s="9">
        <f t="shared" si="94"/>
        <v>2187.76</v>
      </c>
      <c r="AI310" s="21">
        <f t="shared" si="95"/>
        <v>0.3363637062490872</v>
      </c>
    </row>
    <row r="311" spans="1:35" ht="12.75" outlineLevel="1">
      <c r="A311" s="1" t="s">
        <v>783</v>
      </c>
      <c r="B311" s="16" t="s">
        <v>784</v>
      </c>
      <c r="C311" s="1" t="s">
        <v>1268</v>
      </c>
      <c r="E311" s="5">
        <v>17464.07</v>
      </c>
      <c r="G311" s="5">
        <v>66016.08</v>
      </c>
      <c r="I311" s="9">
        <f t="shared" si="88"/>
        <v>-48552.01</v>
      </c>
      <c r="K311" s="21">
        <f t="shared" si="89"/>
        <v>-0.7354573310017802</v>
      </c>
      <c r="M311" s="9">
        <v>26035.88</v>
      </c>
      <c r="O311" s="9">
        <v>203888.714</v>
      </c>
      <c r="Q311" s="9">
        <f t="shared" si="90"/>
        <v>-177852.834</v>
      </c>
      <c r="S311" s="21">
        <f t="shared" si="91"/>
        <v>-0.8723034762973687</v>
      </c>
      <c r="U311" s="9">
        <v>29793.07</v>
      </c>
      <c r="W311" s="9">
        <v>221617.974</v>
      </c>
      <c r="Y311" s="9">
        <f t="shared" si="92"/>
        <v>-191824.90399999998</v>
      </c>
      <c r="AA311" s="21">
        <f t="shared" si="93"/>
        <v>-0.8655656422524646</v>
      </c>
      <c r="AC311" s="9">
        <v>121276.93</v>
      </c>
      <c r="AE311" s="9">
        <v>2008245.113</v>
      </c>
      <c r="AG311" s="9">
        <f t="shared" si="94"/>
        <v>-1886968.183</v>
      </c>
      <c r="AI311" s="21">
        <f t="shared" si="95"/>
        <v>-0.9396104941498743</v>
      </c>
    </row>
    <row r="312" spans="1:35" ht="12.75" outlineLevel="1">
      <c r="A312" s="1" t="s">
        <v>785</v>
      </c>
      <c r="B312" s="16" t="s">
        <v>786</v>
      </c>
      <c r="C312" s="1" t="s">
        <v>1269</v>
      </c>
      <c r="E312" s="5">
        <v>0</v>
      </c>
      <c r="G312" s="5">
        <v>550</v>
      </c>
      <c r="I312" s="9">
        <f t="shared" si="88"/>
        <v>-550</v>
      </c>
      <c r="K312" s="21" t="str">
        <f t="shared" si="89"/>
        <v>N.M.</v>
      </c>
      <c r="M312" s="9">
        <v>0</v>
      </c>
      <c r="O312" s="9">
        <v>1379.25</v>
      </c>
      <c r="Q312" s="9">
        <f t="shared" si="90"/>
        <v>-1379.25</v>
      </c>
      <c r="S312" s="21" t="str">
        <f t="shared" si="91"/>
        <v>N.M.</v>
      </c>
      <c r="U312" s="9">
        <v>0</v>
      </c>
      <c r="W312" s="9">
        <v>1379.25</v>
      </c>
      <c r="Y312" s="9">
        <f t="shared" si="92"/>
        <v>-1379.25</v>
      </c>
      <c r="AA312" s="21" t="str">
        <f t="shared" si="93"/>
        <v>N.M.</v>
      </c>
      <c r="AC312" s="9">
        <v>300</v>
      </c>
      <c r="AE312" s="9">
        <v>2279.25</v>
      </c>
      <c r="AG312" s="9">
        <f t="shared" si="94"/>
        <v>-1979.25</v>
      </c>
      <c r="AI312" s="21">
        <f t="shared" si="95"/>
        <v>-0.8683777558407371</v>
      </c>
    </row>
    <row r="313" spans="1:35" ht="12.75" outlineLevel="1">
      <c r="A313" s="1" t="s">
        <v>787</v>
      </c>
      <c r="B313" s="16" t="s">
        <v>788</v>
      </c>
      <c r="C313" s="1" t="s">
        <v>1270</v>
      </c>
      <c r="E313" s="5">
        <v>7748.12</v>
      </c>
      <c r="G313" s="5">
        <v>7748.12</v>
      </c>
      <c r="I313" s="9">
        <f t="shared" si="88"/>
        <v>0</v>
      </c>
      <c r="K313" s="21">
        <f t="shared" si="89"/>
        <v>0</v>
      </c>
      <c r="M313" s="9">
        <v>23244.350000000002</v>
      </c>
      <c r="O313" s="9">
        <v>23244.350000000002</v>
      </c>
      <c r="Q313" s="9">
        <f t="shared" si="90"/>
        <v>0</v>
      </c>
      <c r="S313" s="21">
        <f t="shared" si="91"/>
        <v>0</v>
      </c>
      <c r="U313" s="9">
        <v>30992.47</v>
      </c>
      <c r="W313" s="9">
        <v>30992.47</v>
      </c>
      <c r="Y313" s="9">
        <f t="shared" si="92"/>
        <v>0</v>
      </c>
      <c r="AA313" s="21">
        <f t="shared" si="93"/>
        <v>0</v>
      </c>
      <c r="AC313" s="9">
        <v>92977.4</v>
      </c>
      <c r="AE313" s="9">
        <v>92977.4</v>
      </c>
      <c r="AG313" s="9">
        <f t="shared" si="94"/>
        <v>0</v>
      </c>
      <c r="AI313" s="21">
        <f t="shared" si="95"/>
        <v>0</v>
      </c>
    </row>
    <row r="314" spans="1:35" ht="12.75" outlineLevel="1">
      <c r="A314" s="1" t="s">
        <v>789</v>
      </c>
      <c r="B314" s="16" t="s">
        <v>790</v>
      </c>
      <c r="C314" s="1" t="s">
        <v>1271</v>
      </c>
      <c r="E314" s="5">
        <v>17470.66</v>
      </c>
      <c r="G314" s="5">
        <v>21766.760000000002</v>
      </c>
      <c r="I314" s="9">
        <f t="shared" si="88"/>
        <v>-4296.100000000002</v>
      </c>
      <c r="K314" s="21">
        <f t="shared" si="89"/>
        <v>-0.19736975094134368</v>
      </c>
      <c r="M314" s="9">
        <v>52469.090000000004</v>
      </c>
      <c r="O314" s="9">
        <v>65423.48</v>
      </c>
      <c r="Q314" s="9">
        <f t="shared" si="90"/>
        <v>-12954.39</v>
      </c>
      <c r="S314" s="21">
        <f t="shared" si="91"/>
        <v>-0.19800826859103182</v>
      </c>
      <c r="U314" s="9">
        <v>70905.21</v>
      </c>
      <c r="W314" s="9">
        <v>88383.58</v>
      </c>
      <c r="Y314" s="9">
        <f t="shared" si="92"/>
        <v>-17478.369999999995</v>
      </c>
      <c r="AA314" s="21">
        <f t="shared" si="93"/>
        <v>-0.19775585012510236</v>
      </c>
      <c r="AC314" s="9">
        <v>232979.91999999998</v>
      </c>
      <c r="AE314" s="9">
        <v>275032.39</v>
      </c>
      <c r="AG314" s="9">
        <f t="shared" si="94"/>
        <v>-42052.47000000003</v>
      </c>
      <c r="AI314" s="21">
        <f t="shared" si="95"/>
        <v>-0.15290006387974894</v>
      </c>
    </row>
    <row r="315" spans="1:35" ht="12.75" outlineLevel="1">
      <c r="A315" s="1" t="s">
        <v>791</v>
      </c>
      <c r="B315" s="16" t="s">
        <v>792</v>
      </c>
      <c r="C315" s="1" t="s">
        <v>1272</v>
      </c>
      <c r="E315" s="5">
        <v>0</v>
      </c>
      <c r="G315" s="5">
        <v>0</v>
      </c>
      <c r="I315" s="9">
        <f t="shared" si="88"/>
        <v>0</v>
      </c>
      <c r="K315" s="21">
        <f t="shared" si="89"/>
        <v>0</v>
      </c>
      <c r="M315" s="9">
        <v>0</v>
      </c>
      <c r="O315" s="9">
        <v>0</v>
      </c>
      <c r="Q315" s="9">
        <f t="shared" si="90"/>
        <v>0</v>
      </c>
      <c r="S315" s="21">
        <f t="shared" si="91"/>
        <v>0</v>
      </c>
      <c r="U315" s="9">
        <v>0</v>
      </c>
      <c r="W315" s="9">
        <v>0</v>
      </c>
      <c r="Y315" s="9">
        <f t="shared" si="92"/>
        <v>0</v>
      </c>
      <c r="AA315" s="21">
        <f t="shared" si="93"/>
        <v>0</v>
      </c>
      <c r="AC315" s="9">
        <v>0</v>
      </c>
      <c r="AE315" s="9">
        <v>184369.44</v>
      </c>
      <c r="AG315" s="9">
        <f t="shared" si="94"/>
        <v>-184369.44</v>
      </c>
      <c r="AI315" s="21" t="str">
        <f t="shared" si="95"/>
        <v>N.M.</v>
      </c>
    </row>
    <row r="316" spans="1:68" s="90" customFormat="1" ht="12.75">
      <c r="A316" s="90" t="s">
        <v>33</v>
      </c>
      <c r="B316" s="91"/>
      <c r="C316" s="77" t="s">
        <v>1273</v>
      </c>
      <c r="D316" s="105"/>
      <c r="E316" s="105">
        <v>4274371.384000001</v>
      </c>
      <c r="F316" s="105"/>
      <c r="G316" s="105">
        <v>4740475.4410000015</v>
      </c>
      <c r="H316" s="105"/>
      <c r="I316" s="9">
        <f>+E316-G316</f>
        <v>-466104.05700000096</v>
      </c>
      <c r="J316" s="37" t="str">
        <f>IF((+E316-G316)=(I316),"  ",$AO$511)</f>
        <v>  </v>
      </c>
      <c r="K316" s="38">
        <f>IF(G316&lt;0,IF(I316=0,0,IF(OR(G316=0,E316=0),"N.M.",IF(ABS(I316/G316)&gt;=10,"N.M.",I316/(-G316)))),IF(I316=0,0,IF(OR(G316=0,E316=0),"N.M.",IF(ABS(I316/G316)&gt;=10,"N.M.",I316/G316))))</f>
        <v>-0.09832432691638973</v>
      </c>
      <c r="L316" s="39"/>
      <c r="M316" s="5">
        <v>14666851</v>
      </c>
      <c r="N316" s="9"/>
      <c r="O316" s="5">
        <v>12888251.65900001</v>
      </c>
      <c r="P316" s="9"/>
      <c r="Q316" s="9">
        <f>(+M316-O316)</f>
        <v>1778599.3409999907</v>
      </c>
      <c r="R316" s="37" t="str">
        <f>IF((+M316-O316)=(Q316),"  ",$AO$511)</f>
        <v>  </v>
      </c>
      <c r="S316" s="38">
        <f>IF(O316&lt;0,IF(Q316=0,0,IF(OR(O316=0,M316=0),"N.M.",IF(ABS(Q316/O316)&gt;=10,"N.M.",Q316/(-O316)))),IF(Q316=0,0,IF(OR(O316=0,M316=0),"N.M.",IF(ABS(Q316/O316)&gt;=10,"N.M.",Q316/O316))))</f>
        <v>0.13800159929046504</v>
      </c>
      <c r="T316" s="39"/>
      <c r="U316" s="9">
        <v>21031852.011000007</v>
      </c>
      <c r="V316" s="9"/>
      <c r="W316" s="9">
        <v>18036457.866</v>
      </c>
      <c r="X316" s="9"/>
      <c r="Y316" s="9">
        <f>(+U316-W316)</f>
        <v>2995394.145000007</v>
      </c>
      <c r="Z316" s="37" t="str">
        <f>IF((+U316-W316)=(Y316),"  ",$AO$511)</f>
        <v>  </v>
      </c>
      <c r="AA316" s="38">
        <f>IF(W316&lt;0,IF(Y316=0,0,IF(OR(W316=0,U316=0),"N.M.",IF(ABS(Y316/W316)&gt;=10,"N.M.",Y316/(-W316)))),IF(Y316=0,0,IF(OR(W316=0,U316=0),"N.M.",IF(ABS(Y316/W316)&gt;=10,"N.M.",Y316/W316))))</f>
        <v>0.16607441257335437</v>
      </c>
      <c r="AB316" s="39"/>
      <c r="AC316" s="9">
        <v>59655849.797</v>
      </c>
      <c r="AD316" s="9"/>
      <c r="AE316" s="9">
        <v>63252583.85900003</v>
      </c>
      <c r="AF316" s="9"/>
      <c r="AG316" s="9">
        <f>(+AC316-AE316)</f>
        <v>-3596734.062000029</v>
      </c>
      <c r="AH316" s="37" t="str">
        <f>IF((+AC316-AE316)=(AG316),"  ",$AO$511)</f>
        <v>  </v>
      </c>
      <c r="AI316" s="38">
        <f>IF(AE316&lt;0,IF(AG316=0,0,IF(OR(AE316=0,AC316=0),"N.M.",IF(ABS(AG316/AE316)&gt;=10,"N.M.",AG316/(-AE316)))),IF(AG316=0,0,IF(OR(AE316=0,AC316=0),"N.M.",IF(ABS(AG316/AE316)&gt;=10,"N.M.",AG316/AE316))))</f>
        <v>-0.056863037722185636</v>
      </c>
      <c r="AJ316" s="105"/>
      <c r="AK316" s="105"/>
      <c r="AL316" s="105"/>
      <c r="AM316" s="105"/>
      <c r="AN316" s="105"/>
      <c r="AO316" s="105"/>
      <c r="AP316" s="106"/>
      <c r="AQ316" s="107"/>
      <c r="AR316" s="108"/>
      <c r="AS316" s="105"/>
      <c r="AT316" s="105"/>
      <c r="AU316" s="105"/>
      <c r="AV316" s="105"/>
      <c r="AW316" s="105"/>
      <c r="AX316" s="106"/>
      <c r="AY316" s="107"/>
      <c r="AZ316" s="108"/>
      <c r="BA316" s="105"/>
      <c r="BB316" s="105"/>
      <c r="BC316" s="105"/>
      <c r="BD316" s="106"/>
      <c r="BE316" s="107"/>
      <c r="BF316" s="108"/>
      <c r="BG316" s="105"/>
      <c r="BH316" s="109"/>
      <c r="BI316" s="105"/>
      <c r="BJ316" s="109"/>
      <c r="BK316" s="105"/>
      <c r="BL316" s="109"/>
      <c r="BM316" s="105"/>
      <c r="BN316" s="97"/>
      <c r="BO316" s="97"/>
      <c r="BP316" s="97"/>
    </row>
    <row r="317" spans="1:35" ht="12.75" outlineLevel="1">
      <c r="A317" s="1" t="s">
        <v>793</v>
      </c>
      <c r="B317" s="16" t="s">
        <v>794</v>
      </c>
      <c r="C317" s="1" t="s">
        <v>1274</v>
      </c>
      <c r="E317" s="5">
        <v>35171.91</v>
      </c>
      <c r="G317" s="5">
        <v>30696.23</v>
      </c>
      <c r="I317" s="9">
        <f aca="true" t="shared" si="96" ref="I317:I350">+E317-G317</f>
        <v>4475.680000000004</v>
      </c>
      <c r="K317" s="21">
        <f aca="true" t="shared" si="97" ref="K317:K350">IF(G317&lt;0,IF(I317=0,0,IF(OR(G317=0,E317=0),"N.M.",IF(ABS(I317/G317)&gt;=10,"N.M.",I317/(-G317)))),IF(I317=0,0,IF(OR(G317=0,E317=0),"N.M.",IF(ABS(I317/G317)&gt;=10,"N.M.",I317/G317))))</f>
        <v>0.14580552725855925</v>
      </c>
      <c r="M317" s="9">
        <v>116785.76000000001</v>
      </c>
      <c r="O317" s="9">
        <v>94497.41</v>
      </c>
      <c r="Q317" s="9">
        <f aca="true" t="shared" si="98" ref="Q317:Q350">(+M317-O317)</f>
        <v>22288.350000000006</v>
      </c>
      <c r="S317" s="21">
        <f aca="true" t="shared" si="99" ref="S317:S350">IF(O317&lt;0,IF(Q317=0,0,IF(OR(O317=0,M317=0),"N.M.",IF(ABS(Q317/O317)&gt;=10,"N.M.",Q317/(-O317)))),IF(Q317=0,0,IF(OR(O317=0,M317=0),"N.M.",IF(ABS(Q317/O317)&gt;=10,"N.M.",Q317/O317))))</f>
        <v>0.23586201992202754</v>
      </c>
      <c r="U317" s="9">
        <v>145833.33000000002</v>
      </c>
      <c r="W317" s="9">
        <v>136767.37</v>
      </c>
      <c r="Y317" s="9">
        <f aca="true" t="shared" si="100" ref="Y317:Y350">(+U317-W317)</f>
        <v>9065.960000000021</v>
      </c>
      <c r="AA317" s="21">
        <f aca="true" t="shared" si="101" ref="AA317:AA350">IF(W317&lt;0,IF(Y317=0,0,IF(OR(W317=0,U317=0),"N.M.",IF(ABS(Y317/W317)&gt;=10,"N.M.",Y317/(-W317)))),IF(Y317=0,0,IF(OR(W317=0,U317=0),"N.M.",IF(ABS(Y317/W317)&gt;=10,"N.M.",Y317/W317))))</f>
        <v>0.06628744853395968</v>
      </c>
      <c r="AC317" s="9">
        <v>464817.39</v>
      </c>
      <c r="AE317" s="9">
        <v>558882.49</v>
      </c>
      <c r="AG317" s="9">
        <f aca="true" t="shared" si="102" ref="AG317:AG350">(+AC317-AE317)</f>
        <v>-94065.09999999998</v>
      </c>
      <c r="AI317" s="21">
        <f aca="true" t="shared" si="103" ref="AI317:AI350">IF(AE317&lt;0,IF(AG317=0,0,IF(OR(AE317=0,AC317=0),"N.M.",IF(ABS(AG317/AE317)&gt;=10,"N.M.",AG317/(-AE317)))),IF(AG317=0,0,IF(OR(AE317=0,AC317=0),"N.M.",IF(ABS(AG317/AE317)&gt;=10,"N.M.",AG317/AE317))))</f>
        <v>-0.16830926300804303</v>
      </c>
    </row>
    <row r="318" spans="1:35" ht="12.75" outlineLevel="1">
      <c r="A318" s="1" t="s">
        <v>795</v>
      </c>
      <c r="B318" s="16" t="s">
        <v>796</v>
      </c>
      <c r="C318" s="1" t="s">
        <v>1275</v>
      </c>
      <c r="E318" s="5">
        <v>25743.95</v>
      </c>
      <c r="G318" s="5">
        <v>33772.37</v>
      </c>
      <c r="I318" s="9">
        <f t="shared" si="96"/>
        <v>-8028.420000000002</v>
      </c>
      <c r="K318" s="21">
        <f t="shared" si="97"/>
        <v>-0.23772154574878818</v>
      </c>
      <c r="M318" s="9">
        <v>138403.39</v>
      </c>
      <c r="O318" s="9">
        <v>117794.25</v>
      </c>
      <c r="Q318" s="9">
        <f t="shared" si="98"/>
        <v>20609.140000000014</v>
      </c>
      <c r="S318" s="21">
        <f t="shared" si="99"/>
        <v>0.1749587946780086</v>
      </c>
      <c r="U318" s="9">
        <v>184896.99</v>
      </c>
      <c r="W318" s="9">
        <v>165168.56</v>
      </c>
      <c r="Y318" s="9">
        <f t="shared" si="100"/>
        <v>19728.429999999993</v>
      </c>
      <c r="AA318" s="21">
        <f t="shared" si="101"/>
        <v>0.11944422110358045</v>
      </c>
      <c r="AC318" s="9">
        <v>931658.89</v>
      </c>
      <c r="AE318" s="9">
        <v>539927.0630000001</v>
      </c>
      <c r="AG318" s="9">
        <f t="shared" si="102"/>
        <v>391731.82699999993</v>
      </c>
      <c r="AI318" s="21">
        <f t="shared" si="103"/>
        <v>0.7255273051575114</v>
      </c>
    </row>
    <row r="319" spans="1:35" ht="12.75" outlineLevel="1">
      <c r="A319" s="1" t="s">
        <v>797</v>
      </c>
      <c r="B319" s="16" t="s">
        <v>798</v>
      </c>
      <c r="C319" s="1" t="s">
        <v>1276</v>
      </c>
      <c r="E319" s="5">
        <v>1021556.76</v>
      </c>
      <c r="G319" s="5">
        <v>265755.06</v>
      </c>
      <c r="I319" s="9">
        <f t="shared" si="96"/>
        <v>755801.7</v>
      </c>
      <c r="K319" s="21">
        <f t="shared" si="97"/>
        <v>2.843978586898778</v>
      </c>
      <c r="M319" s="9">
        <v>2640938.59</v>
      </c>
      <c r="O319" s="9">
        <v>1414615.81</v>
      </c>
      <c r="Q319" s="9">
        <f t="shared" si="98"/>
        <v>1226322.7799999998</v>
      </c>
      <c r="S319" s="21">
        <f t="shared" si="99"/>
        <v>0.8668945810806397</v>
      </c>
      <c r="U319" s="9">
        <v>3121585.02</v>
      </c>
      <c r="W319" s="9">
        <v>2173997.78</v>
      </c>
      <c r="Y319" s="9">
        <f t="shared" si="100"/>
        <v>947587.2400000002</v>
      </c>
      <c r="AA319" s="21">
        <f t="shared" si="101"/>
        <v>0.4358731405880278</v>
      </c>
      <c r="AC319" s="9">
        <v>9005146.02</v>
      </c>
      <c r="AE319" s="9">
        <v>14127201.743999999</v>
      </c>
      <c r="AG319" s="9">
        <f t="shared" si="102"/>
        <v>-5122055.723999999</v>
      </c>
      <c r="AI319" s="21">
        <f t="shared" si="103"/>
        <v>-0.36256689872609776</v>
      </c>
    </row>
    <row r="320" spans="1:35" ht="12.75" outlineLevel="1">
      <c r="A320" s="1" t="s">
        <v>799</v>
      </c>
      <c r="B320" s="16" t="s">
        <v>800</v>
      </c>
      <c r="C320" s="1" t="s">
        <v>1277</v>
      </c>
      <c r="E320" s="5">
        <v>0</v>
      </c>
      <c r="G320" s="5">
        <v>0</v>
      </c>
      <c r="I320" s="9">
        <f t="shared" si="96"/>
        <v>0</v>
      </c>
      <c r="K320" s="21">
        <f t="shared" si="97"/>
        <v>0</v>
      </c>
      <c r="M320" s="9">
        <v>0</v>
      </c>
      <c r="O320" s="9">
        <v>-0.62</v>
      </c>
      <c r="Q320" s="9">
        <f t="shared" si="98"/>
        <v>0.62</v>
      </c>
      <c r="S320" s="21" t="str">
        <f t="shared" si="99"/>
        <v>N.M.</v>
      </c>
      <c r="U320" s="9">
        <v>0</v>
      </c>
      <c r="W320" s="9">
        <v>0</v>
      </c>
      <c r="Y320" s="9">
        <f t="shared" si="100"/>
        <v>0</v>
      </c>
      <c r="AA320" s="21">
        <f t="shared" si="101"/>
        <v>0</v>
      </c>
      <c r="AC320" s="9">
        <v>0</v>
      </c>
      <c r="AE320" s="9">
        <v>0</v>
      </c>
      <c r="AG320" s="9">
        <f t="shared" si="102"/>
        <v>0</v>
      </c>
      <c r="AI320" s="21">
        <f t="shared" si="103"/>
        <v>0</v>
      </c>
    </row>
    <row r="321" spans="1:35" ht="12.75" outlineLevel="1">
      <c r="A321" s="1" t="s">
        <v>801</v>
      </c>
      <c r="B321" s="16" t="s">
        <v>802</v>
      </c>
      <c r="C321" s="1" t="s">
        <v>1278</v>
      </c>
      <c r="E321" s="5">
        <v>1206175.98</v>
      </c>
      <c r="G321" s="5">
        <v>354941.63</v>
      </c>
      <c r="I321" s="9">
        <f t="shared" si="96"/>
        <v>851234.35</v>
      </c>
      <c r="K321" s="21">
        <f t="shared" si="97"/>
        <v>2.3982375637368882</v>
      </c>
      <c r="M321" s="9">
        <v>1801606.05</v>
      </c>
      <c r="O321" s="9">
        <v>837723.02</v>
      </c>
      <c r="Q321" s="9">
        <f t="shared" si="98"/>
        <v>963883.03</v>
      </c>
      <c r="S321" s="21">
        <f t="shared" si="99"/>
        <v>1.1505987145966217</v>
      </c>
      <c r="U321" s="9">
        <v>1866562.2000000002</v>
      </c>
      <c r="W321" s="9">
        <v>958723.22</v>
      </c>
      <c r="Y321" s="9">
        <f t="shared" si="100"/>
        <v>907838.9800000002</v>
      </c>
      <c r="AA321" s="21">
        <f t="shared" si="101"/>
        <v>0.9469249946819899</v>
      </c>
      <c r="AC321" s="9">
        <v>2798653.18</v>
      </c>
      <c r="AE321" s="9">
        <v>7392739.029</v>
      </c>
      <c r="AG321" s="9">
        <f t="shared" si="102"/>
        <v>-4594085.848999999</v>
      </c>
      <c r="AI321" s="21">
        <f t="shared" si="103"/>
        <v>-0.6214321689131006</v>
      </c>
    </row>
    <row r="322" spans="1:35" ht="12.75" outlineLevel="1">
      <c r="A322" s="1" t="s">
        <v>803</v>
      </c>
      <c r="B322" s="16" t="s">
        <v>804</v>
      </c>
      <c r="C322" s="1" t="s">
        <v>1279</v>
      </c>
      <c r="E322" s="5">
        <v>38535.49</v>
      </c>
      <c r="G322" s="5">
        <v>46750.68</v>
      </c>
      <c r="I322" s="9">
        <f t="shared" si="96"/>
        <v>-8215.190000000002</v>
      </c>
      <c r="K322" s="21">
        <f t="shared" si="97"/>
        <v>-0.17572343332760085</v>
      </c>
      <c r="M322" s="9">
        <v>142376.38</v>
      </c>
      <c r="O322" s="9">
        <v>204996.7</v>
      </c>
      <c r="Q322" s="9">
        <f t="shared" si="98"/>
        <v>-62620.32000000001</v>
      </c>
      <c r="S322" s="21">
        <f t="shared" si="99"/>
        <v>-0.3054698929299838</v>
      </c>
      <c r="U322" s="9">
        <v>176038.85</v>
      </c>
      <c r="W322" s="9">
        <v>261258.1</v>
      </c>
      <c r="Y322" s="9">
        <f t="shared" si="100"/>
        <v>-85219.25</v>
      </c>
      <c r="AA322" s="21">
        <f t="shared" si="101"/>
        <v>-0.32618797273653904</v>
      </c>
      <c r="AC322" s="9">
        <v>532045.34</v>
      </c>
      <c r="AE322" s="9">
        <v>723434.09</v>
      </c>
      <c r="AG322" s="9">
        <f t="shared" si="102"/>
        <v>-191388.75</v>
      </c>
      <c r="AI322" s="21">
        <f t="shared" si="103"/>
        <v>-0.26455589064098434</v>
      </c>
    </row>
    <row r="323" spans="1:35" ht="12.75" outlineLevel="1">
      <c r="A323" s="1" t="s">
        <v>805</v>
      </c>
      <c r="B323" s="16" t="s">
        <v>806</v>
      </c>
      <c r="C323" s="1" t="s">
        <v>1274</v>
      </c>
      <c r="E323" s="5">
        <v>10207.19</v>
      </c>
      <c r="G323" s="5">
        <v>8013.43</v>
      </c>
      <c r="I323" s="9">
        <f t="shared" si="96"/>
        <v>2193.76</v>
      </c>
      <c r="K323" s="21">
        <f t="shared" si="97"/>
        <v>0.27376042468705664</v>
      </c>
      <c r="M323" s="9">
        <v>31842.46</v>
      </c>
      <c r="O323" s="9">
        <v>26238.52</v>
      </c>
      <c r="Q323" s="9">
        <f t="shared" si="98"/>
        <v>5603.939999999999</v>
      </c>
      <c r="S323" s="21">
        <f t="shared" si="99"/>
        <v>0.21357683283965706</v>
      </c>
      <c r="U323" s="9">
        <v>41482.020000000004</v>
      </c>
      <c r="W323" s="9">
        <v>42339.13</v>
      </c>
      <c r="Y323" s="9">
        <f t="shared" si="100"/>
        <v>-857.1099999999933</v>
      </c>
      <c r="AA323" s="21">
        <f t="shared" si="101"/>
        <v>-0.020243920930826716</v>
      </c>
      <c r="AC323" s="9">
        <v>110660.62000000001</v>
      </c>
      <c r="AE323" s="9">
        <v>145525.575</v>
      </c>
      <c r="AG323" s="9">
        <f t="shared" si="102"/>
        <v>-34864.955</v>
      </c>
      <c r="AI323" s="21">
        <f t="shared" si="103"/>
        <v>-0.23957957218172818</v>
      </c>
    </row>
    <row r="324" spans="1:35" ht="12.75" outlineLevel="1">
      <c r="A324" s="1" t="s">
        <v>807</v>
      </c>
      <c r="B324" s="16" t="s">
        <v>808</v>
      </c>
      <c r="C324" s="1" t="s">
        <v>1275</v>
      </c>
      <c r="E324" s="5">
        <v>8277.53</v>
      </c>
      <c r="G324" s="5">
        <v>608.26</v>
      </c>
      <c r="I324" s="9">
        <f t="shared" si="96"/>
        <v>7669.27</v>
      </c>
      <c r="K324" s="21" t="str">
        <f t="shared" si="97"/>
        <v>N.M.</v>
      </c>
      <c r="M324" s="9">
        <v>14085.1</v>
      </c>
      <c r="O324" s="9">
        <v>1790.28</v>
      </c>
      <c r="Q324" s="9">
        <f t="shared" si="98"/>
        <v>12294.82</v>
      </c>
      <c r="S324" s="21">
        <f t="shared" si="99"/>
        <v>6.867540273029917</v>
      </c>
      <c r="U324" s="9">
        <v>15611.89</v>
      </c>
      <c r="W324" s="9">
        <v>3673.96</v>
      </c>
      <c r="Y324" s="9">
        <f t="shared" si="100"/>
        <v>11937.93</v>
      </c>
      <c r="AA324" s="21">
        <f t="shared" si="101"/>
        <v>3.2493358664764993</v>
      </c>
      <c r="AC324" s="9">
        <v>25493.97</v>
      </c>
      <c r="AE324" s="9">
        <v>9556.792000000001</v>
      </c>
      <c r="AG324" s="9">
        <f t="shared" si="102"/>
        <v>15937.178</v>
      </c>
      <c r="AI324" s="21">
        <f t="shared" si="103"/>
        <v>1.66762842594042</v>
      </c>
    </row>
    <row r="325" spans="1:35" ht="12.75" outlineLevel="1">
      <c r="A325" s="1" t="s">
        <v>809</v>
      </c>
      <c r="B325" s="16" t="s">
        <v>810</v>
      </c>
      <c r="C325" s="1" t="s">
        <v>1280</v>
      </c>
      <c r="E325" s="5">
        <v>3733.27</v>
      </c>
      <c r="G325" s="5">
        <v>4486.2300000000005</v>
      </c>
      <c r="I325" s="9">
        <f t="shared" si="96"/>
        <v>-752.9600000000005</v>
      </c>
      <c r="K325" s="21">
        <f t="shared" si="97"/>
        <v>-0.16783802881261112</v>
      </c>
      <c r="M325" s="9">
        <v>12139.12</v>
      </c>
      <c r="O325" s="9">
        <v>12129.2</v>
      </c>
      <c r="Q325" s="9">
        <f t="shared" si="98"/>
        <v>9.920000000000073</v>
      </c>
      <c r="S325" s="21">
        <f t="shared" si="99"/>
        <v>0.0008178610295815117</v>
      </c>
      <c r="U325" s="9">
        <v>16236.17</v>
      </c>
      <c r="W325" s="9">
        <v>16446.13</v>
      </c>
      <c r="Y325" s="9">
        <f t="shared" si="100"/>
        <v>-209.96000000000095</v>
      </c>
      <c r="AA325" s="21">
        <f t="shared" si="101"/>
        <v>-0.012766529268587864</v>
      </c>
      <c r="AC325" s="9">
        <v>45918.24</v>
      </c>
      <c r="AE325" s="9">
        <v>42192.91</v>
      </c>
      <c r="AG325" s="9">
        <f t="shared" si="102"/>
        <v>3725.3299999999945</v>
      </c>
      <c r="AI325" s="21">
        <f t="shared" si="103"/>
        <v>0.08829279611195327</v>
      </c>
    </row>
    <row r="326" spans="1:35" ht="12.75" outlineLevel="1">
      <c r="A326" s="1" t="s">
        <v>811</v>
      </c>
      <c r="B326" s="16" t="s">
        <v>812</v>
      </c>
      <c r="C326" s="1" t="s">
        <v>1281</v>
      </c>
      <c r="E326" s="5">
        <v>15708.79</v>
      </c>
      <c r="G326" s="5">
        <v>19168.47</v>
      </c>
      <c r="I326" s="9">
        <f t="shared" si="96"/>
        <v>-3459.6800000000003</v>
      </c>
      <c r="K326" s="21">
        <f t="shared" si="97"/>
        <v>-0.18048806190582764</v>
      </c>
      <c r="M326" s="9">
        <v>51401.5</v>
      </c>
      <c r="O326" s="9">
        <v>65728.75</v>
      </c>
      <c r="Q326" s="9">
        <f t="shared" si="98"/>
        <v>-14327.25</v>
      </c>
      <c r="S326" s="21">
        <f t="shared" si="99"/>
        <v>-0.21797539128615712</v>
      </c>
      <c r="U326" s="9">
        <v>70842.64</v>
      </c>
      <c r="W326" s="9">
        <v>95073.53</v>
      </c>
      <c r="Y326" s="9">
        <f t="shared" si="100"/>
        <v>-24230.89</v>
      </c>
      <c r="AA326" s="21">
        <f t="shared" si="101"/>
        <v>-0.2548647346953458</v>
      </c>
      <c r="AC326" s="9">
        <v>235875.83000000002</v>
      </c>
      <c r="AE326" s="9">
        <v>257452.03</v>
      </c>
      <c r="AG326" s="9">
        <f t="shared" si="102"/>
        <v>-21576.199999999983</v>
      </c>
      <c r="AI326" s="21">
        <f t="shared" si="103"/>
        <v>-0.08380668041343463</v>
      </c>
    </row>
    <row r="327" spans="1:35" ht="12.75" outlineLevel="1">
      <c r="A327" s="1" t="s">
        <v>813</v>
      </c>
      <c r="B327" s="16" t="s">
        <v>814</v>
      </c>
      <c r="C327" s="1" t="s">
        <v>1282</v>
      </c>
      <c r="E327" s="5">
        <v>17728.420000000002</v>
      </c>
      <c r="G327" s="5">
        <v>15575.4</v>
      </c>
      <c r="I327" s="9">
        <f t="shared" si="96"/>
        <v>2153.0200000000023</v>
      </c>
      <c r="K327" s="21">
        <f t="shared" si="97"/>
        <v>0.13823208392721872</v>
      </c>
      <c r="M327" s="9">
        <v>49337.61</v>
      </c>
      <c r="O327" s="9">
        <v>45693.62</v>
      </c>
      <c r="Q327" s="9">
        <f t="shared" si="98"/>
        <v>3643.989999999998</v>
      </c>
      <c r="S327" s="21">
        <f t="shared" si="99"/>
        <v>0.07974833248055194</v>
      </c>
      <c r="U327" s="9">
        <v>66277.21</v>
      </c>
      <c r="W327" s="9">
        <v>67386.39</v>
      </c>
      <c r="Y327" s="9">
        <f t="shared" si="100"/>
        <v>-1109.179999999993</v>
      </c>
      <c r="AA327" s="21">
        <f t="shared" si="101"/>
        <v>-0.016460000305699607</v>
      </c>
      <c r="AC327" s="9">
        <v>210337.53000000003</v>
      </c>
      <c r="AE327" s="9">
        <v>200177.19</v>
      </c>
      <c r="AG327" s="9">
        <f t="shared" si="102"/>
        <v>10160.340000000026</v>
      </c>
      <c r="AI327" s="21">
        <f t="shared" si="103"/>
        <v>0.05075673207321986</v>
      </c>
    </row>
    <row r="328" spans="1:35" ht="12.75" outlineLevel="1">
      <c r="A328" s="1" t="s">
        <v>815</v>
      </c>
      <c r="B328" s="16" t="s">
        <v>816</v>
      </c>
      <c r="C328" s="1" t="s">
        <v>1283</v>
      </c>
      <c r="E328" s="5">
        <v>58509.15</v>
      </c>
      <c r="G328" s="5">
        <v>92259.5</v>
      </c>
      <c r="I328" s="9">
        <f t="shared" si="96"/>
        <v>-33750.35</v>
      </c>
      <c r="K328" s="21">
        <f t="shared" si="97"/>
        <v>-0.36581978007684846</v>
      </c>
      <c r="M328" s="9">
        <v>182125.87</v>
      </c>
      <c r="O328" s="9">
        <v>194164.26</v>
      </c>
      <c r="Q328" s="9">
        <f t="shared" si="98"/>
        <v>-12038.390000000014</v>
      </c>
      <c r="S328" s="21">
        <f t="shared" si="99"/>
        <v>-0.06200106033932307</v>
      </c>
      <c r="U328" s="9">
        <v>219607.61000000002</v>
      </c>
      <c r="W328" s="9">
        <v>271986.74</v>
      </c>
      <c r="Y328" s="9">
        <f t="shared" si="100"/>
        <v>-52379.129999999976</v>
      </c>
      <c r="AA328" s="21">
        <f t="shared" si="101"/>
        <v>-0.19257971914366112</v>
      </c>
      <c r="AC328" s="9">
        <v>736607.88</v>
      </c>
      <c r="AE328" s="9">
        <v>751736.396</v>
      </c>
      <c r="AG328" s="9">
        <f t="shared" si="102"/>
        <v>-15128.515999999945</v>
      </c>
      <c r="AI328" s="21">
        <f t="shared" si="103"/>
        <v>-0.02012476192518946</v>
      </c>
    </row>
    <row r="329" spans="1:35" ht="12.75" outlineLevel="1">
      <c r="A329" s="1" t="s">
        <v>817</v>
      </c>
      <c r="B329" s="16" t="s">
        <v>818</v>
      </c>
      <c r="C329" s="1" t="s">
        <v>1284</v>
      </c>
      <c r="E329" s="5">
        <v>129398.14</v>
      </c>
      <c r="G329" s="5">
        <v>108977.64</v>
      </c>
      <c r="I329" s="9">
        <f t="shared" si="96"/>
        <v>20420.5</v>
      </c>
      <c r="K329" s="21">
        <f t="shared" si="97"/>
        <v>0.18738247589138468</v>
      </c>
      <c r="M329" s="9">
        <v>118037.23</v>
      </c>
      <c r="O329" s="9">
        <v>427981.53</v>
      </c>
      <c r="Q329" s="9">
        <f t="shared" si="98"/>
        <v>-309944.30000000005</v>
      </c>
      <c r="S329" s="21">
        <f t="shared" si="99"/>
        <v>-0.7242001775170065</v>
      </c>
      <c r="U329" s="9">
        <v>513965.11</v>
      </c>
      <c r="W329" s="9">
        <v>498223.71</v>
      </c>
      <c r="Y329" s="9">
        <f t="shared" si="100"/>
        <v>15741.399999999965</v>
      </c>
      <c r="AA329" s="21">
        <f t="shared" si="101"/>
        <v>0.03159504392113327</v>
      </c>
      <c r="AC329" s="9">
        <v>1884692.3599999999</v>
      </c>
      <c r="AE329" s="9">
        <v>2112523.765</v>
      </c>
      <c r="AG329" s="9">
        <f t="shared" si="102"/>
        <v>-227831.40500000026</v>
      </c>
      <c r="AI329" s="21">
        <f t="shared" si="103"/>
        <v>-0.10784797254103329</v>
      </c>
    </row>
    <row r="330" spans="1:35" ht="12.75" outlineLevel="1">
      <c r="A330" s="1" t="s">
        <v>819</v>
      </c>
      <c r="B330" s="16" t="s">
        <v>820</v>
      </c>
      <c r="C330" s="1" t="s">
        <v>1285</v>
      </c>
      <c r="E330" s="5">
        <v>84.91</v>
      </c>
      <c r="G330" s="5">
        <v>0</v>
      </c>
      <c r="I330" s="9">
        <f t="shared" si="96"/>
        <v>84.91</v>
      </c>
      <c r="K330" s="21" t="str">
        <f t="shared" si="97"/>
        <v>N.M.</v>
      </c>
      <c r="M330" s="9">
        <v>81.9</v>
      </c>
      <c r="O330" s="9">
        <v>0</v>
      </c>
      <c r="Q330" s="9">
        <f t="shared" si="98"/>
        <v>81.9</v>
      </c>
      <c r="S330" s="21" t="str">
        <f t="shared" si="99"/>
        <v>N.M.</v>
      </c>
      <c r="U330" s="9">
        <v>83.05</v>
      </c>
      <c r="W330" s="9">
        <v>-6.7700000000000005</v>
      </c>
      <c r="Y330" s="9">
        <f t="shared" si="100"/>
        <v>89.82</v>
      </c>
      <c r="AA330" s="21" t="str">
        <f t="shared" si="101"/>
        <v>N.M.</v>
      </c>
      <c r="AC330" s="9">
        <v>194.76</v>
      </c>
      <c r="AE330" s="9">
        <v>0.05999999999999961</v>
      </c>
      <c r="AG330" s="9">
        <f t="shared" si="102"/>
        <v>194.7</v>
      </c>
      <c r="AI330" s="21" t="str">
        <f t="shared" si="103"/>
        <v>N.M.</v>
      </c>
    </row>
    <row r="331" spans="1:35" ht="12.75" outlineLevel="1">
      <c r="A331" s="1" t="s">
        <v>821</v>
      </c>
      <c r="B331" s="16" t="s">
        <v>822</v>
      </c>
      <c r="C331" s="1" t="s">
        <v>1286</v>
      </c>
      <c r="E331" s="5">
        <v>0</v>
      </c>
      <c r="G331" s="5">
        <v>242.62</v>
      </c>
      <c r="I331" s="9">
        <f t="shared" si="96"/>
        <v>-242.62</v>
      </c>
      <c r="K331" s="21" t="str">
        <f t="shared" si="97"/>
        <v>N.M.</v>
      </c>
      <c r="M331" s="9">
        <v>0</v>
      </c>
      <c r="O331" s="9">
        <v>242.616</v>
      </c>
      <c r="Q331" s="9">
        <f t="shared" si="98"/>
        <v>-242.616</v>
      </c>
      <c r="S331" s="21" t="str">
        <f t="shared" si="99"/>
        <v>N.M.</v>
      </c>
      <c r="U331" s="9">
        <v>0</v>
      </c>
      <c r="W331" s="9">
        <v>242.616</v>
      </c>
      <c r="Y331" s="9">
        <f t="shared" si="100"/>
        <v>-242.616</v>
      </c>
      <c r="AA331" s="21" t="str">
        <f t="shared" si="101"/>
        <v>N.M.</v>
      </c>
      <c r="AC331" s="9">
        <v>749.7</v>
      </c>
      <c r="AE331" s="9">
        <v>3231.987</v>
      </c>
      <c r="AG331" s="9">
        <f t="shared" si="102"/>
        <v>-2482.2870000000003</v>
      </c>
      <c r="AI331" s="21">
        <f t="shared" si="103"/>
        <v>-0.7680374333188841</v>
      </c>
    </row>
    <row r="332" spans="1:35" ht="12.75" outlineLevel="1">
      <c r="A332" s="1" t="s">
        <v>823</v>
      </c>
      <c r="B332" s="16" t="s">
        <v>824</v>
      </c>
      <c r="C332" s="1" t="s">
        <v>1274</v>
      </c>
      <c r="E332" s="5">
        <v>278.75</v>
      </c>
      <c r="G332" s="5">
        <v>531.4</v>
      </c>
      <c r="I332" s="9">
        <f t="shared" si="96"/>
        <v>-252.64999999999998</v>
      </c>
      <c r="K332" s="21">
        <f t="shared" si="97"/>
        <v>-0.4754422280767783</v>
      </c>
      <c r="M332" s="9">
        <v>1617.94</v>
      </c>
      <c r="O332" s="9">
        <v>5386.32</v>
      </c>
      <c r="Q332" s="9">
        <f t="shared" si="98"/>
        <v>-3768.3799999999997</v>
      </c>
      <c r="S332" s="21">
        <f t="shared" si="99"/>
        <v>-0.6996205201324838</v>
      </c>
      <c r="U332" s="9">
        <v>1878.43</v>
      </c>
      <c r="W332" s="9">
        <v>5868.41</v>
      </c>
      <c r="Y332" s="9">
        <f t="shared" si="100"/>
        <v>-3989.9799999999996</v>
      </c>
      <c r="AA332" s="21">
        <f t="shared" si="101"/>
        <v>-0.6799081863741626</v>
      </c>
      <c r="AC332" s="9">
        <v>3506.32</v>
      </c>
      <c r="AE332" s="9">
        <v>9820.592</v>
      </c>
      <c r="AG332" s="9">
        <f t="shared" si="102"/>
        <v>-6314.272000000001</v>
      </c>
      <c r="AI332" s="21">
        <f t="shared" si="103"/>
        <v>-0.642962460918853</v>
      </c>
    </row>
    <row r="333" spans="1:35" ht="12.75" outlineLevel="1">
      <c r="A333" s="1" t="s">
        <v>825</v>
      </c>
      <c r="B333" s="16" t="s">
        <v>826</v>
      </c>
      <c r="C333" s="1" t="s">
        <v>1275</v>
      </c>
      <c r="E333" s="5">
        <v>-194.72</v>
      </c>
      <c r="G333" s="5">
        <v>256.16</v>
      </c>
      <c r="I333" s="9">
        <f t="shared" si="96"/>
        <v>-450.88</v>
      </c>
      <c r="K333" s="21">
        <f t="shared" si="97"/>
        <v>-1.760149906308557</v>
      </c>
      <c r="M333" s="9">
        <v>4617.36</v>
      </c>
      <c r="O333" s="9">
        <v>1816.25</v>
      </c>
      <c r="Q333" s="9">
        <f t="shared" si="98"/>
        <v>2801.1099999999997</v>
      </c>
      <c r="S333" s="21">
        <f t="shared" si="99"/>
        <v>1.5422491397109428</v>
      </c>
      <c r="U333" s="9">
        <v>5048.7300000000005</v>
      </c>
      <c r="W333" s="9">
        <v>3001.38</v>
      </c>
      <c r="Y333" s="9">
        <f t="shared" si="100"/>
        <v>2047.3500000000004</v>
      </c>
      <c r="AA333" s="21">
        <f t="shared" si="101"/>
        <v>0.6821362173400237</v>
      </c>
      <c r="AC333" s="9">
        <v>16417.96</v>
      </c>
      <c r="AE333" s="9">
        <v>4517.716</v>
      </c>
      <c r="AG333" s="9">
        <f t="shared" si="102"/>
        <v>11900.243999999999</v>
      </c>
      <c r="AI333" s="21">
        <f t="shared" si="103"/>
        <v>2.6341283958531254</v>
      </c>
    </row>
    <row r="334" spans="1:35" ht="12.75" outlineLevel="1">
      <c r="A334" s="1" t="s">
        <v>827</v>
      </c>
      <c r="B334" s="16" t="s">
        <v>828</v>
      </c>
      <c r="C334" s="1" t="s">
        <v>1283</v>
      </c>
      <c r="E334" s="5">
        <v>28987.96</v>
      </c>
      <c r="G334" s="5">
        <v>58086.14</v>
      </c>
      <c r="I334" s="9">
        <f t="shared" si="96"/>
        <v>-29098.18</v>
      </c>
      <c r="K334" s="21">
        <f t="shared" si="97"/>
        <v>-0.5009487633366583</v>
      </c>
      <c r="M334" s="9">
        <v>191869.73</v>
      </c>
      <c r="O334" s="9">
        <v>163981.64</v>
      </c>
      <c r="Q334" s="9">
        <f t="shared" si="98"/>
        <v>27888.089999999997</v>
      </c>
      <c r="S334" s="21">
        <f t="shared" si="99"/>
        <v>0.17006836862956118</v>
      </c>
      <c r="U334" s="9">
        <v>262324.17</v>
      </c>
      <c r="W334" s="9">
        <v>226488.14</v>
      </c>
      <c r="Y334" s="9">
        <f t="shared" si="100"/>
        <v>35836.02999999997</v>
      </c>
      <c r="AA334" s="21">
        <f t="shared" si="101"/>
        <v>0.1582247529605743</v>
      </c>
      <c r="AC334" s="9">
        <v>952545.03</v>
      </c>
      <c r="AE334" s="9">
        <v>710841.594</v>
      </c>
      <c r="AG334" s="9">
        <f t="shared" si="102"/>
        <v>241703.436</v>
      </c>
      <c r="AI334" s="21">
        <f t="shared" si="103"/>
        <v>0.34002432896463286</v>
      </c>
    </row>
    <row r="335" spans="1:35" ht="12.75" outlineLevel="1">
      <c r="A335" s="1" t="s">
        <v>829</v>
      </c>
      <c r="B335" s="16" t="s">
        <v>830</v>
      </c>
      <c r="C335" s="1" t="s">
        <v>1284</v>
      </c>
      <c r="E335" s="5">
        <v>349880.99</v>
      </c>
      <c r="G335" s="5">
        <v>-3216780.796</v>
      </c>
      <c r="I335" s="9">
        <f t="shared" si="96"/>
        <v>3566661.7860000003</v>
      </c>
      <c r="K335" s="21">
        <f t="shared" si="97"/>
        <v>1.1087674330918258</v>
      </c>
      <c r="M335" s="9">
        <v>3046933.67</v>
      </c>
      <c r="O335" s="9">
        <v>10213351.31</v>
      </c>
      <c r="Q335" s="9">
        <f t="shared" si="98"/>
        <v>-7166417.640000001</v>
      </c>
      <c r="S335" s="21">
        <f t="shared" si="99"/>
        <v>-0.7016715104065093</v>
      </c>
      <c r="U335" s="9">
        <v>3766701.84</v>
      </c>
      <c r="W335" s="9">
        <v>13565545.4</v>
      </c>
      <c r="Y335" s="9">
        <f t="shared" si="100"/>
        <v>-9798843.56</v>
      </c>
      <c r="AA335" s="21">
        <f t="shared" si="101"/>
        <v>-0.7223331809423601</v>
      </c>
      <c r="AC335" s="9">
        <v>10353287.749</v>
      </c>
      <c r="AE335" s="9">
        <v>23921906.345</v>
      </c>
      <c r="AG335" s="9">
        <f t="shared" si="102"/>
        <v>-13568618.595999999</v>
      </c>
      <c r="AI335" s="21">
        <f t="shared" si="103"/>
        <v>-0.5672047369601053</v>
      </c>
    </row>
    <row r="336" spans="1:35" ht="12.75" outlineLevel="1">
      <c r="A336" s="1" t="s">
        <v>831</v>
      </c>
      <c r="B336" s="16" t="s">
        <v>832</v>
      </c>
      <c r="C336" s="1" t="s">
        <v>1287</v>
      </c>
      <c r="E336" s="5">
        <v>17840.93</v>
      </c>
      <c r="G336" s="5">
        <v>8984.64</v>
      </c>
      <c r="I336" s="9">
        <f t="shared" si="96"/>
        <v>8856.29</v>
      </c>
      <c r="K336" s="21">
        <f t="shared" si="97"/>
        <v>0.9857145083164157</v>
      </c>
      <c r="M336" s="9">
        <v>58170.76</v>
      </c>
      <c r="O336" s="9">
        <v>45637.32</v>
      </c>
      <c r="Q336" s="9">
        <f t="shared" si="98"/>
        <v>12533.440000000002</v>
      </c>
      <c r="S336" s="21">
        <f t="shared" si="99"/>
        <v>0.2746313762508404</v>
      </c>
      <c r="U336" s="9">
        <v>73757.81</v>
      </c>
      <c r="W336" s="9">
        <v>60247.86</v>
      </c>
      <c r="Y336" s="9">
        <f t="shared" si="100"/>
        <v>13509.949999999997</v>
      </c>
      <c r="AA336" s="21">
        <f t="shared" si="101"/>
        <v>0.22423949995900264</v>
      </c>
      <c r="AC336" s="9">
        <v>173716.16999999998</v>
      </c>
      <c r="AE336" s="9">
        <v>152891.424</v>
      </c>
      <c r="AG336" s="9">
        <f t="shared" si="102"/>
        <v>20824.745999999985</v>
      </c>
      <c r="AI336" s="21">
        <f t="shared" si="103"/>
        <v>0.13620610924521173</v>
      </c>
    </row>
    <row r="337" spans="1:35" ht="12.75" outlineLevel="1">
      <c r="A337" s="1" t="s">
        <v>833</v>
      </c>
      <c r="B337" s="16" t="s">
        <v>834</v>
      </c>
      <c r="C337" s="1" t="s">
        <v>1285</v>
      </c>
      <c r="E337" s="5">
        <v>18900.96</v>
      </c>
      <c r="G337" s="5">
        <v>23059.53</v>
      </c>
      <c r="I337" s="9">
        <f t="shared" si="96"/>
        <v>-4158.57</v>
      </c>
      <c r="K337" s="21">
        <f t="shared" si="97"/>
        <v>-0.1803406227273496</v>
      </c>
      <c r="M337" s="9">
        <v>51654.590000000004</v>
      </c>
      <c r="O337" s="9">
        <v>57476.340000000004</v>
      </c>
      <c r="Q337" s="9">
        <f t="shared" si="98"/>
        <v>-5821.75</v>
      </c>
      <c r="S337" s="21">
        <f t="shared" si="99"/>
        <v>-0.10128950451611915</v>
      </c>
      <c r="U337" s="9">
        <v>66932.25</v>
      </c>
      <c r="W337" s="9">
        <v>66281.78</v>
      </c>
      <c r="Y337" s="9">
        <f t="shared" si="100"/>
        <v>650.4700000000012</v>
      </c>
      <c r="AA337" s="21">
        <f t="shared" si="101"/>
        <v>0.00981370747737917</v>
      </c>
      <c r="AC337" s="9">
        <v>180563.3</v>
      </c>
      <c r="AE337" s="9">
        <v>218826.154</v>
      </c>
      <c r="AG337" s="9">
        <f t="shared" si="102"/>
        <v>-38262.85400000002</v>
      </c>
      <c r="AI337" s="21">
        <f t="shared" si="103"/>
        <v>-0.17485503126833743</v>
      </c>
    </row>
    <row r="338" spans="1:35" ht="12.75" outlineLevel="1">
      <c r="A338" s="1" t="s">
        <v>835</v>
      </c>
      <c r="B338" s="16" t="s">
        <v>836</v>
      </c>
      <c r="C338" s="1" t="s">
        <v>1288</v>
      </c>
      <c r="E338" s="5">
        <v>8257.87</v>
      </c>
      <c r="G338" s="5">
        <v>31241.18</v>
      </c>
      <c r="I338" s="9">
        <f t="shared" si="96"/>
        <v>-22983.309999999998</v>
      </c>
      <c r="K338" s="21">
        <f t="shared" si="97"/>
        <v>-0.7356735565045878</v>
      </c>
      <c r="M338" s="9">
        <v>14988.58</v>
      </c>
      <c r="O338" s="9">
        <v>66774.64</v>
      </c>
      <c r="Q338" s="9">
        <f t="shared" si="98"/>
        <v>-51786.06</v>
      </c>
      <c r="S338" s="21">
        <f t="shared" si="99"/>
        <v>-0.7755348437670349</v>
      </c>
      <c r="U338" s="9">
        <v>23294.82</v>
      </c>
      <c r="W338" s="9">
        <v>92145.8</v>
      </c>
      <c r="Y338" s="9">
        <f t="shared" si="100"/>
        <v>-68850.98000000001</v>
      </c>
      <c r="AA338" s="21">
        <f t="shared" si="101"/>
        <v>-0.7471960740478677</v>
      </c>
      <c r="AC338" s="9">
        <v>9410.89</v>
      </c>
      <c r="AE338" s="9">
        <v>464353.985</v>
      </c>
      <c r="AG338" s="9">
        <f t="shared" si="102"/>
        <v>-454943.095</v>
      </c>
      <c r="AI338" s="21">
        <f t="shared" si="103"/>
        <v>-0.9797333708679166</v>
      </c>
    </row>
    <row r="339" spans="1:35" ht="12.75" outlineLevel="1">
      <c r="A339" s="1" t="s">
        <v>837</v>
      </c>
      <c r="B339" s="16" t="s">
        <v>838</v>
      </c>
      <c r="C339" s="1" t="s">
        <v>1289</v>
      </c>
      <c r="E339" s="5">
        <v>5146.97</v>
      </c>
      <c r="G339" s="5">
        <v>3692.4900000000002</v>
      </c>
      <c r="I339" s="9">
        <f t="shared" si="96"/>
        <v>1454.48</v>
      </c>
      <c r="K339" s="21">
        <f t="shared" si="97"/>
        <v>0.3939022177446655</v>
      </c>
      <c r="M339" s="9">
        <v>20377.23</v>
      </c>
      <c r="O339" s="9">
        <v>9008.12</v>
      </c>
      <c r="Q339" s="9">
        <f t="shared" si="98"/>
        <v>11369.109999999999</v>
      </c>
      <c r="S339" s="21">
        <f t="shared" si="99"/>
        <v>1.2620957536089659</v>
      </c>
      <c r="U339" s="9">
        <v>23979.260000000002</v>
      </c>
      <c r="W339" s="9">
        <v>14152.49</v>
      </c>
      <c r="Y339" s="9">
        <f t="shared" si="100"/>
        <v>9826.770000000002</v>
      </c>
      <c r="AA339" s="21">
        <f t="shared" si="101"/>
        <v>0.6943491922622805</v>
      </c>
      <c r="AC339" s="9">
        <v>55764.61</v>
      </c>
      <c r="AE339" s="9">
        <v>50820.761</v>
      </c>
      <c r="AG339" s="9">
        <f t="shared" si="102"/>
        <v>4943.849000000002</v>
      </c>
      <c r="AI339" s="21">
        <f t="shared" si="103"/>
        <v>0.09728010566390381</v>
      </c>
    </row>
    <row r="340" spans="1:35" ht="12.75" outlineLevel="1">
      <c r="A340" s="1" t="s">
        <v>839</v>
      </c>
      <c r="B340" s="16" t="s">
        <v>840</v>
      </c>
      <c r="C340" s="1" t="s">
        <v>1290</v>
      </c>
      <c r="E340" s="5">
        <v>6565.400000000001</v>
      </c>
      <c r="G340" s="5">
        <v>3476.69</v>
      </c>
      <c r="I340" s="9">
        <f t="shared" si="96"/>
        <v>3088.7100000000005</v>
      </c>
      <c r="K340" s="21">
        <f t="shared" si="97"/>
        <v>0.8884053510666756</v>
      </c>
      <c r="M340" s="9">
        <v>21486.68</v>
      </c>
      <c r="O340" s="9">
        <v>10143.17</v>
      </c>
      <c r="Q340" s="9">
        <f t="shared" si="98"/>
        <v>11343.51</v>
      </c>
      <c r="S340" s="21">
        <f t="shared" si="99"/>
        <v>1.1183397300843818</v>
      </c>
      <c r="U340" s="9">
        <v>26895.07</v>
      </c>
      <c r="W340" s="9">
        <v>17092.34</v>
      </c>
      <c r="Y340" s="9">
        <f t="shared" si="100"/>
        <v>9802.73</v>
      </c>
      <c r="AA340" s="21">
        <f t="shared" si="101"/>
        <v>0.5735159726520769</v>
      </c>
      <c r="AC340" s="9">
        <v>60309.21</v>
      </c>
      <c r="AE340" s="9">
        <v>107524.398</v>
      </c>
      <c r="AG340" s="9">
        <f t="shared" si="102"/>
        <v>-47215.188</v>
      </c>
      <c r="AI340" s="21">
        <f t="shared" si="103"/>
        <v>-0.4391113912583821</v>
      </c>
    </row>
    <row r="341" spans="1:35" ht="12.75" outlineLevel="1">
      <c r="A341" s="1" t="s">
        <v>841</v>
      </c>
      <c r="B341" s="16" t="s">
        <v>842</v>
      </c>
      <c r="C341" s="1" t="s">
        <v>1291</v>
      </c>
      <c r="E341" s="5">
        <v>33533.4</v>
      </c>
      <c r="G341" s="5">
        <v>60643.24</v>
      </c>
      <c r="I341" s="9">
        <f t="shared" si="96"/>
        <v>-27109.839999999997</v>
      </c>
      <c r="K341" s="21">
        <f t="shared" si="97"/>
        <v>-0.4470381199949079</v>
      </c>
      <c r="M341" s="9">
        <v>154841.28</v>
      </c>
      <c r="O341" s="9">
        <v>129125.25</v>
      </c>
      <c r="Q341" s="9">
        <f t="shared" si="98"/>
        <v>25716.03</v>
      </c>
      <c r="S341" s="21">
        <f t="shared" si="99"/>
        <v>0.19915570347395262</v>
      </c>
      <c r="U341" s="9">
        <v>222301.61000000002</v>
      </c>
      <c r="W341" s="9">
        <v>199238.6</v>
      </c>
      <c r="Y341" s="9">
        <f t="shared" si="100"/>
        <v>23063.01000000001</v>
      </c>
      <c r="AA341" s="21">
        <f t="shared" si="101"/>
        <v>0.11575573207199814</v>
      </c>
      <c r="AC341" s="9">
        <v>525165.8</v>
      </c>
      <c r="AE341" s="9">
        <v>417165.533</v>
      </c>
      <c r="AG341" s="9">
        <f t="shared" si="102"/>
        <v>108000.26700000005</v>
      </c>
      <c r="AI341" s="21">
        <f t="shared" si="103"/>
        <v>0.2588906763780987</v>
      </c>
    </row>
    <row r="342" spans="1:35" ht="12.75" outlineLevel="1">
      <c r="A342" s="1" t="s">
        <v>843</v>
      </c>
      <c r="B342" s="16" t="s">
        <v>844</v>
      </c>
      <c r="C342" s="1" t="s">
        <v>1292</v>
      </c>
      <c r="E342" s="5">
        <v>0</v>
      </c>
      <c r="G342" s="5">
        <v>0</v>
      </c>
      <c r="I342" s="9">
        <f t="shared" si="96"/>
        <v>0</v>
      </c>
      <c r="K342" s="21">
        <f t="shared" si="97"/>
        <v>0</v>
      </c>
      <c r="M342" s="9">
        <v>356.96</v>
      </c>
      <c r="O342" s="9">
        <v>0</v>
      </c>
      <c r="Q342" s="9">
        <f t="shared" si="98"/>
        <v>356.96</v>
      </c>
      <c r="S342" s="21" t="str">
        <f t="shared" si="99"/>
        <v>N.M.</v>
      </c>
      <c r="U342" s="9">
        <v>422.15000000000003</v>
      </c>
      <c r="W342" s="9">
        <v>0</v>
      </c>
      <c r="Y342" s="9">
        <f t="shared" si="100"/>
        <v>422.15000000000003</v>
      </c>
      <c r="AA342" s="21" t="str">
        <f t="shared" si="101"/>
        <v>N.M.</v>
      </c>
      <c r="AC342" s="9">
        <v>1189.64</v>
      </c>
      <c r="AE342" s="9">
        <v>534.33</v>
      </c>
      <c r="AG342" s="9">
        <f t="shared" si="102"/>
        <v>655.3100000000001</v>
      </c>
      <c r="AI342" s="21">
        <f t="shared" si="103"/>
        <v>1.2264143881122154</v>
      </c>
    </row>
    <row r="343" spans="1:35" ht="12.75" outlineLevel="1">
      <c r="A343" s="1" t="s">
        <v>845</v>
      </c>
      <c r="B343" s="16" t="s">
        <v>846</v>
      </c>
      <c r="C343" s="1" t="s">
        <v>1293</v>
      </c>
      <c r="E343" s="5">
        <v>18008.760000000002</v>
      </c>
      <c r="G343" s="5">
        <v>22929.72</v>
      </c>
      <c r="I343" s="9">
        <f t="shared" si="96"/>
        <v>-4920.959999999999</v>
      </c>
      <c r="K343" s="21">
        <f t="shared" si="97"/>
        <v>-0.21461055782626212</v>
      </c>
      <c r="M343" s="9">
        <v>63879.810000000005</v>
      </c>
      <c r="O343" s="9">
        <v>68116.7</v>
      </c>
      <c r="Q343" s="9">
        <f t="shared" si="98"/>
        <v>-4236.889999999992</v>
      </c>
      <c r="S343" s="21">
        <f t="shared" si="99"/>
        <v>-0.06220045891829746</v>
      </c>
      <c r="U343" s="9">
        <v>83021.63</v>
      </c>
      <c r="W343" s="9">
        <v>93097.5</v>
      </c>
      <c r="Y343" s="9">
        <f t="shared" si="100"/>
        <v>-10075.869999999995</v>
      </c>
      <c r="AA343" s="21">
        <f t="shared" si="101"/>
        <v>-0.10822922205214958</v>
      </c>
      <c r="AC343" s="9">
        <v>381419.74</v>
      </c>
      <c r="AE343" s="9">
        <v>284785.503</v>
      </c>
      <c r="AG343" s="9">
        <f t="shared" si="102"/>
        <v>96634.23699999996</v>
      </c>
      <c r="AI343" s="21">
        <f t="shared" si="103"/>
        <v>0.33932287978858233</v>
      </c>
    </row>
    <row r="344" spans="1:35" ht="12.75" outlineLevel="1">
      <c r="A344" s="1" t="s">
        <v>847</v>
      </c>
      <c r="B344" s="16" t="s">
        <v>848</v>
      </c>
      <c r="C344" s="1" t="s">
        <v>1294</v>
      </c>
      <c r="E344" s="5">
        <v>5789.650000000001</v>
      </c>
      <c r="G344" s="5">
        <v>4061.2400000000002</v>
      </c>
      <c r="I344" s="9">
        <f t="shared" si="96"/>
        <v>1728.4100000000003</v>
      </c>
      <c r="K344" s="21">
        <f t="shared" si="97"/>
        <v>0.42558676660330347</v>
      </c>
      <c r="M344" s="9">
        <v>16158.28</v>
      </c>
      <c r="O344" s="9">
        <v>10161.57</v>
      </c>
      <c r="Q344" s="9">
        <f t="shared" si="98"/>
        <v>5996.710000000001</v>
      </c>
      <c r="S344" s="21">
        <f t="shared" si="99"/>
        <v>0.5901361699028793</v>
      </c>
      <c r="U344" s="9">
        <v>17976.69</v>
      </c>
      <c r="W344" s="9">
        <v>12287.76</v>
      </c>
      <c r="Y344" s="9">
        <f t="shared" si="100"/>
        <v>5688.9299999999985</v>
      </c>
      <c r="AA344" s="21">
        <f t="shared" si="101"/>
        <v>0.4629753510810757</v>
      </c>
      <c r="AC344" s="9">
        <v>75549.98</v>
      </c>
      <c r="AE344" s="9">
        <v>57231.868</v>
      </c>
      <c r="AG344" s="9">
        <f t="shared" si="102"/>
        <v>18318.111999999994</v>
      </c>
      <c r="AI344" s="21">
        <f t="shared" si="103"/>
        <v>0.32006839266542886</v>
      </c>
    </row>
    <row r="345" spans="1:35" ht="12.75" outlineLevel="1">
      <c r="A345" s="1" t="s">
        <v>849</v>
      </c>
      <c r="B345" s="16" t="s">
        <v>850</v>
      </c>
      <c r="C345" s="1" t="s">
        <v>1295</v>
      </c>
      <c r="E345" s="5">
        <v>0</v>
      </c>
      <c r="G345" s="5">
        <v>0</v>
      </c>
      <c r="I345" s="9">
        <f t="shared" si="96"/>
        <v>0</v>
      </c>
      <c r="K345" s="21">
        <f t="shared" si="97"/>
        <v>0</v>
      </c>
      <c r="M345" s="9">
        <v>0</v>
      </c>
      <c r="O345" s="9">
        <v>0</v>
      </c>
      <c r="Q345" s="9">
        <f t="shared" si="98"/>
        <v>0</v>
      </c>
      <c r="S345" s="21">
        <f t="shared" si="99"/>
        <v>0</v>
      </c>
      <c r="U345" s="9">
        <v>0</v>
      </c>
      <c r="W345" s="9">
        <v>0</v>
      </c>
      <c r="Y345" s="9">
        <f t="shared" si="100"/>
        <v>0</v>
      </c>
      <c r="AA345" s="21">
        <f t="shared" si="101"/>
        <v>0</v>
      </c>
      <c r="AC345" s="9">
        <v>867.1800000000001</v>
      </c>
      <c r="AE345" s="9">
        <v>0</v>
      </c>
      <c r="AG345" s="9">
        <f t="shared" si="102"/>
        <v>867.1800000000001</v>
      </c>
      <c r="AI345" s="21" t="str">
        <f t="shared" si="103"/>
        <v>N.M.</v>
      </c>
    </row>
    <row r="346" spans="1:35" ht="12.75" outlineLevel="1">
      <c r="A346" s="1" t="s">
        <v>851</v>
      </c>
      <c r="B346" s="16" t="s">
        <v>852</v>
      </c>
      <c r="C346" s="1" t="s">
        <v>1296</v>
      </c>
      <c r="E346" s="5">
        <v>0</v>
      </c>
      <c r="G346" s="5">
        <v>10643.460000000001</v>
      </c>
      <c r="I346" s="9">
        <f t="shared" si="96"/>
        <v>-10643.460000000001</v>
      </c>
      <c r="K346" s="21" t="str">
        <f t="shared" si="97"/>
        <v>N.M.</v>
      </c>
      <c r="M346" s="9">
        <v>0</v>
      </c>
      <c r="O346" s="9">
        <v>36369.04</v>
      </c>
      <c r="Q346" s="9">
        <f t="shared" si="98"/>
        <v>-36369.04</v>
      </c>
      <c r="S346" s="21" t="str">
        <f t="shared" si="99"/>
        <v>N.M.</v>
      </c>
      <c r="U346" s="9">
        <v>0</v>
      </c>
      <c r="W346" s="9">
        <v>36369.04</v>
      </c>
      <c r="Y346" s="9">
        <f t="shared" si="100"/>
        <v>-36369.04</v>
      </c>
      <c r="AA346" s="21" t="str">
        <f t="shared" si="101"/>
        <v>N.M.</v>
      </c>
      <c r="AC346" s="9">
        <v>19193.49</v>
      </c>
      <c r="AE346" s="9">
        <v>36369.04</v>
      </c>
      <c r="AG346" s="9">
        <f t="shared" si="102"/>
        <v>-17175.55</v>
      </c>
      <c r="AI346" s="21">
        <f t="shared" si="103"/>
        <v>-0.472257447543295</v>
      </c>
    </row>
    <row r="347" spans="1:35" ht="12.75" outlineLevel="1">
      <c r="A347" s="1" t="s">
        <v>853</v>
      </c>
      <c r="B347" s="16" t="s">
        <v>854</v>
      </c>
      <c r="C347" s="1" t="s">
        <v>1297</v>
      </c>
      <c r="E347" s="5">
        <v>0</v>
      </c>
      <c r="G347" s="5">
        <v>2.92</v>
      </c>
      <c r="I347" s="9">
        <f t="shared" si="96"/>
        <v>-2.92</v>
      </c>
      <c r="K347" s="21" t="str">
        <f t="shared" si="97"/>
        <v>N.M.</v>
      </c>
      <c r="M347" s="9">
        <v>0</v>
      </c>
      <c r="O347" s="9">
        <v>21.57</v>
      </c>
      <c r="Q347" s="9">
        <f t="shared" si="98"/>
        <v>-21.57</v>
      </c>
      <c r="S347" s="21" t="str">
        <f t="shared" si="99"/>
        <v>N.M.</v>
      </c>
      <c r="U347" s="9">
        <v>0</v>
      </c>
      <c r="W347" s="9">
        <v>116.35000000000001</v>
      </c>
      <c r="Y347" s="9">
        <f t="shared" si="100"/>
        <v>-116.35000000000001</v>
      </c>
      <c r="AA347" s="21" t="str">
        <f t="shared" si="101"/>
        <v>N.M.</v>
      </c>
      <c r="AC347" s="9">
        <v>123.52</v>
      </c>
      <c r="AE347" s="9">
        <v>230.58</v>
      </c>
      <c r="AG347" s="9">
        <f t="shared" si="102"/>
        <v>-107.06000000000002</v>
      </c>
      <c r="AI347" s="21">
        <f t="shared" si="103"/>
        <v>-0.4643073987336283</v>
      </c>
    </row>
    <row r="348" spans="1:35" ht="12.75" outlineLevel="1">
      <c r="A348" s="1" t="s">
        <v>855</v>
      </c>
      <c r="B348" s="16" t="s">
        <v>856</v>
      </c>
      <c r="C348" s="1" t="s">
        <v>1298</v>
      </c>
      <c r="E348" s="5">
        <v>94059.38</v>
      </c>
      <c r="G348" s="5">
        <v>83295.05</v>
      </c>
      <c r="I348" s="9">
        <f t="shared" si="96"/>
        <v>10764.330000000002</v>
      </c>
      <c r="K348" s="21">
        <f t="shared" si="97"/>
        <v>0.12923132887248404</v>
      </c>
      <c r="M348" s="9">
        <v>271215.65</v>
      </c>
      <c r="O348" s="9">
        <v>250578.7</v>
      </c>
      <c r="Q348" s="9">
        <f t="shared" si="98"/>
        <v>20636.95000000001</v>
      </c>
      <c r="S348" s="21">
        <f t="shared" si="99"/>
        <v>0.08235715964684952</v>
      </c>
      <c r="U348" s="9">
        <v>359828.07</v>
      </c>
      <c r="W348" s="9">
        <v>337357.17</v>
      </c>
      <c r="Y348" s="9">
        <f t="shared" si="100"/>
        <v>22470.900000000023</v>
      </c>
      <c r="AA348" s="21">
        <f t="shared" si="101"/>
        <v>0.06660863321802238</v>
      </c>
      <c r="AC348" s="9">
        <v>1049150.15</v>
      </c>
      <c r="AE348" s="9">
        <v>1036419.283</v>
      </c>
      <c r="AG348" s="9">
        <f t="shared" si="102"/>
        <v>12730.866999999853</v>
      </c>
      <c r="AI348" s="21">
        <f t="shared" si="103"/>
        <v>0.01228351035996679</v>
      </c>
    </row>
    <row r="349" spans="1:35" ht="12.75" outlineLevel="1">
      <c r="A349" s="1" t="s">
        <v>857</v>
      </c>
      <c r="B349" s="16" t="s">
        <v>858</v>
      </c>
      <c r="C349" s="1" t="s">
        <v>1299</v>
      </c>
      <c r="E349" s="5">
        <v>0</v>
      </c>
      <c r="G349" s="5">
        <v>0</v>
      </c>
      <c r="I349" s="9">
        <f t="shared" si="96"/>
        <v>0</v>
      </c>
      <c r="K349" s="21">
        <f t="shared" si="97"/>
        <v>0</v>
      </c>
      <c r="M349" s="9">
        <v>0</v>
      </c>
      <c r="O349" s="9">
        <v>-117.94</v>
      </c>
      <c r="Q349" s="9">
        <f t="shared" si="98"/>
        <v>117.94</v>
      </c>
      <c r="S349" s="21" t="str">
        <f t="shared" si="99"/>
        <v>N.M.</v>
      </c>
      <c r="U349" s="9">
        <v>0</v>
      </c>
      <c r="W349" s="9">
        <v>28.48</v>
      </c>
      <c r="Y349" s="9">
        <f t="shared" si="100"/>
        <v>-28.48</v>
      </c>
      <c r="AA349" s="21" t="str">
        <f t="shared" si="101"/>
        <v>N.M.</v>
      </c>
      <c r="AC349" s="9">
        <v>4.0200000000000005</v>
      </c>
      <c r="AE349" s="9">
        <v>6660.5599999999995</v>
      </c>
      <c r="AG349" s="9">
        <f t="shared" si="102"/>
        <v>-6656.539999999999</v>
      </c>
      <c r="AI349" s="21">
        <f t="shared" si="103"/>
        <v>-0.9993964471455853</v>
      </c>
    </row>
    <row r="350" spans="1:35" ht="12.75" outlineLevel="1">
      <c r="A350" s="1" t="s">
        <v>859</v>
      </c>
      <c r="B350" s="16" t="s">
        <v>860</v>
      </c>
      <c r="C350" s="1" t="s">
        <v>1300</v>
      </c>
      <c r="E350" s="5">
        <v>0</v>
      </c>
      <c r="G350" s="5">
        <v>0</v>
      </c>
      <c r="I350" s="9">
        <f t="shared" si="96"/>
        <v>0</v>
      </c>
      <c r="K350" s="21">
        <f t="shared" si="97"/>
        <v>0</v>
      </c>
      <c r="M350" s="9">
        <v>0</v>
      </c>
      <c r="O350" s="9">
        <v>0</v>
      </c>
      <c r="Q350" s="9">
        <f t="shared" si="98"/>
        <v>0</v>
      </c>
      <c r="S350" s="21">
        <f t="shared" si="99"/>
        <v>0</v>
      </c>
      <c r="U350" s="9">
        <v>0</v>
      </c>
      <c r="W350" s="9">
        <v>0</v>
      </c>
      <c r="Y350" s="9">
        <f t="shared" si="100"/>
        <v>0</v>
      </c>
      <c r="AA350" s="21">
        <f t="shared" si="101"/>
        <v>0</v>
      </c>
      <c r="AC350" s="9">
        <v>62.35</v>
      </c>
      <c r="AE350" s="9">
        <v>0</v>
      </c>
      <c r="AG350" s="9">
        <f t="shared" si="102"/>
        <v>62.35</v>
      </c>
      <c r="AI350" s="21" t="str">
        <f t="shared" si="103"/>
        <v>N.M.</v>
      </c>
    </row>
    <row r="351" spans="1:68" s="90" customFormat="1" ht="12.75">
      <c r="A351" s="90" t="s">
        <v>34</v>
      </c>
      <c r="B351" s="91"/>
      <c r="C351" s="77" t="s">
        <v>1301</v>
      </c>
      <c r="D351" s="105"/>
      <c r="E351" s="105">
        <v>3157887.7899999996</v>
      </c>
      <c r="F351" s="105"/>
      <c r="G351" s="105">
        <v>-1924629.4159999997</v>
      </c>
      <c r="H351" s="105"/>
      <c r="I351" s="9">
        <f aca="true" t="shared" si="104" ref="I351:I357">+E351-G351</f>
        <v>5082517.205999999</v>
      </c>
      <c r="J351" s="37" t="str">
        <f>IF((+E351-G351)=(I351),"  ",$AO$511)</f>
        <v>  </v>
      </c>
      <c r="K351" s="38">
        <f aca="true" t="shared" si="105" ref="K351:K357">IF(G351&lt;0,IF(I351=0,0,IF(OR(G351=0,E351=0),"N.M.",IF(ABS(I351/G351)&gt;=10,"N.M.",I351/(-G351)))),IF(I351=0,0,IF(OR(G351=0,E351=0),"N.M.",IF(ABS(I351/G351)&gt;=10,"N.M.",I351/G351))))</f>
        <v>2.640777057519524</v>
      </c>
      <c r="L351" s="39"/>
      <c r="M351" s="5">
        <v>9217329.480000002</v>
      </c>
      <c r="N351" s="9"/>
      <c r="O351" s="5">
        <v>14511425.345999999</v>
      </c>
      <c r="P351" s="9"/>
      <c r="Q351" s="9">
        <f aca="true" t="shared" si="106" ref="Q351:Q357">(+M351-O351)</f>
        <v>-5294095.865999997</v>
      </c>
      <c r="R351" s="37" t="str">
        <f>IF((+M351-O351)=(Q351),"  ",$AO$511)</f>
        <v>  </v>
      </c>
      <c r="S351" s="38">
        <f aca="true" t="shared" si="107" ref="S351:S357">IF(O351&lt;0,IF(Q351=0,0,IF(OR(O351=0,M351=0),"N.M.",IF(ABS(Q351/O351)&gt;=10,"N.M.",Q351/(-O351)))),IF(Q351=0,0,IF(OR(O351=0,M351=0),"N.M.",IF(ABS(Q351/O351)&gt;=10,"N.M.",Q351/O351))))</f>
        <v>-0.3648225959732679</v>
      </c>
      <c r="T351" s="39"/>
      <c r="U351" s="9">
        <v>11373384.62</v>
      </c>
      <c r="V351" s="9"/>
      <c r="W351" s="9">
        <v>19420598.966000006</v>
      </c>
      <c r="X351" s="9"/>
      <c r="Y351" s="9">
        <f aca="true" t="shared" si="108" ref="Y351:Y357">(+U351-W351)</f>
        <v>-8047214.346000006</v>
      </c>
      <c r="Z351" s="37" t="str">
        <f>IF((+U351-W351)=(Y351),"  ",$AO$511)</f>
        <v>  </v>
      </c>
      <c r="AA351" s="38">
        <f aca="true" t="shared" si="109" ref="AA351:AA357">IF(W351&lt;0,IF(Y351=0,0,IF(OR(W351=0,U351=0),"N.M.",IF(ABS(Y351/W351)&gt;=10,"N.M.",Y351/(-W351)))),IF(Y351=0,0,IF(OR(W351=0,U351=0),"N.M.",IF(ABS(Y351/W351)&gt;=10,"N.M.",Y351/W351))))</f>
        <v>-0.41436488957361256</v>
      </c>
      <c r="AB351" s="39"/>
      <c r="AC351" s="9">
        <v>30841098.819</v>
      </c>
      <c r="AD351" s="9"/>
      <c r="AE351" s="9">
        <v>54345480.786999986</v>
      </c>
      <c r="AF351" s="9"/>
      <c r="AG351" s="9">
        <f aca="true" t="shared" si="110" ref="AG351:AG357">(+AC351-AE351)</f>
        <v>-23504381.967999987</v>
      </c>
      <c r="AH351" s="37" t="str">
        <f>IF((+AC351-AE351)=(AG351),"  ",$AO$511)</f>
        <v>  </v>
      </c>
      <c r="AI351" s="38">
        <f aca="true" t="shared" si="111" ref="AI351:AI357">IF(AE351&lt;0,IF(AG351=0,0,IF(OR(AE351=0,AC351=0),"N.M.",IF(ABS(AG351/AE351)&gt;=10,"N.M.",AG351/(-AE351)))),IF(AG351=0,0,IF(OR(AE351=0,AC351=0),"N.M.",IF(ABS(AG351/AE351)&gt;=10,"N.M.",AG351/AE351))))</f>
        <v>-0.43249929207770454</v>
      </c>
      <c r="AJ351" s="105"/>
      <c r="AK351" s="105"/>
      <c r="AL351" s="105"/>
      <c r="AM351" s="105"/>
      <c r="AN351" s="105"/>
      <c r="AO351" s="105"/>
      <c r="AP351" s="106"/>
      <c r="AQ351" s="107"/>
      <c r="AR351" s="108"/>
      <c r="AS351" s="105"/>
      <c r="AT351" s="105"/>
      <c r="AU351" s="105"/>
      <c r="AV351" s="105"/>
      <c r="AW351" s="105"/>
      <c r="AX351" s="106"/>
      <c r="AY351" s="107"/>
      <c r="AZ351" s="108"/>
      <c r="BA351" s="105"/>
      <c r="BB351" s="105"/>
      <c r="BC351" s="105"/>
      <c r="BD351" s="106"/>
      <c r="BE351" s="107"/>
      <c r="BF351" s="108"/>
      <c r="BG351" s="105"/>
      <c r="BH351" s="109"/>
      <c r="BI351" s="105"/>
      <c r="BJ351" s="109"/>
      <c r="BK351" s="105"/>
      <c r="BL351" s="109"/>
      <c r="BM351" s="105"/>
      <c r="BN351" s="97"/>
      <c r="BO351" s="97"/>
      <c r="BP351" s="97"/>
    </row>
    <row r="352" spans="1:68" s="17" customFormat="1" ht="12.75">
      <c r="A352" s="17" t="s">
        <v>35</v>
      </c>
      <c r="B352" s="98"/>
      <c r="C352" s="17" t="s">
        <v>36</v>
      </c>
      <c r="D352" s="18"/>
      <c r="E352" s="18">
        <v>35886860.56299999</v>
      </c>
      <c r="F352" s="18"/>
      <c r="G352" s="18">
        <v>37990205.764999986</v>
      </c>
      <c r="H352" s="18"/>
      <c r="I352" s="18">
        <f t="shared" si="104"/>
        <v>-2103345.201999992</v>
      </c>
      <c r="J352" s="37" t="str">
        <f>IF((+E352-G352)=(I352),"  ",$AO$511)</f>
        <v>  </v>
      </c>
      <c r="K352" s="40">
        <f t="shared" si="105"/>
        <v>-0.05536545958742303</v>
      </c>
      <c r="L352" s="39"/>
      <c r="M352" s="8">
        <v>124503044.62200001</v>
      </c>
      <c r="N352" s="18"/>
      <c r="O352" s="8">
        <v>133015360.86499998</v>
      </c>
      <c r="P352" s="18"/>
      <c r="Q352" s="18">
        <f t="shared" si="106"/>
        <v>-8512316.24299997</v>
      </c>
      <c r="R352" s="37" t="str">
        <f>IF((+M352-O352)=(Q352),"  ",$AO$511)</f>
        <v>  </v>
      </c>
      <c r="S352" s="40">
        <f t="shared" si="107"/>
        <v>-0.06399498665149882</v>
      </c>
      <c r="T352" s="39"/>
      <c r="U352" s="18">
        <v>176170838.9129999</v>
      </c>
      <c r="V352" s="18"/>
      <c r="W352" s="18">
        <v>188163869.41199997</v>
      </c>
      <c r="X352" s="18"/>
      <c r="Y352" s="18">
        <f t="shared" si="108"/>
        <v>-11993030.499000072</v>
      </c>
      <c r="Z352" s="37" t="str">
        <f>IF((+U352-W352)=(Y352),"  ",$AO$511)</f>
        <v>  </v>
      </c>
      <c r="AA352" s="40">
        <f t="shared" si="109"/>
        <v>-0.0637371591925566</v>
      </c>
      <c r="AB352" s="39"/>
      <c r="AC352" s="18">
        <v>511014992.2569997</v>
      </c>
      <c r="AD352" s="18"/>
      <c r="AE352" s="18">
        <v>578083915.6120001</v>
      </c>
      <c r="AF352" s="18"/>
      <c r="AG352" s="18">
        <f t="shared" si="110"/>
        <v>-67068923.35500044</v>
      </c>
      <c r="AH352" s="37" t="str">
        <f>IF((+AC352-AE352)=(AG352),"  ",$AO$511)</f>
        <v>  </v>
      </c>
      <c r="AI352" s="40">
        <f t="shared" si="111"/>
        <v>-0.11601935557054303</v>
      </c>
      <c r="AJ352" s="18"/>
      <c r="AK352" s="18"/>
      <c r="AL352" s="18"/>
      <c r="AM352" s="18"/>
      <c r="AN352" s="18"/>
      <c r="AO352" s="18"/>
      <c r="AP352" s="85"/>
      <c r="AQ352" s="117"/>
      <c r="AR352" s="39"/>
      <c r="AS352" s="18"/>
      <c r="AT352" s="18"/>
      <c r="AU352" s="18"/>
      <c r="AV352" s="18"/>
      <c r="AW352" s="18"/>
      <c r="AX352" s="85"/>
      <c r="AY352" s="117"/>
      <c r="AZ352" s="39"/>
      <c r="BA352" s="18"/>
      <c r="BB352" s="18"/>
      <c r="BC352" s="18"/>
      <c r="BD352" s="85"/>
      <c r="BE352" s="117"/>
      <c r="BF352" s="39"/>
      <c r="BG352" s="18"/>
      <c r="BH352" s="104"/>
      <c r="BI352" s="18"/>
      <c r="BJ352" s="104"/>
      <c r="BK352" s="18"/>
      <c r="BL352" s="104"/>
      <c r="BM352" s="18"/>
      <c r="BN352" s="104"/>
      <c r="BO352" s="104"/>
      <c r="BP352" s="104"/>
    </row>
    <row r="353" spans="1:35" ht="12.75" outlineLevel="1">
      <c r="A353" s="1" t="s">
        <v>861</v>
      </c>
      <c r="B353" s="16" t="s">
        <v>862</v>
      </c>
      <c r="C353" s="1" t="s">
        <v>1302</v>
      </c>
      <c r="E353" s="5">
        <v>4045520.78</v>
      </c>
      <c r="G353" s="5">
        <v>3902280.4</v>
      </c>
      <c r="I353" s="9">
        <f t="shared" si="104"/>
        <v>143240.3799999999</v>
      </c>
      <c r="K353" s="21">
        <f t="shared" si="105"/>
        <v>0.036706839416255146</v>
      </c>
      <c r="M353" s="9">
        <v>12132944</v>
      </c>
      <c r="O353" s="9">
        <v>11720523.77</v>
      </c>
      <c r="Q353" s="9">
        <f t="shared" si="106"/>
        <v>412420.23000000045</v>
      </c>
      <c r="S353" s="21">
        <f t="shared" si="107"/>
        <v>0.03518786686441748</v>
      </c>
      <c r="U353" s="9">
        <v>16145699.17</v>
      </c>
      <c r="W353" s="9">
        <v>15562888.68</v>
      </c>
      <c r="Y353" s="9">
        <f t="shared" si="108"/>
        <v>582810.4900000002</v>
      </c>
      <c r="AA353" s="21">
        <f t="shared" si="109"/>
        <v>0.03744873474221883</v>
      </c>
      <c r="AC353" s="9">
        <v>47964263.26</v>
      </c>
      <c r="AE353" s="9">
        <v>44774534.41</v>
      </c>
      <c r="AG353" s="9">
        <f t="shared" si="110"/>
        <v>3189728.8500000015</v>
      </c>
      <c r="AI353" s="21">
        <f t="shared" si="111"/>
        <v>0.07123979940900521</v>
      </c>
    </row>
    <row r="354" spans="1:35" ht="12.75" outlineLevel="1">
      <c r="A354" s="1" t="s">
        <v>863</v>
      </c>
      <c r="B354" s="16" t="s">
        <v>864</v>
      </c>
      <c r="C354" s="1" t="s">
        <v>1303</v>
      </c>
      <c r="E354" s="5">
        <v>309055.81</v>
      </c>
      <c r="G354" s="5">
        <v>358865.33</v>
      </c>
      <c r="I354" s="9">
        <f t="shared" si="104"/>
        <v>-49809.52000000002</v>
      </c>
      <c r="K354" s="21">
        <f t="shared" si="105"/>
        <v>-0.13879724742426364</v>
      </c>
      <c r="M354" s="9">
        <v>919677.13</v>
      </c>
      <c r="O354" s="9">
        <v>1070095.9</v>
      </c>
      <c r="Q354" s="9">
        <f t="shared" si="106"/>
        <v>-150418.7699999999</v>
      </c>
      <c r="S354" s="21">
        <f t="shared" si="107"/>
        <v>-0.14056569135532612</v>
      </c>
      <c r="U354" s="9">
        <v>1216346.12</v>
      </c>
      <c r="W354" s="9">
        <v>1417471.48</v>
      </c>
      <c r="Y354" s="9">
        <f t="shared" si="108"/>
        <v>-201125.35999999987</v>
      </c>
      <c r="AA354" s="21">
        <f t="shared" si="109"/>
        <v>-0.14189023401021084</v>
      </c>
      <c r="AC354" s="9">
        <v>4077201.38</v>
      </c>
      <c r="AE354" s="9">
        <v>3981922.91</v>
      </c>
      <c r="AG354" s="9">
        <f t="shared" si="110"/>
        <v>95278.46999999974</v>
      </c>
      <c r="AI354" s="21">
        <f t="shared" si="111"/>
        <v>0.023927753538553496</v>
      </c>
    </row>
    <row r="355" spans="1:35" ht="12.75" outlineLevel="1">
      <c r="A355" s="1" t="s">
        <v>865</v>
      </c>
      <c r="B355" s="16" t="s">
        <v>866</v>
      </c>
      <c r="C355" s="1" t="s">
        <v>1304</v>
      </c>
      <c r="E355" s="5">
        <v>3218</v>
      </c>
      <c r="G355" s="5">
        <v>3218</v>
      </c>
      <c r="I355" s="9">
        <f t="shared" si="104"/>
        <v>0</v>
      </c>
      <c r="K355" s="21">
        <f t="shared" si="105"/>
        <v>0</v>
      </c>
      <c r="M355" s="9">
        <v>9654</v>
      </c>
      <c r="O355" s="9">
        <v>9654</v>
      </c>
      <c r="Q355" s="9">
        <f t="shared" si="106"/>
        <v>0</v>
      </c>
      <c r="S355" s="21">
        <f t="shared" si="107"/>
        <v>0</v>
      </c>
      <c r="U355" s="9">
        <v>12872</v>
      </c>
      <c r="W355" s="9">
        <v>12872</v>
      </c>
      <c r="Y355" s="9">
        <f t="shared" si="108"/>
        <v>0</v>
      </c>
      <c r="AA355" s="21">
        <f t="shared" si="109"/>
        <v>0</v>
      </c>
      <c r="AC355" s="9">
        <v>38616</v>
      </c>
      <c r="AE355" s="9">
        <v>38616</v>
      </c>
      <c r="AG355" s="9">
        <f t="shared" si="110"/>
        <v>0</v>
      </c>
      <c r="AI355" s="21">
        <f t="shared" si="111"/>
        <v>0</v>
      </c>
    </row>
    <row r="356" spans="1:35" ht="12.75" outlineLevel="1">
      <c r="A356" s="1" t="s">
        <v>867</v>
      </c>
      <c r="B356" s="16" t="s">
        <v>868</v>
      </c>
      <c r="C356" s="1" t="s">
        <v>1305</v>
      </c>
      <c r="E356" s="5">
        <v>25959.56</v>
      </c>
      <c r="G356" s="5">
        <v>25959.56</v>
      </c>
      <c r="I356" s="9">
        <f t="shared" si="104"/>
        <v>0</v>
      </c>
      <c r="K356" s="21">
        <f t="shared" si="105"/>
        <v>0</v>
      </c>
      <c r="M356" s="9">
        <v>77878.68000000001</v>
      </c>
      <c r="O356" s="9">
        <v>77878.68000000001</v>
      </c>
      <c r="Q356" s="9">
        <f t="shared" si="106"/>
        <v>0</v>
      </c>
      <c r="S356" s="21">
        <f t="shared" si="107"/>
        <v>0</v>
      </c>
      <c r="U356" s="9">
        <v>103838.24</v>
      </c>
      <c r="W356" s="9">
        <v>103838.24</v>
      </c>
      <c r="Y356" s="9">
        <f t="shared" si="108"/>
        <v>0</v>
      </c>
      <c r="AA356" s="21">
        <f t="shared" si="109"/>
        <v>0</v>
      </c>
      <c r="AC356" s="9">
        <v>311514.72000000003</v>
      </c>
      <c r="AE356" s="9">
        <v>439233.43</v>
      </c>
      <c r="AG356" s="9">
        <f t="shared" si="110"/>
        <v>-127718.70999999996</v>
      </c>
      <c r="AI356" s="21">
        <f t="shared" si="111"/>
        <v>-0.2907763873983817</v>
      </c>
    </row>
    <row r="357" spans="1:68" s="90" customFormat="1" ht="12.75">
      <c r="A357" s="90" t="s">
        <v>37</v>
      </c>
      <c r="B357" s="91"/>
      <c r="C357" s="77" t="s">
        <v>1306</v>
      </c>
      <c r="D357" s="105"/>
      <c r="E357" s="105">
        <v>4383754.149999999</v>
      </c>
      <c r="F357" s="105"/>
      <c r="G357" s="105">
        <v>4290323.289999999</v>
      </c>
      <c r="H357" s="105"/>
      <c r="I357" s="9">
        <f t="shared" si="104"/>
        <v>93430.86000000034</v>
      </c>
      <c r="J357" s="37" t="str">
        <f>IF((+E357-G357)=(I357),"  ",$AO$511)</f>
        <v>  </v>
      </c>
      <c r="K357" s="38">
        <f t="shared" si="105"/>
        <v>0.021777114143768955</v>
      </c>
      <c r="L357" s="39"/>
      <c r="M357" s="5">
        <v>13140153.81</v>
      </c>
      <c r="N357" s="9"/>
      <c r="O357" s="5">
        <v>12878152.35</v>
      </c>
      <c r="P357" s="9"/>
      <c r="Q357" s="9">
        <f t="shared" si="106"/>
        <v>262001.4600000009</v>
      </c>
      <c r="R357" s="37" t="str">
        <f>IF((+M357-O357)=(Q357),"  ",$AO$511)</f>
        <v>  </v>
      </c>
      <c r="S357" s="38">
        <f t="shared" si="107"/>
        <v>0.02034464672255573</v>
      </c>
      <c r="T357" s="39"/>
      <c r="U357" s="9">
        <v>17478755.529999997</v>
      </c>
      <c r="V357" s="9"/>
      <c r="W357" s="9">
        <v>17097070.4</v>
      </c>
      <c r="X357" s="9"/>
      <c r="Y357" s="9">
        <f t="shared" si="108"/>
        <v>381685.12999999896</v>
      </c>
      <c r="Z357" s="37" t="str">
        <f>IF((+U357-W357)=(Y357),"  ",$AO$511)</f>
        <v>  </v>
      </c>
      <c r="AA357" s="38">
        <f t="shared" si="109"/>
        <v>0.022324592522003008</v>
      </c>
      <c r="AB357" s="39"/>
      <c r="AC357" s="9">
        <v>52391595.36</v>
      </c>
      <c r="AD357" s="9"/>
      <c r="AE357" s="9">
        <v>49234306.75</v>
      </c>
      <c r="AF357" s="9"/>
      <c r="AG357" s="9">
        <f t="shared" si="110"/>
        <v>3157288.6099999994</v>
      </c>
      <c r="AH357" s="37" t="str">
        <f>IF((+AC357-AE357)=(AG357),"  ",$AO$511)</f>
        <v>  </v>
      </c>
      <c r="AI357" s="38">
        <f t="shared" si="111"/>
        <v>0.06412781693122956</v>
      </c>
      <c r="AJ357" s="105"/>
      <c r="AK357" s="105"/>
      <c r="AL357" s="105"/>
      <c r="AM357" s="105"/>
      <c r="AN357" s="105"/>
      <c r="AO357" s="105"/>
      <c r="AP357" s="106"/>
      <c r="AQ357" s="107"/>
      <c r="AR357" s="108"/>
      <c r="AS357" s="105"/>
      <c r="AT357" s="105"/>
      <c r="AU357" s="105"/>
      <c r="AV357" s="105"/>
      <c r="AW357" s="105"/>
      <c r="AX357" s="106"/>
      <c r="AY357" s="107"/>
      <c r="AZ357" s="108"/>
      <c r="BA357" s="105"/>
      <c r="BB357" s="105"/>
      <c r="BC357" s="105"/>
      <c r="BD357" s="106"/>
      <c r="BE357" s="107"/>
      <c r="BF357" s="108"/>
      <c r="BG357" s="105"/>
      <c r="BH357" s="109"/>
      <c r="BI357" s="105"/>
      <c r="BJ357" s="109"/>
      <c r="BK357" s="105"/>
      <c r="BL357" s="109"/>
      <c r="BM357" s="105"/>
      <c r="BN357" s="97"/>
      <c r="BO357" s="97"/>
      <c r="BP357" s="97"/>
    </row>
    <row r="358" spans="1:35" ht="12.75" outlineLevel="1">
      <c r="A358" s="1" t="s">
        <v>869</v>
      </c>
      <c r="B358" s="16" t="s">
        <v>870</v>
      </c>
      <c r="C358" s="1" t="s">
        <v>1307</v>
      </c>
      <c r="E358" s="5">
        <v>211698.94</v>
      </c>
      <c r="G358" s="5">
        <v>208919.99</v>
      </c>
      <c r="I358" s="9">
        <f aca="true" t="shared" si="112" ref="I358:I399">+E358-G358</f>
        <v>2778.9500000000116</v>
      </c>
      <c r="K358" s="21">
        <f aca="true" t="shared" si="113" ref="K358:K399">IF(G358&lt;0,IF(I358=0,0,IF(OR(G358=0,E358=0),"N.M.",IF(ABS(I358/G358)&gt;=10,"N.M.",I358/(-G358)))),IF(I358=0,0,IF(OR(G358=0,E358=0),"N.M.",IF(ABS(I358/G358)&gt;=10,"N.M.",I358/G358))))</f>
        <v>0.013301503604322458</v>
      </c>
      <c r="M358" s="9">
        <v>619887.4400000001</v>
      </c>
      <c r="O358" s="9">
        <v>701597.639</v>
      </c>
      <c r="Q358" s="9">
        <f aca="true" t="shared" si="114" ref="Q358:Q399">(+M358-O358)</f>
        <v>-81710.1989999999</v>
      </c>
      <c r="S358" s="21">
        <f aca="true" t="shared" si="115" ref="S358:S399">IF(O358&lt;0,IF(Q358=0,0,IF(OR(O358=0,M358=0),"N.M.",IF(ABS(Q358/O358)&gt;=10,"N.M.",Q358/(-O358)))),IF(Q358=0,0,IF(OR(O358=0,M358=0),"N.M.",IF(ABS(Q358/O358)&gt;=10,"N.M.",Q358/O358))))</f>
        <v>-0.11646304727658856</v>
      </c>
      <c r="U358" s="9">
        <v>845730.35</v>
      </c>
      <c r="W358" s="9">
        <v>922715.719</v>
      </c>
      <c r="Y358" s="9">
        <f aca="true" t="shared" si="116" ref="Y358:Y399">(+U358-W358)</f>
        <v>-76985.36900000006</v>
      </c>
      <c r="AA358" s="21">
        <f aca="true" t="shared" si="117" ref="AA358:AA399">IF(W358&lt;0,IF(Y358=0,0,IF(OR(W358=0,U358=0),"N.M.",IF(ABS(Y358/W358)&gt;=10,"N.M.",Y358/(-W358)))),IF(Y358=0,0,IF(OR(W358=0,U358=0),"N.M.",IF(ABS(Y358/W358)&gt;=10,"N.M.",Y358/W358))))</f>
        <v>-0.08343346429974502</v>
      </c>
      <c r="AC358" s="9">
        <v>2611855.61</v>
      </c>
      <c r="AE358" s="9">
        <v>3016733.626</v>
      </c>
      <c r="AG358" s="9">
        <f aca="true" t="shared" si="118" ref="AG358:AG399">(+AC358-AE358)</f>
        <v>-404878.0160000003</v>
      </c>
      <c r="AI358" s="21">
        <f aca="true" t="shared" si="119" ref="AI358:AI399">IF(AE358&lt;0,IF(AG358=0,0,IF(OR(AE358=0,AC358=0),"N.M.",IF(ABS(AG358/AE358)&gt;=10,"N.M.",AG358/(-AE358)))),IF(AG358=0,0,IF(OR(AE358=0,AC358=0),"N.M.",IF(ABS(AG358/AE358)&gt;=10,"N.M.",AG358/AE358))))</f>
        <v>-0.13421072795772265</v>
      </c>
    </row>
    <row r="359" spans="1:35" ht="12.75" outlineLevel="1">
      <c r="A359" s="1" t="s">
        <v>871</v>
      </c>
      <c r="B359" s="16" t="s">
        <v>872</v>
      </c>
      <c r="C359" s="1" t="s">
        <v>1308</v>
      </c>
      <c r="E359" s="5">
        <v>43.86</v>
      </c>
      <c r="G359" s="5">
        <v>-4.0200000000000005</v>
      </c>
      <c r="I359" s="9">
        <f t="shared" si="112"/>
        <v>47.88</v>
      </c>
      <c r="K359" s="21" t="str">
        <f t="shared" si="113"/>
        <v>N.M.</v>
      </c>
      <c r="M359" s="9">
        <v>1546.1000000000001</v>
      </c>
      <c r="O359" s="9">
        <v>-193.3</v>
      </c>
      <c r="Q359" s="9">
        <f t="shared" si="114"/>
        <v>1739.4</v>
      </c>
      <c r="S359" s="21">
        <f t="shared" si="115"/>
        <v>8.99844800827729</v>
      </c>
      <c r="U359" s="9">
        <v>22310.420000000002</v>
      </c>
      <c r="W359" s="9">
        <v>12011.6</v>
      </c>
      <c r="Y359" s="9">
        <f t="shared" si="116"/>
        <v>10298.820000000002</v>
      </c>
      <c r="AA359" s="21">
        <f t="shared" si="117"/>
        <v>0.8574061740317694</v>
      </c>
      <c r="AC359" s="9">
        <v>27480.280000000002</v>
      </c>
      <c r="AE359" s="9">
        <v>28702.010000000002</v>
      </c>
      <c r="AG359" s="9">
        <f t="shared" si="118"/>
        <v>-1221.7299999999996</v>
      </c>
      <c r="AI359" s="21">
        <f t="shared" si="119"/>
        <v>-0.04256600844331109</v>
      </c>
    </row>
    <row r="360" spans="1:35" ht="12.75" outlineLevel="1">
      <c r="A360" s="1" t="s">
        <v>873</v>
      </c>
      <c r="B360" s="16" t="s">
        <v>874</v>
      </c>
      <c r="C360" s="1" t="s">
        <v>1309</v>
      </c>
      <c r="E360" s="5">
        <v>0</v>
      </c>
      <c r="G360" s="5">
        <v>0</v>
      </c>
      <c r="I360" s="9">
        <f t="shared" si="112"/>
        <v>0</v>
      </c>
      <c r="K360" s="21">
        <f t="shared" si="113"/>
        <v>0</v>
      </c>
      <c r="M360" s="9">
        <v>0</v>
      </c>
      <c r="O360" s="9">
        <v>0</v>
      </c>
      <c r="Q360" s="9">
        <f t="shared" si="114"/>
        <v>0</v>
      </c>
      <c r="S360" s="21">
        <f t="shared" si="115"/>
        <v>0</v>
      </c>
      <c r="U360" s="9">
        <v>0</v>
      </c>
      <c r="W360" s="9">
        <v>0</v>
      </c>
      <c r="Y360" s="9">
        <f t="shared" si="116"/>
        <v>0</v>
      </c>
      <c r="AA360" s="21">
        <f t="shared" si="117"/>
        <v>0</v>
      </c>
      <c r="AC360" s="9">
        <v>0</v>
      </c>
      <c r="AE360" s="9">
        <v>31.220000000000002</v>
      </c>
      <c r="AG360" s="9">
        <f t="shared" si="118"/>
        <v>-31.220000000000002</v>
      </c>
      <c r="AI360" s="21" t="str">
        <f t="shared" si="119"/>
        <v>N.M.</v>
      </c>
    </row>
    <row r="361" spans="1:35" ht="12.75" outlineLevel="1">
      <c r="A361" s="1" t="s">
        <v>875</v>
      </c>
      <c r="B361" s="16" t="s">
        <v>876</v>
      </c>
      <c r="C361" s="1" t="s">
        <v>1309</v>
      </c>
      <c r="E361" s="5">
        <v>0</v>
      </c>
      <c r="G361" s="5">
        <v>1815.3700000000001</v>
      </c>
      <c r="I361" s="9">
        <f t="shared" si="112"/>
        <v>-1815.3700000000001</v>
      </c>
      <c r="K361" s="21" t="str">
        <f t="shared" si="113"/>
        <v>N.M.</v>
      </c>
      <c r="M361" s="9">
        <v>0</v>
      </c>
      <c r="O361" s="9">
        <v>1815.3700000000001</v>
      </c>
      <c r="Q361" s="9">
        <f t="shared" si="114"/>
        <v>-1815.3700000000001</v>
      </c>
      <c r="S361" s="21" t="str">
        <f t="shared" si="115"/>
        <v>N.M.</v>
      </c>
      <c r="U361" s="9">
        <v>0</v>
      </c>
      <c r="W361" s="9">
        <v>1815.3700000000001</v>
      </c>
      <c r="Y361" s="9">
        <f t="shared" si="116"/>
        <v>-1815.3700000000001</v>
      </c>
      <c r="AA361" s="21" t="str">
        <f t="shared" si="117"/>
        <v>N.M.</v>
      </c>
      <c r="AC361" s="9">
        <v>0</v>
      </c>
      <c r="AE361" s="9">
        <v>148577.82</v>
      </c>
      <c r="AG361" s="9">
        <f t="shared" si="118"/>
        <v>-148577.82</v>
      </c>
      <c r="AI361" s="21" t="str">
        <f t="shared" si="119"/>
        <v>N.M.</v>
      </c>
    </row>
    <row r="362" spans="1:35" ht="12.75" outlineLevel="1">
      <c r="A362" s="1" t="s">
        <v>877</v>
      </c>
      <c r="B362" s="16" t="s">
        <v>878</v>
      </c>
      <c r="C362" s="1" t="s">
        <v>1309</v>
      </c>
      <c r="E362" s="5">
        <v>0</v>
      </c>
      <c r="G362" s="5">
        <v>0</v>
      </c>
      <c r="I362" s="9">
        <f t="shared" si="112"/>
        <v>0</v>
      </c>
      <c r="K362" s="21">
        <f t="shared" si="113"/>
        <v>0</v>
      </c>
      <c r="M362" s="9">
        <v>0</v>
      </c>
      <c r="O362" s="9">
        <v>0</v>
      </c>
      <c r="Q362" s="9">
        <f t="shared" si="114"/>
        <v>0</v>
      </c>
      <c r="S362" s="21">
        <f t="shared" si="115"/>
        <v>0</v>
      </c>
      <c r="U362" s="9">
        <v>0</v>
      </c>
      <c r="W362" s="9">
        <v>0</v>
      </c>
      <c r="Y362" s="9">
        <f t="shared" si="116"/>
        <v>0</v>
      </c>
      <c r="AA362" s="21">
        <f t="shared" si="117"/>
        <v>0</v>
      </c>
      <c r="AC362" s="9">
        <v>-11197.35</v>
      </c>
      <c r="AE362" s="9">
        <v>-69058.68000000001</v>
      </c>
      <c r="AG362" s="9">
        <f t="shared" si="118"/>
        <v>57861.33000000001</v>
      </c>
      <c r="AI362" s="21">
        <f t="shared" si="119"/>
        <v>0.8378574568758048</v>
      </c>
    </row>
    <row r="363" spans="1:35" ht="12.75" outlineLevel="1">
      <c r="A363" s="1" t="s">
        <v>879</v>
      </c>
      <c r="B363" s="16" t="s">
        <v>880</v>
      </c>
      <c r="C363" s="1" t="s">
        <v>1309</v>
      </c>
      <c r="E363" s="5">
        <v>0</v>
      </c>
      <c r="G363" s="5">
        <v>855138.81</v>
      </c>
      <c r="I363" s="9">
        <f t="shared" si="112"/>
        <v>-855138.81</v>
      </c>
      <c r="K363" s="21" t="str">
        <f t="shared" si="113"/>
        <v>N.M.</v>
      </c>
      <c r="M363" s="9">
        <v>0</v>
      </c>
      <c r="O363" s="9">
        <v>855148.39</v>
      </c>
      <c r="Q363" s="9">
        <f t="shared" si="114"/>
        <v>-855148.39</v>
      </c>
      <c r="S363" s="21" t="str">
        <f t="shared" si="115"/>
        <v>N.M.</v>
      </c>
      <c r="U363" s="9">
        <v>0</v>
      </c>
      <c r="W363" s="9">
        <v>855148.39</v>
      </c>
      <c r="Y363" s="9">
        <f t="shared" si="116"/>
        <v>-855148.39</v>
      </c>
      <c r="AA363" s="21" t="str">
        <f t="shared" si="117"/>
        <v>N.M.</v>
      </c>
      <c r="AC363" s="9">
        <v>1323.68</v>
      </c>
      <c r="AE363" s="9">
        <v>6137509.569999999</v>
      </c>
      <c r="AG363" s="9">
        <f t="shared" si="118"/>
        <v>-6136185.89</v>
      </c>
      <c r="AI363" s="21">
        <f t="shared" si="119"/>
        <v>-0.9997843294605242</v>
      </c>
    </row>
    <row r="364" spans="1:35" ht="12.75" outlineLevel="1">
      <c r="A364" s="1" t="s">
        <v>881</v>
      </c>
      <c r="B364" s="16" t="s">
        <v>882</v>
      </c>
      <c r="C364" s="1" t="s">
        <v>1309</v>
      </c>
      <c r="E364" s="5">
        <v>0</v>
      </c>
      <c r="G364" s="5">
        <v>552142</v>
      </c>
      <c r="I364" s="9">
        <f t="shared" si="112"/>
        <v>-552142</v>
      </c>
      <c r="K364" s="21" t="str">
        <f t="shared" si="113"/>
        <v>N.M.</v>
      </c>
      <c r="M364" s="9">
        <v>1016.27</v>
      </c>
      <c r="O364" s="9">
        <v>1993478</v>
      </c>
      <c r="Q364" s="9">
        <f t="shared" si="114"/>
        <v>-1992461.73</v>
      </c>
      <c r="S364" s="21">
        <f t="shared" si="115"/>
        <v>-0.9994902025505172</v>
      </c>
      <c r="U364" s="9">
        <v>1016.27</v>
      </c>
      <c r="W364" s="9">
        <v>2714146</v>
      </c>
      <c r="Y364" s="9">
        <f t="shared" si="116"/>
        <v>-2713129.73</v>
      </c>
      <c r="AA364" s="21">
        <f t="shared" si="117"/>
        <v>-0.999625565463317</v>
      </c>
      <c r="AC364" s="9">
        <v>6002786.609999999</v>
      </c>
      <c r="AE364" s="9">
        <v>2714346.82</v>
      </c>
      <c r="AG364" s="9">
        <f t="shared" si="118"/>
        <v>3288439.7899999996</v>
      </c>
      <c r="AI364" s="21">
        <f t="shared" si="119"/>
        <v>1.2115031748227367</v>
      </c>
    </row>
    <row r="365" spans="1:35" ht="12.75" outlineLevel="1">
      <c r="A365" s="1" t="s">
        <v>883</v>
      </c>
      <c r="B365" s="16" t="s">
        <v>884</v>
      </c>
      <c r="C365" s="1" t="s">
        <v>1309</v>
      </c>
      <c r="E365" s="5">
        <v>748818</v>
      </c>
      <c r="G365" s="5">
        <v>0</v>
      </c>
      <c r="I365" s="9">
        <f t="shared" si="112"/>
        <v>748818</v>
      </c>
      <c r="K365" s="21" t="str">
        <f t="shared" si="113"/>
        <v>N.M.</v>
      </c>
      <c r="M365" s="9">
        <v>2246454</v>
      </c>
      <c r="O365" s="9">
        <v>0</v>
      </c>
      <c r="Q365" s="9">
        <f t="shared" si="114"/>
        <v>2246454</v>
      </c>
      <c r="S365" s="21" t="str">
        <f t="shared" si="115"/>
        <v>N.M.</v>
      </c>
      <c r="U365" s="9">
        <v>2995272</v>
      </c>
      <c r="W365" s="9">
        <v>0</v>
      </c>
      <c r="Y365" s="9">
        <f t="shared" si="116"/>
        <v>2995272</v>
      </c>
      <c r="AA365" s="21" t="str">
        <f t="shared" si="117"/>
        <v>N.M.</v>
      </c>
      <c r="AC365" s="9">
        <v>2995470.37</v>
      </c>
      <c r="AE365" s="9">
        <v>0</v>
      </c>
      <c r="AG365" s="9">
        <f t="shared" si="118"/>
        <v>2995470.37</v>
      </c>
      <c r="AI365" s="21" t="str">
        <f t="shared" si="119"/>
        <v>N.M.</v>
      </c>
    </row>
    <row r="366" spans="1:35" ht="12.75" outlineLevel="1">
      <c r="A366" s="1" t="s">
        <v>885</v>
      </c>
      <c r="B366" s="16" t="s">
        <v>886</v>
      </c>
      <c r="C366" s="1" t="s">
        <v>1310</v>
      </c>
      <c r="E366" s="5">
        <v>0</v>
      </c>
      <c r="G366" s="5">
        <v>0</v>
      </c>
      <c r="I366" s="9">
        <f t="shared" si="112"/>
        <v>0</v>
      </c>
      <c r="K366" s="21">
        <f t="shared" si="113"/>
        <v>0</v>
      </c>
      <c r="M366" s="9">
        <v>0</v>
      </c>
      <c r="O366" s="9">
        <v>-16746</v>
      </c>
      <c r="Q366" s="9">
        <f t="shared" si="114"/>
        <v>16746</v>
      </c>
      <c r="S366" s="21" t="str">
        <f t="shared" si="115"/>
        <v>N.M.</v>
      </c>
      <c r="U366" s="9">
        <v>0</v>
      </c>
      <c r="W366" s="9">
        <v>-16746</v>
      </c>
      <c r="Y366" s="9">
        <f t="shared" si="116"/>
        <v>16746</v>
      </c>
      <c r="AA366" s="21" t="str">
        <f t="shared" si="117"/>
        <v>N.M.</v>
      </c>
      <c r="AC366" s="9">
        <v>0</v>
      </c>
      <c r="AE366" s="9">
        <v>120832</v>
      </c>
      <c r="AG366" s="9">
        <f t="shared" si="118"/>
        <v>-120832</v>
      </c>
      <c r="AI366" s="21" t="str">
        <f t="shared" si="119"/>
        <v>N.M.</v>
      </c>
    </row>
    <row r="367" spans="1:35" ht="12.75" outlineLevel="1">
      <c r="A367" s="1" t="s">
        <v>887</v>
      </c>
      <c r="B367" s="16" t="s">
        <v>888</v>
      </c>
      <c r="C367" s="1" t="s">
        <v>1310</v>
      </c>
      <c r="E367" s="5">
        <v>0</v>
      </c>
      <c r="G367" s="5">
        <v>13917</v>
      </c>
      <c r="I367" s="9">
        <f t="shared" si="112"/>
        <v>-13917</v>
      </c>
      <c r="K367" s="21" t="str">
        <f t="shared" si="113"/>
        <v>N.M.</v>
      </c>
      <c r="M367" s="9">
        <v>-54754</v>
      </c>
      <c r="O367" s="9">
        <v>41751</v>
      </c>
      <c r="Q367" s="9">
        <f t="shared" si="114"/>
        <v>-96505</v>
      </c>
      <c r="S367" s="21">
        <f t="shared" si="115"/>
        <v>-2.3114416421163564</v>
      </c>
      <c r="U367" s="9">
        <v>-54754</v>
      </c>
      <c r="W367" s="9">
        <v>55668</v>
      </c>
      <c r="Y367" s="9">
        <f t="shared" si="116"/>
        <v>-110422</v>
      </c>
      <c r="AA367" s="21">
        <f t="shared" si="117"/>
        <v>-1.9835812315872674</v>
      </c>
      <c r="AC367" s="9">
        <v>112729</v>
      </c>
      <c r="AE367" s="9">
        <v>55668</v>
      </c>
      <c r="AG367" s="9">
        <f t="shared" si="118"/>
        <v>57061</v>
      </c>
      <c r="AI367" s="21">
        <f t="shared" si="119"/>
        <v>1.0250233527340662</v>
      </c>
    </row>
    <row r="368" spans="1:35" ht="12.75" outlineLevel="1">
      <c r="A368" s="1" t="s">
        <v>889</v>
      </c>
      <c r="B368" s="16" t="s">
        <v>890</v>
      </c>
      <c r="C368" s="1" t="s">
        <v>1310</v>
      </c>
      <c r="E368" s="5">
        <v>21572</v>
      </c>
      <c r="G368" s="5">
        <v>0</v>
      </c>
      <c r="I368" s="9">
        <f t="shared" si="112"/>
        <v>21572</v>
      </c>
      <c r="K368" s="21" t="str">
        <f t="shared" si="113"/>
        <v>N.M.</v>
      </c>
      <c r="M368" s="9">
        <v>64716</v>
      </c>
      <c r="O368" s="9">
        <v>0</v>
      </c>
      <c r="Q368" s="9">
        <f t="shared" si="114"/>
        <v>64716</v>
      </c>
      <c r="S368" s="21" t="str">
        <f t="shared" si="115"/>
        <v>N.M.</v>
      </c>
      <c r="U368" s="9">
        <v>86288</v>
      </c>
      <c r="W368" s="9">
        <v>0</v>
      </c>
      <c r="Y368" s="9">
        <f t="shared" si="116"/>
        <v>86288</v>
      </c>
      <c r="AA368" s="21" t="str">
        <f t="shared" si="117"/>
        <v>N.M.</v>
      </c>
      <c r="AC368" s="9">
        <v>86288</v>
      </c>
      <c r="AE368" s="9">
        <v>0</v>
      </c>
      <c r="AG368" s="9">
        <f t="shared" si="118"/>
        <v>86288</v>
      </c>
      <c r="AI368" s="21" t="str">
        <f t="shared" si="119"/>
        <v>N.M.</v>
      </c>
    </row>
    <row r="369" spans="1:35" ht="12.75" outlineLevel="1">
      <c r="A369" s="1" t="s">
        <v>891</v>
      </c>
      <c r="B369" s="16" t="s">
        <v>892</v>
      </c>
      <c r="C369" s="1" t="s">
        <v>1311</v>
      </c>
      <c r="E369" s="5">
        <v>61.07</v>
      </c>
      <c r="G369" s="5">
        <v>-10612.92</v>
      </c>
      <c r="I369" s="9">
        <f t="shared" si="112"/>
        <v>10673.99</v>
      </c>
      <c r="K369" s="21">
        <f t="shared" si="113"/>
        <v>1.0057543070144692</v>
      </c>
      <c r="M369" s="9">
        <v>4292.14</v>
      </c>
      <c r="O369" s="9">
        <v>16909.35</v>
      </c>
      <c r="Q369" s="9">
        <f t="shared" si="114"/>
        <v>-12617.21</v>
      </c>
      <c r="S369" s="21">
        <f t="shared" si="115"/>
        <v>-0.7461676528074704</v>
      </c>
      <c r="U369" s="9">
        <v>35142.21</v>
      </c>
      <c r="W369" s="9">
        <v>25272.4</v>
      </c>
      <c r="Y369" s="9">
        <f t="shared" si="116"/>
        <v>9869.809999999998</v>
      </c>
      <c r="AA369" s="21">
        <f t="shared" si="117"/>
        <v>0.3905371076747755</v>
      </c>
      <c r="AC369" s="9">
        <v>40635.84</v>
      </c>
      <c r="AE369" s="9">
        <v>40598.81</v>
      </c>
      <c r="AG369" s="9">
        <f t="shared" si="118"/>
        <v>37.029999999998836</v>
      </c>
      <c r="AI369" s="21">
        <f t="shared" si="119"/>
        <v>0.0009120956993566767</v>
      </c>
    </row>
    <row r="370" spans="1:35" ht="12.75" outlineLevel="1">
      <c r="A370" s="1" t="s">
        <v>893</v>
      </c>
      <c r="B370" s="16" t="s">
        <v>894</v>
      </c>
      <c r="C370" s="1" t="s">
        <v>1312</v>
      </c>
      <c r="E370" s="5">
        <v>0</v>
      </c>
      <c r="G370" s="5">
        <v>0</v>
      </c>
      <c r="I370" s="9">
        <f t="shared" si="112"/>
        <v>0</v>
      </c>
      <c r="K370" s="21">
        <f t="shared" si="113"/>
        <v>0</v>
      </c>
      <c r="M370" s="9">
        <v>0</v>
      </c>
      <c r="O370" s="9">
        <v>0</v>
      </c>
      <c r="Q370" s="9">
        <f t="shared" si="114"/>
        <v>0</v>
      </c>
      <c r="S370" s="21">
        <f t="shared" si="115"/>
        <v>0</v>
      </c>
      <c r="U370" s="9">
        <v>0</v>
      </c>
      <c r="W370" s="9">
        <v>0</v>
      </c>
      <c r="Y370" s="9">
        <f t="shared" si="116"/>
        <v>0</v>
      </c>
      <c r="AA370" s="21">
        <f t="shared" si="117"/>
        <v>0</v>
      </c>
      <c r="AC370" s="9">
        <v>0</v>
      </c>
      <c r="AE370" s="9">
        <v>-57439</v>
      </c>
      <c r="AG370" s="9">
        <f t="shared" si="118"/>
        <v>57439</v>
      </c>
      <c r="AI370" s="21" t="str">
        <f t="shared" si="119"/>
        <v>N.M.</v>
      </c>
    </row>
    <row r="371" spans="1:35" ht="12.75" outlineLevel="1">
      <c r="A371" s="1" t="s">
        <v>895</v>
      </c>
      <c r="B371" s="16" t="s">
        <v>896</v>
      </c>
      <c r="C371" s="1" t="s">
        <v>1312</v>
      </c>
      <c r="E371" s="5">
        <v>0</v>
      </c>
      <c r="G371" s="5">
        <v>0</v>
      </c>
      <c r="I371" s="9">
        <f t="shared" si="112"/>
        <v>0</v>
      </c>
      <c r="K371" s="21">
        <f t="shared" si="113"/>
        <v>0</v>
      </c>
      <c r="M371" s="9">
        <v>0</v>
      </c>
      <c r="O371" s="9">
        <v>0</v>
      </c>
      <c r="Q371" s="9">
        <f t="shared" si="114"/>
        <v>0</v>
      </c>
      <c r="S371" s="21">
        <f t="shared" si="115"/>
        <v>0</v>
      </c>
      <c r="U371" s="9">
        <v>0</v>
      </c>
      <c r="W371" s="9">
        <v>0</v>
      </c>
      <c r="Y371" s="9">
        <f t="shared" si="116"/>
        <v>0</v>
      </c>
      <c r="AA371" s="21">
        <f t="shared" si="117"/>
        <v>0</v>
      </c>
      <c r="AC371" s="9">
        <v>-5085</v>
      </c>
      <c r="AE371" s="9">
        <v>38975</v>
      </c>
      <c r="AG371" s="9">
        <f t="shared" si="118"/>
        <v>-44060</v>
      </c>
      <c r="AI371" s="21">
        <f t="shared" si="119"/>
        <v>-1.1304682488774855</v>
      </c>
    </row>
    <row r="372" spans="1:35" ht="12.75" outlineLevel="1">
      <c r="A372" s="1" t="s">
        <v>897</v>
      </c>
      <c r="B372" s="16" t="s">
        <v>898</v>
      </c>
      <c r="C372" s="1" t="s">
        <v>1312</v>
      </c>
      <c r="E372" s="5">
        <v>0</v>
      </c>
      <c r="G372" s="5">
        <v>13600</v>
      </c>
      <c r="I372" s="9">
        <f t="shared" si="112"/>
        <v>-13600</v>
      </c>
      <c r="K372" s="21" t="str">
        <f t="shared" si="113"/>
        <v>N.M.</v>
      </c>
      <c r="M372" s="9">
        <v>0</v>
      </c>
      <c r="O372" s="9">
        <v>13600</v>
      </c>
      <c r="Q372" s="9">
        <f t="shared" si="114"/>
        <v>-13600</v>
      </c>
      <c r="S372" s="21" t="str">
        <f t="shared" si="115"/>
        <v>N.M.</v>
      </c>
      <c r="U372" s="9">
        <v>0</v>
      </c>
      <c r="W372" s="9">
        <v>49200</v>
      </c>
      <c r="Y372" s="9">
        <f t="shared" si="116"/>
        <v>-49200</v>
      </c>
      <c r="AA372" s="21" t="str">
        <f t="shared" si="117"/>
        <v>N.M.</v>
      </c>
      <c r="AC372" s="9">
        <v>24350</v>
      </c>
      <c r="AE372" s="9">
        <v>49200</v>
      </c>
      <c r="AG372" s="9">
        <f t="shared" si="118"/>
        <v>-24850</v>
      </c>
      <c r="AI372" s="21">
        <f t="shared" si="119"/>
        <v>-0.5050813008130082</v>
      </c>
    </row>
    <row r="373" spans="1:35" ht="12.75" outlineLevel="1">
      <c r="A373" s="1" t="s">
        <v>899</v>
      </c>
      <c r="B373" s="16" t="s">
        <v>900</v>
      </c>
      <c r="C373" s="1" t="s">
        <v>1312</v>
      </c>
      <c r="E373" s="5">
        <v>0</v>
      </c>
      <c r="G373" s="5">
        <v>0</v>
      </c>
      <c r="I373" s="9">
        <f t="shared" si="112"/>
        <v>0</v>
      </c>
      <c r="K373" s="21">
        <f t="shared" si="113"/>
        <v>0</v>
      </c>
      <c r="M373" s="9">
        <v>80100</v>
      </c>
      <c r="O373" s="9">
        <v>0</v>
      </c>
      <c r="Q373" s="9">
        <f t="shared" si="114"/>
        <v>80100</v>
      </c>
      <c r="S373" s="21" t="str">
        <f t="shared" si="115"/>
        <v>N.M.</v>
      </c>
      <c r="U373" s="9">
        <v>80100</v>
      </c>
      <c r="W373" s="9">
        <v>0</v>
      </c>
      <c r="Y373" s="9">
        <f t="shared" si="116"/>
        <v>80100</v>
      </c>
      <c r="AA373" s="21" t="str">
        <f t="shared" si="117"/>
        <v>N.M.</v>
      </c>
      <c r="AC373" s="9">
        <v>80100</v>
      </c>
      <c r="AE373" s="9">
        <v>0</v>
      </c>
      <c r="AG373" s="9">
        <f t="shared" si="118"/>
        <v>80100</v>
      </c>
      <c r="AI373" s="21" t="str">
        <f t="shared" si="119"/>
        <v>N.M.</v>
      </c>
    </row>
    <row r="374" spans="1:35" ht="12.75" outlineLevel="1">
      <c r="A374" s="1" t="s">
        <v>901</v>
      </c>
      <c r="B374" s="16" t="s">
        <v>902</v>
      </c>
      <c r="C374" s="1" t="s">
        <v>1313</v>
      </c>
      <c r="E374" s="5">
        <v>0</v>
      </c>
      <c r="G374" s="5">
        <v>0</v>
      </c>
      <c r="I374" s="9">
        <f t="shared" si="112"/>
        <v>0</v>
      </c>
      <c r="K374" s="21">
        <f t="shared" si="113"/>
        <v>0</v>
      </c>
      <c r="M374" s="9">
        <v>0</v>
      </c>
      <c r="O374" s="9">
        <v>0</v>
      </c>
      <c r="Q374" s="9">
        <f t="shared" si="114"/>
        <v>0</v>
      </c>
      <c r="S374" s="21">
        <f t="shared" si="115"/>
        <v>0</v>
      </c>
      <c r="U374" s="9">
        <v>0</v>
      </c>
      <c r="W374" s="9">
        <v>0</v>
      </c>
      <c r="Y374" s="9">
        <f t="shared" si="116"/>
        <v>0</v>
      </c>
      <c r="AA374" s="21">
        <f t="shared" si="117"/>
        <v>0</v>
      </c>
      <c r="AC374" s="9">
        <v>0</v>
      </c>
      <c r="AE374" s="9">
        <v>7500.68</v>
      </c>
      <c r="AG374" s="9">
        <f t="shared" si="118"/>
        <v>-7500.68</v>
      </c>
      <c r="AI374" s="21" t="str">
        <f t="shared" si="119"/>
        <v>N.M.</v>
      </c>
    </row>
    <row r="375" spans="1:35" ht="12.75" outlineLevel="1">
      <c r="A375" s="1" t="s">
        <v>903</v>
      </c>
      <c r="B375" s="16" t="s">
        <v>904</v>
      </c>
      <c r="C375" s="1" t="s">
        <v>1313</v>
      </c>
      <c r="E375" s="5">
        <v>0</v>
      </c>
      <c r="G375" s="5">
        <v>0</v>
      </c>
      <c r="I375" s="9">
        <f t="shared" si="112"/>
        <v>0</v>
      </c>
      <c r="K375" s="21">
        <f t="shared" si="113"/>
        <v>0</v>
      </c>
      <c r="M375" s="9">
        <v>0</v>
      </c>
      <c r="O375" s="9">
        <v>0</v>
      </c>
      <c r="Q375" s="9">
        <f t="shared" si="114"/>
        <v>0</v>
      </c>
      <c r="S375" s="21">
        <f t="shared" si="115"/>
        <v>0</v>
      </c>
      <c r="U375" s="9">
        <v>0</v>
      </c>
      <c r="W375" s="9">
        <v>0</v>
      </c>
      <c r="Y375" s="9">
        <f t="shared" si="116"/>
        <v>0</v>
      </c>
      <c r="AA375" s="21">
        <f t="shared" si="117"/>
        <v>0</v>
      </c>
      <c r="AC375" s="9">
        <v>0</v>
      </c>
      <c r="AE375" s="9">
        <v>2029.04</v>
      </c>
      <c r="AG375" s="9">
        <f t="shared" si="118"/>
        <v>-2029.04</v>
      </c>
      <c r="AI375" s="21" t="str">
        <f t="shared" si="119"/>
        <v>N.M.</v>
      </c>
    </row>
    <row r="376" spans="1:35" ht="12.75" outlineLevel="1">
      <c r="A376" s="1" t="s">
        <v>905</v>
      </c>
      <c r="B376" s="16" t="s">
        <v>906</v>
      </c>
      <c r="C376" s="1" t="s">
        <v>1313</v>
      </c>
      <c r="E376" s="5">
        <v>0</v>
      </c>
      <c r="G376" s="5">
        <v>576</v>
      </c>
      <c r="I376" s="9">
        <f t="shared" si="112"/>
        <v>-576</v>
      </c>
      <c r="K376" s="21" t="str">
        <f t="shared" si="113"/>
        <v>N.M.</v>
      </c>
      <c r="M376" s="9">
        <v>0</v>
      </c>
      <c r="O376" s="9">
        <v>576</v>
      </c>
      <c r="Q376" s="9">
        <f t="shared" si="114"/>
        <v>-576</v>
      </c>
      <c r="S376" s="21" t="str">
        <f t="shared" si="115"/>
        <v>N.M.</v>
      </c>
      <c r="U376" s="9">
        <v>0</v>
      </c>
      <c r="W376" s="9">
        <v>576</v>
      </c>
      <c r="Y376" s="9">
        <f t="shared" si="116"/>
        <v>-576</v>
      </c>
      <c r="AA376" s="21" t="str">
        <f t="shared" si="117"/>
        <v>N.M.</v>
      </c>
      <c r="AC376" s="9">
        <v>3686.08</v>
      </c>
      <c r="AE376" s="9">
        <v>576</v>
      </c>
      <c r="AG376" s="9">
        <f t="shared" si="118"/>
        <v>3110.08</v>
      </c>
      <c r="AI376" s="21">
        <f t="shared" si="119"/>
        <v>5.399444444444445</v>
      </c>
    </row>
    <row r="377" spans="1:35" ht="12.75" outlineLevel="1">
      <c r="A377" s="1" t="s">
        <v>907</v>
      </c>
      <c r="B377" s="16" t="s">
        <v>908</v>
      </c>
      <c r="C377" s="1" t="s">
        <v>1314</v>
      </c>
      <c r="E377" s="5">
        <v>0</v>
      </c>
      <c r="G377" s="5">
        <v>0</v>
      </c>
      <c r="I377" s="9">
        <f t="shared" si="112"/>
        <v>0</v>
      </c>
      <c r="K377" s="21">
        <f t="shared" si="113"/>
        <v>0</v>
      </c>
      <c r="M377" s="9">
        <v>0</v>
      </c>
      <c r="O377" s="9">
        <v>0</v>
      </c>
      <c r="Q377" s="9">
        <f t="shared" si="114"/>
        <v>0</v>
      </c>
      <c r="S377" s="21">
        <f t="shared" si="115"/>
        <v>0</v>
      </c>
      <c r="U377" s="9">
        <v>0</v>
      </c>
      <c r="W377" s="9">
        <v>0</v>
      </c>
      <c r="Y377" s="9">
        <f t="shared" si="116"/>
        <v>0</v>
      </c>
      <c r="AA377" s="21">
        <f t="shared" si="117"/>
        <v>0</v>
      </c>
      <c r="AC377" s="9">
        <v>0</v>
      </c>
      <c r="AE377" s="9">
        <v>40</v>
      </c>
      <c r="AG377" s="9">
        <f t="shared" si="118"/>
        <v>-40</v>
      </c>
      <c r="AI377" s="21" t="str">
        <f t="shared" si="119"/>
        <v>N.M.</v>
      </c>
    </row>
    <row r="378" spans="1:35" ht="12.75" outlineLevel="1">
      <c r="A378" s="1" t="s">
        <v>909</v>
      </c>
      <c r="B378" s="16" t="s">
        <v>910</v>
      </c>
      <c r="C378" s="1" t="s">
        <v>1314</v>
      </c>
      <c r="E378" s="5">
        <v>0</v>
      </c>
      <c r="G378" s="5">
        <v>0</v>
      </c>
      <c r="I378" s="9">
        <f t="shared" si="112"/>
        <v>0</v>
      </c>
      <c r="K378" s="21">
        <f t="shared" si="113"/>
        <v>0</v>
      </c>
      <c r="M378" s="9">
        <v>0</v>
      </c>
      <c r="O378" s="9">
        <v>0</v>
      </c>
      <c r="Q378" s="9">
        <f t="shared" si="114"/>
        <v>0</v>
      </c>
      <c r="S378" s="21">
        <f t="shared" si="115"/>
        <v>0</v>
      </c>
      <c r="U378" s="9">
        <v>0</v>
      </c>
      <c r="W378" s="9">
        <v>0</v>
      </c>
      <c r="Y378" s="9">
        <f t="shared" si="116"/>
        <v>0</v>
      </c>
      <c r="AA378" s="21">
        <f t="shared" si="117"/>
        <v>0</v>
      </c>
      <c r="AC378" s="9">
        <v>225</v>
      </c>
      <c r="AE378" s="9">
        <v>0</v>
      </c>
      <c r="AG378" s="9">
        <f t="shared" si="118"/>
        <v>225</v>
      </c>
      <c r="AI378" s="21" t="str">
        <f t="shared" si="119"/>
        <v>N.M.</v>
      </c>
    </row>
    <row r="379" spans="1:35" ht="12.75" outlineLevel="1">
      <c r="A379" s="1" t="s">
        <v>911</v>
      </c>
      <c r="B379" s="16" t="s">
        <v>912</v>
      </c>
      <c r="C379" s="1" t="s">
        <v>1315</v>
      </c>
      <c r="E379" s="5">
        <v>114.25</v>
      </c>
      <c r="G379" s="5">
        <v>0</v>
      </c>
      <c r="I379" s="9">
        <f t="shared" si="112"/>
        <v>114.25</v>
      </c>
      <c r="K379" s="21" t="str">
        <f t="shared" si="113"/>
        <v>N.M.</v>
      </c>
      <c r="M379" s="9">
        <v>114.25</v>
      </c>
      <c r="O379" s="9">
        <v>0</v>
      </c>
      <c r="Q379" s="9">
        <f t="shared" si="114"/>
        <v>114.25</v>
      </c>
      <c r="S379" s="21" t="str">
        <f t="shared" si="115"/>
        <v>N.M.</v>
      </c>
      <c r="U379" s="9">
        <v>114.25</v>
      </c>
      <c r="W379" s="9">
        <v>0</v>
      </c>
      <c r="Y379" s="9">
        <f t="shared" si="116"/>
        <v>114.25</v>
      </c>
      <c r="AA379" s="21" t="str">
        <f t="shared" si="117"/>
        <v>N.M.</v>
      </c>
      <c r="AC379" s="9">
        <v>114.25</v>
      </c>
      <c r="AE379" s="9">
        <v>0</v>
      </c>
      <c r="AG379" s="9">
        <f t="shared" si="118"/>
        <v>114.25</v>
      </c>
      <c r="AI379" s="21" t="str">
        <f t="shared" si="119"/>
        <v>N.M.</v>
      </c>
    </row>
    <row r="380" spans="1:35" ht="12.75" outlineLevel="1">
      <c r="A380" s="1" t="s">
        <v>913</v>
      </c>
      <c r="B380" s="16" t="s">
        <v>914</v>
      </c>
      <c r="C380" s="1" t="s">
        <v>1316</v>
      </c>
      <c r="E380" s="5">
        <v>0</v>
      </c>
      <c r="G380" s="5">
        <v>0</v>
      </c>
      <c r="I380" s="9">
        <f t="shared" si="112"/>
        <v>0</v>
      </c>
      <c r="K380" s="21">
        <f t="shared" si="113"/>
        <v>0</v>
      </c>
      <c r="M380" s="9">
        <v>0</v>
      </c>
      <c r="O380" s="9">
        <v>0</v>
      </c>
      <c r="Q380" s="9">
        <f t="shared" si="114"/>
        <v>0</v>
      </c>
      <c r="S380" s="21">
        <f t="shared" si="115"/>
        <v>0</v>
      </c>
      <c r="U380" s="9">
        <v>0</v>
      </c>
      <c r="W380" s="9">
        <v>0</v>
      </c>
      <c r="Y380" s="9">
        <f t="shared" si="116"/>
        <v>0</v>
      </c>
      <c r="AA380" s="21">
        <f t="shared" si="117"/>
        <v>0</v>
      </c>
      <c r="AC380" s="9">
        <v>0</v>
      </c>
      <c r="AE380" s="9">
        <v>113126.42</v>
      </c>
      <c r="AG380" s="9">
        <f t="shared" si="118"/>
        <v>-113126.42</v>
      </c>
      <c r="AI380" s="21" t="str">
        <f t="shared" si="119"/>
        <v>N.M.</v>
      </c>
    </row>
    <row r="381" spans="1:35" ht="12.75" outlineLevel="1">
      <c r="A381" s="1" t="s">
        <v>915</v>
      </c>
      <c r="B381" s="16" t="s">
        <v>916</v>
      </c>
      <c r="C381" s="1" t="s">
        <v>1316</v>
      </c>
      <c r="E381" s="5">
        <v>0</v>
      </c>
      <c r="G381" s="5">
        <v>55863.8</v>
      </c>
      <c r="I381" s="9">
        <f t="shared" si="112"/>
        <v>-55863.8</v>
      </c>
      <c r="K381" s="21" t="str">
        <f t="shared" si="113"/>
        <v>N.M.</v>
      </c>
      <c r="M381" s="9">
        <v>0</v>
      </c>
      <c r="O381" s="9">
        <v>167591.4</v>
      </c>
      <c r="Q381" s="9">
        <f t="shared" si="114"/>
        <v>-167591.4</v>
      </c>
      <c r="S381" s="21" t="str">
        <f t="shared" si="115"/>
        <v>N.M.</v>
      </c>
      <c r="U381" s="9">
        <v>0</v>
      </c>
      <c r="W381" s="9">
        <v>223455.2</v>
      </c>
      <c r="Y381" s="9">
        <f t="shared" si="116"/>
        <v>-223455.2</v>
      </c>
      <c r="AA381" s="21" t="str">
        <f t="shared" si="117"/>
        <v>N.M.</v>
      </c>
      <c r="AC381" s="9">
        <v>111727.64</v>
      </c>
      <c r="AE381" s="9">
        <v>558638</v>
      </c>
      <c r="AG381" s="9">
        <f t="shared" si="118"/>
        <v>-446910.36</v>
      </c>
      <c r="AI381" s="21">
        <f t="shared" si="119"/>
        <v>-0.7999999283972805</v>
      </c>
    </row>
    <row r="382" spans="1:35" ht="12.75" outlineLevel="1">
      <c r="A382" s="1" t="s">
        <v>917</v>
      </c>
      <c r="B382" s="16" t="s">
        <v>918</v>
      </c>
      <c r="C382" s="1" t="s">
        <v>1316</v>
      </c>
      <c r="E382" s="5">
        <v>62479.56</v>
      </c>
      <c r="G382" s="5">
        <v>0</v>
      </c>
      <c r="I382" s="9">
        <f t="shared" si="112"/>
        <v>62479.56</v>
      </c>
      <c r="K382" s="21" t="str">
        <f t="shared" si="113"/>
        <v>N.M.</v>
      </c>
      <c r="M382" s="9">
        <v>187438.68</v>
      </c>
      <c r="O382" s="9">
        <v>0</v>
      </c>
      <c r="Q382" s="9">
        <f t="shared" si="114"/>
        <v>187438.68</v>
      </c>
      <c r="S382" s="21" t="str">
        <f t="shared" si="115"/>
        <v>N.M.</v>
      </c>
      <c r="U382" s="9">
        <v>249918.24</v>
      </c>
      <c r="W382" s="9">
        <v>0</v>
      </c>
      <c r="Y382" s="9">
        <f t="shared" si="116"/>
        <v>249918.24</v>
      </c>
      <c r="AA382" s="21" t="str">
        <f t="shared" si="117"/>
        <v>N.M.</v>
      </c>
      <c r="AC382" s="9">
        <v>624795.6</v>
      </c>
      <c r="AE382" s="9">
        <v>0</v>
      </c>
      <c r="AG382" s="9">
        <f t="shared" si="118"/>
        <v>624795.6</v>
      </c>
      <c r="AI382" s="21" t="str">
        <f t="shared" si="119"/>
        <v>N.M.</v>
      </c>
    </row>
    <row r="383" spans="1:35" ht="12.75" outlineLevel="1">
      <c r="A383" s="1" t="s">
        <v>919</v>
      </c>
      <c r="B383" s="16" t="s">
        <v>920</v>
      </c>
      <c r="C383" s="1" t="s">
        <v>1317</v>
      </c>
      <c r="E383" s="5">
        <v>0</v>
      </c>
      <c r="G383" s="5">
        <v>0</v>
      </c>
      <c r="I383" s="9">
        <f t="shared" si="112"/>
        <v>0</v>
      </c>
      <c r="K383" s="21">
        <f t="shared" si="113"/>
        <v>0</v>
      </c>
      <c r="M383" s="9">
        <v>0</v>
      </c>
      <c r="O383" s="9">
        <v>0</v>
      </c>
      <c r="Q383" s="9">
        <f t="shared" si="114"/>
        <v>0</v>
      </c>
      <c r="S383" s="21">
        <f t="shared" si="115"/>
        <v>0</v>
      </c>
      <c r="U383" s="9">
        <v>0</v>
      </c>
      <c r="W383" s="9">
        <v>-613600</v>
      </c>
      <c r="Y383" s="9">
        <f t="shared" si="116"/>
        <v>613600</v>
      </c>
      <c r="AA383" s="21" t="str">
        <f t="shared" si="117"/>
        <v>N.M.</v>
      </c>
      <c r="AC383" s="9">
        <v>-227000</v>
      </c>
      <c r="AE383" s="9">
        <v>-386600</v>
      </c>
      <c r="AG383" s="9">
        <f t="shared" si="118"/>
        <v>159600</v>
      </c>
      <c r="AI383" s="21">
        <f t="shared" si="119"/>
        <v>0.4128297982410761</v>
      </c>
    </row>
    <row r="384" spans="1:35" ht="12.75" outlineLevel="1">
      <c r="A384" s="1" t="s">
        <v>921</v>
      </c>
      <c r="B384" s="16" t="s">
        <v>922</v>
      </c>
      <c r="C384" s="1" t="s">
        <v>1317</v>
      </c>
      <c r="E384" s="5">
        <v>0</v>
      </c>
      <c r="G384" s="5">
        <v>0</v>
      </c>
      <c r="I384" s="9">
        <f t="shared" si="112"/>
        <v>0</v>
      </c>
      <c r="K384" s="21">
        <f t="shared" si="113"/>
        <v>0</v>
      </c>
      <c r="M384" s="9">
        <v>0</v>
      </c>
      <c r="O384" s="9">
        <v>0</v>
      </c>
      <c r="Q384" s="9">
        <f t="shared" si="114"/>
        <v>0</v>
      </c>
      <c r="S384" s="21">
        <f t="shared" si="115"/>
        <v>0</v>
      </c>
      <c r="U384" s="9">
        <v>0</v>
      </c>
      <c r="W384" s="9">
        <v>78438.19</v>
      </c>
      <c r="Y384" s="9">
        <f t="shared" si="116"/>
        <v>-78438.19</v>
      </c>
      <c r="AA384" s="21" t="str">
        <f t="shared" si="117"/>
        <v>N.M.</v>
      </c>
      <c r="AC384" s="9">
        <v>164843.83000000002</v>
      </c>
      <c r="AE384" s="9">
        <v>202449.04</v>
      </c>
      <c r="AG384" s="9">
        <f t="shared" si="118"/>
        <v>-37605.20999999999</v>
      </c>
      <c r="AI384" s="21">
        <f t="shared" si="119"/>
        <v>-0.1857514859047985</v>
      </c>
    </row>
    <row r="385" spans="1:35" ht="12.75" outlineLevel="1">
      <c r="A385" s="1" t="s">
        <v>923</v>
      </c>
      <c r="B385" s="16" t="s">
        <v>924</v>
      </c>
      <c r="C385" s="1" t="s">
        <v>1317</v>
      </c>
      <c r="E385" s="5">
        <v>0</v>
      </c>
      <c r="G385" s="5">
        <v>1265.74</v>
      </c>
      <c r="I385" s="9">
        <f t="shared" si="112"/>
        <v>-1265.74</v>
      </c>
      <c r="K385" s="21" t="str">
        <f t="shared" si="113"/>
        <v>N.M.</v>
      </c>
      <c r="M385" s="9">
        <v>0</v>
      </c>
      <c r="O385" s="9">
        <v>5749.31</v>
      </c>
      <c r="Q385" s="9">
        <f t="shared" si="114"/>
        <v>-5749.31</v>
      </c>
      <c r="S385" s="21" t="str">
        <f t="shared" si="115"/>
        <v>N.M.</v>
      </c>
      <c r="U385" s="9">
        <v>1513.34</v>
      </c>
      <c r="W385" s="9">
        <v>5749.31</v>
      </c>
      <c r="Y385" s="9">
        <f t="shared" si="116"/>
        <v>-4235.97</v>
      </c>
      <c r="AA385" s="21">
        <f t="shared" si="117"/>
        <v>-0.736778848244398</v>
      </c>
      <c r="AC385" s="9">
        <v>10809.01</v>
      </c>
      <c r="AE385" s="9">
        <v>5749.31</v>
      </c>
      <c r="AG385" s="9">
        <f t="shared" si="118"/>
        <v>5059.7</v>
      </c>
      <c r="AI385" s="21">
        <f t="shared" si="119"/>
        <v>0.8800534324988563</v>
      </c>
    </row>
    <row r="386" spans="1:35" ht="12.75" outlineLevel="1">
      <c r="A386" s="1" t="s">
        <v>925</v>
      </c>
      <c r="B386" s="16" t="s">
        <v>926</v>
      </c>
      <c r="C386" s="1" t="s">
        <v>1317</v>
      </c>
      <c r="E386" s="5">
        <v>2268.54</v>
      </c>
      <c r="G386" s="5">
        <v>0</v>
      </c>
      <c r="I386" s="9">
        <f t="shared" si="112"/>
        <v>2268.54</v>
      </c>
      <c r="K386" s="21" t="str">
        <f t="shared" si="113"/>
        <v>N.M.</v>
      </c>
      <c r="M386" s="9">
        <v>5372.68</v>
      </c>
      <c r="O386" s="9">
        <v>0</v>
      </c>
      <c r="Q386" s="9">
        <f t="shared" si="114"/>
        <v>5372.68</v>
      </c>
      <c r="S386" s="21" t="str">
        <f t="shared" si="115"/>
        <v>N.M.</v>
      </c>
      <c r="U386" s="9">
        <v>5372.68</v>
      </c>
      <c r="W386" s="9">
        <v>0</v>
      </c>
      <c r="Y386" s="9">
        <f t="shared" si="116"/>
        <v>5372.68</v>
      </c>
      <c r="AA386" s="21" t="str">
        <f t="shared" si="117"/>
        <v>N.M.</v>
      </c>
      <c r="AC386" s="9">
        <v>5372.68</v>
      </c>
      <c r="AE386" s="9">
        <v>0</v>
      </c>
      <c r="AG386" s="9">
        <f t="shared" si="118"/>
        <v>5372.68</v>
      </c>
      <c r="AI386" s="21" t="str">
        <f t="shared" si="119"/>
        <v>N.M.</v>
      </c>
    </row>
    <row r="387" spans="1:35" ht="12.75" outlineLevel="1">
      <c r="A387" s="1" t="s">
        <v>927</v>
      </c>
      <c r="B387" s="16" t="s">
        <v>928</v>
      </c>
      <c r="C387" s="1" t="s">
        <v>1318</v>
      </c>
      <c r="E387" s="5">
        <v>0</v>
      </c>
      <c r="G387" s="5">
        <v>0</v>
      </c>
      <c r="I387" s="9">
        <f t="shared" si="112"/>
        <v>0</v>
      </c>
      <c r="K387" s="21">
        <f t="shared" si="113"/>
        <v>0</v>
      </c>
      <c r="M387" s="9">
        <v>0</v>
      </c>
      <c r="O387" s="9">
        <v>100</v>
      </c>
      <c r="Q387" s="9">
        <f t="shared" si="114"/>
        <v>-100</v>
      </c>
      <c r="S387" s="21" t="str">
        <f t="shared" si="115"/>
        <v>N.M.</v>
      </c>
      <c r="U387" s="9">
        <v>0</v>
      </c>
      <c r="W387" s="9">
        <v>100</v>
      </c>
      <c r="Y387" s="9">
        <f t="shared" si="116"/>
        <v>-100</v>
      </c>
      <c r="AA387" s="21" t="str">
        <f t="shared" si="117"/>
        <v>N.M.</v>
      </c>
      <c r="AC387" s="9">
        <v>0</v>
      </c>
      <c r="AE387" s="9">
        <v>100</v>
      </c>
      <c r="AG387" s="9">
        <f t="shared" si="118"/>
        <v>-100</v>
      </c>
      <c r="AI387" s="21" t="str">
        <f t="shared" si="119"/>
        <v>N.M.</v>
      </c>
    </row>
    <row r="388" spans="1:35" ht="12.75" outlineLevel="1">
      <c r="A388" s="1" t="s">
        <v>929</v>
      </c>
      <c r="B388" s="16" t="s">
        <v>930</v>
      </c>
      <c r="C388" s="1" t="s">
        <v>1319</v>
      </c>
      <c r="E388" s="5">
        <v>0</v>
      </c>
      <c r="G388" s="5">
        <v>0</v>
      </c>
      <c r="I388" s="9">
        <f t="shared" si="112"/>
        <v>0</v>
      </c>
      <c r="K388" s="21">
        <f t="shared" si="113"/>
        <v>0</v>
      </c>
      <c r="M388" s="9">
        <v>0</v>
      </c>
      <c r="O388" s="9">
        <v>0</v>
      </c>
      <c r="Q388" s="9">
        <f t="shared" si="114"/>
        <v>0</v>
      </c>
      <c r="S388" s="21">
        <f t="shared" si="115"/>
        <v>0</v>
      </c>
      <c r="U388" s="9">
        <v>0</v>
      </c>
      <c r="W388" s="9">
        <v>0</v>
      </c>
      <c r="Y388" s="9">
        <f t="shared" si="116"/>
        <v>0</v>
      </c>
      <c r="AA388" s="21">
        <f t="shared" si="117"/>
        <v>0</v>
      </c>
      <c r="AC388" s="9">
        <v>0</v>
      </c>
      <c r="AE388" s="9">
        <v>361.27</v>
      </c>
      <c r="AG388" s="9">
        <f t="shared" si="118"/>
        <v>-361.27</v>
      </c>
      <c r="AI388" s="21" t="str">
        <f t="shared" si="119"/>
        <v>N.M.</v>
      </c>
    </row>
    <row r="389" spans="1:35" ht="12.75" outlineLevel="1">
      <c r="A389" s="1" t="s">
        <v>931</v>
      </c>
      <c r="B389" s="16" t="s">
        <v>932</v>
      </c>
      <c r="C389" s="1" t="s">
        <v>1319</v>
      </c>
      <c r="E389" s="5">
        <v>0</v>
      </c>
      <c r="G389" s="5">
        <v>0</v>
      </c>
      <c r="I389" s="9">
        <f t="shared" si="112"/>
        <v>0</v>
      </c>
      <c r="K389" s="21">
        <f t="shared" si="113"/>
        <v>0</v>
      </c>
      <c r="M389" s="9">
        <v>0</v>
      </c>
      <c r="O389" s="9">
        <v>81.79</v>
      </c>
      <c r="Q389" s="9">
        <f t="shared" si="114"/>
        <v>-81.79</v>
      </c>
      <c r="S389" s="21" t="str">
        <f t="shared" si="115"/>
        <v>N.M.</v>
      </c>
      <c r="U389" s="9">
        <v>0</v>
      </c>
      <c r="W389" s="9">
        <v>81.79</v>
      </c>
      <c r="Y389" s="9">
        <f t="shared" si="116"/>
        <v>-81.79</v>
      </c>
      <c r="AA389" s="21" t="str">
        <f t="shared" si="117"/>
        <v>N.M.</v>
      </c>
      <c r="AC389" s="9">
        <v>21.93</v>
      </c>
      <c r="AE389" s="9">
        <v>-10858.63</v>
      </c>
      <c r="AG389" s="9">
        <f t="shared" si="118"/>
        <v>10880.56</v>
      </c>
      <c r="AI389" s="21">
        <f t="shared" si="119"/>
        <v>1.0020195917901245</v>
      </c>
    </row>
    <row r="390" spans="1:35" ht="12.75" outlineLevel="1">
      <c r="A390" s="1" t="s">
        <v>933</v>
      </c>
      <c r="B390" s="16" t="s">
        <v>934</v>
      </c>
      <c r="C390" s="1" t="s">
        <v>1319</v>
      </c>
      <c r="E390" s="5">
        <v>0</v>
      </c>
      <c r="G390" s="5">
        <v>-808.96</v>
      </c>
      <c r="I390" s="9">
        <f t="shared" si="112"/>
        <v>808.96</v>
      </c>
      <c r="K390" s="21" t="str">
        <f t="shared" si="113"/>
        <v>N.M.</v>
      </c>
      <c r="M390" s="9">
        <v>871.26</v>
      </c>
      <c r="O390" s="9">
        <v>-808.96</v>
      </c>
      <c r="Q390" s="9">
        <f t="shared" si="114"/>
        <v>1680.22</v>
      </c>
      <c r="S390" s="21">
        <f t="shared" si="115"/>
        <v>2.0770124604430378</v>
      </c>
      <c r="U390" s="9">
        <v>871.26</v>
      </c>
      <c r="W390" s="9">
        <v>-808.96</v>
      </c>
      <c r="Y390" s="9">
        <f t="shared" si="116"/>
        <v>1680.22</v>
      </c>
      <c r="AA390" s="21">
        <f t="shared" si="117"/>
        <v>2.0770124604430378</v>
      </c>
      <c r="AC390" s="9">
        <v>1761.35</v>
      </c>
      <c r="AE390" s="9">
        <v>22609.04</v>
      </c>
      <c r="AG390" s="9">
        <f t="shared" si="118"/>
        <v>-20847.690000000002</v>
      </c>
      <c r="AI390" s="21">
        <f t="shared" si="119"/>
        <v>-0.9220953211635701</v>
      </c>
    </row>
    <row r="391" spans="1:35" ht="12.75" outlineLevel="1">
      <c r="A391" s="1" t="s">
        <v>935</v>
      </c>
      <c r="B391" s="16" t="s">
        <v>936</v>
      </c>
      <c r="C391" s="1" t="s">
        <v>1319</v>
      </c>
      <c r="E391" s="5">
        <v>0</v>
      </c>
      <c r="G391" s="5">
        <v>2750</v>
      </c>
      <c r="I391" s="9">
        <f t="shared" si="112"/>
        <v>-2750</v>
      </c>
      <c r="K391" s="21" t="str">
        <f t="shared" si="113"/>
        <v>N.M.</v>
      </c>
      <c r="M391" s="9">
        <v>0</v>
      </c>
      <c r="O391" s="9">
        <v>8250</v>
      </c>
      <c r="Q391" s="9">
        <f t="shared" si="114"/>
        <v>-8250</v>
      </c>
      <c r="S391" s="21" t="str">
        <f t="shared" si="115"/>
        <v>N.M.</v>
      </c>
      <c r="U391" s="9">
        <v>26.75</v>
      </c>
      <c r="W391" s="9">
        <v>11000</v>
      </c>
      <c r="Y391" s="9">
        <f t="shared" si="116"/>
        <v>-10973.25</v>
      </c>
      <c r="AA391" s="21">
        <f t="shared" si="117"/>
        <v>-0.9975681818181819</v>
      </c>
      <c r="AC391" s="9">
        <v>34193.44</v>
      </c>
      <c r="AE391" s="9">
        <v>11000</v>
      </c>
      <c r="AG391" s="9">
        <f t="shared" si="118"/>
        <v>23193.440000000002</v>
      </c>
      <c r="AI391" s="21">
        <f t="shared" si="119"/>
        <v>2.108494545454546</v>
      </c>
    </row>
    <row r="392" spans="1:35" ht="12.75" outlineLevel="1">
      <c r="A392" s="1" t="s">
        <v>937</v>
      </c>
      <c r="B392" s="16" t="s">
        <v>938</v>
      </c>
      <c r="C392" s="1" t="s">
        <v>1320</v>
      </c>
      <c r="E392" s="5">
        <v>8859</v>
      </c>
      <c r="G392" s="5">
        <v>0</v>
      </c>
      <c r="I392" s="9">
        <f t="shared" si="112"/>
        <v>8859</v>
      </c>
      <c r="K392" s="21" t="str">
        <f t="shared" si="113"/>
        <v>N.M.</v>
      </c>
      <c r="M392" s="9">
        <v>26577</v>
      </c>
      <c r="O392" s="9">
        <v>0</v>
      </c>
      <c r="Q392" s="9">
        <f t="shared" si="114"/>
        <v>26577</v>
      </c>
      <c r="S392" s="21" t="str">
        <f t="shared" si="115"/>
        <v>N.M.</v>
      </c>
      <c r="U392" s="9">
        <v>35436</v>
      </c>
      <c r="W392" s="9">
        <v>0</v>
      </c>
      <c r="Y392" s="9">
        <f t="shared" si="116"/>
        <v>35436</v>
      </c>
      <c r="AA392" s="21" t="str">
        <f t="shared" si="117"/>
        <v>N.M.</v>
      </c>
      <c r="AC392" s="9">
        <v>35436</v>
      </c>
      <c r="AE392" s="9">
        <v>0</v>
      </c>
      <c r="AG392" s="9">
        <f t="shared" si="118"/>
        <v>35436</v>
      </c>
      <c r="AI392" s="21" t="str">
        <f t="shared" si="119"/>
        <v>N.M.</v>
      </c>
    </row>
    <row r="393" spans="1:35" ht="12.75" outlineLevel="1">
      <c r="A393" s="1" t="s">
        <v>939</v>
      </c>
      <c r="B393" s="16" t="s">
        <v>940</v>
      </c>
      <c r="C393" s="1" t="s">
        <v>1321</v>
      </c>
      <c r="E393" s="5">
        <v>-71755.23</v>
      </c>
      <c r="G393" s="5">
        <v>-71560.49</v>
      </c>
      <c r="I393" s="9">
        <f t="shared" si="112"/>
        <v>-194.7399999999907</v>
      </c>
      <c r="K393" s="21">
        <f t="shared" si="113"/>
        <v>-0.00272133407694652</v>
      </c>
      <c r="M393" s="9">
        <v>-212893.83000000002</v>
      </c>
      <c r="O393" s="9">
        <v>-229861.182</v>
      </c>
      <c r="Q393" s="9">
        <f t="shared" si="114"/>
        <v>16967.351999999984</v>
      </c>
      <c r="S393" s="21">
        <f t="shared" si="115"/>
        <v>0.07381564756766971</v>
      </c>
      <c r="U393" s="9">
        <v>-281987.78</v>
      </c>
      <c r="W393" s="9">
        <v>-365248.022</v>
      </c>
      <c r="Y393" s="9">
        <f t="shared" si="116"/>
        <v>83260.24199999997</v>
      </c>
      <c r="AA393" s="21">
        <f t="shared" si="117"/>
        <v>0.22795535358162725</v>
      </c>
      <c r="AC393" s="9">
        <v>-974215.0210000001</v>
      </c>
      <c r="AE393" s="9">
        <v>-1192572.378</v>
      </c>
      <c r="AG393" s="9">
        <f t="shared" si="118"/>
        <v>218357.35699999996</v>
      </c>
      <c r="AI393" s="21">
        <f t="shared" si="119"/>
        <v>0.18309778175995953</v>
      </c>
    </row>
    <row r="394" spans="1:35" ht="12.75" outlineLevel="1">
      <c r="A394" s="1" t="s">
        <v>941</v>
      </c>
      <c r="B394" s="16" t="s">
        <v>942</v>
      </c>
      <c r="C394" s="1" t="s">
        <v>1322</v>
      </c>
      <c r="E394" s="5">
        <v>-887.63</v>
      </c>
      <c r="G394" s="5">
        <v>-878.6800000000001</v>
      </c>
      <c r="I394" s="9">
        <f t="shared" si="112"/>
        <v>-8.949999999999932</v>
      </c>
      <c r="K394" s="21">
        <f t="shared" si="113"/>
        <v>-0.010185733145172226</v>
      </c>
      <c r="M394" s="9">
        <v>-2645.48</v>
      </c>
      <c r="O394" s="9">
        <v>-2580.69</v>
      </c>
      <c r="Q394" s="9">
        <f t="shared" si="114"/>
        <v>-64.78999999999996</v>
      </c>
      <c r="S394" s="21">
        <f t="shared" si="115"/>
        <v>-0.025105688788657283</v>
      </c>
      <c r="U394" s="9">
        <v>-3387.14</v>
      </c>
      <c r="W394" s="9">
        <v>-3767.62</v>
      </c>
      <c r="Y394" s="9">
        <f t="shared" si="116"/>
        <v>380.48</v>
      </c>
      <c r="AA394" s="21">
        <f t="shared" si="117"/>
        <v>0.10098682988199448</v>
      </c>
      <c r="AC394" s="9">
        <v>-11084.094000000001</v>
      </c>
      <c r="AE394" s="9">
        <v>-12241.7</v>
      </c>
      <c r="AG394" s="9">
        <f t="shared" si="118"/>
        <v>1157.6059999999998</v>
      </c>
      <c r="AI394" s="21">
        <f t="shared" si="119"/>
        <v>0.09456251991145018</v>
      </c>
    </row>
    <row r="395" spans="1:35" ht="12.75" outlineLevel="1">
      <c r="A395" s="1" t="s">
        <v>943</v>
      </c>
      <c r="B395" s="16" t="s">
        <v>944</v>
      </c>
      <c r="C395" s="1" t="s">
        <v>1323</v>
      </c>
      <c r="E395" s="5">
        <v>-887.64</v>
      </c>
      <c r="G395" s="5">
        <v>-878.6800000000001</v>
      </c>
      <c r="I395" s="9">
        <f t="shared" si="112"/>
        <v>-8.959999999999923</v>
      </c>
      <c r="K395" s="21">
        <f t="shared" si="113"/>
        <v>-0.010197113852596989</v>
      </c>
      <c r="M395" s="9">
        <v>-2645.63</v>
      </c>
      <c r="O395" s="9">
        <v>-3081.61</v>
      </c>
      <c r="Q395" s="9">
        <f t="shared" si="114"/>
        <v>435.98</v>
      </c>
      <c r="S395" s="21">
        <f t="shared" si="115"/>
        <v>0.14147799364617847</v>
      </c>
      <c r="U395" s="9">
        <v>-3387.29</v>
      </c>
      <c r="W395" s="9">
        <v>-4537.66</v>
      </c>
      <c r="Y395" s="9">
        <f t="shared" si="116"/>
        <v>1150.37</v>
      </c>
      <c r="AA395" s="21">
        <f t="shared" si="117"/>
        <v>0.2535161294587959</v>
      </c>
      <c r="AC395" s="9">
        <v>-11092.352</v>
      </c>
      <c r="AE395" s="9">
        <v>-13011.577000000001</v>
      </c>
      <c r="AG395" s="9">
        <f t="shared" si="118"/>
        <v>1919.2250000000004</v>
      </c>
      <c r="AI395" s="21">
        <f t="shared" si="119"/>
        <v>0.14750133669423776</v>
      </c>
    </row>
    <row r="396" spans="1:35" ht="12.75" outlineLevel="1">
      <c r="A396" s="1" t="s">
        <v>945</v>
      </c>
      <c r="B396" s="16" t="s">
        <v>946</v>
      </c>
      <c r="C396" s="1" t="s">
        <v>1324</v>
      </c>
      <c r="E396" s="5">
        <v>0</v>
      </c>
      <c r="G396" s="5">
        <v>0</v>
      </c>
      <c r="I396" s="9">
        <f t="shared" si="112"/>
        <v>0</v>
      </c>
      <c r="K396" s="21">
        <f t="shared" si="113"/>
        <v>0</v>
      </c>
      <c r="M396" s="9">
        <v>0</v>
      </c>
      <c r="O396" s="9">
        <v>0</v>
      </c>
      <c r="Q396" s="9">
        <f t="shared" si="114"/>
        <v>0</v>
      </c>
      <c r="S396" s="21">
        <f t="shared" si="115"/>
        <v>0</v>
      </c>
      <c r="U396" s="9">
        <v>0</v>
      </c>
      <c r="W396" s="9">
        <v>0</v>
      </c>
      <c r="Y396" s="9">
        <f t="shared" si="116"/>
        <v>0</v>
      </c>
      <c r="AA396" s="21">
        <f t="shared" si="117"/>
        <v>0</v>
      </c>
      <c r="AC396" s="9">
        <v>0</v>
      </c>
      <c r="AE396" s="9">
        <v>1018.9300000000001</v>
      </c>
      <c r="AG396" s="9">
        <f t="shared" si="118"/>
        <v>-1018.9300000000001</v>
      </c>
      <c r="AI396" s="21" t="str">
        <f t="shared" si="119"/>
        <v>N.M.</v>
      </c>
    </row>
    <row r="397" spans="1:35" ht="12.75" outlineLevel="1">
      <c r="A397" s="1" t="s">
        <v>947</v>
      </c>
      <c r="B397" s="16" t="s">
        <v>948</v>
      </c>
      <c r="C397" s="1" t="s">
        <v>1324</v>
      </c>
      <c r="E397" s="5">
        <v>0</v>
      </c>
      <c r="G397" s="5">
        <v>-864.4300000000001</v>
      </c>
      <c r="I397" s="9">
        <f t="shared" si="112"/>
        <v>864.4300000000001</v>
      </c>
      <c r="K397" s="21" t="str">
        <f t="shared" si="113"/>
        <v>N.M.</v>
      </c>
      <c r="M397" s="9">
        <v>0</v>
      </c>
      <c r="O397" s="9">
        <v>-864.4300000000001</v>
      </c>
      <c r="Q397" s="9">
        <f t="shared" si="114"/>
        <v>864.4300000000001</v>
      </c>
      <c r="S397" s="21" t="str">
        <f t="shared" si="115"/>
        <v>N.M.</v>
      </c>
      <c r="U397" s="9">
        <v>0</v>
      </c>
      <c r="W397" s="9">
        <v>-864.4300000000001</v>
      </c>
      <c r="Y397" s="9">
        <f t="shared" si="116"/>
        <v>864.4300000000001</v>
      </c>
      <c r="AA397" s="21" t="str">
        <f t="shared" si="117"/>
        <v>N.M.</v>
      </c>
      <c r="AC397" s="9">
        <v>0</v>
      </c>
      <c r="AE397" s="9">
        <v>7147.57</v>
      </c>
      <c r="AG397" s="9">
        <f t="shared" si="118"/>
        <v>-7147.57</v>
      </c>
      <c r="AI397" s="21" t="str">
        <f t="shared" si="119"/>
        <v>N.M.</v>
      </c>
    </row>
    <row r="398" spans="1:35" ht="12.75" outlineLevel="1">
      <c r="A398" s="1" t="s">
        <v>949</v>
      </c>
      <c r="B398" s="16" t="s">
        <v>950</v>
      </c>
      <c r="C398" s="1" t="s">
        <v>1324</v>
      </c>
      <c r="E398" s="5">
        <v>0</v>
      </c>
      <c r="G398" s="5">
        <v>1002</v>
      </c>
      <c r="I398" s="9">
        <f t="shared" si="112"/>
        <v>-1002</v>
      </c>
      <c r="K398" s="21" t="str">
        <f t="shared" si="113"/>
        <v>N.M.</v>
      </c>
      <c r="M398" s="9">
        <v>0</v>
      </c>
      <c r="O398" s="9">
        <v>3006</v>
      </c>
      <c r="Q398" s="9">
        <f t="shared" si="114"/>
        <v>-3006</v>
      </c>
      <c r="S398" s="21" t="str">
        <f t="shared" si="115"/>
        <v>N.M.</v>
      </c>
      <c r="U398" s="9">
        <v>0</v>
      </c>
      <c r="W398" s="9">
        <v>4008</v>
      </c>
      <c r="Y398" s="9">
        <f t="shared" si="116"/>
        <v>-4008</v>
      </c>
      <c r="AA398" s="21" t="str">
        <f t="shared" si="117"/>
        <v>N.M.</v>
      </c>
      <c r="AC398" s="9">
        <v>8012</v>
      </c>
      <c r="AE398" s="9">
        <v>4008</v>
      </c>
      <c r="AG398" s="9">
        <f t="shared" si="118"/>
        <v>4004</v>
      </c>
      <c r="AI398" s="21">
        <f t="shared" si="119"/>
        <v>0.999001996007984</v>
      </c>
    </row>
    <row r="399" spans="1:35" ht="12.75" outlineLevel="1">
      <c r="A399" s="1" t="s">
        <v>951</v>
      </c>
      <c r="B399" s="16" t="s">
        <v>952</v>
      </c>
      <c r="C399" s="1" t="s">
        <v>1324</v>
      </c>
      <c r="E399" s="5">
        <v>2225</v>
      </c>
      <c r="G399" s="5">
        <v>0</v>
      </c>
      <c r="I399" s="9">
        <f t="shared" si="112"/>
        <v>2225</v>
      </c>
      <c r="K399" s="21" t="str">
        <f t="shared" si="113"/>
        <v>N.M.</v>
      </c>
      <c r="M399" s="9">
        <v>6675</v>
      </c>
      <c r="O399" s="9">
        <v>0</v>
      </c>
      <c r="Q399" s="9">
        <f t="shared" si="114"/>
        <v>6675</v>
      </c>
      <c r="S399" s="21" t="str">
        <f t="shared" si="115"/>
        <v>N.M.</v>
      </c>
      <c r="U399" s="9">
        <v>8900</v>
      </c>
      <c r="W399" s="9">
        <v>0</v>
      </c>
      <c r="Y399" s="9">
        <f t="shared" si="116"/>
        <v>8900</v>
      </c>
      <c r="AA399" s="21" t="str">
        <f t="shared" si="117"/>
        <v>N.M.</v>
      </c>
      <c r="AC399" s="9">
        <v>8900</v>
      </c>
      <c r="AE399" s="9">
        <v>0</v>
      </c>
      <c r="AG399" s="9">
        <f t="shared" si="118"/>
        <v>8900</v>
      </c>
      <c r="AI399" s="21" t="str">
        <f t="shared" si="119"/>
        <v>N.M.</v>
      </c>
    </row>
    <row r="400" spans="1:68" s="16" customFormat="1" ht="12.75">
      <c r="A400" s="16" t="s">
        <v>38</v>
      </c>
      <c r="B400" s="114"/>
      <c r="C400" s="16" t="s">
        <v>39</v>
      </c>
      <c r="D400" s="9"/>
      <c r="E400" s="9">
        <v>984609.72</v>
      </c>
      <c r="F400" s="9"/>
      <c r="G400" s="9">
        <v>1621382.5300000005</v>
      </c>
      <c r="H400" s="9"/>
      <c r="I400" s="9">
        <f aca="true" t="shared" si="120" ref="I400:I412">+E400-G400</f>
        <v>-636772.8100000005</v>
      </c>
      <c r="J400" s="44" t="str">
        <f>IF((+E400-G400)=(I400),"  ",$AO$511)</f>
        <v>  </v>
      </c>
      <c r="K400" s="38">
        <f aca="true" t="shared" si="121" ref="K400:K412">IF(G400&lt;0,IF(I400=0,0,IF(OR(G400=0,E400=0),"N.M.",IF(ABS(I400/G400)&gt;=10,"N.M.",I400/(-G400)))),IF(I400=0,0,IF(OR(G400=0,E400=0),"N.M.",IF(ABS(I400/G400)&gt;=10,"N.M.",I400/G400))))</f>
        <v>-0.3927344708715964</v>
      </c>
      <c r="L400" s="45"/>
      <c r="M400" s="5">
        <v>2972121.8800000004</v>
      </c>
      <c r="N400" s="9"/>
      <c r="O400" s="5">
        <v>3555518.077</v>
      </c>
      <c r="P400" s="9"/>
      <c r="Q400" s="9">
        <f aca="true" t="shared" si="122" ref="Q400:Q412">(+M400-O400)</f>
        <v>-583396.1969999997</v>
      </c>
      <c r="R400" s="44" t="str">
        <f>IF((+M400-O400)=(Q400),"  ",$AO$511)</f>
        <v>  </v>
      </c>
      <c r="S400" s="38">
        <f aca="true" t="shared" si="123" ref="S400:S412">IF(O400&lt;0,IF(Q400=0,0,IF(OR(O400=0,M400=0),"N.M.",IF(ABS(Q400/O400)&gt;=10,"N.M.",Q400/(-O400)))),IF(Q400=0,0,IF(OR(O400=0,M400=0),"N.M.",IF(ABS(Q400/O400)&gt;=10,"N.M.",Q400/O400))))</f>
        <v>-0.16408190996802507</v>
      </c>
      <c r="T400" s="45"/>
      <c r="U400" s="9">
        <v>4024495.559999999</v>
      </c>
      <c r="V400" s="9"/>
      <c r="W400" s="9">
        <v>3953813.2770000002</v>
      </c>
      <c r="X400" s="9"/>
      <c r="Y400" s="9">
        <f aca="true" t="shared" si="124" ref="Y400:Y412">(+U400-W400)</f>
        <v>70682.28299999889</v>
      </c>
      <c r="Z400" s="44" t="str">
        <f>IF((+U400-W400)=(Y400),"  ",$AO$511)</f>
        <v>  </v>
      </c>
      <c r="AA400" s="38">
        <f aca="true" t="shared" si="125" ref="AA400:AA412">IF(W400&lt;0,IF(Y400=0,0,IF(OR(W400=0,U400=0),"N.M.",IF(ABS(Y400/W400)&gt;=10,"N.M.",Y400/(-W400)))),IF(Y400=0,0,IF(OR(W400=0,U400=0),"N.M.",IF(ABS(Y400/W400)&gt;=10,"N.M.",Y400/W400))))</f>
        <v>0.017876990653850466</v>
      </c>
      <c r="AB400" s="45"/>
      <c r="AC400" s="9">
        <v>11753244.383</v>
      </c>
      <c r="AD400" s="9"/>
      <c r="AE400" s="9">
        <v>11545746.210999997</v>
      </c>
      <c r="AF400" s="9"/>
      <c r="AG400" s="9">
        <f aca="true" t="shared" si="126" ref="AG400:AG412">(+AC400-AE400)</f>
        <v>207498.17200000212</v>
      </c>
      <c r="AH400" s="44" t="str">
        <f>IF((+AC400-AE400)=(AG400),"  ",$AO$511)</f>
        <v>  </v>
      </c>
      <c r="AI400" s="38">
        <f aca="true" t="shared" si="127" ref="AI400:AI412">IF(AE400&lt;0,IF(AG400=0,0,IF(OR(AE400=0,AC400=0),"N.M.",IF(ABS(AG400/AE400)&gt;=10,"N.M.",AG400/(-AE400)))),IF(AG400=0,0,IF(OR(AE400=0,AC400=0),"N.M.",IF(ABS(AG400/AE400)&gt;=10,"N.M.",AG400/AE400))))</f>
        <v>0.01797182860318825</v>
      </c>
      <c r="AJ400" s="9"/>
      <c r="AK400" s="9"/>
      <c r="AL400" s="9"/>
      <c r="AM400" s="9"/>
      <c r="AN400" s="9"/>
      <c r="AO400" s="9"/>
      <c r="AP400" s="115"/>
      <c r="AQ400" s="116"/>
      <c r="AR400" s="45"/>
      <c r="AS400" s="9"/>
      <c r="AT400" s="9"/>
      <c r="AU400" s="9"/>
      <c r="AV400" s="9"/>
      <c r="AW400" s="9"/>
      <c r="AX400" s="115"/>
      <c r="AY400" s="116"/>
      <c r="AZ400" s="45"/>
      <c r="BA400" s="9"/>
      <c r="BB400" s="9"/>
      <c r="BC400" s="9"/>
      <c r="BD400" s="115"/>
      <c r="BE400" s="116"/>
      <c r="BF400" s="45"/>
      <c r="BG400" s="9"/>
      <c r="BH400" s="86"/>
      <c r="BI400" s="9"/>
      <c r="BJ400" s="86"/>
      <c r="BK400" s="9"/>
      <c r="BL400" s="86"/>
      <c r="BM400" s="9"/>
      <c r="BN400" s="86"/>
      <c r="BO400" s="86"/>
      <c r="BP400" s="86"/>
    </row>
    <row r="401" spans="1:35" ht="12.75" outlineLevel="1">
      <c r="A401" s="1" t="s">
        <v>953</v>
      </c>
      <c r="B401" s="16" t="s">
        <v>954</v>
      </c>
      <c r="C401" s="1" t="s">
        <v>1325</v>
      </c>
      <c r="E401" s="5">
        <v>0</v>
      </c>
      <c r="G401" s="5">
        <v>0</v>
      </c>
      <c r="I401" s="9">
        <f t="shared" si="120"/>
        <v>0</v>
      </c>
      <c r="K401" s="21">
        <f t="shared" si="121"/>
        <v>0</v>
      </c>
      <c r="M401" s="9">
        <v>0</v>
      </c>
      <c r="O401" s="9">
        <v>0</v>
      </c>
      <c r="Q401" s="9">
        <f t="shared" si="122"/>
        <v>0</v>
      </c>
      <c r="S401" s="21">
        <f t="shared" si="123"/>
        <v>0</v>
      </c>
      <c r="U401" s="9">
        <v>0</v>
      </c>
      <c r="W401" s="9">
        <v>0</v>
      </c>
      <c r="Y401" s="9">
        <f t="shared" si="124"/>
        <v>0</v>
      </c>
      <c r="AA401" s="21">
        <f t="shared" si="125"/>
        <v>0</v>
      </c>
      <c r="AC401" s="9">
        <v>0</v>
      </c>
      <c r="AE401" s="9">
        <v>42254</v>
      </c>
      <c r="AG401" s="9">
        <f t="shared" si="126"/>
        <v>-42254</v>
      </c>
      <c r="AI401" s="21" t="str">
        <f t="shared" si="127"/>
        <v>N.M.</v>
      </c>
    </row>
    <row r="402" spans="1:35" ht="12.75" outlineLevel="1">
      <c r="A402" s="1" t="s">
        <v>955</v>
      </c>
      <c r="B402" s="16" t="s">
        <v>956</v>
      </c>
      <c r="C402" s="1" t="s">
        <v>1325</v>
      </c>
      <c r="E402" s="5">
        <v>0</v>
      </c>
      <c r="G402" s="5">
        <v>0</v>
      </c>
      <c r="I402" s="9">
        <f t="shared" si="120"/>
        <v>0</v>
      </c>
      <c r="K402" s="21">
        <f t="shared" si="121"/>
        <v>0</v>
      </c>
      <c r="M402" s="9">
        <v>0</v>
      </c>
      <c r="O402" s="9">
        <v>0</v>
      </c>
      <c r="Q402" s="9">
        <f t="shared" si="122"/>
        <v>0</v>
      </c>
      <c r="S402" s="21">
        <f t="shared" si="123"/>
        <v>0</v>
      </c>
      <c r="U402" s="9">
        <v>0</v>
      </c>
      <c r="W402" s="9">
        <v>0</v>
      </c>
      <c r="Y402" s="9">
        <f t="shared" si="124"/>
        <v>0</v>
      </c>
      <c r="AA402" s="21">
        <f t="shared" si="125"/>
        <v>0</v>
      </c>
      <c r="AC402" s="9">
        <v>0</v>
      </c>
      <c r="AE402" s="9">
        <v>-525794.1</v>
      </c>
      <c r="AG402" s="9">
        <f t="shared" si="126"/>
        <v>525794.1</v>
      </c>
      <c r="AI402" s="21" t="str">
        <f t="shared" si="127"/>
        <v>N.M.</v>
      </c>
    </row>
    <row r="403" spans="1:35" ht="12.75" outlineLevel="1">
      <c r="A403" s="1" t="s">
        <v>957</v>
      </c>
      <c r="B403" s="16" t="s">
        <v>958</v>
      </c>
      <c r="C403" s="1" t="s">
        <v>1325</v>
      </c>
      <c r="E403" s="5">
        <v>0</v>
      </c>
      <c r="G403" s="5">
        <v>0</v>
      </c>
      <c r="I403" s="9">
        <f t="shared" si="120"/>
        <v>0</v>
      </c>
      <c r="K403" s="21">
        <f t="shared" si="121"/>
        <v>0</v>
      </c>
      <c r="M403" s="9">
        <v>0</v>
      </c>
      <c r="O403" s="9">
        <v>0</v>
      </c>
      <c r="Q403" s="9">
        <f t="shared" si="122"/>
        <v>0</v>
      </c>
      <c r="S403" s="21">
        <f t="shared" si="123"/>
        <v>0</v>
      </c>
      <c r="U403" s="9">
        <v>0</v>
      </c>
      <c r="W403" s="9">
        <v>0</v>
      </c>
      <c r="Y403" s="9">
        <f t="shared" si="124"/>
        <v>0</v>
      </c>
      <c r="AA403" s="21">
        <f t="shared" si="125"/>
        <v>0</v>
      </c>
      <c r="AC403" s="9">
        <v>-546981.1</v>
      </c>
      <c r="AE403" s="9">
        <v>1628942.29</v>
      </c>
      <c r="AG403" s="9">
        <f t="shared" si="126"/>
        <v>-2175923.39</v>
      </c>
      <c r="AI403" s="21">
        <f t="shared" si="127"/>
        <v>-1.3357891211726107</v>
      </c>
    </row>
    <row r="404" spans="1:35" ht="12.75" outlineLevel="1">
      <c r="A404" s="1" t="s">
        <v>959</v>
      </c>
      <c r="B404" s="16" t="s">
        <v>960</v>
      </c>
      <c r="C404" s="1" t="s">
        <v>1325</v>
      </c>
      <c r="E404" s="5">
        <v>0</v>
      </c>
      <c r="G404" s="5">
        <v>-4703.45</v>
      </c>
      <c r="I404" s="9">
        <f t="shared" si="120"/>
        <v>4703.45</v>
      </c>
      <c r="K404" s="21" t="str">
        <f t="shared" si="121"/>
        <v>N.M.</v>
      </c>
      <c r="M404" s="9">
        <v>0</v>
      </c>
      <c r="O404" s="9">
        <v>115609.63</v>
      </c>
      <c r="Q404" s="9">
        <f t="shared" si="122"/>
        <v>-115609.63</v>
      </c>
      <c r="S404" s="21" t="str">
        <f t="shared" si="123"/>
        <v>N.M.</v>
      </c>
      <c r="U404" s="9">
        <v>0</v>
      </c>
      <c r="W404" s="9">
        <v>-576600.05</v>
      </c>
      <c r="Y404" s="9">
        <f t="shared" si="124"/>
        <v>576600.05</v>
      </c>
      <c r="AA404" s="21" t="str">
        <f t="shared" si="125"/>
        <v>N.M.</v>
      </c>
      <c r="AC404" s="9">
        <v>-3439843.05</v>
      </c>
      <c r="AE404" s="9">
        <v>-576600.05</v>
      </c>
      <c r="AG404" s="9">
        <f t="shared" si="126"/>
        <v>-2863243</v>
      </c>
      <c r="AI404" s="21">
        <f t="shared" si="127"/>
        <v>-4.965734914521772</v>
      </c>
    </row>
    <row r="405" spans="1:35" ht="12.75" outlineLevel="1">
      <c r="A405" s="1" t="s">
        <v>961</v>
      </c>
      <c r="B405" s="16" t="s">
        <v>962</v>
      </c>
      <c r="C405" s="1" t="s">
        <v>1326</v>
      </c>
      <c r="E405" s="5">
        <v>-233909.37</v>
      </c>
      <c r="G405" s="5">
        <v>0</v>
      </c>
      <c r="I405" s="9">
        <f t="shared" si="120"/>
        <v>-233909.37</v>
      </c>
      <c r="K405" s="21" t="str">
        <f t="shared" si="121"/>
        <v>N.M.</v>
      </c>
      <c r="M405" s="9">
        <v>104118.06</v>
      </c>
      <c r="O405" s="9">
        <v>0</v>
      </c>
      <c r="Q405" s="9">
        <f t="shared" si="122"/>
        <v>104118.06</v>
      </c>
      <c r="S405" s="21" t="str">
        <f t="shared" si="123"/>
        <v>N.M.</v>
      </c>
      <c r="U405" s="9">
        <v>403937.21</v>
      </c>
      <c r="W405" s="9">
        <v>0</v>
      </c>
      <c r="Y405" s="9">
        <f t="shared" si="124"/>
        <v>403937.21</v>
      </c>
      <c r="AA405" s="21" t="str">
        <f t="shared" si="125"/>
        <v>N.M.</v>
      </c>
      <c r="AC405" s="9">
        <v>403937.21</v>
      </c>
      <c r="AE405" s="9">
        <v>0</v>
      </c>
      <c r="AG405" s="9">
        <f t="shared" si="126"/>
        <v>403937.21</v>
      </c>
      <c r="AI405" s="21" t="str">
        <f t="shared" si="127"/>
        <v>N.M.</v>
      </c>
    </row>
    <row r="406" spans="1:68" s="16" customFormat="1" ht="12.75">
      <c r="A406" s="16" t="s">
        <v>40</v>
      </c>
      <c r="B406" s="114"/>
      <c r="C406" s="16" t="s">
        <v>94</v>
      </c>
      <c r="D406" s="9"/>
      <c r="E406" s="9">
        <v>-233909.37</v>
      </c>
      <c r="F406" s="9"/>
      <c r="G406" s="9">
        <v>-4703.45</v>
      </c>
      <c r="H406" s="9"/>
      <c r="I406" s="9">
        <f t="shared" si="120"/>
        <v>-229205.91999999998</v>
      </c>
      <c r="J406" s="44" t="str">
        <f>IF((+E406-G406)=(I406),"  ",$AO$511)</f>
        <v>  </v>
      </c>
      <c r="K406" s="38" t="str">
        <f t="shared" si="121"/>
        <v>N.M.</v>
      </c>
      <c r="L406" s="45"/>
      <c r="M406" s="5">
        <v>104118.06</v>
      </c>
      <c r="N406" s="9"/>
      <c r="O406" s="5">
        <v>115609.63</v>
      </c>
      <c r="P406" s="9"/>
      <c r="Q406" s="9">
        <f t="shared" si="122"/>
        <v>-11491.570000000007</v>
      </c>
      <c r="R406" s="44" t="str">
        <f>IF((+M406-O406)=(Q406),"  ",$AO$511)</f>
        <v>  </v>
      </c>
      <c r="S406" s="38">
        <f t="shared" si="123"/>
        <v>-0.09939976453518627</v>
      </c>
      <c r="T406" s="45"/>
      <c r="U406" s="9">
        <v>403937.21</v>
      </c>
      <c r="V406" s="9"/>
      <c r="W406" s="9">
        <v>-576600.05</v>
      </c>
      <c r="X406" s="9"/>
      <c r="Y406" s="9">
        <f t="shared" si="124"/>
        <v>980537.26</v>
      </c>
      <c r="Z406" s="44" t="str">
        <f>IF((+U406-W406)=(Y406),"  ",$AO$511)</f>
        <v>  </v>
      </c>
      <c r="AA406" s="38">
        <f t="shared" si="125"/>
        <v>1.700550077996004</v>
      </c>
      <c r="AB406" s="45"/>
      <c r="AC406" s="9">
        <v>-3582886.94</v>
      </c>
      <c r="AD406" s="9"/>
      <c r="AE406" s="9">
        <v>568802.1399999999</v>
      </c>
      <c r="AF406" s="9"/>
      <c r="AG406" s="9">
        <f t="shared" si="126"/>
        <v>-4151689.08</v>
      </c>
      <c r="AH406" s="44" t="str">
        <f>IF((+AC406-AE406)=(AG406),"  ",$AO$511)</f>
        <v>  </v>
      </c>
      <c r="AI406" s="38">
        <f t="shared" si="127"/>
        <v>-7.299003973508259</v>
      </c>
      <c r="AJ406" s="9"/>
      <c r="AK406" s="9"/>
      <c r="AL406" s="9"/>
      <c r="AM406" s="9"/>
      <c r="AN406" s="9"/>
      <c r="AO406" s="9"/>
      <c r="AP406" s="115"/>
      <c r="AQ406" s="116"/>
      <c r="AR406" s="45"/>
      <c r="AS406" s="9"/>
      <c r="AT406" s="9"/>
      <c r="AU406" s="9"/>
      <c r="AV406" s="9"/>
      <c r="AW406" s="9"/>
      <c r="AX406" s="115"/>
      <c r="AY406" s="116"/>
      <c r="AZ406" s="45"/>
      <c r="BA406" s="9"/>
      <c r="BB406" s="9"/>
      <c r="BC406" s="9"/>
      <c r="BD406" s="115"/>
      <c r="BE406" s="116"/>
      <c r="BF406" s="45"/>
      <c r="BG406" s="9"/>
      <c r="BH406" s="86"/>
      <c r="BI406" s="9"/>
      <c r="BJ406" s="86"/>
      <c r="BK406" s="9"/>
      <c r="BL406" s="86"/>
      <c r="BM406" s="9"/>
      <c r="BN406" s="86"/>
      <c r="BO406" s="86"/>
      <c r="BP406" s="86"/>
    </row>
    <row r="407" spans="1:35" ht="12.75" outlineLevel="1">
      <c r="A407" s="1" t="s">
        <v>963</v>
      </c>
      <c r="B407" s="16" t="s">
        <v>964</v>
      </c>
      <c r="C407" s="1" t="s">
        <v>1327</v>
      </c>
      <c r="E407" s="5">
        <v>-1569851.17</v>
      </c>
      <c r="G407" s="5">
        <v>-478636.29000000004</v>
      </c>
      <c r="I407" s="9">
        <f t="shared" si="120"/>
        <v>-1091214.88</v>
      </c>
      <c r="K407" s="21">
        <f t="shared" si="121"/>
        <v>-2.2798415055406682</v>
      </c>
      <c r="M407" s="9">
        <v>1039912.93</v>
      </c>
      <c r="O407" s="9">
        <v>-2683690.17</v>
      </c>
      <c r="Q407" s="9">
        <f t="shared" si="122"/>
        <v>3723603.1</v>
      </c>
      <c r="S407" s="21">
        <f t="shared" si="123"/>
        <v>1.3874936613864037</v>
      </c>
      <c r="U407" s="9">
        <v>3302814.41</v>
      </c>
      <c r="W407" s="9">
        <v>-7036545.33</v>
      </c>
      <c r="Y407" s="9">
        <f t="shared" si="124"/>
        <v>10339359.74</v>
      </c>
      <c r="AA407" s="21">
        <f t="shared" si="125"/>
        <v>1.4693801084345464</v>
      </c>
      <c r="AC407" s="9">
        <v>-25572807.47</v>
      </c>
      <c r="AE407" s="9">
        <v>-7237424.54</v>
      </c>
      <c r="AG407" s="9">
        <f t="shared" si="126"/>
        <v>-18335382.93</v>
      </c>
      <c r="AI407" s="21">
        <f t="shared" si="127"/>
        <v>-2.5334126564862256</v>
      </c>
    </row>
    <row r="408" spans="1:35" ht="12.75" outlineLevel="1">
      <c r="A408" s="1" t="s">
        <v>965</v>
      </c>
      <c r="B408" s="16" t="s">
        <v>966</v>
      </c>
      <c r="C408" s="1" t="s">
        <v>1328</v>
      </c>
      <c r="E408" s="5">
        <v>2611061.9699999997</v>
      </c>
      <c r="G408" s="5">
        <v>3431254.27</v>
      </c>
      <c r="I408" s="9">
        <f t="shared" si="120"/>
        <v>-820192.3000000003</v>
      </c>
      <c r="K408" s="21">
        <f t="shared" si="121"/>
        <v>-0.23903570981931346</v>
      </c>
      <c r="M408" s="9">
        <v>8020479.21</v>
      </c>
      <c r="O408" s="9">
        <v>11161537.92</v>
      </c>
      <c r="Q408" s="9">
        <f t="shared" si="122"/>
        <v>-3141058.71</v>
      </c>
      <c r="S408" s="21">
        <f t="shared" si="123"/>
        <v>-0.2814180924271769</v>
      </c>
      <c r="U408" s="9">
        <v>11088538.21</v>
      </c>
      <c r="W408" s="9">
        <v>22145257.49</v>
      </c>
      <c r="Y408" s="9">
        <f t="shared" si="124"/>
        <v>-11056719.279999997</v>
      </c>
      <c r="AA408" s="21">
        <f t="shared" si="125"/>
        <v>-0.49928158591033833</v>
      </c>
      <c r="AC408" s="9">
        <v>102070844.06</v>
      </c>
      <c r="AE408" s="9">
        <v>69351020.73</v>
      </c>
      <c r="AG408" s="9">
        <f t="shared" si="126"/>
        <v>32719823.33</v>
      </c>
      <c r="AI408" s="21">
        <f t="shared" si="127"/>
        <v>0.47180016942196196</v>
      </c>
    </row>
    <row r="409" spans="1:35" ht="12.75" outlineLevel="1">
      <c r="A409" s="1" t="s">
        <v>967</v>
      </c>
      <c r="B409" s="16" t="s">
        <v>968</v>
      </c>
      <c r="C409" s="1" t="s">
        <v>1329</v>
      </c>
      <c r="E409" s="5">
        <v>-1824726.31</v>
      </c>
      <c r="G409" s="5">
        <v>-1691229.23</v>
      </c>
      <c r="I409" s="9">
        <f t="shared" si="120"/>
        <v>-133497.08000000007</v>
      </c>
      <c r="K409" s="21">
        <f t="shared" si="121"/>
        <v>-0.07893494130301903</v>
      </c>
      <c r="M409" s="9">
        <v>-7069428.38</v>
      </c>
      <c r="O409" s="9">
        <v>-6298387.76</v>
      </c>
      <c r="Q409" s="9">
        <f t="shared" si="122"/>
        <v>-771040.6200000001</v>
      </c>
      <c r="S409" s="21">
        <f t="shared" si="123"/>
        <v>-0.12241872831278336</v>
      </c>
      <c r="U409" s="9">
        <v>-9240560.92</v>
      </c>
      <c r="W409" s="9">
        <v>-9695372.73</v>
      </c>
      <c r="Y409" s="9">
        <f t="shared" si="124"/>
        <v>454811.8100000005</v>
      </c>
      <c r="AA409" s="21">
        <f t="shared" si="125"/>
        <v>0.04691019341553468</v>
      </c>
      <c r="AC409" s="9">
        <v>-61032415.2</v>
      </c>
      <c r="AE409" s="9">
        <v>-54327615.269999996</v>
      </c>
      <c r="AG409" s="9">
        <f t="shared" si="126"/>
        <v>-6704799.930000007</v>
      </c>
      <c r="AI409" s="21">
        <f t="shared" si="127"/>
        <v>-0.1234142138703893</v>
      </c>
    </row>
    <row r="410" spans="1:35" ht="12.75" outlineLevel="1">
      <c r="A410" s="1" t="s">
        <v>969</v>
      </c>
      <c r="B410" s="16" t="s">
        <v>970</v>
      </c>
      <c r="C410" s="1" t="s">
        <v>1330</v>
      </c>
      <c r="E410" s="5">
        <v>-58687</v>
      </c>
      <c r="G410" s="5">
        <v>-68496</v>
      </c>
      <c r="I410" s="9">
        <f t="shared" si="120"/>
        <v>9809</v>
      </c>
      <c r="K410" s="21">
        <f t="shared" si="121"/>
        <v>0.14320544265358562</v>
      </c>
      <c r="M410" s="9">
        <v>-176061</v>
      </c>
      <c r="O410" s="9">
        <v>-205488</v>
      </c>
      <c r="Q410" s="9">
        <f t="shared" si="122"/>
        <v>29427</v>
      </c>
      <c r="S410" s="21">
        <f t="shared" si="123"/>
        <v>0.14320544265358562</v>
      </c>
      <c r="U410" s="9">
        <v>-234748</v>
      </c>
      <c r="W410" s="9">
        <v>-273984</v>
      </c>
      <c r="Y410" s="9">
        <f t="shared" si="124"/>
        <v>39236</v>
      </c>
      <c r="AA410" s="21">
        <f t="shared" si="125"/>
        <v>0.14320544265358562</v>
      </c>
      <c r="AC410" s="9">
        <v>-782720</v>
      </c>
      <c r="AE410" s="9">
        <v>-853514</v>
      </c>
      <c r="AG410" s="9">
        <f t="shared" si="126"/>
        <v>70794</v>
      </c>
      <c r="AI410" s="21">
        <f t="shared" si="127"/>
        <v>0.0829441579165661</v>
      </c>
    </row>
    <row r="411" spans="1:68" s="90" customFormat="1" ht="12.75">
      <c r="A411" s="90" t="s">
        <v>41</v>
      </c>
      <c r="B411" s="91"/>
      <c r="C411" s="77" t="s">
        <v>1331</v>
      </c>
      <c r="D411" s="105"/>
      <c r="E411" s="105">
        <v>-842202.5100000002</v>
      </c>
      <c r="F411" s="105"/>
      <c r="G411" s="105">
        <v>1192892.75</v>
      </c>
      <c r="H411" s="105"/>
      <c r="I411" s="9">
        <f t="shared" si="120"/>
        <v>-2035095.2600000002</v>
      </c>
      <c r="J411" s="37" t="str">
        <f>IF((+E411-G411)=(I411),"  ",$AO$511)</f>
        <v>  </v>
      </c>
      <c r="K411" s="38">
        <f t="shared" si="121"/>
        <v>-1.7060169575177653</v>
      </c>
      <c r="L411" s="39"/>
      <c r="M411" s="5">
        <v>1814902.7600000007</v>
      </c>
      <c r="N411" s="9"/>
      <c r="O411" s="5">
        <v>1973971.9900000002</v>
      </c>
      <c r="P411" s="9"/>
      <c r="Q411" s="9">
        <f t="shared" si="122"/>
        <v>-159069.22999999952</v>
      </c>
      <c r="R411" s="37" t="str">
        <f>IF((+M411-O411)=(Q411),"  ",$AO$511)</f>
        <v>  </v>
      </c>
      <c r="S411" s="38">
        <f t="shared" si="123"/>
        <v>-0.0805833268181275</v>
      </c>
      <c r="T411" s="39"/>
      <c r="U411" s="9">
        <v>4916043.700000001</v>
      </c>
      <c r="V411" s="9"/>
      <c r="W411" s="9">
        <v>5139355.429999998</v>
      </c>
      <c r="X411" s="9"/>
      <c r="Y411" s="9">
        <f t="shared" si="124"/>
        <v>-223311.72999999672</v>
      </c>
      <c r="Z411" s="37" t="str">
        <f>IF((+U411-W411)=(Y411),"  ",$AO$511)</f>
        <v>  </v>
      </c>
      <c r="AA411" s="38">
        <f t="shared" si="125"/>
        <v>-0.0434513107804254</v>
      </c>
      <c r="AB411" s="39"/>
      <c r="AC411" s="9">
        <v>14682901.389999999</v>
      </c>
      <c r="AD411" s="9"/>
      <c r="AE411" s="9">
        <v>6932466.919999998</v>
      </c>
      <c r="AF411" s="9"/>
      <c r="AG411" s="9">
        <f t="shared" si="126"/>
        <v>7750434.470000001</v>
      </c>
      <c r="AH411" s="37" t="str">
        <f>IF((+AC411-AE411)=(AG411),"  ",$AO$511)</f>
        <v>  </v>
      </c>
      <c r="AI411" s="38">
        <f t="shared" si="127"/>
        <v>1.1179908334852902</v>
      </c>
      <c r="AJ411" s="105"/>
      <c r="AK411" s="105"/>
      <c r="AL411" s="105"/>
      <c r="AM411" s="105"/>
      <c r="AN411" s="105"/>
      <c r="AO411" s="105"/>
      <c r="AP411" s="106"/>
      <c r="AQ411" s="107"/>
      <c r="AR411" s="108"/>
      <c r="AS411" s="105"/>
      <c r="AT411" s="105"/>
      <c r="AU411" s="105"/>
      <c r="AV411" s="105"/>
      <c r="AW411" s="105"/>
      <c r="AX411" s="106"/>
      <c r="AY411" s="107"/>
      <c r="AZ411" s="108"/>
      <c r="BA411" s="105"/>
      <c r="BB411" s="105"/>
      <c r="BC411" s="105"/>
      <c r="BD411" s="106"/>
      <c r="BE411" s="107"/>
      <c r="BF411" s="108"/>
      <c r="BG411" s="105"/>
      <c r="BH411" s="109"/>
      <c r="BI411" s="105"/>
      <c r="BJ411" s="109"/>
      <c r="BK411" s="105"/>
      <c r="BL411" s="109"/>
      <c r="BM411" s="105"/>
      <c r="BN411" s="97"/>
      <c r="BO411" s="97"/>
      <c r="BP411" s="97"/>
    </row>
    <row r="412" spans="1:68" s="17" customFormat="1" ht="12.75">
      <c r="A412" s="17" t="s">
        <v>42</v>
      </c>
      <c r="B412" s="98"/>
      <c r="C412" s="17" t="s">
        <v>43</v>
      </c>
      <c r="D412" s="18"/>
      <c r="E412" s="18">
        <v>40179112.553</v>
      </c>
      <c r="F412" s="18"/>
      <c r="G412" s="18">
        <v>45090100.88499998</v>
      </c>
      <c r="H412" s="18"/>
      <c r="I412" s="18">
        <f t="shared" si="120"/>
        <v>-4910988.33199998</v>
      </c>
      <c r="J412" s="37" t="str">
        <f>IF((+E412-G412)=(I412),"  ",$AO$511)</f>
        <v>  </v>
      </c>
      <c r="K412" s="40">
        <f t="shared" si="121"/>
        <v>-0.10891499986937725</v>
      </c>
      <c r="L412" s="39"/>
      <c r="M412" s="8">
        <v>142534341.132</v>
      </c>
      <c r="N412" s="18"/>
      <c r="O412" s="8">
        <v>151538612.912</v>
      </c>
      <c r="P412" s="18"/>
      <c r="Q412" s="18">
        <f t="shared" si="122"/>
        <v>-9004271.780000001</v>
      </c>
      <c r="R412" s="37" t="str">
        <f>IF((+M412-O412)=(Q412),"  ",$AO$511)</f>
        <v>  </v>
      </c>
      <c r="S412" s="40">
        <f t="shared" si="123"/>
        <v>-0.059418993001004124</v>
      </c>
      <c r="T412" s="39"/>
      <c r="U412" s="18">
        <v>202994070.91299993</v>
      </c>
      <c r="V412" s="18"/>
      <c r="W412" s="18">
        <v>213777508.46899998</v>
      </c>
      <c r="X412" s="18"/>
      <c r="Y412" s="18">
        <f t="shared" si="124"/>
        <v>-10783437.556000054</v>
      </c>
      <c r="Z412" s="37" t="str">
        <f>IF((+U412-W412)=(Y412),"  ",$AO$511)</f>
        <v>  </v>
      </c>
      <c r="AA412" s="40">
        <f t="shared" si="125"/>
        <v>-0.05044233901511565</v>
      </c>
      <c r="AB412" s="39"/>
      <c r="AC412" s="18">
        <v>586259846.4499996</v>
      </c>
      <c r="AD412" s="18"/>
      <c r="AE412" s="18">
        <v>646365237.6330001</v>
      </c>
      <c r="AF412" s="18"/>
      <c r="AG412" s="18">
        <f t="shared" si="126"/>
        <v>-60105391.183000565</v>
      </c>
      <c r="AH412" s="37" t="str">
        <f>IF((+AC412-AE412)=(AG412),"  ",$AO$511)</f>
        <v>  </v>
      </c>
      <c r="AI412" s="40">
        <f t="shared" si="127"/>
        <v>-0.09298982631415556</v>
      </c>
      <c r="AJ412" s="18"/>
      <c r="AK412" s="18"/>
      <c r="AL412" s="18"/>
      <c r="AM412" s="18"/>
      <c r="AN412" s="18"/>
      <c r="AO412" s="18"/>
      <c r="AP412" s="85"/>
      <c r="AQ412" s="117"/>
      <c r="AR412" s="39"/>
      <c r="AS412" s="18"/>
      <c r="AT412" s="18"/>
      <c r="AU412" s="18"/>
      <c r="AV412" s="18"/>
      <c r="AW412" s="18"/>
      <c r="AX412" s="85"/>
      <c r="AY412" s="117"/>
      <c r="AZ412" s="39"/>
      <c r="BA412" s="18"/>
      <c r="BB412" s="18"/>
      <c r="BC412" s="18"/>
      <c r="BD412" s="85"/>
      <c r="BE412" s="117"/>
      <c r="BF412" s="39"/>
      <c r="BG412" s="18"/>
      <c r="BH412" s="104"/>
      <c r="BI412" s="18"/>
      <c r="BJ412" s="104"/>
      <c r="BK412" s="18"/>
      <c r="BL412" s="104"/>
      <c r="BM412" s="18"/>
      <c r="BN412" s="104"/>
      <c r="BO412" s="104"/>
      <c r="BP412" s="104"/>
    </row>
    <row r="413" spans="5:53" ht="12.75">
      <c r="E413" s="41" t="str">
        <f>IF(ABS(E126+E157+E163+E316+E351+E357+E400+E406+E411-E412)&gt;$AO$507,$AO$510," ")</f>
        <v> </v>
      </c>
      <c r="F413" s="27"/>
      <c r="G413" s="41" t="str">
        <f>IF(ABS(G126+G157+G163+G316+G351+G357+G400+G406+G411-G412)&gt;$AO$507,$AO$510," ")</f>
        <v> </v>
      </c>
      <c r="H413" s="42"/>
      <c r="I413" s="41" t="str">
        <f>IF(ABS(I126+I157+I163+I316+I351+I357+I400+I406+I411-I412)&gt;$AO$507,$AO$510," ")</f>
        <v> </v>
      </c>
      <c r="M413" s="41" t="str">
        <f>IF(ABS(M126+M157+M163+M316+M351+M357+M400+M406+M411-M412)&gt;$AO$507,$AO$510," ")</f>
        <v> </v>
      </c>
      <c r="N413" s="42"/>
      <c r="O413" s="41" t="str">
        <f>IF(ABS(O126+O157+O163+O316+O351+O357+O400+O406+O411-O412)&gt;$AO$507,$AO$510," ")</f>
        <v> </v>
      </c>
      <c r="P413" s="28"/>
      <c r="Q413" s="41" t="str">
        <f>IF(ABS(Q126+Q157+Q163+Q316+Q351+Q357+Q400+Q406+Q411-Q412)&gt;$AO$507,$AO$510," ")</f>
        <v> </v>
      </c>
      <c r="U413" s="41" t="str">
        <f>IF(ABS(U126+U157+U163+U316+U351+U357+U400+U406+U411-U412)&gt;$AO$507,$AO$510," ")</f>
        <v> </v>
      </c>
      <c r="V413" s="28"/>
      <c r="W413" s="41" t="str">
        <f>IF(ABS(W126+W157+W163+W316+W351+W357+W400+W406+W411-W412)&gt;$AO$507,$AO$510," ")</f>
        <v> </v>
      </c>
      <c r="X413" s="28"/>
      <c r="Y413" s="41" t="str">
        <f>IF(ABS(Y126+Y157+Y163+Y316+Y351+Y357+Y400+Y406+Y411-Y412)&gt;$AO$507,$AO$510," ")</f>
        <v> </v>
      </c>
      <c r="AC413" s="41" t="str">
        <f>IF(ABS(AC126+AC157+AC163+AC316+AC351+AC357+AC400+AC406+AC411-AC412)&gt;$AO$507,$AO$510," ")</f>
        <v> </v>
      </c>
      <c r="AD413" s="28"/>
      <c r="AE413" s="41" t="str">
        <f>IF(ABS(AE126+AE157+AE163+AE316+AE351+AE357+AE400+AE406+AE411-AE412)&gt;$AO$507,$AO$510," ")</f>
        <v> </v>
      </c>
      <c r="AF413" s="42"/>
      <c r="AG413" s="41" t="str">
        <f>IF(ABS(AG126+AG157+AG163+AG316+AG351+AG357+AG400+AG406+AG411-AG412)&gt;$AO$507,$AO$510," ")</f>
        <v> </v>
      </c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</row>
    <row r="414" spans="1:53" ht="12.75">
      <c r="A414" s="76" t="s">
        <v>44</v>
      </c>
      <c r="C414" s="2" t="s">
        <v>45</v>
      </c>
      <c r="D414" s="8"/>
      <c r="E414" s="8">
        <v>1313142.7480000036</v>
      </c>
      <c r="F414" s="8"/>
      <c r="G414" s="8">
        <v>5723990.915000005</v>
      </c>
      <c r="H414" s="18"/>
      <c r="I414" s="18">
        <f>(+E414-G414)</f>
        <v>-4410848.167000001</v>
      </c>
      <c r="J414" s="37" t="str">
        <f>IF((+E414-G414)=(I414),"  ",$AO$511)</f>
        <v>  </v>
      </c>
      <c r="K414" s="40">
        <f>IF(G414&lt;0,IF(I414=0,0,IF(OR(G414=0,E414=0),"N.M.",IF(ABS(I414/G414)&gt;=10,"N.M.",I414/(-G414)))),IF(I414=0,0,IF(OR(G414=0,E414=0),"N.M.",IF(ABS(I414/G414)&gt;=10,"N.M.",I414/G414))))</f>
        <v>-0.7705896519578941</v>
      </c>
      <c r="L414" s="39"/>
      <c r="M414" s="8">
        <v>11857752.806999978</v>
      </c>
      <c r="N414" s="18"/>
      <c r="O414" s="8">
        <v>14892020.847999921</v>
      </c>
      <c r="P414" s="18"/>
      <c r="Q414" s="18">
        <f>(+M414-O414)</f>
        <v>-3034268.0409999434</v>
      </c>
      <c r="R414" s="37" t="str">
        <f>IF((+M414-O414)=(Q414),"  ",$AO$511)</f>
        <v>  </v>
      </c>
      <c r="S414" s="40">
        <f>IF(O414&lt;0,IF(Q414=0,0,IF(OR(O414=0,M414=0),"N.M.",IF(ABS(Q414/O414)&gt;=10,"N.M.",Q414/(-O414)))),IF(Q414=0,0,IF(OR(O414=0,M414=0),"N.M.",IF(ABS(Q414/O414)&gt;=10,"N.M.",Q414/O414))))</f>
        <v>-0.20375126196572993</v>
      </c>
      <c r="T414" s="39"/>
      <c r="U414" s="18">
        <v>19933225.427999873</v>
      </c>
      <c r="V414" s="18"/>
      <c r="W414" s="18">
        <v>22576811.027000032</v>
      </c>
      <c r="X414" s="18"/>
      <c r="Y414" s="18">
        <f>(+U414-W414)</f>
        <v>-2643585.5990001597</v>
      </c>
      <c r="Z414" s="37" t="str">
        <f>IF((+U414-W414)=(Y414),"  ",$AO$511)</f>
        <v>  </v>
      </c>
      <c r="AA414" s="40">
        <f>IF(W414&lt;0,IF(Y414=0,0,IF(OR(W414=0,U414=0),"N.M.",IF(ABS(Y414/W414)&gt;=10,"N.M.",Y414/(-W414)))),IF(Y414=0,0,IF(OR(W414=0,U414=0),"N.M.",IF(ABS(Y414/W414)&gt;=10,"N.M.",Y414/W414))))</f>
        <v>-0.11709295860423538</v>
      </c>
      <c r="AB414" s="39"/>
      <c r="AC414" s="18">
        <v>53651624.35000006</v>
      </c>
      <c r="AD414" s="18"/>
      <c r="AE414" s="18">
        <v>59730476.96899999</v>
      </c>
      <c r="AF414" s="18"/>
      <c r="AG414" s="18">
        <f>(+AC414-AE414)</f>
        <v>-6078852.618999928</v>
      </c>
      <c r="AH414" s="37" t="str">
        <f>IF((+AC414-AE414)=(AG414),"  ",$AO$511)</f>
        <v>  </v>
      </c>
      <c r="AI414" s="40">
        <f>IF(AE414&lt;0,IF(AG414=0,0,IF(OR(AE414=0,AC414=0),"N.M.",IF(ABS(AG414/AE414)&gt;=10,"N.M.",AG414/(-AE414)))),IF(AG414=0,0,IF(OR(AE414=0,AC414=0),"N.M.",IF(ABS(AG414/AE414)&gt;=10,"N.M.",AG414/AE414))))</f>
        <v>-0.10177137246291942</v>
      </c>
      <c r="AJ414" s="39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</row>
    <row r="415" spans="3:53" ht="12.75">
      <c r="C415" s="2"/>
      <c r="D415" s="8"/>
      <c r="E415" s="41" t="str">
        <f>IF(ABS(E114-E412-E414)&gt;$AO$507,$AO$510," ")</f>
        <v> </v>
      </c>
      <c r="F415" s="27"/>
      <c r="G415" s="41" t="str">
        <f>IF(ABS(G114-G412-G414)&gt;$AO$507,$AO$510," ")</f>
        <v> </v>
      </c>
      <c r="H415" s="42"/>
      <c r="I415" s="41" t="str">
        <f>IF(ABS(I114-I412-I414)&gt;$AO$507,$AO$510," ")</f>
        <v> </v>
      </c>
      <c r="M415" s="41" t="str">
        <f>IF(ABS(M114-M412-M414)&gt;$AO$507,$AO$510," ")</f>
        <v> </v>
      </c>
      <c r="N415" s="42"/>
      <c r="O415" s="41" t="str">
        <f>IF(ABS(O114-O412-O414)&gt;$AO$507,$AO$510," ")</f>
        <v> </v>
      </c>
      <c r="P415" s="42"/>
      <c r="Q415" s="41" t="str">
        <f>IF(ABS(Q114-Q412-Q414)&gt;$AO$507,$AO$510," ")</f>
        <v> </v>
      </c>
      <c r="U415" s="41" t="str">
        <f>IF(ABS(U114-U412-U414)&gt;$AO$507,$AO$510," ")</f>
        <v> </v>
      </c>
      <c r="V415" s="28"/>
      <c r="W415" s="41" t="str">
        <f>IF(ABS(W114-W412-W414)&gt;$AO$507,$AO$510," ")</f>
        <v> </v>
      </c>
      <c r="X415" s="42"/>
      <c r="Y415" s="41" t="str">
        <f>IF(ABS(Y114-Y412-Y414)&gt;$AO$507,$AO$510," ")</f>
        <v> </v>
      </c>
      <c r="AC415" s="41" t="str">
        <f>IF(ABS(AC114-AC412-AC414)&gt;$AO$507,$AO$510," ")</f>
        <v> </v>
      </c>
      <c r="AD415" s="28"/>
      <c r="AE415" s="41" t="str">
        <f>IF(ABS(AE114-AE412-AE414)&gt;$AO$507,$AO$510," ")</f>
        <v> </v>
      </c>
      <c r="AF415" s="42"/>
      <c r="AG415" s="41" t="str">
        <f>IF(ABS(AG114-AG412-AG414)&gt;$AO$507,$AO$510," ")</f>
        <v> </v>
      </c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</row>
    <row r="416" spans="3:53" ht="13.5" customHeight="1">
      <c r="C416" s="2" t="s">
        <v>46</v>
      </c>
      <c r="D416" s="8"/>
      <c r="E416" s="31"/>
      <c r="F416" s="31"/>
      <c r="G416" s="31"/>
      <c r="H416" s="18"/>
      <c r="M416" s="5"/>
      <c r="N416" s="18"/>
      <c r="O416" s="5"/>
      <c r="P416" s="9"/>
      <c r="U416" s="31"/>
      <c r="V416" s="31"/>
      <c r="W416" s="31"/>
      <c r="AC416" s="31"/>
      <c r="AD416" s="31"/>
      <c r="AE416" s="31"/>
      <c r="AF416" s="18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</row>
    <row r="417" spans="1:35" ht="12.75" outlineLevel="1">
      <c r="A417" s="1" t="s">
        <v>971</v>
      </c>
      <c r="B417" s="16" t="s">
        <v>972</v>
      </c>
      <c r="C417" s="1" t="s">
        <v>1332</v>
      </c>
      <c r="E417" s="5">
        <v>4600</v>
      </c>
      <c r="G417" s="5">
        <v>9100</v>
      </c>
      <c r="I417" s="9">
        <f aca="true" t="shared" si="128" ref="I417:I443">+E417-G417</f>
        <v>-4500</v>
      </c>
      <c r="K417" s="21">
        <f aca="true" t="shared" si="129" ref="K417:K443">IF(G417&lt;0,IF(I417=0,0,IF(OR(G417=0,E417=0),"N.M.",IF(ABS(I417/G417)&gt;=10,"N.M.",I417/(-G417)))),IF(I417=0,0,IF(OR(G417=0,E417=0),"N.M.",IF(ABS(I417/G417)&gt;=10,"N.M.",I417/G417))))</f>
        <v>-0.4945054945054945</v>
      </c>
      <c r="M417" s="9">
        <v>14800</v>
      </c>
      <c r="O417" s="9">
        <v>14400</v>
      </c>
      <c r="Q417" s="9">
        <f aca="true" t="shared" si="130" ref="Q417:Q443">+M417-O417</f>
        <v>400</v>
      </c>
      <c r="S417" s="21">
        <f aca="true" t="shared" si="131" ref="S417:S443">IF(O417&lt;0,IF(Q417=0,0,IF(OR(O417=0,M417=0),"N.M.",IF(ABS(Q417/O417)&gt;=10,"N.M.",Q417/(-O417)))),IF(Q417=0,0,IF(OR(O417=0,M417=0),"N.M.",IF(ABS(Q417/O417)&gt;=10,"N.M.",Q417/O417))))</f>
        <v>0.027777777777777776</v>
      </c>
      <c r="U417" s="9">
        <v>19400</v>
      </c>
      <c r="W417" s="9">
        <v>18625</v>
      </c>
      <c r="Y417" s="9">
        <f aca="true" t="shared" si="132" ref="Y417:Y443">+U417-W417</f>
        <v>775</v>
      </c>
      <c r="AA417" s="21">
        <f aca="true" t="shared" si="133" ref="AA417:AA443">IF(W417&lt;0,IF(Y417=0,0,IF(OR(W417=0,U417=0),"N.M.",IF(ABS(Y417/W417)&gt;=10,"N.M.",Y417/(-W417)))),IF(Y417=0,0,IF(OR(W417=0,U417=0),"N.M.",IF(ABS(Y417/W417)&gt;=10,"N.M.",Y417/W417))))</f>
        <v>0.04161073825503356</v>
      </c>
      <c r="AC417" s="9">
        <v>56200</v>
      </c>
      <c r="AE417" s="9">
        <v>52425</v>
      </c>
      <c r="AG417" s="9">
        <f aca="true" t="shared" si="134" ref="AG417:AG443">+AC417-AE417</f>
        <v>3775</v>
      </c>
      <c r="AI417" s="21">
        <f aca="true" t="shared" si="135" ref="AI417:AI443">IF(AE417&lt;0,IF(AG417=0,0,IF(OR(AE417=0,AC417=0),"N.M.",IF(ABS(AG417/AE417)&gt;=10,"N.M.",AG417/(-AE417)))),IF(AG417=0,0,IF(OR(AE417=0,AC417=0),"N.M.",IF(ABS(AG417/AE417)&gt;=10,"N.M.",AG417/AE417))))</f>
        <v>0.07200762994754412</v>
      </c>
    </row>
    <row r="418" spans="1:35" ht="12.75" outlineLevel="1">
      <c r="A418" s="1" t="s">
        <v>973</v>
      </c>
      <c r="B418" s="16" t="s">
        <v>974</v>
      </c>
      <c r="C418" s="1" t="s">
        <v>1333</v>
      </c>
      <c r="E418" s="5">
        <v>-555.8100000000001</v>
      </c>
      <c r="G418" s="5">
        <v>-555.8100000000001</v>
      </c>
      <c r="I418" s="9">
        <f t="shared" si="128"/>
        <v>0</v>
      </c>
      <c r="K418" s="21">
        <f t="shared" si="129"/>
        <v>0</v>
      </c>
      <c r="M418" s="9">
        <v>-1667.43</v>
      </c>
      <c r="O418" s="9">
        <v>-1667.43</v>
      </c>
      <c r="Q418" s="9">
        <f t="shared" si="130"/>
        <v>0</v>
      </c>
      <c r="S418" s="21">
        <f t="shared" si="131"/>
        <v>0</v>
      </c>
      <c r="U418" s="9">
        <v>-2223.2400000000002</v>
      </c>
      <c r="W418" s="9">
        <v>-2223.2400000000002</v>
      </c>
      <c r="Y418" s="9">
        <f t="shared" si="132"/>
        <v>0</v>
      </c>
      <c r="AA418" s="21">
        <f t="shared" si="133"/>
        <v>0</v>
      </c>
      <c r="AC418" s="9">
        <v>-6669.720000000001</v>
      </c>
      <c r="AE418" s="9">
        <v>-6669.720000000001</v>
      </c>
      <c r="AG418" s="9">
        <f t="shared" si="134"/>
        <v>0</v>
      </c>
      <c r="AI418" s="21">
        <f t="shared" si="135"/>
        <v>0</v>
      </c>
    </row>
    <row r="419" spans="1:35" ht="12.75" outlineLevel="1">
      <c r="A419" s="1" t="s">
        <v>975</v>
      </c>
      <c r="B419" s="16" t="s">
        <v>976</v>
      </c>
      <c r="C419" s="1" t="s">
        <v>1334</v>
      </c>
      <c r="E419" s="5">
        <v>2386.65</v>
      </c>
      <c r="G419" s="5">
        <v>2182.61</v>
      </c>
      <c r="I419" s="9">
        <f t="shared" si="128"/>
        <v>204.03999999999996</v>
      </c>
      <c r="K419" s="21">
        <f t="shared" si="129"/>
        <v>0.09348440628421933</v>
      </c>
      <c r="M419" s="9">
        <v>7095.32</v>
      </c>
      <c r="O419" s="9">
        <v>7407.3</v>
      </c>
      <c r="Q419" s="9">
        <f t="shared" si="130"/>
        <v>-311.9800000000005</v>
      </c>
      <c r="S419" s="21">
        <f t="shared" si="131"/>
        <v>-0.04211791070970535</v>
      </c>
      <c r="U419" s="9">
        <v>9288.12</v>
      </c>
      <c r="W419" s="9">
        <v>9607.75</v>
      </c>
      <c r="Y419" s="9">
        <f t="shared" si="132"/>
        <v>-319.6299999999992</v>
      </c>
      <c r="AA419" s="21">
        <f t="shared" si="133"/>
        <v>-0.03326793474018362</v>
      </c>
      <c r="AC419" s="9">
        <v>34141.83</v>
      </c>
      <c r="AE419" s="9">
        <v>683468.5700000001</v>
      </c>
      <c r="AG419" s="9">
        <f t="shared" si="134"/>
        <v>-649326.7400000001</v>
      </c>
      <c r="AI419" s="21">
        <f t="shared" si="135"/>
        <v>-0.9500462325575557</v>
      </c>
    </row>
    <row r="420" spans="1:35" ht="12.75" outlineLevel="1">
      <c r="A420" s="1" t="s">
        <v>977</v>
      </c>
      <c r="B420" s="16" t="s">
        <v>978</v>
      </c>
      <c r="C420" s="1" t="s">
        <v>1335</v>
      </c>
      <c r="E420" s="5">
        <v>300.40000000000003</v>
      </c>
      <c r="G420" s="5">
        <v>812.2</v>
      </c>
      <c r="I420" s="9">
        <f t="shared" si="128"/>
        <v>-511.8</v>
      </c>
      <c r="K420" s="21">
        <f t="shared" si="129"/>
        <v>-0.6301403595173602</v>
      </c>
      <c r="M420" s="9">
        <v>716.48</v>
      </c>
      <c r="O420" s="9">
        <v>2277.06</v>
      </c>
      <c r="Q420" s="9">
        <f t="shared" si="130"/>
        <v>-1560.58</v>
      </c>
      <c r="S420" s="21">
        <f t="shared" si="131"/>
        <v>-0.6853486513311023</v>
      </c>
      <c r="U420" s="9">
        <v>774.65</v>
      </c>
      <c r="W420" s="9">
        <v>2277.06</v>
      </c>
      <c r="Y420" s="9">
        <f t="shared" si="132"/>
        <v>-1502.4099999999999</v>
      </c>
      <c r="AA420" s="21">
        <f t="shared" si="133"/>
        <v>-0.6598025524140777</v>
      </c>
      <c r="AC420" s="9">
        <v>22209.79</v>
      </c>
      <c r="AE420" s="9">
        <v>4417.389999999999</v>
      </c>
      <c r="AG420" s="9">
        <f t="shared" si="134"/>
        <v>17792.4</v>
      </c>
      <c r="AI420" s="21">
        <f t="shared" si="135"/>
        <v>4.027808275927641</v>
      </c>
    </row>
    <row r="421" spans="1:35" ht="12.75" outlineLevel="1">
      <c r="A421" s="1" t="s">
        <v>979</v>
      </c>
      <c r="B421" s="16" t="s">
        <v>980</v>
      </c>
      <c r="C421" s="1" t="s">
        <v>1336</v>
      </c>
      <c r="E421" s="5">
        <v>83889.97</v>
      </c>
      <c r="G421" s="5">
        <v>0</v>
      </c>
      <c r="I421" s="9">
        <f t="shared" si="128"/>
        <v>83889.97</v>
      </c>
      <c r="K421" s="21" t="str">
        <f t="shared" si="129"/>
        <v>N.M.</v>
      </c>
      <c r="M421" s="9">
        <v>215529.4</v>
      </c>
      <c r="O421" s="9">
        <v>-21321.13</v>
      </c>
      <c r="Q421" s="9">
        <f t="shared" si="130"/>
        <v>236850.53</v>
      </c>
      <c r="S421" s="21" t="str">
        <f t="shared" si="131"/>
        <v>N.M.</v>
      </c>
      <c r="U421" s="9">
        <v>301728.57</v>
      </c>
      <c r="W421" s="9">
        <v>-21610.57</v>
      </c>
      <c r="Y421" s="9">
        <f t="shared" si="132"/>
        <v>323339.14</v>
      </c>
      <c r="AA421" s="21" t="str">
        <f t="shared" si="133"/>
        <v>N.M.</v>
      </c>
      <c r="AC421" s="9">
        <v>714149.1000000001</v>
      </c>
      <c r="AE421" s="9">
        <v>530437.8500000001</v>
      </c>
      <c r="AG421" s="9">
        <f t="shared" si="134"/>
        <v>183711.25</v>
      </c>
      <c r="AI421" s="21">
        <f t="shared" si="135"/>
        <v>0.3463388783436174</v>
      </c>
    </row>
    <row r="422" spans="1:35" ht="12.75" outlineLevel="1">
      <c r="A422" s="1" t="s">
        <v>981</v>
      </c>
      <c r="B422" s="16" t="s">
        <v>982</v>
      </c>
      <c r="C422" s="1" t="s">
        <v>1337</v>
      </c>
      <c r="E422" s="5">
        <v>-105822.61</v>
      </c>
      <c r="G422" s="5">
        <v>0</v>
      </c>
      <c r="I422" s="9">
        <f t="shared" si="128"/>
        <v>-105822.61</v>
      </c>
      <c r="K422" s="21" t="str">
        <f t="shared" si="129"/>
        <v>N.M.</v>
      </c>
      <c r="M422" s="9">
        <v>-105822.61</v>
      </c>
      <c r="O422" s="9">
        <v>0</v>
      </c>
      <c r="Q422" s="9">
        <f t="shared" si="130"/>
        <v>-105822.61</v>
      </c>
      <c r="S422" s="21" t="str">
        <f t="shared" si="131"/>
        <v>N.M.</v>
      </c>
      <c r="U422" s="9">
        <v>-105822.61</v>
      </c>
      <c r="W422" s="9">
        <v>0</v>
      </c>
      <c r="Y422" s="9">
        <f t="shared" si="132"/>
        <v>-105822.61</v>
      </c>
      <c r="AA422" s="21" t="str">
        <f t="shared" si="133"/>
        <v>N.M.</v>
      </c>
      <c r="AC422" s="9">
        <v>-105822.61</v>
      </c>
      <c r="AE422" s="9">
        <v>0</v>
      </c>
      <c r="AG422" s="9">
        <f t="shared" si="134"/>
        <v>-105822.61</v>
      </c>
      <c r="AI422" s="21" t="str">
        <f t="shared" si="135"/>
        <v>N.M.</v>
      </c>
    </row>
    <row r="423" spans="1:35" ht="12.75" outlineLevel="1">
      <c r="A423" s="1" t="s">
        <v>983</v>
      </c>
      <c r="B423" s="16" t="s">
        <v>984</v>
      </c>
      <c r="C423" s="1" t="s">
        <v>1338</v>
      </c>
      <c r="E423" s="5">
        <v>300</v>
      </c>
      <c r="G423" s="5">
        <v>295</v>
      </c>
      <c r="I423" s="9">
        <f t="shared" si="128"/>
        <v>5</v>
      </c>
      <c r="K423" s="21">
        <f t="shared" si="129"/>
        <v>0.01694915254237288</v>
      </c>
      <c r="M423" s="9">
        <v>30343.45</v>
      </c>
      <c r="O423" s="9">
        <v>29068.45</v>
      </c>
      <c r="Q423" s="9">
        <f t="shared" si="130"/>
        <v>1275</v>
      </c>
      <c r="S423" s="21">
        <f t="shared" si="131"/>
        <v>0.04386198782528824</v>
      </c>
      <c r="U423" s="9">
        <v>30743.45</v>
      </c>
      <c r="W423" s="9">
        <v>29463.45</v>
      </c>
      <c r="Y423" s="9">
        <f t="shared" si="132"/>
        <v>1280</v>
      </c>
      <c r="AA423" s="21">
        <f t="shared" si="133"/>
        <v>0.04344365646249845</v>
      </c>
      <c r="AC423" s="9">
        <v>63376.9</v>
      </c>
      <c r="AE423" s="9">
        <v>63711.899999999994</v>
      </c>
      <c r="AG423" s="9">
        <f t="shared" si="134"/>
        <v>-334.9999999999927</v>
      </c>
      <c r="AI423" s="21">
        <f t="shared" si="135"/>
        <v>-0.005258044415564326</v>
      </c>
    </row>
    <row r="424" spans="1:35" ht="12.75" outlineLevel="1">
      <c r="A424" s="1" t="s">
        <v>985</v>
      </c>
      <c r="B424" s="16" t="s">
        <v>986</v>
      </c>
      <c r="C424" s="1" t="s">
        <v>1339</v>
      </c>
      <c r="E424" s="5">
        <v>0</v>
      </c>
      <c r="G424" s="5">
        <v>4704.26</v>
      </c>
      <c r="I424" s="9">
        <f t="shared" si="128"/>
        <v>-4704.26</v>
      </c>
      <c r="K424" s="21" t="str">
        <f t="shared" si="129"/>
        <v>N.M.</v>
      </c>
      <c r="M424" s="9">
        <v>0</v>
      </c>
      <c r="O424" s="9">
        <v>8083.51</v>
      </c>
      <c r="Q424" s="9">
        <f t="shared" si="130"/>
        <v>-8083.51</v>
      </c>
      <c r="S424" s="21" t="str">
        <f t="shared" si="131"/>
        <v>N.M.</v>
      </c>
      <c r="U424" s="9">
        <v>0</v>
      </c>
      <c r="W424" s="9">
        <v>8083.51</v>
      </c>
      <c r="Y424" s="9">
        <f t="shared" si="132"/>
        <v>-8083.51</v>
      </c>
      <c r="AA424" s="21" t="str">
        <f t="shared" si="133"/>
        <v>N.M.</v>
      </c>
      <c r="AC424" s="9">
        <v>66382.48</v>
      </c>
      <c r="AE424" s="9">
        <v>125849.14</v>
      </c>
      <c r="AG424" s="9">
        <f t="shared" si="134"/>
        <v>-59466.66</v>
      </c>
      <c r="AI424" s="21">
        <f t="shared" si="135"/>
        <v>-0.4725233720309889</v>
      </c>
    </row>
    <row r="425" spans="1:35" ht="12.75" outlineLevel="1">
      <c r="A425" s="1" t="s">
        <v>987</v>
      </c>
      <c r="B425" s="16" t="s">
        <v>988</v>
      </c>
      <c r="C425" s="1" t="s">
        <v>1340</v>
      </c>
      <c r="E425" s="5">
        <v>2196.82</v>
      </c>
      <c r="G425" s="5">
        <v>2151.93</v>
      </c>
      <c r="I425" s="9">
        <f t="shared" si="128"/>
        <v>44.89000000000033</v>
      </c>
      <c r="K425" s="21">
        <f t="shared" si="129"/>
        <v>0.020860343970296586</v>
      </c>
      <c r="M425" s="9">
        <v>6359.29</v>
      </c>
      <c r="O425" s="9">
        <v>6451.42</v>
      </c>
      <c r="Q425" s="9">
        <f t="shared" si="130"/>
        <v>-92.13000000000011</v>
      </c>
      <c r="S425" s="21">
        <f t="shared" si="131"/>
        <v>-0.014280576989251996</v>
      </c>
      <c r="U425" s="9">
        <v>8485.33</v>
      </c>
      <c r="W425" s="9">
        <v>8632.17</v>
      </c>
      <c r="Y425" s="9">
        <f t="shared" si="132"/>
        <v>-146.84000000000015</v>
      </c>
      <c r="AA425" s="21">
        <f t="shared" si="133"/>
        <v>-0.017010786395541346</v>
      </c>
      <c r="AC425" s="9">
        <v>25256.86</v>
      </c>
      <c r="AE425" s="9">
        <v>25511.22</v>
      </c>
      <c r="AG425" s="9">
        <f t="shared" si="134"/>
        <v>-254.36000000000058</v>
      </c>
      <c r="AI425" s="21">
        <f t="shared" si="135"/>
        <v>-0.009970514934213283</v>
      </c>
    </row>
    <row r="426" spans="1:35" ht="12.75" outlineLevel="1">
      <c r="A426" s="1" t="s">
        <v>989</v>
      </c>
      <c r="B426" s="16" t="s">
        <v>990</v>
      </c>
      <c r="C426" s="1" t="s">
        <v>1341</v>
      </c>
      <c r="E426" s="5">
        <v>0</v>
      </c>
      <c r="G426" s="5">
        <v>0</v>
      </c>
      <c r="I426" s="9">
        <f t="shared" si="128"/>
        <v>0</v>
      </c>
      <c r="K426" s="21">
        <f t="shared" si="129"/>
        <v>0</v>
      </c>
      <c r="M426" s="9">
        <v>0.23</v>
      </c>
      <c r="O426" s="9">
        <v>1.1400000000000001</v>
      </c>
      <c r="Q426" s="9">
        <f t="shared" si="130"/>
        <v>-0.9100000000000001</v>
      </c>
      <c r="S426" s="21">
        <f t="shared" si="131"/>
        <v>-0.7982456140350878</v>
      </c>
      <c r="U426" s="9">
        <v>0.23</v>
      </c>
      <c r="W426" s="9">
        <v>1.1400000000000001</v>
      </c>
      <c r="Y426" s="9">
        <f t="shared" si="132"/>
        <v>-0.9100000000000001</v>
      </c>
      <c r="AA426" s="21">
        <f t="shared" si="133"/>
        <v>-0.7982456140350878</v>
      </c>
      <c r="AC426" s="9">
        <v>-488.52</v>
      </c>
      <c r="AE426" s="9">
        <v>-41.57</v>
      </c>
      <c r="AG426" s="9">
        <f t="shared" si="134"/>
        <v>-446.95</v>
      </c>
      <c r="AI426" s="21" t="str">
        <f t="shared" si="135"/>
        <v>N.M.</v>
      </c>
    </row>
    <row r="427" spans="1:35" ht="12.75" outlineLevel="1">
      <c r="A427" s="1" t="s">
        <v>991</v>
      </c>
      <c r="B427" s="16" t="s">
        <v>992</v>
      </c>
      <c r="C427" s="1" t="s">
        <v>1342</v>
      </c>
      <c r="E427" s="5">
        <v>-7938</v>
      </c>
      <c r="G427" s="5">
        <v>278530</v>
      </c>
      <c r="I427" s="9">
        <f t="shared" si="128"/>
        <v>-286468</v>
      </c>
      <c r="K427" s="21">
        <f t="shared" si="129"/>
        <v>-1.0284996230208596</v>
      </c>
      <c r="M427" s="9">
        <v>672359</v>
      </c>
      <c r="O427" s="9">
        <v>1118029</v>
      </c>
      <c r="Q427" s="9">
        <f t="shared" si="130"/>
        <v>-445670</v>
      </c>
      <c r="S427" s="21">
        <f t="shared" si="131"/>
        <v>-0.3986211448898016</v>
      </c>
      <c r="U427" s="9">
        <v>968614</v>
      </c>
      <c r="W427" s="9">
        <v>2325066</v>
      </c>
      <c r="Y427" s="9">
        <f t="shared" si="132"/>
        <v>-1356452</v>
      </c>
      <c r="AA427" s="21">
        <f t="shared" si="133"/>
        <v>-0.5834036539177813</v>
      </c>
      <c r="AC427" s="9">
        <v>905359</v>
      </c>
      <c r="AE427" s="9">
        <v>10867931</v>
      </c>
      <c r="AG427" s="9">
        <f t="shared" si="134"/>
        <v>-9962572</v>
      </c>
      <c r="AI427" s="21">
        <f t="shared" si="135"/>
        <v>-0.9166944471767441</v>
      </c>
    </row>
    <row r="428" spans="1:35" ht="12.75" outlineLevel="1">
      <c r="A428" s="1" t="s">
        <v>993</v>
      </c>
      <c r="B428" s="16" t="s">
        <v>994</v>
      </c>
      <c r="C428" s="1" t="s">
        <v>1343</v>
      </c>
      <c r="E428" s="5">
        <v>50171</v>
      </c>
      <c r="G428" s="5">
        <v>-238476</v>
      </c>
      <c r="I428" s="9">
        <f t="shared" si="128"/>
        <v>288647</v>
      </c>
      <c r="K428" s="21">
        <f t="shared" si="129"/>
        <v>1.2103817574934166</v>
      </c>
      <c r="M428" s="9">
        <v>-519697</v>
      </c>
      <c r="O428" s="9">
        <v>-938662</v>
      </c>
      <c r="Q428" s="9">
        <f t="shared" si="130"/>
        <v>418965</v>
      </c>
      <c r="S428" s="21">
        <f t="shared" si="131"/>
        <v>0.4463427730109454</v>
      </c>
      <c r="U428" s="9">
        <v>-757233</v>
      </c>
      <c r="W428" s="9">
        <v>-2078991</v>
      </c>
      <c r="Y428" s="9">
        <f t="shared" si="132"/>
        <v>1321758</v>
      </c>
      <c r="AA428" s="21">
        <f t="shared" si="133"/>
        <v>0.6357689860129264</v>
      </c>
      <c r="AC428" s="9">
        <v>-371903</v>
      </c>
      <c r="AE428" s="9">
        <v>-10084207</v>
      </c>
      <c r="AG428" s="9">
        <f t="shared" si="134"/>
        <v>9712304</v>
      </c>
      <c r="AI428" s="21">
        <f t="shared" si="135"/>
        <v>0.9631202532831783</v>
      </c>
    </row>
    <row r="429" spans="1:35" ht="12.75" outlineLevel="1">
      <c r="A429" s="1" t="s">
        <v>995</v>
      </c>
      <c r="B429" s="16" t="s">
        <v>996</v>
      </c>
      <c r="C429" s="1" t="s">
        <v>1344</v>
      </c>
      <c r="E429" s="5">
        <v>-3807.02</v>
      </c>
      <c r="G429" s="5">
        <v>10659.39</v>
      </c>
      <c r="I429" s="9">
        <f t="shared" si="128"/>
        <v>-14466.41</v>
      </c>
      <c r="K429" s="21">
        <f t="shared" si="129"/>
        <v>-1.3571517694727373</v>
      </c>
      <c r="M429" s="9">
        <v>-121393.47</v>
      </c>
      <c r="O429" s="9">
        <v>-37137.62</v>
      </c>
      <c r="Q429" s="9">
        <f t="shared" si="130"/>
        <v>-84255.85</v>
      </c>
      <c r="S429" s="21">
        <f t="shared" si="131"/>
        <v>-2.268746624043221</v>
      </c>
      <c r="U429" s="9">
        <v>-224130.74</v>
      </c>
      <c r="W429" s="9">
        <v>-174242.82</v>
      </c>
      <c r="Y429" s="9">
        <f t="shared" si="132"/>
        <v>-49887.919999999984</v>
      </c>
      <c r="AA429" s="21">
        <f t="shared" si="133"/>
        <v>-0.2863126296968792</v>
      </c>
      <c r="AC429" s="9">
        <v>-165591.09</v>
      </c>
      <c r="AE429" s="9">
        <v>-3717635.3299999996</v>
      </c>
      <c r="AG429" s="9">
        <f t="shared" si="134"/>
        <v>3552044.2399999998</v>
      </c>
      <c r="AI429" s="21">
        <f t="shared" si="135"/>
        <v>0.9554579523538153</v>
      </c>
    </row>
    <row r="430" spans="1:35" ht="12.75" outlineLevel="1">
      <c r="A430" s="1" t="s">
        <v>997</v>
      </c>
      <c r="B430" s="16" t="s">
        <v>998</v>
      </c>
      <c r="C430" s="1" t="s">
        <v>1345</v>
      </c>
      <c r="E430" s="5">
        <v>-38425.98</v>
      </c>
      <c r="G430" s="5">
        <v>-50713.39</v>
      </c>
      <c r="I430" s="9">
        <f t="shared" si="128"/>
        <v>12287.409999999996</v>
      </c>
      <c r="K430" s="21">
        <f t="shared" si="129"/>
        <v>0.24229123708748312</v>
      </c>
      <c r="M430" s="9">
        <v>-31268.53</v>
      </c>
      <c r="O430" s="9">
        <v>-142229.38</v>
      </c>
      <c r="Q430" s="9">
        <f t="shared" si="130"/>
        <v>110960.85</v>
      </c>
      <c r="S430" s="21">
        <f t="shared" si="131"/>
        <v>0.7801542128637557</v>
      </c>
      <c r="U430" s="9">
        <v>12749.74</v>
      </c>
      <c r="W430" s="9">
        <v>-71832.18000000001</v>
      </c>
      <c r="Y430" s="9">
        <f t="shared" si="132"/>
        <v>84581.92000000001</v>
      </c>
      <c r="AA430" s="21">
        <f t="shared" si="133"/>
        <v>1.1774934298249058</v>
      </c>
      <c r="AC430" s="9">
        <v>-367864.91000000003</v>
      </c>
      <c r="AE430" s="9">
        <v>2933911.3299999996</v>
      </c>
      <c r="AG430" s="9">
        <f t="shared" si="134"/>
        <v>-3301776.2399999998</v>
      </c>
      <c r="AI430" s="21">
        <f t="shared" si="135"/>
        <v>-1.1253837858828544</v>
      </c>
    </row>
    <row r="431" spans="1:35" ht="12.75" outlineLevel="1">
      <c r="A431" s="1" t="s">
        <v>999</v>
      </c>
      <c r="B431" s="16" t="s">
        <v>1000</v>
      </c>
      <c r="C431" s="1" t="s">
        <v>1346</v>
      </c>
      <c r="E431" s="5">
        <v>403632.95</v>
      </c>
      <c r="G431" s="5">
        <v>314612.63</v>
      </c>
      <c r="I431" s="9">
        <f t="shared" si="128"/>
        <v>89020.32</v>
      </c>
      <c r="K431" s="21">
        <f t="shared" si="129"/>
        <v>0.2829521497595313</v>
      </c>
      <c r="M431" s="9">
        <v>1216431.38</v>
      </c>
      <c r="O431" s="9">
        <v>930708.2000000001</v>
      </c>
      <c r="Q431" s="9">
        <f t="shared" si="130"/>
        <v>285723.1799999998</v>
      </c>
      <c r="S431" s="21">
        <f t="shared" si="131"/>
        <v>0.3069954471229541</v>
      </c>
      <c r="U431" s="9">
        <v>1647450.4</v>
      </c>
      <c r="W431" s="9">
        <v>1285501.93</v>
      </c>
      <c r="Y431" s="9">
        <f t="shared" si="132"/>
        <v>361948.47</v>
      </c>
      <c r="AA431" s="21">
        <f t="shared" si="133"/>
        <v>0.2815619810076831</v>
      </c>
      <c r="AC431" s="9">
        <v>4817989.35</v>
      </c>
      <c r="AE431" s="9">
        <v>4113942.1499999994</v>
      </c>
      <c r="AG431" s="9">
        <f t="shared" si="134"/>
        <v>704047.2000000002</v>
      </c>
      <c r="AI431" s="21">
        <f t="shared" si="135"/>
        <v>0.17113687415366313</v>
      </c>
    </row>
    <row r="432" spans="1:35" ht="12.75" outlineLevel="1">
      <c r="A432" s="1" t="s">
        <v>1001</v>
      </c>
      <c r="B432" s="16" t="s">
        <v>1002</v>
      </c>
      <c r="C432" s="1" t="s">
        <v>1347</v>
      </c>
      <c r="E432" s="5">
        <v>-375361.42</v>
      </c>
      <c r="G432" s="5">
        <v>-302172.12</v>
      </c>
      <c r="I432" s="9">
        <f t="shared" si="128"/>
        <v>-73189.29999999999</v>
      </c>
      <c r="K432" s="21">
        <f t="shared" si="129"/>
        <v>-0.24221063147718588</v>
      </c>
      <c r="M432" s="9">
        <v>-1110217.26</v>
      </c>
      <c r="O432" s="9">
        <v>-889482.88</v>
      </c>
      <c r="Q432" s="9">
        <f t="shared" si="130"/>
        <v>-220734.38</v>
      </c>
      <c r="S432" s="21">
        <f t="shared" si="131"/>
        <v>-0.24816034682983443</v>
      </c>
      <c r="U432" s="9">
        <v>-1494058.3900000001</v>
      </c>
      <c r="W432" s="9">
        <v>-1203200.98</v>
      </c>
      <c r="Y432" s="9">
        <f t="shared" si="132"/>
        <v>-290857.41000000015</v>
      </c>
      <c r="AA432" s="21">
        <f t="shared" si="133"/>
        <v>-0.2417363473224566</v>
      </c>
      <c r="AC432" s="9">
        <v>-3973208.25</v>
      </c>
      <c r="AE432" s="9">
        <v>-4540068.609999999</v>
      </c>
      <c r="AG432" s="9">
        <f t="shared" si="134"/>
        <v>566860.3599999994</v>
      </c>
      <c r="AI432" s="21">
        <f t="shared" si="135"/>
        <v>0.12485722324799833</v>
      </c>
    </row>
    <row r="433" spans="1:35" ht="12.75" outlineLevel="1">
      <c r="A433" s="1" t="s">
        <v>1003</v>
      </c>
      <c r="B433" s="16" t="s">
        <v>1004</v>
      </c>
      <c r="C433" s="1" t="s">
        <v>1348</v>
      </c>
      <c r="E433" s="5">
        <v>-31774.094</v>
      </c>
      <c r="G433" s="5">
        <v>-50390.82</v>
      </c>
      <c r="I433" s="9">
        <f t="shared" si="128"/>
        <v>18616.726</v>
      </c>
      <c r="K433" s="21">
        <f t="shared" si="129"/>
        <v>0.36944677621836675</v>
      </c>
      <c r="M433" s="9">
        <v>-334526.35000000003</v>
      </c>
      <c r="O433" s="9">
        <v>-316244.2</v>
      </c>
      <c r="Q433" s="9">
        <f t="shared" si="130"/>
        <v>-18282.150000000023</v>
      </c>
      <c r="S433" s="21">
        <f t="shared" si="131"/>
        <v>-0.05781023019552619</v>
      </c>
      <c r="U433" s="9">
        <v>-428661.888</v>
      </c>
      <c r="W433" s="9">
        <v>-610721.67</v>
      </c>
      <c r="Y433" s="9">
        <f t="shared" si="132"/>
        <v>182059.78200000006</v>
      </c>
      <c r="AA433" s="21">
        <f t="shared" si="133"/>
        <v>0.2981059800940092</v>
      </c>
      <c r="AC433" s="9">
        <v>-472245.20999999996</v>
      </c>
      <c r="AE433" s="9">
        <v>-2311008.99</v>
      </c>
      <c r="AG433" s="9">
        <f t="shared" si="134"/>
        <v>1838763.7800000003</v>
      </c>
      <c r="AI433" s="21">
        <f t="shared" si="135"/>
        <v>0.7956541008522862</v>
      </c>
    </row>
    <row r="434" spans="1:35" ht="12.75" outlineLevel="1">
      <c r="A434" s="1" t="s">
        <v>1005</v>
      </c>
      <c r="B434" s="16" t="s">
        <v>1006</v>
      </c>
      <c r="C434" s="1" t="s">
        <v>1349</v>
      </c>
      <c r="E434" s="5">
        <v>-1124.26</v>
      </c>
      <c r="G434" s="5">
        <v>293.95</v>
      </c>
      <c r="I434" s="9">
        <f t="shared" si="128"/>
        <v>-1418.21</v>
      </c>
      <c r="K434" s="21">
        <f t="shared" si="129"/>
        <v>-4.824664058513353</v>
      </c>
      <c r="M434" s="9">
        <v>1152</v>
      </c>
      <c r="O434" s="9">
        <v>-1603.39</v>
      </c>
      <c r="Q434" s="9">
        <f t="shared" si="130"/>
        <v>2755.3900000000003</v>
      </c>
      <c r="S434" s="21">
        <f t="shared" si="131"/>
        <v>1.7184777253194794</v>
      </c>
      <c r="U434" s="9">
        <v>133.43</v>
      </c>
      <c r="W434" s="9">
        <v>2149.91</v>
      </c>
      <c r="Y434" s="9">
        <f t="shared" si="132"/>
        <v>-2016.4799999999998</v>
      </c>
      <c r="AA434" s="21">
        <f t="shared" si="133"/>
        <v>-0.9379369368950328</v>
      </c>
      <c r="AC434" s="9">
        <v>150.75</v>
      </c>
      <c r="AE434" s="9">
        <v>2317.14</v>
      </c>
      <c r="AG434" s="9">
        <f t="shared" si="134"/>
        <v>-2166.39</v>
      </c>
      <c r="AI434" s="21">
        <f t="shared" si="135"/>
        <v>-0.9349413501126389</v>
      </c>
    </row>
    <row r="435" spans="1:35" ht="12.75" outlineLevel="1">
      <c r="A435" s="1" t="s">
        <v>1007</v>
      </c>
      <c r="B435" s="16" t="s">
        <v>1008</v>
      </c>
      <c r="C435" s="1" t="s">
        <v>1350</v>
      </c>
      <c r="E435" s="5">
        <v>0</v>
      </c>
      <c r="G435" s="5">
        <v>0</v>
      </c>
      <c r="I435" s="9">
        <f t="shared" si="128"/>
        <v>0</v>
      </c>
      <c r="K435" s="21">
        <f t="shared" si="129"/>
        <v>0</v>
      </c>
      <c r="M435" s="9">
        <v>0</v>
      </c>
      <c r="O435" s="9">
        <v>0</v>
      </c>
      <c r="Q435" s="9">
        <f t="shared" si="130"/>
        <v>0</v>
      </c>
      <c r="S435" s="21">
        <f t="shared" si="131"/>
        <v>0</v>
      </c>
      <c r="U435" s="9">
        <v>0</v>
      </c>
      <c r="W435" s="9">
        <v>0</v>
      </c>
      <c r="Y435" s="9">
        <f t="shared" si="132"/>
        <v>0</v>
      </c>
      <c r="AA435" s="21">
        <f t="shared" si="133"/>
        <v>0</v>
      </c>
      <c r="AC435" s="9">
        <v>0</v>
      </c>
      <c r="AE435" s="9">
        <v>-501.63</v>
      </c>
      <c r="AG435" s="9">
        <f t="shared" si="134"/>
        <v>501.63</v>
      </c>
      <c r="AI435" s="21" t="str">
        <f t="shared" si="135"/>
        <v>N.M.</v>
      </c>
    </row>
    <row r="436" spans="1:35" ht="12.75" outlineLevel="1">
      <c r="A436" s="1" t="s">
        <v>1009</v>
      </c>
      <c r="B436" s="16" t="s">
        <v>1010</v>
      </c>
      <c r="C436" s="1" t="s">
        <v>1351</v>
      </c>
      <c r="E436" s="5">
        <v>12459.01</v>
      </c>
      <c r="G436" s="5">
        <v>13567.56</v>
      </c>
      <c r="I436" s="9">
        <f t="shared" si="128"/>
        <v>-1108.5499999999993</v>
      </c>
      <c r="K436" s="21">
        <f t="shared" si="129"/>
        <v>-0.08170592206704812</v>
      </c>
      <c r="M436" s="9">
        <v>37663.18</v>
      </c>
      <c r="O436" s="9">
        <v>40968.18</v>
      </c>
      <c r="Q436" s="9">
        <f t="shared" si="130"/>
        <v>-3305</v>
      </c>
      <c r="S436" s="21">
        <f t="shared" si="131"/>
        <v>-0.08067236572383737</v>
      </c>
      <c r="U436" s="9">
        <v>50407.16</v>
      </c>
      <c r="W436" s="9">
        <v>54800.14</v>
      </c>
      <c r="Y436" s="9">
        <f t="shared" si="132"/>
        <v>-4392.979999999996</v>
      </c>
      <c r="AA436" s="21">
        <f t="shared" si="133"/>
        <v>-0.08016366381545734</v>
      </c>
      <c r="AC436" s="9">
        <v>155687.61</v>
      </c>
      <c r="AE436" s="9">
        <v>168544.12</v>
      </c>
      <c r="AG436" s="9">
        <f t="shared" si="134"/>
        <v>-12856.51000000001</v>
      </c>
      <c r="AI436" s="21">
        <f t="shared" si="135"/>
        <v>-0.07627978952929364</v>
      </c>
    </row>
    <row r="437" spans="1:35" ht="12.75" outlineLevel="1">
      <c r="A437" s="1" t="s">
        <v>1011</v>
      </c>
      <c r="B437" s="16" t="s">
        <v>1012</v>
      </c>
      <c r="C437" s="1" t="s">
        <v>1352</v>
      </c>
      <c r="E437" s="5">
        <v>-366</v>
      </c>
      <c r="G437" s="5">
        <v>-266</v>
      </c>
      <c r="I437" s="9">
        <f t="shared" si="128"/>
        <v>-100</v>
      </c>
      <c r="K437" s="21">
        <f t="shared" si="129"/>
        <v>-0.37593984962406013</v>
      </c>
      <c r="M437" s="9">
        <v>-41612.55</v>
      </c>
      <c r="O437" s="9">
        <v>-1003</v>
      </c>
      <c r="Q437" s="9">
        <f t="shared" si="130"/>
        <v>-40609.55</v>
      </c>
      <c r="S437" s="21" t="str">
        <f t="shared" si="131"/>
        <v>N.M.</v>
      </c>
      <c r="U437" s="9">
        <v>-41612.55</v>
      </c>
      <c r="W437" s="9">
        <v>-1769</v>
      </c>
      <c r="Y437" s="9">
        <f t="shared" si="132"/>
        <v>-39843.55</v>
      </c>
      <c r="AA437" s="21" t="str">
        <f t="shared" si="133"/>
        <v>N.M.</v>
      </c>
      <c r="AC437" s="9">
        <v>-42059.55</v>
      </c>
      <c r="AE437" s="9">
        <v>-16595</v>
      </c>
      <c r="AG437" s="9">
        <f t="shared" si="134"/>
        <v>-25464.550000000003</v>
      </c>
      <c r="AI437" s="21">
        <f t="shared" si="135"/>
        <v>-1.534471226272974</v>
      </c>
    </row>
    <row r="438" spans="1:35" ht="12.75" outlineLevel="1">
      <c r="A438" s="1" t="s">
        <v>1013</v>
      </c>
      <c r="B438" s="16" t="s">
        <v>1014</v>
      </c>
      <c r="C438" s="1" t="s">
        <v>1353</v>
      </c>
      <c r="E438" s="5">
        <v>10554</v>
      </c>
      <c r="G438" s="5">
        <v>24769</v>
      </c>
      <c r="I438" s="9">
        <f t="shared" si="128"/>
        <v>-14215</v>
      </c>
      <c r="K438" s="21">
        <f t="shared" si="129"/>
        <v>-0.573902862449029</v>
      </c>
      <c r="M438" s="9">
        <v>253006</v>
      </c>
      <c r="O438" s="9">
        <v>201459</v>
      </c>
      <c r="Q438" s="9">
        <f t="shared" si="130"/>
        <v>51547</v>
      </c>
      <c r="S438" s="21">
        <f t="shared" si="131"/>
        <v>0.25586843973215395</v>
      </c>
      <c r="U438" s="9">
        <v>320324</v>
      </c>
      <c r="W438" s="9">
        <v>440735</v>
      </c>
      <c r="Y438" s="9">
        <f t="shared" si="132"/>
        <v>-120411</v>
      </c>
      <c r="AA438" s="21">
        <f t="shared" si="133"/>
        <v>-0.2732049871237819</v>
      </c>
      <c r="AC438" s="9">
        <v>188664</v>
      </c>
      <c r="AE438" s="9">
        <v>1789573</v>
      </c>
      <c r="AG438" s="9">
        <f t="shared" si="134"/>
        <v>-1600909</v>
      </c>
      <c r="AI438" s="21">
        <f t="shared" si="135"/>
        <v>-0.894575968680797</v>
      </c>
    </row>
    <row r="439" spans="1:35" ht="12.75" outlineLevel="1">
      <c r="A439" s="1" t="s">
        <v>1015</v>
      </c>
      <c r="B439" s="16" t="s">
        <v>1016</v>
      </c>
      <c r="C439" s="1" t="s">
        <v>1354</v>
      </c>
      <c r="E439" s="5">
        <v>-2991.6</v>
      </c>
      <c r="G439" s="5">
        <v>4742.01</v>
      </c>
      <c r="I439" s="9">
        <f t="shared" si="128"/>
        <v>-7733.610000000001</v>
      </c>
      <c r="K439" s="21">
        <f t="shared" si="129"/>
        <v>-1.6308717189546205</v>
      </c>
      <c r="M439" s="9">
        <v>-31064.21</v>
      </c>
      <c r="O439" s="9">
        <v>10574.37</v>
      </c>
      <c r="Q439" s="9">
        <f t="shared" si="130"/>
        <v>-41638.58</v>
      </c>
      <c r="S439" s="21">
        <f t="shared" si="131"/>
        <v>-3.9376889592476902</v>
      </c>
      <c r="U439" s="9">
        <v>-53678.53</v>
      </c>
      <c r="W439" s="9">
        <v>-3485.77</v>
      </c>
      <c r="Y439" s="9">
        <f t="shared" si="132"/>
        <v>-50192.76</v>
      </c>
      <c r="AA439" s="21" t="str">
        <f t="shared" si="133"/>
        <v>N.M.</v>
      </c>
      <c r="AC439" s="9">
        <v>-36593.259999999995</v>
      </c>
      <c r="AE439" s="9">
        <v>-320502</v>
      </c>
      <c r="AG439" s="9">
        <f t="shared" si="134"/>
        <v>283908.74</v>
      </c>
      <c r="AI439" s="21">
        <f t="shared" si="135"/>
        <v>0.8858251742578829</v>
      </c>
    </row>
    <row r="440" spans="1:35" ht="12.75" outlineLevel="1">
      <c r="A440" s="1" t="s">
        <v>1017</v>
      </c>
      <c r="B440" s="16" t="s">
        <v>1018</v>
      </c>
      <c r="C440" s="1" t="s">
        <v>1355</v>
      </c>
      <c r="E440" s="5">
        <v>-1487.32</v>
      </c>
      <c r="G440" s="5">
        <v>94.21000000000001</v>
      </c>
      <c r="I440" s="9">
        <f t="shared" si="128"/>
        <v>-1581.53</v>
      </c>
      <c r="K440" s="21" t="str">
        <f t="shared" si="129"/>
        <v>N.M.</v>
      </c>
      <c r="M440" s="9">
        <v>-1843.67</v>
      </c>
      <c r="O440" s="9">
        <v>-735.39</v>
      </c>
      <c r="Q440" s="9">
        <f t="shared" si="130"/>
        <v>-1108.2800000000002</v>
      </c>
      <c r="S440" s="21">
        <f t="shared" si="131"/>
        <v>-1.5070642788180424</v>
      </c>
      <c r="U440" s="9">
        <v>-2253.81</v>
      </c>
      <c r="W440" s="9">
        <v>-849.9</v>
      </c>
      <c r="Y440" s="9">
        <f t="shared" si="132"/>
        <v>-1403.9099999999999</v>
      </c>
      <c r="AA440" s="21">
        <f t="shared" si="133"/>
        <v>-1.6518531591951993</v>
      </c>
      <c r="AC440" s="9">
        <v>-5817.5</v>
      </c>
      <c r="AE440" s="9">
        <v>516.57</v>
      </c>
      <c r="AG440" s="9">
        <f t="shared" si="134"/>
        <v>-6334.07</v>
      </c>
      <c r="AI440" s="21" t="str">
        <f t="shared" si="135"/>
        <v>N.M.</v>
      </c>
    </row>
    <row r="441" spans="1:35" ht="12.75" outlineLevel="1">
      <c r="A441" s="1" t="s">
        <v>1019</v>
      </c>
      <c r="B441" s="16" t="s">
        <v>1020</v>
      </c>
      <c r="C441" s="1" t="s">
        <v>1356</v>
      </c>
      <c r="E441" s="5">
        <v>502.93</v>
      </c>
      <c r="G441" s="5">
        <v>0</v>
      </c>
      <c r="I441" s="9">
        <f t="shared" si="128"/>
        <v>502.93</v>
      </c>
      <c r="K441" s="21" t="str">
        <f t="shared" si="129"/>
        <v>N.M.</v>
      </c>
      <c r="M441" s="9">
        <v>-6737.4400000000005</v>
      </c>
      <c r="O441" s="9">
        <v>0</v>
      </c>
      <c r="Q441" s="9">
        <f t="shared" si="130"/>
        <v>-6737.4400000000005</v>
      </c>
      <c r="S441" s="21" t="str">
        <f t="shared" si="131"/>
        <v>N.M.</v>
      </c>
      <c r="U441" s="9">
        <v>-6617.7</v>
      </c>
      <c r="W441" s="9">
        <v>28.2</v>
      </c>
      <c r="Y441" s="9">
        <f t="shared" si="132"/>
        <v>-6645.9</v>
      </c>
      <c r="AA441" s="21" t="str">
        <f t="shared" si="133"/>
        <v>N.M.</v>
      </c>
      <c r="AC441" s="9">
        <v>7668.930000000001</v>
      </c>
      <c r="AE441" s="9">
        <v>2593.3199999999997</v>
      </c>
      <c r="AG441" s="9">
        <f t="shared" si="134"/>
        <v>5075.6100000000015</v>
      </c>
      <c r="AI441" s="21">
        <f t="shared" si="135"/>
        <v>1.9571861551987422</v>
      </c>
    </row>
    <row r="442" spans="1:35" ht="12.75" outlineLevel="1">
      <c r="A442" s="1" t="s">
        <v>1021</v>
      </c>
      <c r="B442" s="16" t="s">
        <v>1022</v>
      </c>
      <c r="C442" s="1" t="s">
        <v>1357</v>
      </c>
      <c r="E442" s="5">
        <v>328.53000000000003</v>
      </c>
      <c r="G442" s="5">
        <v>0</v>
      </c>
      <c r="I442" s="9">
        <f t="shared" si="128"/>
        <v>328.53000000000003</v>
      </c>
      <c r="K442" s="21" t="str">
        <f t="shared" si="129"/>
        <v>N.M.</v>
      </c>
      <c r="M442" s="9">
        <v>328.53000000000003</v>
      </c>
      <c r="O442" s="9">
        <v>0</v>
      </c>
      <c r="Q442" s="9">
        <f t="shared" si="130"/>
        <v>328.53000000000003</v>
      </c>
      <c r="S442" s="21" t="str">
        <f t="shared" si="131"/>
        <v>N.M.</v>
      </c>
      <c r="U442" s="9">
        <v>328.53000000000003</v>
      </c>
      <c r="W442" s="9">
        <v>0</v>
      </c>
      <c r="Y442" s="9">
        <f t="shared" si="132"/>
        <v>328.53000000000003</v>
      </c>
      <c r="AA442" s="21" t="str">
        <f t="shared" si="133"/>
        <v>N.M.</v>
      </c>
      <c r="AC442" s="9">
        <v>328.53000000000003</v>
      </c>
      <c r="AE442" s="9">
        <v>0</v>
      </c>
      <c r="AG442" s="9">
        <f t="shared" si="134"/>
        <v>328.53000000000003</v>
      </c>
      <c r="AI442" s="21" t="str">
        <f t="shared" si="135"/>
        <v>N.M.</v>
      </c>
    </row>
    <row r="443" spans="1:35" ht="12.75" outlineLevel="1">
      <c r="A443" s="1" t="s">
        <v>1023</v>
      </c>
      <c r="B443" s="16" t="s">
        <v>1024</v>
      </c>
      <c r="C443" s="1" t="s">
        <v>1358</v>
      </c>
      <c r="E443" s="5">
        <v>0</v>
      </c>
      <c r="G443" s="5">
        <v>0</v>
      </c>
      <c r="I443" s="9">
        <f t="shared" si="128"/>
        <v>0</v>
      </c>
      <c r="K443" s="21">
        <f t="shared" si="129"/>
        <v>0</v>
      </c>
      <c r="M443" s="9">
        <v>0</v>
      </c>
      <c r="O443" s="9">
        <v>13.790000000000001</v>
      </c>
      <c r="Q443" s="9">
        <f t="shared" si="130"/>
        <v>-13.790000000000001</v>
      </c>
      <c r="S443" s="21" t="str">
        <f t="shared" si="131"/>
        <v>N.M.</v>
      </c>
      <c r="U443" s="9">
        <v>0</v>
      </c>
      <c r="W443" s="9">
        <v>13.790000000000001</v>
      </c>
      <c r="Y443" s="9">
        <f t="shared" si="132"/>
        <v>-13.790000000000001</v>
      </c>
      <c r="AA443" s="21" t="str">
        <f t="shared" si="133"/>
        <v>N.M.</v>
      </c>
      <c r="AC443" s="9">
        <v>0</v>
      </c>
      <c r="AE443" s="9">
        <v>6031.64</v>
      </c>
      <c r="AG443" s="9">
        <f t="shared" si="134"/>
        <v>-6031.64</v>
      </c>
      <c r="AI443" s="21" t="str">
        <f t="shared" si="135"/>
        <v>N.M.</v>
      </c>
    </row>
    <row r="444" spans="1:53" s="16" customFormat="1" ht="12.75">
      <c r="A444" s="16" t="s">
        <v>47</v>
      </c>
      <c r="C444" s="16" t="s">
        <v>1359</v>
      </c>
      <c r="D444" s="71"/>
      <c r="E444" s="71">
        <v>1668.1460000000127</v>
      </c>
      <c r="F444" s="71"/>
      <c r="G444" s="71">
        <v>23940.610000000015</v>
      </c>
      <c r="H444" s="71"/>
      <c r="I444" s="71">
        <f>+E444-G444</f>
        <v>-22272.464000000004</v>
      </c>
      <c r="J444" s="75" t="str">
        <f>IF((+E444-G444)=(I444),"  ",$AO$511)</f>
        <v>  </v>
      </c>
      <c r="K444" s="72">
        <f>IF(G444&lt;0,IF(I444=0,0,IF(OR(G444=0,E444=0),"N.M.",IF(ABS(I444/G444)&gt;=10,"N.M.",I444/(-G444)))),IF(I444=0,0,IF(OR(G444=0,E444=0),"N.M.",IF(ABS(I444/G444)&gt;=10,"N.M.",I444/G444))))</f>
        <v>-0.9303214913905699</v>
      </c>
      <c r="L444" s="73"/>
      <c r="M444" s="71">
        <v>149933.73999999973</v>
      </c>
      <c r="N444" s="71"/>
      <c r="O444" s="71">
        <v>19355.000000000102</v>
      </c>
      <c r="P444" s="71"/>
      <c r="Q444" s="71">
        <f>+M444-O444</f>
        <v>130578.73999999963</v>
      </c>
      <c r="R444" s="75" t="str">
        <f>IF((+M444-O444)=(Q444),"  ",$AO$511)</f>
        <v>  </v>
      </c>
      <c r="S444" s="72">
        <f>IF(O444&lt;0,IF(Q444=0,0,IF(OR(O444=0,M444=0),"N.M.",IF(ABS(Q444/O444)&gt;=10,"N.M.",Q444/(-O444)))),IF(Q444=0,0,IF(OR(O444=0,M444=0),"N.M.",IF(ABS(Q444/O444)&gt;=10,"N.M.",Q444/O444))))</f>
        <v>6.746512012399842</v>
      </c>
      <c r="T444" s="73"/>
      <c r="U444" s="71">
        <v>254135.15199999974</v>
      </c>
      <c r="V444" s="71"/>
      <c r="W444" s="71">
        <v>16057.91999999992</v>
      </c>
      <c r="X444" s="71"/>
      <c r="Y444" s="71">
        <f>+U444-W444</f>
        <v>238077.2319999998</v>
      </c>
      <c r="Z444" s="75" t="str">
        <f>IF((+U444-W444)=(Y444),"  ",$AO$511)</f>
        <v>  </v>
      </c>
      <c r="AA444" s="72" t="str">
        <f>IF(W444&lt;0,IF(Y444=0,0,IF(OR(W444=0,U444=0),"N.M.",IF(ABS(Y444/W444)&gt;=10,"N.M.",Y444/(-W444)))),IF(Y444=0,0,IF(OR(W444=0,U444=0),"N.M.",IF(ABS(Y444/W444)&gt;=10,"N.M.",Y444/W444))))</f>
        <v>N.M.</v>
      </c>
      <c r="AB444" s="73"/>
      <c r="AC444" s="71">
        <v>1509301.5100000005</v>
      </c>
      <c r="AD444" s="71"/>
      <c r="AE444" s="71">
        <v>373951.48999999923</v>
      </c>
      <c r="AF444" s="71"/>
      <c r="AG444" s="71">
        <f>+AC444-AE444</f>
        <v>1135350.0200000012</v>
      </c>
      <c r="AH444" s="75" t="str">
        <f>IF((+AC444-AE444)=(AG444),"  ",$AO$511)</f>
        <v>  </v>
      </c>
      <c r="AI444" s="72">
        <f>IF(AE444&lt;0,IF(AG444=0,0,IF(OR(AE444=0,AC444=0),"N.M.",IF(ABS(AG444/AE444)&gt;=10,"N.M.",AG444/(-AE444)))),IF(AG444=0,0,IF(OR(AE444=0,AC444=0),"N.M.",IF(ABS(AG444/AE444)&gt;=10,"N.M.",AG444/AE444))))</f>
        <v>3.0360890392494584</v>
      </c>
      <c r="AJ444" s="73"/>
      <c r="AK444" s="74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</row>
    <row r="445" spans="1:35" ht="12.75" outlineLevel="1">
      <c r="A445" s="1" t="s">
        <v>1025</v>
      </c>
      <c r="B445" s="16" t="s">
        <v>1026</v>
      </c>
      <c r="C445" s="1" t="s">
        <v>1309</v>
      </c>
      <c r="E445" s="5">
        <v>0</v>
      </c>
      <c r="G445" s="5">
        <v>-4583</v>
      </c>
      <c r="I445" s="9">
        <f aca="true" t="shared" si="136" ref="I445:I458">+E445-G445</f>
        <v>4583</v>
      </c>
      <c r="K445" s="21" t="str">
        <f aca="true" t="shared" si="137" ref="K445:K458">IF(G445&lt;0,IF(I445=0,0,IF(OR(G445=0,E445=0),"N.M.",IF(ABS(I445/G445)&gt;=10,"N.M.",I445/(-G445)))),IF(I445=0,0,IF(OR(G445=0,E445=0),"N.M.",IF(ABS(I445/G445)&gt;=10,"N.M.",I445/G445))))</f>
        <v>N.M.</v>
      </c>
      <c r="M445" s="9">
        <v>0</v>
      </c>
      <c r="O445" s="9">
        <v>-13749</v>
      </c>
      <c r="Q445" s="9">
        <f aca="true" t="shared" si="138" ref="Q445:Q458">+M445-O445</f>
        <v>13749</v>
      </c>
      <c r="S445" s="21" t="str">
        <f aca="true" t="shared" si="139" ref="S445:S458">IF(O445&lt;0,IF(Q445=0,0,IF(OR(O445=0,M445=0),"N.M.",IF(ABS(Q445/O445)&gt;=10,"N.M.",Q445/(-O445)))),IF(Q445=0,0,IF(OR(O445=0,M445=0),"N.M.",IF(ABS(Q445/O445)&gt;=10,"N.M.",Q445/O445))))</f>
        <v>N.M.</v>
      </c>
      <c r="U445" s="9">
        <v>0</v>
      </c>
      <c r="W445" s="9">
        <v>-18332</v>
      </c>
      <c r="Y445" s="9">
        <f aca="true" t="shared" si="140" ref="Y445:Y458">+U445-W445</f>
        <v>18332</v>
      </c>
      <c r="AA445" s="21" t="str">
        <f aca="true" t="shared" si="141" ref="AA445:AA458">IF(W445&lt;0,IF(Y445=0,0,IF(OR(W445=0,U445=0),"N.M.",IF(ABS(Y445/W445)&gt;=10,"N.M.",Y445/(-W445)))),IF(Y445=0,0,IF(OR(W445=0,U445=0),"N.M.",IF(ABS(Y445/W445)&gt;=10,"N.M.",Y445/W445))))</f>
        <v>N.M.</v>
      </c>
      <c r="AC445" s="9">
        <v>-36668</v>
      </c>
      <c r="AE445" s="9">
        <v>-18332</v>
      </c>
      <c r="AG445" s="9">
        <f aca="true" t="shared" si="142" ref="AG445:AG458">+AC445-AE445</f>
        <v>-18336</v>
      </c>
      <c r="AI445" s="21">
        <f aca="true" t="shared" si="143" ref="AI445:AI458">IF(AE445&lt;0,IF(AG445=0,0,IF(OR(AE445=0,AC445=0),"N.M.",IF(ABS(AG445/AE445)&gt;=10,"N.M.",AG445/(-AE445)))),IF(AG445=0,0,IF(OR(AE445=0,AC445=0),"N.M.",IF(ABS(AG445/AE445)&gt;=10,"N.M.",AG445/AE445))))</f>
        <v>-1.0002181976871045</v>
      </c>
    </row>
    <row r="446" spans="1:35" ht="12.75" outlineLevel="1">
      <c r="A446" s="1" t="s">
        <v>1027</v>
      </c>
      <c r="B446" s="16" t="s">
        <v>1028</v>
      </c>
      <c r="C446" s="1" t="s">
        <v>1309</v>
      </c>
      <c r="E446" s="5">
        <v>-4716</v>
      </c>
      <c r="G446" s="5">
        <v>0</v>
      </c>
      <c r="I446" s="9">
        <f t="shared" si="136"/>
        <v>-4716</v>
      </c>
      <c r="K446" s="21" t="str">
        <f t="shared" si="137"/>
        <v>N.M.</v>
      </c>
      <c r="M446" s="9">
        <v>-14148</v>
      </c>
      <c r="O446" s="9">
        <v>0</v>
      </c>
      <c r="Q446" s="9">
        <f t="shared" si="138"/>
        <v>-14148</v>
      </c>
      <c r="S446" s="21" t="str">
        <f t="shared" si="139"/>
        <v>N.M.</v>
      </c>
      <c r="U446" s="9">
        <v>-18864</v>
      </c>
      <c r="W446" s="9">
        <v>0</v>
      </c>
      <c r="Y446" s="9">
        <f t="shared" si="140"/>
        <v>-18864</v>
      </c>
      <c r="AA446" s="21" t="str">
        <f t="shared" si="141"/>
        <v>N.M.</v>
      </c>
      <c r="AC446" s="9">
        <v>-18864</v>
      </c>
      <c r="AE446" s="9">
        <v>0</v>
      </c>
      <c r="AG446" s="9">
        <f t="shared" si="142"/>
        <v>-18864</v>
      </c>
      <c r="AI446" s="21" t="str">
        <f t="shared" si="143"/>
        <v>N.M.</v>
      </c>
    </row>
    <row r="447" spans="1:35" ht="12.75" outlineLevel="1">
      <c r="A447" s="1" t="s">
        <v>1029</v>
      </c>
      <c r="B447" s="16" t="s">
        <v>1030</v>
      </c>
      <c r="C447" s="1" t="s">
        <v>1360</v>
      </c>
      <c r="E447" s="5">
        <v>0</v>
      </c>
      <c r="G447" s="5">
        <v>0</v>
      </c>
      <c r="I447" s="9">
        <f t="shared" si="136"/>
        <v>0</v>
      </c>
      <c r="K447" s="21">
        <f t="shared" si="137"/>
        <v>0</v>
      </c>
      <c r="M447" s="9">
        <v>0</v>
      </c>
      <c r="O447" s="9">
        <v>0</v>
      </c>
      <c r="Q447" s="9">
        <f t="shared" si="138"/>
        <v>0</v>
      </c>
      <c r="S447" s="21">
        <f t="shared" si="139"/>
        <v>0</v>
      </c>
      <c r="U447" s="9">
        <v>0</v>
      </c>
      <c r="W447" s="9">
        <v>0</v>
      </c>
      <c r="Y447" s="9">
        <f t="shared" si="140"/>
        <v>0</v>
      </c>
      <c r="AA447" s="21">
        <f t="shared" si="141"/>
        <v>0</v>
      </c>
      <c r="AC447" s="9">
        <v>0</v>
      </c>
      <c r="AE447" s="9">
        <v>-155867.44</v>
      </c>
      <c r="AG447" s="9">
        <f t="shared" si="142"/>
        <v>155867.44</v>
      </c>
      <c r="AI447" s="21" t="str">
        <f t="shared" si="143"/>
        <v>N.M.</v>
      </c>
    </row>
    <row r="448" spans="1:35" ht="12.75" outlineLevel="1">
      <c r="A448" s="1" t="s">
        <v>1031</v>
      </c>
      <c r="B448" s="16" t="s">
        <v>1032</v>
      </c>
      <c r="C448" s="1" t="s">
        <v>1361</v>
      </c>
      <c r="E448" s="5">
        <v>7231.47</v>
      </c>
      <c r="G448" s="5">
        <v>-20379.44</v>
      </c>
      <c r="I448" s="9">
        <f t="shared" si="136"/>
        <v>27610.91</v>
      </c>
      <c r="K448" s="21">
        <f t="shared" si="137"/>
        <v>1.3548414480476403</v>
      </c>
      <c r="M448" s="9">
        <v>5240.76</v>
      </c>
      <c r="O448" s="9">
        <v>-40757.61</v>
      </c>
      <c r="Q448" s="9">
        <f t="shared" si="138"/>
        <v>45998.37</v>
      </c>
      <c r="S448" s="21">
        <f t="shared" si="139"/>
        <v>1.1285835945728908</v>
      </c>
      <c r="U448" s="9">
        <v>-80331.04000000001</v>
      </c>
      <c r="W448" s="9">
        <v>-51524.64</v>
      </c>
      <c r="Y448" s="9">
        <f t="shared" si="140"/>
        <v>-28806.40000000001</v>
      </c>
      <c r="AA448" s="21">
        <f t="shared" si="141"/>
        <v>-0.5590800828496815</v>
      </c>
      <c r="AC448" s="9">
        <v>-173220.27000000002</v>
      </c>
      <c r="AE448" s="9">
        <v>-1698136.0799999998</v>
      </c>
      <c r="AG448" s="9">
        <f t="shared" si="142"/>
        <v>1524915.8099999998</v>
      </c>
      <c r="AI448" s="21">
        <f t="shared" si="143"/>
        <v>0.8979938816210772</v>
      </c>
    </row>
    <row r="449" spans="1:35" ht="12.75" outlineLevel="1">
      <c r="A449" s="1" t="s">
        <v>1033</v>
      </c>
      <c r="B449" s="16" t="s">
        <v>1034</v>
      </c>
      <c r="C449" s="1" t="s">
        <v>1362</v>
      </c>
      <c r="E449" s="5">
        <v>0</v>
      </c>
      <c r="G449" s="5">
        <v>0</v>
      </c>
      <c r="I449" s="9">
        <f t="shared" si="136"/>
        <v>0</v>
      </c>
      <c r="K449" s="21">
        <f t="shared" si="137"/>
        <v>0</v>
      </c>
      <c r="M449" s="9">
        <v>-589.5600000000001</v>
      </c>
      <c r="O449" s="9">
        <v>-372.13</v>
      </c>
      <c r="Q449" s="9">
        <f t="shared" si="138"/>
        <v>-217.43000000000006</v>
      </c>
      <c r="S449" s="21">
        <f t="shared" si="139"/>
        <v>-0.5842850616719966</v>
      </c>
      <c r="U449" s="9">
        <v>-905.35</v>
      </c>
      <c r="W449" s="9">
        <v>-521.02</v>
      </c>
      <c r="Y449" s="9">
        <f t="shared" si="140"/>
        <v>-384.33000000000004</v>
      </c>
      <c r="AA449" s="21">
        <f t="shared" si="141"/>
        <v>-0.7376492265172163</v>
      </c>
      <c r="AC449" s="9">
        <v>-1642.81</v>
      </c>
      <c r="AE449" s="9">
        <v>-653.65</v>
      </c>
      <c r="AG449" s="9">
        <f t="shared" si="142"/>
        <v>-989.16</v>
      </c>
      <c r="AI449" s="21">
        <f t="shared" si="143"/>
        <v>-1.513286927254647</v>
      </c>
    </row>
    <row r="450" spans="1:35" ht="12.75" outlineLevel="1">
      <c r="A450" s="1" t="s">
        <v>1035</v>
      </c>
      <c r="B450" s="16" t="s">
        <v>1036</v>
      </c>
      <c r="C450" s="1" t="s">
        <v>1363</v>
      </c>
      <c r="E450" s="5">
        <v>0</v>
      </c>
      <c r="G450" s="5">
        <v>0</v>
      </c>
      <c r="I450" s="9">
        <f t="shared" si="136"/>
        <v>0</v>
      </c>
      <c r="K450" s="21">
        <f t="shared" si="137"/>
        <v>0</v>
      </c>
      <c r="M450" s="9">
        <v>0</v>
      </c>
      <c r="O450" s="9">
        <v>0</v>
      </c>
      <c r="Q450" s="9">
        <f t="shared" si="138"/>
        <v>0</v>
      </c>
      <c r="S450" s="21">
        <f t="shared" si="139"/>
        <v>0</v>
      </c>
      <c r="U450" s="9">
        <v>0</v>
      </c>
      <c r="W450" s="9">
        <v>0</v>
      </c>
      <c r="Y450" s="9">
        <f t="shared" si="140"/>
        <v>0</v>
      </c>
      <c r="AA450" s="21">
        <f t="shared" si="141"/>
        <v>0</v>
      </c>
      <c r="AC450" s="9">
        <v>0</v>
      </c>
      <c r="AE450" s="9">
        <v>74948</v>
      </c>
      <c r="AG450" s="9">
        <f t="shared" si="142"/>
        <v>-74948</v>
      </c>
      <c r="AI450" s="21" t="str">
        <f t="shared" si="143"/>
        <v>N.M.</v>
      </c>
    </row>
    <row r="451" spans="1:35" ht="12.75" outlineLevel="1">
      <c r="A451" s="1" t="s">
        <v>1037</v>
      </c>
      <c r="B451" s="16" t="s">
        <v>1038</v>
      </c>
      <c r="C451" s="1" t="s">
        <v>1364</v>
      </c>
      <c r="E451" s="5">
        <v>-24623.787</v>
      </c>
      <c r="G451" s="5">
        <v>-13470.630000000001</v>
      </c>
      <c r="I451" s="9">
        <f t="shared" si="136"/>
        <v>-11153.157</v>
      </c>
      <c r="K451" s="21">
        <f t="shared" si="137"/>
        <v>-0.8279610530465167</v>
      </c>
      <c r="M451" s="9">
        <v>-86845.487</v>
      </c>
      <c r="O451" s="9">
        <v>21163.29</v>
      </c>
      <c r="Q451" s="9">
        <f t="shared" si="138"/>
        <v>-108008.777</v>
      </c>
      <c r="S451" s="21">
        <f t="shared" si="139"/>
        <v>-5.103591029561094</v>
      </c>
      <c r="U451" s="9">
        <v>-157443.977</v>
      </c>
      <c r="W451" s="9">
        <v>31588.9</v>
      </c>
      <c r="Y451" s="9">
        <f t="shared" si="140"/>
        <v>-189032.877</v>
      </c>
      <c r="AA451" s="21">
        <f t="shared" si="141"/>
        <v>-5.9841550987847</v>
      </c>
      <c r="AC451" s="9">
        <v>-283792.867</v>
      </c>
      <c r="AE451" s="9">
        <v>-303283.578</v>
      </c>
      <c r="AG451" s="9">
        <f t="shared" si="142"/>
        <v>19490.710999999952</v>
      </c>
      <c r="AI451" s="21">
        <f t="shared" si="143"/>
        <v>0.06426563260869982</v>
      </c>
    </row>
    <row r="452" spans="1:35" ht="12.75" outlineLevel="1">
      <c r="A452" s="1" t="s">
        <v>1039</v>
      </c>
      <c r="B452" s="16" t="s">
        <v>1040</v>
      </c>
      <c r="C452" s="1" t="s">
        <v>1365</v>
      </c>
      <c r="E452" s="5">
        <v>-10099.9</v>
      </c>
      <c r="G452" s="5">
        <v>-317.96</v>
      </c>
      <c r="I452" s="9">
        <f t="shared" si="136"/>
        <v>-9781.94</v>
      </c>
      <c r="K452" s="21" t="str">
        <f t="shared" si="137"/>
        <v>N.M.</v>
      </c>
      <c r="M452" s="9">
        <v>-67697.21</v>
      </c>
      <c r="O452" s="9">
        <v>-931.19</v>
      </c>
      <c r="Q452" s="9">
        <f t="shared" si="138"/>
        <v>-66766.02</v>
      </c>
      <c r="S452" s="21" t="str">
        <f t="shared" si="139"/>
        <v>N.M.</v>
      </c>
      <c r="U452" s="9">
        <v>-68110.03</v>
      </c>
      <c r="W452" s="9">
        <v>-6778.37</v>
      </c>
      <c r="Y452" s="9">
        <f t="shared" si="140"/>
        <v>-61331.659999999996</v>
      </c>
      <c r="AA452" s="21">
        <f t="shared" si="141"/>
        <v>-9.048142842600802</v>
      </c>
      <c r="AC452" s="9">
        <v>-71059.95999999999</v>
      </c>
      <c r="AE452" s="9">
        <v>-37693.48</v>
      </c>
      <c r="AG452" s="9">
        <f t="shared" si="142"/>
        <v>-33366.47999999999</v>
      </c>
      <c r="AI452" s="21">
        <f t="shared" si="143"/>
        <v>-0.8852056111560934</v>
      </c>
    </row>
    <row r="453" spans="1:35" ht="12.75" outlineLevel="1">
      <c r="A453" s="1" t="s">
        <v>1041</v>
      </c>
      <c r="B453" s="16" t="s">
        <v>1042</v>
      </c>
      <c r="C453" s="1" t="s">
        <v>1366</v>
      </c>
      <c r="E453" s="5">
        <v>0</v>
      </c>
      <c r="G453" s="5">
        <v>0</v>
      </c>
      <c r="I453" s="9">
        <f t="shared" si="136"/>
        <v>0</v>
      </c>
      <c r="K453" s="21">
        <f t="shared" si="137"/>
        <v>0</v>
      </c>
      <c r="M453" s="9">
        <v>0</v>
      </c>
      <c r="O453" s="9">
        <v>0</v>
      </c>
      <c r="Q453" s="9">
        <f t="shared" si="138"/>
        <v>0</v>
      </c>
      <c r="S453" s="21">
        <f t="shared" si="139"/>
        <v>0</v>
      </c>
      <c r="U453" s="9">
        <v>0</v>
      </c>
      <c r="W453" s="9">
        <v>0</v>
      </c>
      <c r="Y453" s="9">
        <f t="shared" si="140"/>
        <v>0</v>
      </c>
      <c r="AA453" s="21">
        <f t="shared" si="141"/>
        <v>0</v>
      </c>
      <c r="AC453" s="9">
        <v>0</v>
      </c>
      <c r="AE453" s="9">
        <v>-5.71</v>
      </c>
      <c r="AG453" s="9">
        <f t="shared" si="142"/>
        <v>5.71</v>
      </c>
      <c r="AI453" s="21" t="str">
        <f t="shared" si="143"/>
        <v>N.M.</v>
      </c>
    </row>
    <row r="454" spans="1:35" ht="12.75" outlineLevel="1">
      <c r="A454" s="1" t="s">
        <v>1043</v>
      </c>
      <c r="B454" s="16" t="s">
        <v>1044</v>
      </c>
      <c r="C454" s="1" t="s">
        <v>1367</v>
      </c>
      <c r="E454" s="5">
        <v>-4703.22</v>
      </c>
      <c r="G454" s="5">
        <v>-7893.320000000001</v>
      </c>
      <c r="I454" s="9">
        <f t="shared" si="136"/>
        <v>3190.1000000000004</v>
      </c>
      <c r="K454" s="21">
        <f t="shared" si="137"/>
        <v>0.4041518651213938</v>
      </c>
      <c r="M454" s="9">
        <v>-23067.14</v>
      </c>
      <c r="O454" s="9">
        <v>-139793.29</v>
      </c>
      <c r="Q454" s="9">
        <f t="shared" si="138"/>
        <v>116726.15000000001</v>
      </c>
      <c r="S454" s="21">
        <f t="shared" si="139"/>
        <v>0.8349910786132868</v>
      </c>
      <c r="U454" s="9">
        <v>-32773.17</v>
      </c>
      <c r="W454" s="9">
        <v>-142307.77</v>
      </c>
      <c r="Y454" s="9">
        <f t="shared" si="140"/>
        <v>109534.59999999999</v>
      </c>
      <c r="AA454" s="21">
        <f t="shared" si="141"/>
        <v>0.7697021743788129</v>
      </c>
      <c r="AC454" s="9">
        <v>-88067.68</v>
      </c>
      <c r="AE454" s="9">
        <v>-175927.21999999997</v>
      </c>
      <c r="AG454" s="9">
        <f t="shared" si="142"/>
        <v>87859.53999999998</v>
      </c>
      <c r="AI454" s="21">
        <f t="shared" si="143"/>
        <v>0.4994084485618541</v>
      </c>
    </row>
    <row r="455" spans="1:35" ht="12.75" outlineLevel="1">
      <c r="A455" s="1" t="s">
        <v>1045</v>
      </c>
      <c r="B455" s="16" t="s">
        <v>1046</v>
      </c>
      <c r="C455" s="1" t="s">
        <v>1368</v>
      </c>
      <c r="E455" s="5">
        <v>0</v>
      </c>
      <c r="G455" s="5">
        <v>0</v>
      </c>
      <c r="I455" s="9">
        <f t="shared" si="136"/>
        <v>0</v>
      </c>
      <c r="K455" s="21">
        <f t="shared" si="137"/>
        <v>0</v>
      </c>
      <c r="M455" s="9">
        <v>0</v>
      </c>
      <c r="O455" s="9">
        <v>0</v>
      </c>
      <c r="Q455" s="9">
        <f t="shared" si="138"/>
        <v>0</v>
      </c>
      <c r="S455" s="21">
        <f t="shared" si="139"/>
        <v>0</v>
      </c>
      <c r="U455" s="9">
        <v>0</v>
      </c>
      <c r="W455" s="9">
        <v>0</v>
      </c>
      <c r="Y455" s="9">
        <f t="shared" si="140"/>
        <v>0</v>
      </c>
      <c r="AA455" s="21">
        <f t="shared" si="141"/>
        <v>0</v>
      </c>
      <c r="AC455" s="9">
        <v>-67.06</v>
      </c>
      <c r="AE455" s="9">
        <v>-43.83</v>
      </c>
      <c r="AG455" s="9">
        <f t="shared" si="142"/>
        <v>-23.230000000000004</v>
      </c>
      <c r="AI455" s="21">
        <f t="shared" si="143"/>
        <v>-0.5300022815423228</v>
      </c>
    </row>
    <row r="456" spans="1:35" ht="12.75" outlineLevel="1">
      <c r="A456" s="1" t="s">
        <v>1047</v>
      </c>
      <c r="B456" s="16" t="s">
        <v>1048</v>
      </c>
      <c r="C456" s="1" t="s">
        <v>1369</v>
      </c>
      <c r="E456" s="5">
        <v>0</v>
      </c>
      <c r="G456" s="5">
        <v>2903.61</v>
      </c>
      <c r="I456" s="9">
        <f t="shared" si="136"/>
        <v>-2903.61</v>
      </c>
      <c r="K456" s="21" t="str">
        <f t="shared" si="137"/>
        <v>N.M.</v>
      </c>
      <c r="M456" s="9">
        <v>-3814.21</v>
      </c>
      <c r="O456" s="9">
        <v>3886.628</v>
      </c>
      <c r="Q456" s="9">
        <f t="shared" si="138"/>
        <v>-7700.838</v>
      </c>
      <c r="S456" s="21">
        <f t="shared" si="139"/>
        <v>-1.9813673961078857</v>
      </c>
      <c r="U456" s="9">
        <v>-4161.6</v>
      </c>
      <c r="W456" s="9">
        <v>5846.438</v>
      </c>
      <c r="Y456" s="9">
        <f t="shared" si="140"/>
        <v>-10008.038</v>
      </c>
      <c r="AA456" s="21">
        <f t="shared" si="141"/>
        <v>-1.7118180334761097</v>
      </c>
      <c r="AC456" s="9">
        <v>-9978.18</v>
      </c>
      <c r="AE456" s="9">
        <v>-5227.732</v>
      </c>
      <c r="AG456" s="9">
        <f t="shared" si="142"/>
        <v>-4750.448</v>
      </c>
      <c r="AI456" s="21">
        <f t="shared" si="143"/>
        <v>-0.9087015172162614</v>
      </c>
    </row>
    <row r="457" spans="1:35" ht="12.75" outlineLevel="1">
      <c r="A457" s="1" t="s">
        <v>1049</v>
      </c>
      <c r="B457" s="16" t="s">
        <v>1050</v>
      </c>
      <c r="C457" s="1" t="s">
        <v>1370</v>
      </c>
      <c r="E457" s="5">
        <v>0</v>
      </c>
      <c r="G457" s="5">
        <v>0</v>
      </c>
      <c r="I457" s="9">
        <f t="shared" si="136"/>
        <v>0</v>
      </c>
      <c r="K457" s="21">
        <f t="shared" si="137"/>
        <v>0</v>
      </c>
      <c r="M457" s="9">
        <v>-148.28</v>
      </c>
      <c r="O457" s="9">
        <v>-170.02</v>
      </c>
      <c r="Q457" s="9">
        <f t="shared" si="138"/>
        <v>21.74000000000001</v>
      </c>
      <c r="S457" s="21">
        <f t="shared" si="139"/>
        <v>0.12786730972826732</v>
      </c>
      <c r="U457" s="9">
        <v>-148.28</v>
      </c>
      <c r="W457" s="9">
        <v>-170.02</v>
      </c>
      <c r="Y457" s="9">
        <f t="shared" si="140"/>
        <v>21.74000000000001</v>
      </c>
      <c r="AA457" s="21">
        <f t="shared" si="141"/>
        <v>0.12786730972826732</v>
      </c>
      <c r="AC457" s="9">
        <v>-822.01</v>
      </c>
      <c r="AE457" s="9">
        <v>-170.02</v>
      </c>
      <c r="AG457" s="9">
        <f t="shared" si="142"/>
        <v>-651.99</v>
      </c>
      <c r="AI457" s="21">
        <f t="shared" si="143"/>
        <v>-3.8347841430419947</v>
      </c>
    </row>
    <row r="458" spans="1:35" ht="12.75" outlineLevel="1">
      <c r="A458" s="1" t="s">
        <v>1051</v>
      </c>
      <c r="B458" s="16" t="s">
        <v>1052</v>
      </c>
      <c r="C458" s="1" t="s">
        <v>1371</v>
      </c>
      <c r="E458" s="5">
        <v>0</v>
      </c>
      <c r="G458" s="5">
        <v>0</v>
      </c>
      <c r="I458" s="9">
        <f t="shared" si="136"/>
        <v>0</v>
      </c>
      <c r="K458" s="21">
        <f t="shared" si="137"/>
        <v>0</v>
      </c>
      <c r="M458" s="9">
        <v>-53.77</v>
      </c>
      <c r="O458" s="9">
        <v>0</v>
      </c>
      <c r="Q458" s="9">
        <f t="shared" si="138"/>
        <v>-53.77</v>
      </c>
      <c r="S458" s="21" t="str">
        <f t="shared" si="139"/>
        <v>N.M.</v>
      </c>
      <c r="U458" s="9">
        <v>-53.77</v>
      </c>
      <c r="W458" s="9">
        <v>0</v>
      </c>
      <c r="Y458" s="9">
        <f t="shared" si="140"/>
        <v>-53.77</v>
      </c>
      <c r="AA458" s="21" t="str">
        <f t="shared" si="141"/>
        <v>N.M.</v>
      </c>
      <c r="AC458" s="9">
        <v>-7624.6</v>
      </c>
      <c r="AE458" s="9">
        <v>-2784.35</v>
      </c>
      <c r="AG458" s="9">
        <f t="shared" si="142"/>
        <v>-4840.25</v>
      </c>
      <c r="AI458" s="21">
        <f t="shared" si="143"/>
        <v>-1.7383770000179575</v>
      </c>
    </row>
    <row r="459" spans="1:53" s="16" customFormat="1" ht="12.75">
      <c r="A459" s="16" t="s">
        <v>48</v>
      </c>
      <c r="C459" s="16" t="s">
        <v>1372</v>
      </c>
      <c r="D459" s="9"/>
      <c r="E459" s="9">
        <v>-36911.437</v>
      </c>
      <c r="F459" s="9"/>
      <c r="G459" s="9">
        <v>-43740.74</v>
      </c>
      <c r="H459" s="9"/>
      <c r="I459" s="9">
        <f>+E459-G459</f>
        <v>6829.303</v>
      </c>
      <c r="J459" s="37" t="str">
        <f>IF((+E459-G459)=(I459),"  ",$AO$511)</f>
        <v>  </v>
      </c>
      <c r="K459" s="38">
        <f>IF(G459&lt;0,IF(I459=0,0,IF(OR(G459=0,E459=0),"N.M.",IF(ABS(I459/G459)&gt;=10,"N.M.",I459/(-G459)))),IF(I459=0,0,IF(OR(G459=0,E459=0),"N.M.",IF(ABS(I459/G459)&gt;=10,"N.M.",I459/G459))))</f>
        <v>0.15613140061187808</v>
      </c>
      <c r="L459" s="39"/>
      <c r="M459" s="9">
        <v>-191122.89699999997</v>
      </c>
      <c r="N459" s="9"/>
      <c r="O459" s="9">
        <v>-170723.322</v>
      </c>
      <c r="P459" s="9"/>
      <c r="Q459" s="9">
        <f>+M459-O459</f>
        <v>-20399.574999999983</v>
      </c>
      <c r="R459" s="37" t="str">
        <f>IF((+M459-O459)=(Q459),"  ",$AO$511)</f>
        <v>  </v>
      </c>
      <c r="S459" s="38">
        <f>IF(O459&lt;0,IF(Q459=0,0,IF(OR(O459=0,M459=0),"N.M.",IF(ABS(Q459/O459)&gt;=10,"N.M.",Q459/(-O459)))),IF(Q459=0,0,IF(OR(O459=0,M459=0),"N.M.",IF(ABS(Q459/O459)&gt;=10,"N.M.",Q459/O459))))</f>
        <v>-0.11948909358734236</v>
      </c>
      <c r="T459" s="39"/>
      <c r="U459" s="9">
        <v>-362791.217</v>
      </c>
      <c r="V459" s="9"/>
      <c r="W459" s="9">
        <v>-182198.482</v>
      </c>
      <c r="X459" s="9"/>
      <c r="Y459" s="9">
        <f>+U459-W459</f>
        <v>-180592.73500000002</v>
      </c>
      <c r="Z459" s="37" t="str">
        <f>IF((+U459-W459)=(Y459),"  ",$AO$511)</f>
        <v>  </v>
      </c>
      <c r="AA459" s="38">
        <f>IF(W459&lt;0,IF(Y459=0,0,IF(OR(W459=0,U459=0),"N.M.",IF(ABS(Y459/W459)&gt;=10,"N.M.",Y459/(-W459)))),IF(Y459=0,0,IF(OR(W459=0,U459=0),"N.M.",IF(ABS(Y459/W459)&gt;=10,"N.M.",Y459/W459))))</f>
        <v>-0.9911868255850783</v>
      </c>
      <c r="AB459" s="39"/>
      <c r="AC459" s="9">
        <v>-691807.4370000002</v>
      </c>
      <c r="AD459" s="9"/>
      <c r="AE459" s="9">
        <v>-2323177.0900000003</v>
      </c>
      <c r="AF459" s="9"/>
      <c r="AG459" s="9">
        <f>+AC459-AE459</f>
        <v>1631369.6530000002</v>
      </c>
      <c r="AH459" s="37" t="str">
        <f>IF((+AC459-AE459)=(AG459),"  ",$AO$511)</f>
        <v>  </v>
      </c>
      <c r="AI459" s="38">
        <f>IF(AE459&lt;0,IF(AG459=0,0,IF(OR(AE459=0,AC459=0),"N.M.",IF(ABS(AG459/AE459)&gt;=10,"N.M.",AG459/(-AE459)))),IF(AG459=0,0,IF(OR(AE459=0,AC459=0),"N.M.",IF(ABS(AG459/AE459)&gt;=10,"N.M.",AG459/AE459))))</f>
        <v>0.7022149366150989</v>
      </c>
      <c r="AJ459" s="39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</row>
    <row r="460" spans="1:35" ht="12.75" outlineLevel="1">
      <c r="A460" s="1" t="s">
        <v>1053</v>
      </c>
      <c r="B460" s="16" t="s">
        <v>1054</v>
      </c>
      <c r="C460" s="1" t="s">
        <v>1373</v>
      </c>
      <c r="E460" s="5">
        <v>40862.67</v>
      </c>
      <c r="G460" s="5">
        <v>-12038.84</v>
      </c>
      <c r="I460" s="9">
        <f aca="true" t="shared" si="144" ref="I460:I466">+E460-G460</f>
        <v>52901.509999999995</v>
      </c>
      <c r="K460" s="21">
        <f aca="true" t="shared" si="145" ref="K460:K466">IF(G460&lt;0,IF(I460=0,0,IF(OR(G460=0,E460=0),"N.M.",IF(ABS(I460/G460)&gt;=10,"N.M.",I460/(-G460)))),IF(I460=0,0,IF(OR(G460=0,E460=0),"N.M.",IF(ABS(I460/G460)&gt;=10,"N.M.",I460/G460))))</f>
        <v>4.3942364879008275</v>
      </c>
      <c r="M460" s="9">
        <v>1677.06</v>
      </c>
      <c r="O460" s="9">
        <v>-48306</v>
      </c>
      <c r="Q460" s="9">
        <f aca="true" t="shared" si="146" ref="Q460:Q466">+M460-O460</f>
        <v>49983.06</v>
      </c>
      <c r="S460" s="21">
        <f aca="true" t="shared" si="147" ref="S460:S466">IF(O460&lt;0,IF(Q460=0,0,IF(OR(O460=0,M460=0),"N.M.",IF(ABS(Q460/O460)&gt;=10,"N.M.",Q460/(-O460)))),IF(Q460=0,0,IF(OR(O460=0,M460=0),"N.M.",IF(ABS(Q460/O460)&gt;=10,"N.M.",Q460/O460))))</f>
        <v>1.0347174264066574</v>
      </c>
      <c r="U460" s="9">
        <v>16524.670000000002</v>
      </c>
      <c r="W460" s="9">
        <v>-131154.72</v>
      </c>
      <c r="Y460" s="9">
        <f aca="true" t="shared" si="148" ref="Y460:Y466">+U460-W460</f>
        <v>147679.39</v>
      </c>
      <c r="AA460" s="21">
        <f aca="true" t="shared" si="149" ref="AA460:AA466">IF(W460&lt;0,IF(Y460=0,0,IF(OR(W460=0,U460=0),"N.M.",IF(ABS(Y460/W460)&gt;=10,"N.M.",Y460/(-W460)))),IF(Y460=0,0,IF(OR(W460=0,U460=0),"N.M.",IF(ABS(Y460/W460)&gt;=10,"N.M.",Y460/W460))))</f>
        <v>1.1259937118542132</v>
      </c>
      <c r="AC460" s="9">
        <v>-144620.56</v>
      </c>
      <c r="AE460" s="9">
        <v>-432508.74</v>
      </c>
      <c r="AG460" s="9">
        <f aca="true" t="shared" si="150" ref="AG460:AG466">+AC460-AE460</f>
        <v>287888.18</v>
      </c>
      <c r="AI460" s="21">
        <f aca="true" t="shared" si="151" ref="AI460:AI466">IF(AE460&lt;0,IF(AG460=0,0,IF(OR(AE460=0,AC460=0),"N.M.",IF(ABS(AG460/AE460)&gt;=10,"N.M.",AG460/(-AE460)))),IF(AG460=0,0,IF(OR(AE460=0,AC460=0),"N.M.",IF(ABS(AG460/AE460)&gt;=10,"N.M.",AG460/AE460))))</f>
        <v>0.6656239594140918</v>
      </c>
    </row>
    <row r="461" spans="1:35" ht="12.75" outlineLevel="1">
      <c r="A461" s="1" t="s">
        <v>1055</v>
      </c>
      <c r="B461" s="16" t="s">
        <v>1056</v>
      </c>
      <c r="C461" s="1" t="s">
        <v>1374</v>
      </c>
      <c r="E461" s="5">
        <v>0</v>
      </c>
      <c r="G461" s="5">
        <v>0</v>
      </c>
      <c r="I461" s="9">
        <f t="shared" si="144"/>
        <v>0</v>
      </c>
      <c r="K461" s="21">
        <f t="shared" si="145"/>
        <v>0</v>
      </c>
      <c r="M461" s="9">
        <v>0</v>
      </c>
      <c r="O461" s="9">
        <v>0</v>
      </c>
      <c r="Q461" s="9">
        <f t="shared" si="146"/>
        <v>0</v>
      </c>
      <c r="S461" s="21">
        <f t="shared" si="147"/>
        <v>0</v>
      </c>
      <c r="U461" s="9">
        <v>0</v>
      </c>
      <c r="W461" s="9">
        <v>0</v>
      </c>
      <c r="Y461" s="9">
        <f t="shared" si="148"/>
        <v>0</v>
      </c>
      <c r="AA461" s="21">
        <f t="shared" si="149"/>
        <v>0</v>
      </c>
      <c r="AC461" s="9">
        <v>0</v>
      </c>
      <c r="AE461" s="9">
        <v>-21874.100000000002</v>
      </c>
      <c r="AG461" s="9">
        <f t="shared" si="150"/>
        <v>21874.100000000002</v>
      </c>
      <c r="AI461" s="21" t="str">
        <f t="shared" si="151"/>
        <v>N.M.</v>
      </c>
    </row>
    <row r="462" spans="1:35" ht="12.75" outlineLevel="1">
      <c r="A462" s="1" t="s">
        <v>1057</v>
      </c>
      <c r="B462" s="16" t="s">
        <v>1058</v>
      </c>
      <c r="C462" s="1" t="s">
        <v>1374</v>
      </c>
      <c r="E462" s="5">
        <v>0</v>
      </c>
      <c r="G462" s="5">
        <v>0</v>
      </c>
      <c r="I462" s="9">
        <f t="shared" si="144"/>
        <v>0</v>
      </c>
      <c r="K462" s="21">
        <f t="shared" si="145"/>
        <v>0</v>
      </c>
      <c r="M462" s="9">
        <v>0</v>
      </c>
      <c r="O462" s="9">
        <v>0</v>
      </c>
      <c r="Q462" s="9">
        <f t="shared" si="146"/>
        <v>0</v>
      </c>
      <c r="S462" s="21">
        <f t="shared" si="147"/>
        <v>0</v>
      </c>
      <c r="U462" s="9">
        <v>0</v>
      </c>
      <c r="W462" s="9">
        <v>0</v>
      </c>
      <c r="Y462" s="9">
        <f t="shared" si="148"/>
        <v>0</v>
      </c>
      <c r="AA462" s="21">
        <f t="shared" si="149"/>
        <v>0</v>
      </c>
      <c r="AC462" s="9">
        <v>5460.84</v>
      </c>
      <c r="AE462" s="9">
        <v>-21781.11</v>
      </c>
      <c r="AG462" s="9">
        <f t="shared" si="150"/>
        <v>27241.95</v>
      </c>
      <c r="AI462" s="21">
        <f t="shared" si="151"/>
        <v>1.2507144952667701</v>
      </c>
    </row>
    <row r="463" spans="1:35" ht="12.75" outlineLevel="1">
      <c r="A463" s="1" t="s">
        <v>1059</v>
      </c>
      <c r="B463" s="16" t="s">
        <v>1060</v>
      </c>
      <c r="C463" s="1" t="s">
        <v>1374</v>
      </c>
      <c r="E463" s="5">
        <v>0</v>
      </c>
      <c r="G463" s="5">
        <v>-1731.91</v>
      </c>
      <c r="I463" s="9">
        <f t="shared" si="144"/>
        <v>1731.91</v>
      </c>
      <c r="K463" s="21" t="str">
        <f t="shared" si="145"/>
        <v>N.M.</v>
      </c>
      <c r="M463" s="9">
        <v>0</v>
      </c>
      <c r="O463" s="9">
        <v>-6774.43</v>
      </c>
      <c r="Q463" s="9">
        <f t="shared" si="146"/>
        <v>6774.43</v>
      </c>
      <c r="S463" s="21" t="str">
        <f t="shared" si="147"/>
        <v>N.M.</v>
      </c>
      <c r="U463" s="9">
        <v>0</v>
      </c>
      <c r="W463" s="9">
        <v>-18867.8</v>
      </c>
      <c r="Y463" s="9">
        <f t="shared" si="148"/>
        <v>18867.8</v>
      </c>
      <c r="AA463" s="21" t="str">
        <f t="shared" si="149"/>
        <v>N.M.</v>
      </c>
      <c r="AC463" s="9">
        <v>-30095.74</v>
      </c>
      <c r="AE463" s="9">
        <v>-18867.8</v>
      </c>
      <c r="AG463" s="9">
        <f t="shared" si="150"/>
        <v>-11227.940000000002</v>
      </c>
      <c r="AI463" s="21">
        <f t="shared" si="151"/>
        <v>-0.595084747559334</v>
      </c>
    </row>
    <row r="464" spans="1:35" ht="12.75" outlineLevel="1">
      <c r="A464" s="1" t="s">
        <v>1061</v>
      </c>
      <c r="B464" s="16" t="s">
        <v>1062</v>
      </c>
      <c r="C464" s="1" t="s">
        <v>1375</v>
      </c>
      <c r="E464" s="5">
        <v>6055.7</v>
      </c>
      <c r="G464" s="5">
        <v>0</v>
      </c>
      <c r="I464" s="9">
        <f t="shared" si="144"/>
        <v>6055.7</v>
      </c>
      <c r="K464" s="21" t="str">
        <f t="shared" si="145"/>
        <v>N.M.</v>
      </c>
      <c r="M464" s="9">
        <v>248.51000000000002</v>
      </c>
      <c r="O464" s="9">
        <v>0</v>
      </c>
      <c r="Q464" s="9">
        <f t="shared" si="146"/>
        <v>248.51000000000002</v>
      </c>
      <c r="S464" s="21" t="str">
        <f t="shared" si="147"/>
        <v>N.M.</v>
      </c>
      <c r="U464" s="9">
        <v>2448.89</v>
      </c>
      <c r="W464" s="9">
        <v>0</v>
      </c>
      <c r="Y464" s="9">
        <f t="shared" si="148"/>
        <v>2448.89</v>
      </c>
      <c r="AA464" s="21" t="str">
        <f t="shared" si="149"/>
        <v>N.M.</v>
      </c>
      <c r="AC464" s="9">
        <v>2448.89</v>
      </c>
      <c r="AE464" s="9">
        <v>0</v>
      </c>
      <c r="AG464" s="9">
        <f t="shared" si="150"/>
        <v>2448.89</v>
      </c>
      <c r="AI464" s="21" t="str">
        <f t="shared" si="151"/>
        <v>N.M.</v>
      </c>
    </row>
    <row r="465" spans="1:35" ht="12.75" outlineLevel="1">
      <c r="A465" s="1" t="s">
        <v>1063</v>
      </c>
      <c r="B465" s="16" t="s">
        <v>1064</v>
      </c>
      <c r="C465" s="1" t="s">
        <v>1376</v>
      </c>
      <c r="E465" s="5">
        <v>-14333.9</v>
      </c>
      <c r="G465" s="5">
        <v>-654.15</v>
      </c>
      <c r="I465" s="9">
        <f t="shared" si="144"/>
        <v>-13679.75</v>
      </c>
      <c r="K465" s="21" t="str">
        <f t="shared" si="145"/>
        <v>N.M.</v>
      </c>
      <c r="M465" s="9">
        <v>-34633.55</v>
      </c>
      <c r="O465" s="9">
        <v>-2206.4</v>
      </c>
      <c r="Q465" s="9">
        <f t="shared" si="146"/>
        <v>-32427.15</v>
      </c>
      <c r="S465" s="21" t="str">
        <f t="shared" si="147"/>
        <v>N.M.</v>
      </c>
      <c r="U465" s="9">
        <v>-44053.450000000004</v>
      </c>
      <c r="W465" s="9">
        <v>-4177.95</v>
      </c>
      <c r="Y465" s="9">
        <f t="shared" si="148"/>
        <v>-39875.50000000001</v>
      </c>
      <c r="AA465" s="21">
        <f t="shared" si="149"/>
        <v>-9.544274105721708</v>
      </c>
      <c r="AC465" s="9">
        <v>-983133.22</v>
      </c>
      <c r="AE465" s="9">
        <v>-640698.7999999999</v>
      </c>
      <c r="AG465" s="9">
        <f t="shared" si="150"/>
        <v>-342434.42000000004</v>
      </c>
      <c r="AI465" s="21">
        <f t="shared" si="151"/>
        <v>-0.5344702065931762</v>
      </c>
    </row>
    <row r="466" spans="1:35" ht="12.75" outlineLevel="1">
      <c r="A466" s="1" t="s">
        <v>1065</v>
      </c>
      <c r="B466" s="16" t="s">
        <v>1066</v>
      </c>
      <c r="C466" s="1" t="s">
        <v>1377</v>
      </c>
      <c r="E466" s="5">
        <v>12641.65</v>
      </c>
      <c r="G466" s="5">
        <v>21389.2</v>
      </c>
      <c r="I466" s="9">
        <f t="shared" si="144"/>
        <v>-8747.550000000001</v>
      </c>
      <c r="K466" s="21">
        <f t="shared" si="145"/>
        <v>-0.4089704149757822</v>
      </c>
      <c r="M466" s="9">
        <v>118519.8</v>
      </c>
      <c r="O466" s="9">
        <v>117448.45</v>
      </c>
      <c r="Q466" s="9">
        <f t="shared" si="146"/>
        <v>1071.3500000000058</v>
      </c>
      <c r="S466" s="21">
        <f t="shared" si="147"/>
        <v>0.009121874320180521</v>
      </c>
      <c r="U466" s="9">
        <v>154282.80000000002</v>
      </c>
      <c r="W466" s="9">
        <v>219201.85</v>
      </c>
      <c r="Y466" s="9">
        <f t="shared" si="148"/>
        <v>-64919.04999999999</v>
      </c>
      <c r="AA466" s="21">
        <f t="shared" si="149"/>
        <v>-0.2961610497356659</v>
      </c>
      <c r="AC466" s="9">
        <v>1906909.09</v>
      </c>
      <c r="AE466" s="9">
        <v>2012014.31</v>
      </c>
      <c r="AG466" s="9">
        <f t="shared" si="150"/>
        <v>-105105.21999999997</v>
      </c>
      <c r="AI466" s="21">
        <f t="shared" si="151"/>
        <v>-0.0522388034108962</v>
      </c>
    </row>
    <row r="467" spans="1:53" s="16" customFormat="1" ht="12.75">
      <c r="A467" s="16" t="s">
        <v>49</v>
      </c>
      <c r="C467" s="16" t="s">
        <v>1378</v>
      </c>
      <c r="D467" s="9"/>
      <c r="E467" s="9">
        <v>45226.119999999995</v>
      </c>
      <c r="F467" s="9"/>
      <c r="G467" s="9">
        <v>6964.300000000001</v>
      </c>
      <c r="H467" s="9"/>
      <c r="I467" s="9">
        <f>+E467-G467</f>
        <v>38261.81999999999</v>
      </c>
      <c r="J467" s="37" t="str">
        <f>IF((+E467-G467)=(I467),"  ",$AO$511)</f>
        <v>  </v>
      </c>
      <c r="K467" s="38">
        <f>IF(G467&lt;0,IF(I467=0,0,IF(OR(G467=0,E467=0),"N.M.",IF(ABS(I467/G467)&gt;=10,"N.M.",I467/(-G467)))),IF(I467=0,0,IF(OR(G467=0,E467=0),"N.M.",IF(ABS(I467/G467)&gt;=10,"N.M.",I467/G467))))</f>
        <v>5.49399365334635</v>
      </c>
      <c r="L467" s="39"/>
      <c r="M467" s="9">
        <v>85811.82</v>
      </c>
      <c r="N467" s="9"/>
      <c r="O467" s="9">
        <v>60161.619999999995</v>
      </c>
      <c r="P467" s="9"/>
      <c r="Q467" s="9">
        <f>+M467-O467</f>
        <v>25650.20000000001</v>
      </c>
      <c r="R467" s="37" t="str">
        <f>IF((+M467-O467)=(Q467),"  ",$AO$511)</f>
        <v>  </v>
      </c>
      <c r="S467" s="38">
        <f>IF(O467&lt;0,IF(Q467=0,0,IF(OR(O467=0,M467=0),"N.M.",IF(ABS(Q467/O467)&gt;=10,"N.M.",Q467/(-O467)))),IF(Q467=0,0,IF(OR(O467=0,M467=0),"N.M.",IF(ABS(Q467/O467)&gt;=10,"N.M.",Q467/O467))))</f>
        <v>0.4263548754172513</v>
      </c>
      <c r="T467" s="39"/>
      <c r="U467" s="9">
        <v>129202.91000000002</v>
      </c>
      <c r="V467" s="9"/>
      <c r="W467" s="9">
        <v>65001.380000000005</v>
      </c>
      <c r="X467" s="9"/>
      <c r="Y467" s="9">
        <f>+U467-W467</f>
        <v>64201.53000000001</v>
      </c>
      <c r="Z467" s="37" t="str">
        <f>IF((+U467-W467)=(Y467),"  ",$AO$511)</f>
        <v>  </v>
      </c>
      <c r="AA467" s="38">
        <f>IF(W467&lt;0,IF(Y467=0,0,IF(OR(W467=0,U467=0),"N.M.",IF(ABS(Y467/W467)&gt;=10,"N.M.",Y467/(-W467)))),IF(Y467=0,0,IF(OR(W467=0,U467=0),"N.M.",IF(ABS(Y467/W467)&gt;=10,"N.M.",Y467/W467))))</f>
        <v>0.9876948766318501</v>
      </c>
      <c r="AB467" s="39"/>
      <c r="AC467" s="9">
        <v>756969.3000000003</v>
      </c>
      <c r="AD467" s="9"/>
      <c r="AE467" s="9">
        <v>876283.76</v>
      </c>
      <c r="AF467" s="9"/>
      <c r="AG467" s="9">
        <f>+AC467-AE467</f>
        <v>-119314.45999999973</v>
      </c>
      <c r="AH467" s="37" t="str">
        <f>IF((+AC467-AE467)=(AG467),"  ",$AO$511)</f>
        <v>  </v>
      </c>
      <c r="AI467" s="38">
        <f>IF(AE467&lt;0,IF(AG467=0,0,IF(OR(AE467=0,AC467=0),"N.M.",IF(ABS(AG467/AE467)&gt;=10,"N.M.",AG467/(-AE467)))),IF(AG467=0,0,IF(OR(AE467=0,AC467=0),"N.M.",IF(ABS(AG467/AE467)&gt;=10,"N.M.",AG467/AE467))))</f>
        <v>-0.1361596156934367</v>
      </c>
      <c r="AJ467" s="39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</row>
    <row r="468" spans="1:53" s="16" customFormat="1" ht="12.75">
      <c r="A468" s="77" t="s">
        <v>50</v>
      </c>
      <c r="C468" s="17" t="s">
        <v>51</v>
      </c>
      <c r="D468" s="18"/>
      <c r="E468" s="18">
        <v>9982.829000000002</v>
      </c>
      <c r="F468" s="18"/>
      <c r="G468" s="18">
        <v>-12835.830000000004</v>
      </c>
      <c r="H468" s="18"/>
      <c r="I468" s="18">
        <f>+E468-G468</f>
        <v>22818.659000000007</v>
      </c>
      <c r="J468" s="37" t="str">
        <f>IF((+E468-G468)=(I468),"  ",$AO$511)</f>
        <v>  </v>
      </c>
      <c r="K468" s="40">
        <f>IF(G468&lt;0,IF(I468=0,0,IF(OR(G468=0,E468=0),"N.M.",IF(ABS(I468/G468)&gt;=10,"N.M.",I468/(-G468)))),IF(I468=0,0,IF(OR(G468=0,E468=0),"N.M.",IF(ABS(I468/G468)&gt;=10,"N.M.",I468/G468))))</f>
        <v>1.7777314750974422</v>
      </c>
      <c r="L468" s="39"/>
      <c r="M468" s="18">
        <v>44622.66300000002</v>
      </c>
      <c r="N468" s="18"/>
      <c r="O468" s="18">
        <v>-91206.70199999999</v>
      </c>
      <c r="P468" s="18"/>
      <c r="Q468" s="18">
        <f>+M468-O468</f>
        <v>135829.36500000002</v>
      </c>
      <c r="R468" s="37" t="str">
        <f>IF((+M468-O468)=(Q468),"  ",$AO$511)</f>
        <v>  </v>
      </c>
      <c r="S468" s="40">
        <f>IF(O468&lt;0,IF(Q468=0,0,IF(OR(O468=0,M468=0),"N.M.",IF(ABS(Q468/O468)&gt;=10,"N.M.",Q468/(-O468)))),IF(Q468=0,0,IF(OR(O468=0,M468=0),"N.M.",IF(ABS(Q468/O468)&gt;=10,"N.M.",Q468/O468))))</f>
        <v>1.4892476322628136</v>
      </c>
      <c r="T468" s="39"/>
      <c r="U468" s="18">
        <v>20546.84500000003</v>
      </c>
      <c r="V468" s="18"/>
      <c r="W468" s="18">
        <v>-101139.182</v>
      </c>
      <c r="X468" s="18"/>
      <c r="Y468" s="18">
        <f>+U468-W468</f>
        <v>121686.02700000003</v>
      </c>
      <c r="Z468" s="37" t="str">
        <f>IF((+U468-W468)=(Y468),"  ",$AO$511)</f>
        <v>  </v>
      </c>
      <c r="AA468" s="40">
        <f>IF(W468&lt;0,IF(Y468=0,0,IF(OR(W468=0,U468=0),"N.M.",IF(ABS(Y468/W468)&gt;=10,"N.M.",Y468/(-W468)))),IF(Y468=0,0,IF(OR(W468=0,U468=0),"N.M.",IF(ABS(Y468/W468)&gt;=10,"N.M.",Y468/W468))))</f>
        <v>1.2031541544403634</v>
      </c>
      <c r="AB468" s="39"/>
      <c r="AC468" s="18">
        <v>1574463.373</v>
      </c>
      <c r="AD468" s="18"/>
      <c r="AE468" s="18">
        <v>-1072941.8399999999</v>
      </c>
      <c r="AF468" s="18"/>
      <c r="AG468" s="18">
        <f>+AC468-AE468</f>
        <v>2647405.2129999995</v>
      </c>
      <c r="AH468" s="37" t="str">
        <f>IF((+AC468-AE468)=(AG468),"  ",$AO$511)</f>
        <v>  </v>
      </c>
      <c r="AI468" s="40">
        <f>IF(AE468&lt;0,IF(AG468=0,0,IF(OR(AE468=0,AC468=0),"N.M.",IF(ABS(AG468/AE468)&gt;=10,"N.M.",AG468/(-AE468)))),IF(AG468=0,0,IF(OR(AE468=0,AC468=0),"N.M.",IF(ABS(AG468/AE468)&gt;=10,"N.M.",AG468/AE468))))</f>
        <v>2.467426578312949</v>
      </c>
      <c r="AJ468" s="39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</row>
    <row r="469" spans="4:53" s="16" customFormat="1" ht="12.75">
      <c r="D469" s="9"/>
      <c r="E469" s="43" t="str">
        <f>IF(ABS(+E444+E459+E467-E468)&gt;$AO$507,$AO$510," ")</f>
        <v> </v>
      </c>
      <c r="F469" s="28"/>
      <c r="G469" s="43" t="str">
        <f>IF(ABS(+G444+G459+G467-G468)&gt;$AO$507,$AO$510," ")</f>
        <v> </v>
      </c>
      <c r="H469" s="42"/>
      <c r="I469" s="43" t="str">
        <f>IF(ABS(+I444+I459+I467-I468)&gt;$AO$507,$AO$510," ")</f>
        <v> </v>
      </c>
      <c r="J469" s="9"/>
      <c r="K469" s="21"/>
      <c r="L469" s="11"/>
      <c r="M469" s="43" t="str">
        <f>IF(ABS(+M444+M459+M467-M468)&gt;$AO$507,$AO$510," ")</f>
        <v> </v>
      </c>
      <c r="N469" s="42"/>
      <c r="O469" s="43" t="str">
        <f>IF(ABS(+O444+O459+O467-O468)&gt;$AO$507,$AO$510," ")</f>
        <v> </v>
      </c>
      <c r="P469" s="28"/>
      <c r="Q469" s="43" t="str">
        <f>IF(ABS(+Q444+Q459+Q467-Q468)&gt;$AO$507,$AO$510," ")</f>
        <v> </v>
      </c>
      <c r="R469" s="9"/>
      <c r="S469" s="21"/>
      <c r="T469" s="9"/>
      <c r="U469" s="43" t="str">
        <f>IF(ABS(+U444+U459+U467-U468)&gt;$AO$507,$AO$510," ")</f>
        <v> </v>
      </c>
      <c r="V469" s="28"/>
      <c r="W469" s="43" t="str">
        <f>IF(ABS(+W444+W459+W467-W468)&gt;$AO$507,$AO$510," ")</f>
        <v> </v>
      </c>
      <c r="X469" s="28"/>
      <c r="Y469" s="43" t="str">
        <f>IF(ABS(+Y444+Y459+Y467-Y468)&gt;$AO$507,$AO$510," ")</f>
        <v> </v>
      </c>
      <c r="Z469" s="9"/>
      <c r="AA469" s="21"/>
      <c r="AB469" s="9"/>
      <c r="AC469" s="43" t="str">
        <f>IF(ABS(+AC444+AC459+AC467-AC468)&gt;$AO$507,$AO$510," ")</f>
        <v> </v>
      </c>
      <c r="AD469" s="28"/>
      <c r="AE469" s="43" t="str">
        <f>IF(ABS(+AE444+AE459+AE467-AE468)&gt;$AO$507,$AO$510," ")</f>
        <v> </v>
      </c>
      <c r="AF469" s="42"/>
      <c r="AG469" s="43" t="str">
        <f>IF(ABS(+AG444+AG459+AG467-AG468)&gt;$AO$507,$AO$510," ")</f>
        <v> </v>
      </c>
      <c r="AH469" s="9"/>
      <c r="AI469" s="2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</row>
    <row r="470" spans="1:53" s="16" customFormat="1" ht="12.75">
      <c r="A470" s="77" t="s">
        <v>52</v>
      </c>
      <c r="C470" s="17" t="s">
        <v>53</v>
      </c>
      <c r="D470" s="18"/>
      <c r="E470" s="18">
        <v>1323125.5770000035</v>
      </c>
      <c r="F470" s="18"/>
      <c r="G470" s="18">
        <v>5711155.085000005</v>
      </c>
      <c r="H470" s="18"/>
      <c r="I470" s="18">
        <f>+E470-G470</f>
        <v>-4388029.508000001</v>
      </c>
      <c r="J470" s="37" t="str">
        <f>IF((+E470-G470)=(I470),"  ",$AO$511)</f>
        <v>  </v>
      </c>
      <c r="K470" s="40">
        <f>IF(G470&lt;0,IF(I470=0,0,IF(OR(G470=0,E470=0),"N.M.",IF(ABS(I470/G470)&gt;=10,"N.M.",I470/(-G470)))),IF(I470=0,0,IF(OR(G470=0,E470=0),"N.M.",IF(ABS(I470/G470)&gt;=10,"N.M.",I470/G470))))</f>
        <v>-0.7683260991327112</v>
      </c>
      <c r="L470" s="39"/>
      <c r="M470" s="18">
        <v>11902375.46999998</v>
      </c>
      <c r="N470" s="18"/>
      <c r="O470" s="18">
        <v>14800814.14599992</v>
      </c>
      <c r="P470" s="18"/>
      <c r="Q470" s="18">
        <f>+M470-O470</f>
        <v>-2898438.6759999394</v>
      </c>
      <c r="R470" s="37" t="str">
        <f>IF((+M470-O470)=(Q470),"  ",$AO$511)</f>
        <v>  </v>
      </c>
      <c r="S470" s="40">
        <f>IF(O470&lt;0,IF(Q470=0,0,IF(OR(O470=0,M470=0),"N.M.",IF(ABS(Q470/O470)&gt;=10,"N.M.",Q470/(-O470)))),IF(Q470=0,0,IF(OR(O470=0,M470=0),"N.M.",IF(ABS(Q470/O470)&gt;=10,"N.M.",Q470/O470))))</f>
        <v>-0.19582967851692631</v>
      </c>
      <c r="T470" s="39"/>
      <c r="U470" s="18">
        <v>19953772.272999875</v>
      </c>
      <c r="V470" s="18"/>
      <c r="W470" s="18">
        <v>22475671.845000032</v>
      </c>
      <c r="X470" s="18"/>
      <c r="Y470" s="18">
        <f>+U470-W470</f>
        <v>-2521899.572000157</v>
      </c>
      <c r="Z470" s="37" t="str">
        <f>IF((+U470-W470)=(Y470),"  ",$AO$511)</f>
        <v>  </v>
      </c>
      <c r="AA470" s="40">
        <f>IF(W470&lt;0,IF(Y470=0,0,IF(OR(W470=0,U470=0),"N.M.",IF(ABS(Y470/W470)&gt;=10,"N.M.",Y470/(-W470)))),IF(Y470=0,0,IF(OR(W470=0,U470=0),"N.M.",IF(ABS(Y470/W470)&gt;=10,"N.M.",Y470/W470))))</f>
        <v>-0.1122057480369016</v>
      </c>
      <c r="AB470" s="39"/>
      <c r="AC470" s="18">
        <v>55226087.72300006</v>
      </c>
      <c r="AD470" s="18"/>
      <c r="AE470" s="18">
        <v>58657535.129000045</v>
      </c>
      <c r="AF470" s="18"/>
      <c r="AG470" s="18">
        <f>+AC470-AE470</f>
        <v>-3431447.4059999883</v>
      </c>
      <c r="AH470" s="37" t="str">
        <f>IF((+AC470-AE470)=(AG470),"  ",$AO$511)</f>
        <v>  </v>
      </c>
      <c r="AI470" s="40">
        <f>IF(AE470&lt;0,IF(AG470=0,0,IF(OR(AE470=0,AC470=0),"N.M.",IF(ABS(AG470/AE470)&gt;=10,"N.M.",AG470/(-AE470)))),IF(AG470=0,0,IF(OR(AE470=0,AC470=0),"N.M.",IF(ABS(AG470/AE470)&gt;=10,"N.M.",AG470/AE470))))</f>
        <v>-0.05849968633106601</v>
      </c>
      <c r="AJ470" s="39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</row>
    <row r="471" spans="4:53" s="16" customFormat="1" ht="12.75">
      <c r="D471" s="9"/>
      <c r="E471" s="43" t="str">
        <f>IF(ABS(E414+E468-E470)&gt;$AO$507,$AO$510," ")</f>
        <v> </v>
      </c>
      <c r="F471" s="28"/>
      <c r="G471" s="43" t="str">
        <f>IF(ABS(G414+G468-G470)&gt;$AO$507,$AO$510," ")</f>
        <v> </v>
      </c>
      <c r="H471" s="42"/>
      <c r="I471" s="43" t="str">
        <f>IF(ABS(I414+I468-I470)&gt;$AO$507,$AO$510," ")</f>
        <v> </v>
      </c>
      <c r="J471" s="9"/>
      <c r="K471" s="21"/>
      <c r="L471" s="11"/>
      <c r="M471" s="43" t="str">
        <f>IF(ABS(M414+M468-M470)&gt;$AO$507,$AO$510," ")</f>
        <v> </v>
      </c>
      <c r="N471" s="42"/>
      <c r="O471" s="43" t="str">
        <f>IF(ABS(O414+O468-O470)&gt;$AO$507,$AO$510," ")</f>
        <v> </v>
      </c>
      <c r="P471" s="28"/>
      <c r="Q471" s="43" t="str">
        <f>IF(ABS(Q414+Q468-Q470)&gt;$AO$507,$AO$510," ")</f>
        <v> </v>
      </c>
      <c r="R471" s="9"/>
      <c r="S471" s="21"/>
      <c r="T471" s="9"/>
      <c r="U471" s="43" t="str">
        <f>IF(ABS(U414+U468-U470)&gt;$AO$507,$AO$510," ")</f>
        <v> </v>
      </c>
      <c r="V471" s="28"/>
      <c r="W471" s="43" t="str">
        <f>IF(ABS(W414+W468-W470)&gt;$AO$507,$AO$510," ")</f>
        <v> </v>
      </c>
      <c r="X471" s="28"/>
      <c r="Y471" s="43" t="str">
        <f>IF(ABS(Y414+Y468-Y470)&gt;$AO$507,$AO$510," ")</f>
        <v> </v>
      </c>
      <c r="Z471" s="9"/>
      <c r="AA471" s="21"/>
      <c r="AB471" s="9"/>
      <c r="AC471" s="43" t="str">
        <f>IF(ABS(AC414+AC468-AC470)&gt;$AO$507,$AO$510," ")</f>
        <v> </v>
      </c>
      <c r="AD471" s="28"/>
      <c r="AE471" s="43" t="str">
        <f>IF(ABS(AE414+AE468-AE470)&gt;$AO$507,$AO$510," ")</f>
        <v> </v>
      </c>
      <c r="AF471" s="42"/>
      <c r="AG471" s="43" t="str">
        <f>IF(ABS(AG414+AG468-AG470)&gt;$AO$507,$AO$510," ")</f>
        <v> </v>
      </c>
      <c r="AH471" s="9"/>
      <c r="AI471" s="2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</row>
    <row r="472" spans="3:53" s="16" customFormat="1" ht="12.75">
      <c r="C472" s="17" t="s">
        <v>54</v>
      </c>
      <c r="D472" s="18"/>
      <c r="E472" s="9"/>
      <c r="F472" s="9"/>
      <c r="G472" s="9"/>
      <c r="H472" s="9"/>
      <c r="I472" s="9"/>
      <c r="J472" s="9"/>
      <c r="K472" s="21"/>
      <c r="L472" s="11"/>
      <c r="M472" s="9"/>
      <c r="N472" s="9"/>
      <c r="O472" s="9"/>
      <c r="P472" s="9"/>
      <c r="Q472" s="9"/>
      <c r="R472" s="9"/>
      <c r="S472" s="21"/>
      <c r="T472" s="9"/>
      <c r="U472" s="9"/>
      <c r="V472" s="9"/>
      <c r="W472" s="9"/>
      <c r="X472" s="9"/>
      <c r="Y472" s="9"/>
      <c r="Z472" s="9"/>
      <c r="AA472" s="21"/>
      <c r="AB472" s="9"/>
      <c r="AC472" s="9"/>
      <c r="AD472" s="9"/>
      <c r="AE472" s="9"/>
      <c r="AF472" s="9"/>
      <c r="AG472" s="9"/>
      <c r="AH472" s="9"/>
      <c r="AI472" s="2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</row>
    <row r="473" spans="1:35" ht="12.75" outlineLevel="1">
      <c r="A473" s="1" t="s">
        <v>1067</v>
      </c>
      <c r="B473" s="16" t="s">
        <v>1068</v>
      </c>
      <c r="C473" s="1" t="s">
        <v>1379</v>
      </c>
      <c r="E473" s="5">
        <v>2833225.52</v>
      </c>
      <c r="G473" s="5">
        <v>1984308.85</v>
      </c>
      <c r="I473" s="9">
        <f>(+E473-G473)</f>
        <v>848916.6699999999</v>
      </c>
      <c r="K473" s="21">
        <f>IF(G473&lt;0,IF(I473=0,0,IF(OR(G473=0,E473=0),"N.M.",IF(ABS(I473/G473)&gt;=10,"N.M.",I473/(-G473)))),IF(I473=0,0,IF(OR(G473=0,E473=0),"N.M.",IF(ABS(I473/G473)&gt;=10,"N.M.",I473/G473))))</f>
        <v>0.42781478800540546</v>
      </c>
      <c r="M473" s="9">
        <v>8499676.56</v>
      </c>
      <c r="O473" s="9">
        <v>5952926.55</v>
      </c>
      <c r="Q473" s="9">
        <f>(+M473-O473)</f>
        <v>2546750.0100000007</v>
      </c>
      <c r="S473" s="21">
        <f>IF(O473&lt;0,IF(Q473=0,0,IF(OR(O473=0,M473=0),"N.M.",IF(ABS(Q473/O473)&gt;=10,"N.M.",Q473/(-O473)))),IF(Q473=0,0,IF(OR(O473=0,M473=0),"N.M.",IF(ABS(Q473/O473)&gt;=10,"N.M.",Q473/O473))))</f>
        <v>0.4278147880054056</v>
      </c>
      <c r="U473" s="9">
        <v>11332902.08</v>
      </c>
      <c r="W473" s="9">
        <v>7937235.4</v>
      </c>
      <c r="Y473" s="9">
        <f>(+U473-W473)</f>
        <v>3395666.6799999997</v>
      </c>
      <c r="AA473" s="21">
        <f>IF(W473&lt;0,IF(Y473=0,0,IF(OR(W473=0,U473=0),"N.M.",IF(ABS(Y473/W473)&gt;=10,"N.M.",Y473/(-W473)))),IF(Y473=0,0,IF(OR(W473=0,U473=0),"N.M.",IF(ABS(Y473/W473)&gt;=10,"N.M.",Y473/W473))))</f>
        <v>0.42781478800540546</v>
      </c>
      <c r="AC473" s="9">
        <v>32668736.78</v>
      </c>
      <c r="AE473" s="9">
        <v>24827581.200000003</v>
      </c>
      <c r="AG473" s="9">
        <f>(+AC473-AE473)</f>
        <v>7841155.579999998</v>
      </c>
      <c r="AI473" s="21">
        <f>IF(AE473&lt;0,IF(AG473=0,0,IF(OR(AE473=0,AC473=0),"N.M.",IF(ABS(AG473/AE473)&gt;=10,"N.M.",AG473/(-AE473)))),IF(AG473=0,0,IF(OR(AE473=0,AC473=0),"N.M.",IF(ABS(AG473/AE473)&gt;=10,"N.M.",AG473/AE473))))</f>
        <v>0.3158243856634732</v>
      </c>
    </row>
    <row r="474" spans="1:35" ht="12.75" outlineLevel="1">
      <c r="A474" s="1" t="s">
        <v>1069</v>
      </c>
      <c r="B474" s="16" t="s">
        <v>1070</v>
      </c>
      <c r="C474" s="1" t="s">
        <v>1380</v>
      </c>
      <c r="E474" s="5">
        <v>87500</v>
      </c>
      <c r="G474" s="5">
        <v>87500</v>
      </c>
      <c r="I474" s="9">
        <f>(+E474-G474)</f>
        <v>0</v>
      </c>
      <c r="K474" s="21">
        <f>IF(G474&lt;0,IF(I474=0,0,IF(OR(G474=0,E474=0),"N.M.",IF(ABS(I474/G474)&gt;=10,"N.M.",I474/(-G474)))),IF(I474=0,0,IF(OR(G474=0,E474=0),"N.M.",IF(ABS(I474/G474)&gt;=10,"N.M.",I474/G474))))</f>
        <v>0</v>
      </c>
      <c r="M474" s="9">
        <v>262500</v>
      </c>
      <c r="O474" s="9">
        <v>262500</v>
      </c>
      <c r="Q474" s="9">
        <f>(+M474-O474)</f>
        <v>0</v>
      </c>
      <c r="S474" s="21">
        <f>IF(O474&lt;0,IF(Q474=0,0,IF(OR(O474=0,M474=0),"N.M.",IF(ABS(Q474/O474)&gt;=10,"N.M.",Q474/(-O474)))),IF(Q474=0,0,IF(OR(O474=0,M474=0),"N.M.",IF(ABS(Q474/O474)&gt;=10,"N.M.",Q474/O474))))</f>
        <v>0</v>
      </c>
      <c r="U474" s="9">
        <v>350000</v>
      </c>
      <c r="W474" s="9">
        <v>408527</v>
      </c>
      <c r="Y474" s="9">
        <f>(+U474-W474)</f>
        <v>-58527</v>
      </c>
      <c r="AA474" s="21">
        <f>IF(W474&lt;0,IF(Y474=0,0,IF(OR(W474=0,U474=0),"N.M.",IF(ABS(Y474/W474)&gt;=10,"N.M.",Y474/(-W474)))),IF(Y474=0,0,IF(OR(W474=0,U474=0),"N.M.",IF(ABS(Y474/W474)&gt;=10,"N.M.",Y474/W474))))</f>
        <v>-0.14326348074913042</v>
      </c>
      <c r="AC474" s="9">
        <v>1050000</v>
      </c>
      <c r="AE474" s="9">
        <v>6936121.83</v>
      </c>
      <c r="AG474" s="9">
        <f>(+AC474-AE474)</f>
        <v>-5886121.83</v>
      </c>
      <c r="AI474" s="21">
        <f>IF(AE474&lt;0,IF(AG474=0,0,IF(OR(AE474=0,AC474=0),"N.M.",IF(ABS(AG474/AE474)&gt;=10,"N.M.",AG474/(-AE474)))),IF(AG474=0,0,IF(OR(AE474=0,AC474=0),"N.M.",IF(ABS(AG474/AE474)&gt;=10,"N.M.",AG474/AE474))))</f>
        <v>-0.8486185759513973</v>
      </c>
    </row>
    <row r="475" spans="1:53" s="16" customFormat="1" ht="12.75">
      <c r="A475" s="16" t="s">
        <v>55</v>
      </c>
      <c r="C475" s="16" t="s">
        <v>1381</v>
      </c>
      <c r="D475" s="9"/>
      <c r="E475" s="9">
        <v>2920725.52</v>
      </c>
      <c r="F475" s="9"/>
      <c r="G475" s="9">
        <v>2071808.85</v>
      </c>
      <c r="H475" s="9"/>
      <c r="I475" s="9">
        <f aca="true" t="shared" si="152" ref="I475:I491">(+E475-G475)</f>
        <v>848916.6699999999</v>
      </c>
      <c r="J475" s="37" t="str">
        <f aca="true" t="shared" si="153" ref="J475:J491">IF((+E475-G475)=(I475),"  ",$AO$511)</f>
        <v>  </v>
      </c>
      <c r="K475" s="38">
        <f aca="true" t="shared" si="154" ref="K475:K491">IF(G475&lt;0,IF(I475=0,0,IF(OR(G475=0,E475=0),"N.M.",IF(ABS(I475/G475)&gt;=10,"N.M.",I475/(-G475)))),IF(I475=0,0,IF(OR(G475=0,E475=0),"N.M.",IF(ABS(I475/G475)&gt;=10,"N.M.",I475/G475))))</f>
        <v>0.40974661827513664</v>
      </c>
      <c r="L475" s="39"/>
      <c r="M475" s="9">
        <v>8762176.56</v>
      </c>
      <c r="N475" s="9"/>
      <c r="O475" s="9">
        <v>6215426.55</v>
      </c>
      <c r="P475" s="9"/>
      <c r="Q475" s="9">
        <f aca="true" t="shared" si="155" ref="Q475:Q491">(+M475-O475)</f>
        <v>2546750.0100000007</v>
      </c>
      <c r="R475" s="37" t="str">
        <f aca="true" t="shared" si="156" ref="R475:R491">IF((+M475-O475)=(Q475),"  ",$AO$511)</f>
        <v>  </v>
      </c>
      <c r="S475" s="38">
        <f aca="true" t="shared" si="157" ref="S475:S491">IF(O475&lt;0,IF(Q475=0,0,IF(OR(O475=0,M475=0),"N.M.",IF(ABS(Q475/O475)&gt;=10,"N.M.",Q475/(-O475)))),IF(Q475=0,0,IF(OR(O475=0,M475=0),"N.M.",IF(ABS(Q475/O475)&gt;=10,"N.M.",Q475/O475))))</f>
        <v>0.40974661827513686</v>
      </c>
      <c r="T475" s="39"/>
      <c r="U475" s="9">
        <v>11682902.08</v>
      </c>
      <c r="V475" s="9"/>
      <c r="W475" s="9">
        <v>8345762.4</v>
      </c>
      <c r="X475" s="9"/>
      <c r="Y475" s="9">
        <f aca="true" t="shared" si="158" ref="Y475:Y491">(+U475-W475)</f>
        <v>3337139.6799999997</v>
      </c>
      <c r="Z475" s="37" t="str">
        <f aca="true" t="shared" si="159" ref="Z475:Z491">IF((+U475-W475)=(Y475),"  ",$AO$511)</f>
        <v>  </v>
      </c>
      <c r="AA475" s="38">
        <f aca="true" t="shared" si="160" ref="AA475:AA491">IF(W475&lt;0,IF(Y475=0,0,IF(OR(W475=0,U475=0),"N.M.",IF(ABS(Y475/W475)&gt;=10,"N.M.",Y475/(-W475)))),IF(Y475=0,0,IF(OR(W475=0,U475=0),"N.M.",IF(ABS(Y475/W475)&gt;=10,"N.M.",Y475/W475))))</f>
        <v>0.39986037464953467</v>
      </c>
      <c r="AB475" s="39"/>
      <c r="AC475" s="9">
        <v>33718736.78</v>
      </c>
      <c r="AD475" s="9"/>
      <c r="AE475" s="9">
        <v>31763703.03</v>
      </c>
      <c r="AF475" s="9"/>
      <c r="AG475" s="9">
        <f aca="true" t="shared" si="161" ref="AG475:AG491">(+AC475-AE475)</f>
        <v>1955033.75</v>
      </c>
      <c r="AH475" s="37" t="str">
        <f aca="true" t="shared" si="162" ref="AH475:AH491">IF((+AC475-AE475)=(AG475),"  ",$AO$511)</f>
        <v>  </v>
      </c>
      <c r="AI475" s="38">
        <f aca="true" t="shared" si="163" ref="AI475:AI491">IF(AE475&lt;0,IF(AG475=0,0,IF(OR(AE475=0,AC475=0),"N.M.",IF(ABS(AG475/AE475)&gt;=10,"N.M.",AG475/(-AE475)))),IF(AG475=0,0,IF(OR(AE475=0,AC475=0),"N.M.",IF(ABS(AG475/AE475)&gt;=10,"N.M.",AG475/AE475))))</f>
        <v>0.06154930198640633</v>
      </c>
      <c r="AJ475" s="39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</row>
    <row r="476" spans="1:35" ht="12.75" outlineLevel="1">
      <c r="A476" s="1" t="s">
        <v>1071</v>
      </c>
      <c r="B476" s="16" t="s">
        <v>1072</v>
      </c>
      <c r="C476" s="1" t="s">
        <v>1382</v>
      </c>
      <c r="E476" s="5">
        <v>165.34</v>
      </c>
      <c r="G476" s="5">
        <v>160794.14</v>
      </c>
      <c r="I476" s="9">
        <f>(+E476-G476)</f>
        <v>-160628.80000000002</v>
      </c>
      <c r="K476" s="21">
        <f>IF(G476&lt;0,IF(I476=0,0,IF(OR(G476=0,E476=0),"N.M.",IF(ABS(I476/G476)&gt;=10,"N.M.",I476/(-G476)))),IF(I476=0,0,IF(OR(G476=0,E476=0),"N.M.",IF(ABS(I476/G476)&gt;=10,"N.M.",I476/G476))))</f>
        <v>-0.9989717286960831</v>
      </c>
      <c r="M476" s="9">
        <v>585.19</v>
      </c>
      <c r="O476" s="9">
        <v>553457.16</v>
      </c>
      <c r="Q476" s="9">
        <f>(+M476-O476)</f>
        <v>-552871.9700000001</v>
      </c>
      <c r="S476" s="21">
        <f>IF(O476&lt;0,IF(Q476=0,0,IF(OR(O476=0,M476=0),"N.M.",IF(ABS(Q476/O476)&gt;=10,"N.M.",Q476/(-O476)))),IF(Q476=0,0,IF(OR(O476=0,M476=0),"N.M.",IF(ABS(Q476/O476)&gt;=10,"N.M.",Q476/O476))))</f>
        <v>-0.998942664324733</v>
      </c>
      <c r="U476" s="9">
        <v>961.74</v>
      </c>
      <c r="W476" s="9">
        <v>775456.74</v>
      </c>
      <c r="Y476" s="9">
        <f>(+U476-W476)</f>
        <v>-774495</v>
      </c>
      <c r="AA476" s="21">
        <f>IF(W476&lt;0,IF(Y476=0,0,IF(OR(W476=0,U476=0),"N.M.",IF(ABS(Y476/W476)&gt;=10,"N.M.",Y476/(-W476)))),IF(Y476=0,0,IF(OR(W476=0,U476=0),"N.M.",IF(ABS(Y476/W476)&gt;=10,"N.M.",Y476/W476))))</f>
        <v>-0.9987597760772574</v>
      </c>
      <c r="AC476" s="9">
        <v>211775.53</v>
      </c>
      <c r="AE476" s="9">
        <v>2348106.0700000003</v>
      </c>
      <c r="AG476" s="9">
        <f>(+AC476-AE476)</f>
        <v>-2136330.5400000005</v>
      </c>
      <c r="AI476" s="21">
        <f>IF(AE476&lt;0,IF(AG476=0,0,IF(OR(AE476=0,AC476=0),"N.M.",IF(ABS(AG476/AE476)&gt;=10,"N.M.",AG476/(-AE476)))),IF(AG476=0,0,IF(OR(AE476=0,AC476=0),"N.M.",IF(ABS(AG476/AE476)&gt;=10,"N.M.",AG476/AE476))))</f>
        <v>-0.9098100666295711</v>
      </c>
    </row>
    <row r="477" spans="1:53" s="16" customFormat="1" ht="12.75" customHeight="1">
      <c r="A477" s="16" t="s">
        <v>85</v>
      </c>
      <c r="C477" s="16" t="s">
        <v>1383</v>
      </c>
      <c r="D477" s="9"/>
      <c r="E477" s="9">
        <v>165.34</v>
      </c>
      <c r="F477" s="9"/>
      <c r="G477" s="9">
        <v>160794.14</v>
      </c>
      <c r="H477" s="9"/>
      <c r="I477" s="9">
        <f>(+E477-G477)</f>
        <v>-160628.80000000002</v>
      </c>
      <c r="J477" s="37" t="str">
        <f>IF((+E477-G477)=(I477),"  ",$AO$511)</f>
        <v>  </v>
      </c>
      <c r="K477" s="38">
        <f>IF(G477&lt;0,IF(I477=0,0,IF(OR(G477=0,E477=0),"N.M.",IF(ABS(I477/G477)&gt;=10,"N.M.",I477/(-G477)))),IF(I477=0,0,IF(OR(G477=0,E477=0),"N.M.",IF(ABS(I477/G477)&gt;=10,"N.M.",I477/G477))))</f>
        <v>-0.9989717286960831</v>
      </c>
      <c r="L477" s="39"/>
      <c r="M477" s="9">
        <v>585.19</v>
      </c>
      <c r="N477" s="9"/>
      <c r="O477" s="9">
        <v>553457.16</v>
      </c>
      <c r="P477" s="9"/>
      <c r="Q477" s="9">
        <f>(+M477-O477)</f>
        <v>-552871.9700000001</v>
      </c>
      <c r="R477" s="37" t="str">
        <f>IF((+M477-O477)=(Q477),"  ",$AO$511)</f>
        <v>  </v>
      </c>
      <c r="S477" s="38">
        <f>IF(O477&lt;0,IF(Q477=0,0,IF(OR(O477=0,M477=0),"N.M.",IF(ABS(Q477/O477)&gt;=10,"N.M.",Q477/(-O477)))),IF(Q477=0,0,IF(OR(O477=0,M477=0),"N.M.",IF(ABS(Q477/O477)&gt;=10,"N.M.",Q477/O477))))</f>
        <v>-0.998942664324733</v>
      </c>
      <c r="T477" s="39"/>
      <c r="U477" s="9">
        <v>961.74</v>
      </c>
      <c r="V477" s="9"/>
      <c r="W477" s="9">
        <v>775456.74</v>
      </c>
      <c r="X477" s="9"/>
      <c r="Y477" s="9">
        <f>(+U477-W477)</f>
        <v>-774495</v>
      </c>
      <c r="Z477" s="37" t="str">
        <f>IF((+U477-W477)=(Y477),"  ",$AO$511)</f>
        <v>  </v>
      </c>
      <c r="AA477" s="38">
        <f>IF(W477&lt;0,IF(Y477=0,0,IF(OR(W477=0,U477=0),"N.M.",IF(ABS(Y477/W477)&gt;=10,"N.M.",Y477/(-W477)))),IF(Y477=0,0,IF(OR(W477=0,U477=0),"N.M.",IF(ABS(Y477/W477)&gt;=10,"N.M.",Y477/W477))))</f>
        <v>-0.9987597760772574</v>
      </c>
      <c r="AB477" s="39"/>
      <c r="AC477" s="9">
        <v>211775.53</v>
      </c>
      <c r="AD477" s="9"/>
      <c r="AE477" s="9">
        <v>2348106.0700000003</v>
      </c>
      <c r="AF477" s="9"/>
      <c r="AG477" s="9">
        <f>(+AC477-AE477)</f>
        <v>-2136330.5400000005</v>
      </c>
      <c r="AH477" s="37" t="str">
        <f>IF((+AC477-AE477)=(AG477),"  ",$AO$511)</f>
        <v>  </v>
      </c>
      <c r="AI477" s="38">
        <f>IF(AE477&lt;0,IF(AG477=0,0,IF(OR(AE477=0,AC477=0),"N.M.",IF(ABS(AG477/AE477)&gt;=10,"N.M.",AG477/(-AE477)))),IF(AG477=0,0,IF(OR(AE477=0,AC477=0),"N.M.",IF(ABS(AG477/AE477)&gt;=10,"N.M.",AG477/AE477))))</f>
        <v>-0.9098100666295711</v>
      </c>
      <c r="AJ477" s="39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</row>
    <row r="478" spans="1:35" ht="12.75" outlineLevel="1">
      <c r="A478" s="1" t="s">
        <v>1073</v>
      </c>
      <c r="B478" s="16" t="s">
        <v>1074</v>
      </c>
      <c r="C478" s="1" t="s">
        <v>1384</v>
      </c>
      <c r="E478" s="5">
        <v>18854.54</v>
      </c>
      <c r="G478" s="5">
        <v>10659.19</v>
      </c>
      <c r="I478" s="9">
        <f>(+E478-G478)</f>
        <v>8195.35</v>
      </c>
      <c r="K478" s="21">
        <f>IF(G478&lt;0,IF(I478=0,0,IF(OR(G478=0,E478=0),"N.M.",IF(ABS(I478/G478)&gt;=10,"N.M.",I478/(-G478)))),IF(I478=0,0,IF(OR(G478=0,E478=0),"N.M.",IF(ABS(I478/G478)&gt;=10,"N.M.",I478/G478))))</f>
        <v>0.7688529803859393</v>
      </c>
      <c r="M478" s="9">
        <v>43622.89</v>
      </c>
      <c r="O478" s="9">
        <v>32672.16</v>
      </c>
      <c r="Q478" s="9">
        <f>(+M478-O478)</f>
        <v>10950.73</v>
      </c>
      <c r="S478" s="21">
        <f>IF(O478&lt;0,IF(Q478=0,0,IF(OR(O478=0,M478=0),"N.M.",IF(ABS(Q478/O478)&gt;=10,"N.M.",Q478/(-O478)))),IF(Q478=0,0,IF(OR(O478=0,M478=0),"N.M.",IF(ABS(Q478/O478)&gt;=10,"N.M.",Q478/O478))))</f>
        <v>0.33517006527881843</v>
      </c>
      <c r="U478" s="9">
        <v>48429.21</v>
      </c>
      <c r="W478" s="9">
        <v>42967.11</v>
      </c>
      <c r="Y478" s="9">
        <f>(+U478-W478)</f>
        <v>5462.0999999999985</v>
      </c>
      <c r="AA478" s="21">
        <f>IF(W478&lt;0,IF(Y478=0,0,IF(OR(W478=0,U478=0),"N.M.",IF(ABS(Y478/W478)&gt;=10,"N.M.",Y478/(-W478)))),IF(Y478=0,0,IF(OR(W478=0,U478=0),"N.M.",IF(ABS(Y478/W478)&gt;=10,"N.M.",Y478/W478))))</f>
        <v>0.1271228155675352</v>
      </c>
      <c r="AC478" s="9">
        <v>169141.16</v>
      </c>
      <c r="AE478" s="9">
        <v>170480.29</v>
      </c>
      <c r="AG478" s="9">
        <f>(+AC478-AE478)</f>
        <v>-1339.1300000000047</v>
      </c>
      <c r="AI478" s="21">
        <f>IF(AE478&lt;0,IF(AG478=0,0,IF(OR(AE478=0,AC478=0),"N.M.",IF(ABS(AG478/AE478)&gt;=10,"N.M.",AG478/(-AE478)))),IF(AG478=0,0,IF(OR(AE478=0,AC478=0),"N.M.",IF(ABS(AG478/AE478)&gt;=10,"N.M.",AG478/AE478))))</f>
        <v>-0.007855042949539825</v>
      </c>
    </row>
    <row r="479" spans="1:53" s="16" customFormat="1" ht="12.75" customHeight="1">
      <c r="A479" s="16" t="s">
        <v>86</v>
      </c>
      <c r="C479" s="16" t="s">
        <v>1385</v>
      </c>
      <c r="D479" s="9"/>
      <c r="E479" s="9">
        <v>18854.54</v>
      </c>
      <c r="F479" s="9"/>
      <c r="G479" s="9">
        <v>10659.19</v>
      </c>
      <c r="H479" s="9"/>
      <c r="I479" s="9">
        <f t="shared" si="152"/>
        <v>8195.35</v>
      </c>
      <c r="J479" s="85" t="str">
        <f t="shared" si="153"/>
        <v>  </v>
      </c>
      <c r="K479" s="38">
        <f t="shared" si="154"/>
        <v>0.7688529803859393</v>
      </c>
      <c r="L479" s="39"/>
      <c r="M479" s="9">
        <v>43622.89</v>
      </c>
      <c r="N479" s="9"/>
      <c r="O479" s="9">
        <v>32672.16</v>
      </c>
      <c r="P479" s="9"/>
      <c r="Q479" s="9">
        <f t="shared" si="155"/>
        <v>10950.73</v>
      </c>
      <c r="R479" s="85" t="str">
        <f t="shared" si="156"/>
        <v>  </v>
      </c>
      <c r="S479" s="38">
        <f t="shared" si="157"/>
        <v>0.33517006527881843</v>
      </c>
      <c r="T479" s="39"/>
      <c r="U479" s="9">
        <v>48429.21</v>
      </c>
      <c r="V479" s="9"/>
      <c r="W479" s="9">
        <v>42967.11</v>
      </c>
      <c r="X479" s="9"/>
      <c r="Y479" s="9">
        <f t="shared" si="158"/>
        <v>5462.0999999999985</v>
      </c>
      <c r="Z479" s="85" t="str">
        <f t="shared" si="159"/>
        <v>  </v>
      </c>
      <c r="AA479" s="38">
        <f t="shared" si="160"/>
        <v>0.1271228155675352</v>
      </c>
      <c r="AB479" s="39"/>
      <c r="AC479" s="9">
        <v>169141.16</v>
      </c>
      <c r="AD479" s="9"/>
      <c r="AE479" s="9">
        <v>170480.29</v>
      </c>
      <c r="AF479" s="9"/>
      <c r="AG479" s="9">
        <f t="shared" si="161"/>
        <v>-1339.1300000000047</v>
      </c>
      <c r="AH479" s="85" t="str">
        <f t="shared" si="162"/>
        <v>  </v>
      </c>
      <c r="AI479" s="38">
        <f t="shared" si="163"/>
        <v>-0.007855042949539825</v>
      </c>
      <c r="AJ479" s="39"/>
      <c r="AK479" s="86"/>
      <c r="AL479" s="86"/>
      <c r="AM479" s="86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AX479" s="86"/>
      <c r="AY479" s="86"/>
      <c r="AZ479" s="86"/>
      <c r="BA479" s="86"/>
    </row>
    <row r="480" spans="1:35" ht="12.75" outlineLevel="1">
      <c r="A480" s="1" t="s">
        <v>1075</v>
      </c>
      <c r="B480" s="16" t="s">
        <v>1076</v>
      </c>
      <c r="C480" s="1" t="s">
        <v>1386</v>
      </c>
      <c r="E480" s="5">
        <v>39265.54</v>
      </c>
      <c r="G480" s="5">
        <v>36191.35</v>
      </c>
      <c r="I480" s="9">
        <f>(+E480-G480)</f>
        <v>3074.1900000000023</v>
      </c>
      <c r="K480" s="21">
        <f>IF(G480&lt;0,IF(I480=0,0,IF(OR(G480=0,E480=0),"N.M.",IF(ABS(I480/G480)&gt;=10,"N.M.",I480/(-G480)))),IF(I480=0,0,IF(OR(G480=0,E480=0),"N.M.",IF(ABS(I480/G480)&gt;=10,"N.M.",I480/G480))))</f>
        <v>0.08494267276573</v>
      </c>
      <c r="M480" s="9">
        <v>117796.62</v>
      </c>
      <c r="O480" s="9">
        <v>108574.05</v>
      </c>
      <c r="Q480" s="9">
        <f>(+M480-O480)</f>
        <v>9222.569999999992</v>
      </c>
      <c r="S480" s="21">
        <f>IF(O480&lt;0,IF(Q480=0,0,IF(OR(O480=0,M480=0),"N.M.",IF(ABS(Q480/O480)&gt;=10,"N.M.",Q480/(-O480)))),IF(Q480=0,0,IF(OR(O480=0,M480=0),"N.M.",IF(ABS(Q480/O480)&gt;=10,"N.M.",Q480/O480))))</f>
        <v>0.08494267276572987</v>
      </c>
      <c r="U480" s="9">
        <v>157062.16</v>
      </c>
      <c r="W480" s="9">
        <v>144765.4</v>
      </c>
      <c r="Y480" s="9">
        <f>(+U480-W480)</f>
        <v>12296.76000000001</v>
      </c>
      <c r="AA480" s="21">
        <f>IF(W480&lt;0,IF(Y480=0,0,IF(OR(W480=0,U480=0),"N.M.",IF(ABS(Y480/W480)&gt;=10,"N.M.",Y480/(-W480)))),IF(Y480=0,0,IF(OR(W480=0,U480=0),"N.M.",IF(ABS(Y480/W480)&gt;=10,"N.M.",Y480/W480))))</f>
        <v>0.08494267276573</v>
      </c>
      <c r="AC480" s="9">
        <v>469394.57000000007</v>
      </c>
      <c r="AE480" s="9">
        <v>445733.68999999994</v>
      </c>
      <c r="AG480" s="9">
        <f>(+AC480-AE480)</f>
        <v>23660.88000000012</v>
      </c>
      <c r="AI480" s="21">
        <f>IF(AE480&lt;0,IF(AG480=0,0,IF(OR(AE480=0,AC480=0),"N.M.",IF(ABS(AG480/AE480)&gt;=10,"N.M.",AG480/(-AE480)))),IF(AG480=0,0,IF(OR(AE480=0,AC480=0),"N.M.",IF(ABS(AG480/AE480)&gt;=10,"N.M.",AG480/AE480))))</f>
        <v>0.053082996710435155</v>
      </c>
    </row>
    <row r="481" spans="1:53" s="16" customFormat="1" ht="12.75">
      <c r="A481" s="16" t="s">
        <v>56</v>
      </c>
      <c r="C481" s="16" t="s">
        <v>1387</v>
      </c>
      <c r="D481" s="9"/>
      <c r="E481" s="9">
        <v>39265.54</v>
      </c>
      <c r="F481" s="9"/>
      <c r="G481" s="9">
        <v>36191.35</v>
      </c>
      <c r="H481" s="9"/>
      <c r="I481" s="9">
        <f t="shared" si="152"/>
        <v>3074.1900000000023</v>
      </c>
      <c r="J481" s="37" t="str">
        <f t="shared" si="153"/>
        <v>  </v>
      </c>
      <c r="K481" s="38">
        <f t="shared" si="154"/>
        <v>0.08494267276573</v>
      </c>
      <c r="L481" s="39"/>
      <c r="M481" s="9">
        <v>117796.62</v>
      </c>
      <c r="N481" s="9"/>
      <c r="O481" s="9">
        <v>108574.05</v>
      </c>
      <c r="P481" s="9"/>
      <c r="Q481" s="9">
        <f t="shared" si="155"/>
        <v>9222.569999999992</v>
      </c>
      <c r="R481" s="37" t="str">
        <f t="shared" si="156"/>
        <v>  </v>
      </c>
      <c r="S481" s="38">
        <f t="shared" si="157"/>
        <v>0.08494267276572987</v>
      </c>
      <c r="T481" s="39"/>
      <c r="U481" s="9">
        <v>157062.16</v>
      </c>
      <c r="V481" s="9"/>
      <c r="W481" s="9">
        <v>144765.4</v>
      </c>
      <c r="X481" s="9"/>
      <c r="Y481" s="9">
        <f t="shared" si="158"/>
        <v>12296.76000000001</v>
      </c>
      <c r="Z481" s="37" t="str">
        <f t="shared" si="159"/>
        <v>  </v>
      </c>
      <c r="AA481" s="38">
        <f t="shared" si="160"/>
        <v>0.08494267276573</v>
      </c>
      <c r="AB481" s="39"/>
      <c r="AC481" s="9">
        <v>469394.57000000007</v>
      </c>
      <c r="AD481" s="9"/>
      <c r="AE481" s="9">
        <v>445733.68999999994</v>
      </c>
      <c r="AF481" s="9"/>
      <c r="AG481" s="9">
        <f t="shared" si="161"/>
        <v>23660.88000000012</v>
      </c>
      <c r="AH481" s="37" t="str">
        <f t="shared" si="162"/>
        <v>  </v>
      </c>
      <c r="AI481" s="38">
        <f t="shared" si="163"/>
        <v>0.053082996710435155</v>
      </c>
      <c r="AJ481" s="39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</row>
    <row r="482" spans="1:35" ht="12.75" outlineLevel="1">
      <c r="A482" s="1" t="s">
        <v>1077</v>
      </c>
      <c r="B482" s="16" t="s">
        <v>1078</v>
      </c>
      <c r="C482" s="1" t="s">
        <v>1388</v>
      </c>
      <c r="E482" s="5">
        <v>2804.05</v>
      </c>
      <c r="G482" s="5">
        <v>2804.05</v>
      </c>
      <c r="I482" s="9">
        <f>(+E482-G482)</f>
        <v>0</v>
      </c>
      <c r="K482" s="21">
        <f>IF(G482&lt;0,IF(I482=0,0,IF(OR(G482=0,E482=0),"N.M.",IF(ABS(I482/G482)&gt;=10,"N.M.",I482/(-G482)))),IF(I482=0,0,IF(OR(G482=0,E482=0),"N.M.",IF(ABS(I482/G482)&gt;=10,"N.M.",I482/G482))))</f>
        <v>0</v>
      </c>
      <c r="M482" s="9">
        <v>8412.15</v>
      </c>
      <c r="O482" s="9">
        <v>8412.15</v>
      </c>
      <c r="Q482" s="9">
        <f>(+M482-O482)</f>
        <v>0</v>
      </c>
      <c r="S482" s="21">
        <f>IF(O482&lt;0,IF(Q482=0,0,IF(OR(O482=0,M482=0),"N.M.",IF(ABS(Q482/O482)&gt;=10,"N.M.",Q482/(-O482)))),IF(Q482=0,0,IF(OR(O482=0,M482=0),"N.M.",IF(ABS(Q482/O482)&gt;=10,"N.M.",Q482/O482))))</f>
        <v>0</v>
      </c>
      <c r="U482" s="9">
        <v>11216.2</v>
      </c>
      <c r="W482" s="9">
        <v>11216.2</v>
      </c>
      <c r="Y482" s="9">
        <f>(+U482-W482)</f>
        <v>0</v>
      </c>
      <c r="AA482" s="21">
        <f>IF(W482&lt;0,IF(Y482=0,0,IF(OR(W482=0,U482=0),"N.M.",IF(ABS(Y482/W482)&gt;=10,"N.M.",Y482/(-W482)))),IF(Y482=0,0,IF(OR(W482=0,U482=0),"N.M.",IF(ABS(Y482/W482)&gt;=10,"N.M.",Y482/W482))))</f>
        <v>0</v>
      </c>
      <c r="AC482" s="9">
        <v>33648.600000000006</v>
      </c>
      <c r="AE482" s="9">
        <v>33648.61</v>
      </c>
      <c r="AG482" s="9">
        <f>(+AC482-AE482)</f>
        <v>-0.00999999999476131</v>
      </c>
      <c r="AI482" s="21">
        <f>IF(AE482&lt;0,IF(AG482=0,0,IF(OR(AE482=0,AC482=0),"N.M.",IF(ABS(AG482/AE482)&gt;=10,"N.M.",AG482/(-AE482)))),IF(AG482=0,0,IF(OR(AE482=0,AC482=0),"N.M.",IF(ABS(AG482/AE482)&gt;=10,"N.M.",AG482/AE482))))</f>
        <v>-2.971890962141173E-07</v>
      </c>
    </row>
    <row r="483" spans="1:36" s="16" customFormat="1" ht="12.75">
      <c r="A483" s="16" t="s">
        <v>57</v>
      </c>
      <c r="C483" s="16" t="s">
        <v>1389</v>
      </c>
      <c r="D483" s="9"/>
      <c r="E483" s="9">
        <v>2804.05</v>
      </c>
      <c r="F483" s="9"/>
      <c r="G483" s="9">
        <v>2804.05</v>
      </c>
      <c r="H483" s="9"/>
      <c r="I483" s="9">
        <f t="shared" si="152"/>
        <v>0</v>
      </c>
      <c r="J483" s="37" t="str">
        <f t="shared" si="153"/>
        <v>  </v>
      </c>
      <c r="K483" s="38">
        <f t="shared" si="154"/>
        <v>0</v>
      </c>
      <c r="L483" s="39"/>
      <c r="M483" s="9">
        <v>8412.15</v>
      </c>
      <c r="N483" s="9"/>
      <c r="O483" s="9">
        <v>8412.15</v>
      </c>
      <c r="P483" s="9"/>
      <c r="Q483" s="9">
        <f t="shared" si="155"/>
        <v>0</v>
      </c>
      <c r="R483" s="37" t="str">
        <f t="shared" si="156"/>
        <v>  </v>
      </c>
      <c r="S483" s="38">
        <f t="shared" si="157"/>
        <v>0</v>
      </c>
      <c r="T483" s="39"/>
      <c r="U483" s="9">
        <v>11216.2</v>
      </c>
      <c r="V483" s="9"/>
      <c r="W483" s="9">
        <v>11216.2</v>
      </c>
      <c r="X483" s="9"/>
      <c r="Y483" s="9">
        <f t="shared" si="158"/>
        <v>0</v>
      </c>
      <c r="Z483" s="37" t="str">
        <f t="shared" si="159"/>
        <v>  </v>
      </c>
      <c r="AA483" s="38">
        <f t="shared" si="160"/>
        <v>0</v>
      </c>
      <c r="AB483" s="39"/>
      <c r="AC483" s="9">
        <v>33648.600000000006</v>
      </c>
      <c r="AD483" s="9"/>
      <c r="AE483" s="9">
        <v>33648.61</v>
      </c>
      <c r="AF483" s="9"/>
      <c r="AG483" s="9">
        <f t="shared" si="161"/>
        <v>-0.00999999999476131</v>
      </c>
      <c r="AH483" s="37" t="str">
        <f t="shared" si="162"/>
        <v>  </v>
      </c>
      <c r="AI483" s="38">
        <f t="shared" si="163"/>
        <v>-2.971890962141173E-07</v>
      </c>
      <c r="AJ483" s="39"/>
    </row>
    <row r="484" spans="1:36" s="16" customFormat="1" ht="12.75">
      <c r="A484" s="16" t="s">
        <v>58</v>
      </c>
      <c r="C484" s="16" t="s">
        <v>1390</v>
      </c>
      <c r="D484" s="9"/>
      <c r="E484" s="9">
        <v>0</v>
      </c>
      <c r="F484" s="9"/>
      <c r="G484" s="9">
        <v>0</v>
      </c>
      <c r="H484" s="9"/>
      <c r="I484" s="9">
        <f t="shared" si="152"/>
        <v>0</v>
      </c>
      <c r="J484" s="37" t="str">
        <f t="shared" si="153"/>
        <v>  </v>
      </c>
      <c r="K484" s="38">
        <f t="shared" si="154"/>
        <v>0</v>
      </c>
      <c r="L484" s="39"/>
      <c r="M484" s="9">
        <v>0</v>
      </c>
      <c r="N484" s="9"/>
      <c r="O484" s="9">
        <v>0</v>
      </c>
      <c r="P484" s="9"/>
      <c r="Q484" s="9">
        <f t="shared" si="155"/>
        <v>0</v>
      </c>
      <c r="R484" s="37" t="str">
        <f t="shared" si="156"/>
        <v>  </v>
      </c>
      <c r="S484" s="38">
        <f t="shared" si="157"/>
        <v>0</v>
      </c>
      <c r="T484" s="39"/>
      <c r="U484" s="9">
        <v>0</v>
      </c>
      <c r="V484" s="9"/>
      <c r="W484" s="9">
        <v>0</v>
      </c>
      <c r="X484" s="9"/>
      <c r="Y484" s="9">
        <f t="shared" si="158"/>
        <v>0</v>
      </c>
      <c r="Z484" s="37" t="str">
        <f t="shared" si="159"/>
        <v>  </v>
      </c>
      <c r="AA484" s="38">
        <f t="shared" si="160"/>
        <v>0</v>
      </c>
      <c r="AB484" s="39"/>
      <c r="AC484" s="9">
        <v>0</v>
      </c>
      <c r="AD484" s="9"/>
      <c r="AE484" s="9">
        <v>0</v>
      </c>
      <c r="AF484" s="9"/>
      <c r="AG484" s="9">
        <f t="shared" si="161"/>
        <v>0</v>
      </c>
      <c r="AH484" s="37" t="str">
        <f t="shared" si="162"/>
        <v>  </v>
      </c>
      <c r="AI484" s="38">
        <f t="shared" si="163"/>
        <v>0</v>
      </c>
      <c r="AJ484" s="39"/>
    </row>
    <row r="485" spans="1:35" ht="12.75" outlineLevel="1">
      <c r="A485" s="1" t="s">
        <v>1079</v>
      </c>
      <c r="B485" s="16" t="s">
        <v>1080</v>
      </c>
      <c r="C485" s="1" t="s">
        <v>1391</v>
      </c>
      <c r="E485" s="5">
        <v>4176.1</v>
      </c>
      <c r="G485" s="5">
        <v>3611.03</v>
      </c>
      <c r="I485" s="9">
        <f>(+E485-G485)</f>
        <v>565.0700000000002</v>
      </c>
      <c r="K485" s="21">
        <f>IF(G485&lt;0,IF(I485=0,0,IF(OR(G485=0,E485=0),"N.M.",IF(ABS(I485/G485)&gt;=10,"N.M.",I485/(-G485)))),IF(I485=0,0,IF(OR(G485=0,E485=0),"N.M.",IF(ABS(I485/G485)&gt;=10,"N.M.",I485/G485))))</f>
        <v>0.15648443795814496</v>
      </c>
      <c r="M485" s="9">
        <v>121357.61</v>
      </c>
      <c r="O485" s="9">
        <v>75055.95</v>
      </c>
      <c r="Q485" s="9">
        <f>(+M485-O485)</f>
        <v>46301.66</v>
      </c>
      <c r="S485" s="21">
        <f>IF(O485&lt;0,IF(Q485=0,0,IF(OR(O485=0,M485=0),"N.M.",IF(ABS(Q485/O485)&gt;=10,"N.M.",Q485/(-O485)))),IF(Q485=0,0,IF(OR(O485=0,M485=0),"N.M.",IF(ABS(Q485/O485)&gt;=10,"N.M.",Q485/O485))))</f>
        <v>0.6168952628006175</v>
      </c>
      <c r="U485" s="9">
        <v>123028.98</v>
      </c>
      <c r="W485" s="9">
        <v>90492.72</v>
      </c>
      <c r="Y485" s="9">
        <f>(+U485-W485)</f>
        <v>32536.259999999995</v>
      </c>
      <c r="AA485" s="21">
        <f>IF(W485&lt;0,IF(Y485=0,0,IF(OR(W485=0,U485=0),"N.M.",IF(ABS(Y485/W485)&gt;=10,"N.M.",Y485/(-W485)))),IF(Y485=0,0,IF(OR(W485=0,U485=0),"N.M.",IF(ABS(Y485/W485)&gt;=10,"N.M.",Y485/W485))))</f>
        <v>0.3595456076466703</v>
      </c>
      <c r="AC485" s="9">
        <v>1213507.23</v>
      </c>
      <c r="AE485" s="9">
        <v>185584.87</v>
      </c>
      <c r="AG485" s="9">
        <f>(+AC485-AE485)</f>
        <v>1027922.36</v>
      </c>
      <c r="AI485" s="21">
        <f>IF(AE485&lt;0,IF(AG485=0,0,IF(OR(AE485=0,AC485=0),"N.M.",IF(ABS(AG485/AE485)&gt;=10,"N.M.",AG485/(-AE485)))),IF(AG485=0,0,IF(OR(AE485=0,AC485=0),"N.M.",IF(ABS(AG485/AE485)&gt;=10,"N.M.",AG485/AE485))))</f>
        <v>5.53882630626085</v>
      </c>
    </row>
    <row r="486" spans="1:35" ht="12.75" outlineLevel="1">
      <c r="A486" s="1" t="s">
        <v>1081</v>
      </c>
      <c r="B486" s="16" t="s">
        <v>1082</v>
      </c>
      <c r="C486" s="1" t="s">
        <v>1392</v>
      </c>
      <c r="E486" s="5">
        <v>90545.94</v>
      </c>
      <c r="G486" s="5">
        <v>79573.63</v>
      </c>
      <c r="I486" s="9">
        <f>(+E486-G486)</f>
        <v>10972.309999999998</v>
      </c>
      <c r="K486" s="21">
        <f>IF(G486&lt;0,IF(I486=0,0,IF(OR(G486=0,E486=0),"N.M.",IF(ABS(I486/G486)&gt;=10,"N.M.",I486/(-G486)))),IF(I486=0,0,IF(OR(G486=0,E486=0),"N.M.",IF(ABS(I486/G486)&gt;=10,"N.M.",I486/G486))))</f>
        <v>0.13788877043814637</v>
      </c>
      <c r="M486" s="9">
        <v>265877.9</v>
      </c>
      <c r="O486" s="9">
        <v>233200.46</v>
      </c>
      <c r="Q486" s="9">
        <f>(+M486-O486)</f>
        <v>32677.44000000003</v>
      </c>
      <c r="S486" s="21">
        <f>IF(O486&lt;0,IF(Q486=0,0,IF(OR(O486=0,M486=0),"N.M.",IF(ABS(Q486/O486)&gt;=10,"N.M.",Q486/(-O486)))),IF(Q486=0,0,IF(OR(O486=0,M486=0),"N.M.",IF(ABS(Q486/O486)&gt;=10,"N.M.",Q486/O486))))</f>
        <v>0.14012596716147144</v>
      </c>
      <c r="U486" s="9">
        <v>357003.51</v>
      </c>
      <c r="W486" s="9">
        <v>313072.65</v>
      </c>
      <c r="Y486" s="9">
        <f>(+U486-W486)</f>
        <v>43930.859999999986</v>
      </c>
      <c r="AA486" s="21">
        <f>IF(W486&lt;0,IF(Y486=0,0,IF(OR(W486=0,U486=0),"N.M.",IF(ABS(Y486/W486)&gt;=10,"N.M.",Y486/(-W486)))),IF(Y486=0,0,IF(OR(W486=0,U486=0),"N.M.",IF(ABS(Y486/W486)&gt;=10,"N.M.",Y486/W486))))</f>
        <v>0.14032161544612723</v>
      </c>
      <c r="AC486" s="9">
        <v>1047413.89</v>
      </c>
      <c r="AE486" s="9">
        <v>922991.2100000001</v>
      </c>
      <c r="AG486" s="9">
        <f>(+AC486-AE486)</f>
        <v>124422.67999999993</v>
      </c>
      <c r="AI486" s="21">
        <f>IF(AE486&lt;0,IF(AG486=0,0,IF(OR(AE486=0,AC486=0),"N.M.",IF(ABS(AG486/AE486)&gt;=10,"N.M.",AG486/(-AE486)))),IF(AG486=0,0,IF(OR(AE486=0,AC486=0),"N.M.",IF(ABS(AG486/AE486)&gt;=10,"N.M.",AG486/AE486))))</f>
        <v>0.134803753981579</v>
      </c>
    </row>
    <row r="487" spans="1:36" s="16" customFormat="1" ht="12.75">
      <c r="A487" s="16" t="s">
        <v>59</v>
      </c>
      <c r="C487" s="16" t="s">
        <v>1393</v>
      </c>
      <c r="D487" s="9"/>
      <c r="E487" s="9">
        <v>94722.04000000001</v>
      </c>
      <c r="F487" s="9"/>
      <c r="G487" s="9">
        <v>83184.66</v>
      </c>
      <c r="H487" s="9"/>
      <c r="I487" s="9">
        <f t="shared" si="152"/>
        <v>11537.380000000005</v>
      </c>
      <c r="J487" s="37" t="str">
        <f t="shared" si="153"/>
        <v>  </v>
      </c>
      <c r="K487" s="38">
        <f t="shared" si="154"/>
        <v>0.1386960047681869</v>
      </c>
      <c r="L487" s="39"/>
      <c r="M487" s="9">
        <v>387235.51</v>
      </c>
      <c r="N487" s="9"/>
      <c r="O487" s="9">
        <v>308256.41</v>
      </c>
      <c r="P487" s="9"/>
      <c r="Q487" s="9">
        <f t="shared" si="155"/>
        <v>78979.10000000003</v>
      </c>
      <c r="R487" s="37" t="str">
        <f t="shared" si="156"/>
        <v>  </v>
      </c>
      <c r="S487" s="38">
        <f t="shared" si="157"/>
        <v>0.25621235256713737</v>
      </c>
      <c r="T487" s="39"/>
      <c r="U487" s="9">
        <v>480032.49</v>
      </c>
      <c r="V487" s="9"/>
      <c r="W487" s="9">
        <v>403565.37</v>
      </c>
      <c r="X487" s="9"/>
      <c r="Y487" s="9">
        <f t="shared" si="158"/>
        <v>76467.12</v>
      </c>
      <c r="Z487" s="37" t="str">
        <f t="shared" si="159"/>
        <v>  </v>
      </c>
      <c r="AA487" s="38">
        <f t="shared" si="160"/>
        <v>0.18947889408845955</v>
      </c>
      <c r="AB487" s="39"/>
      <c r="AC487" s="9">
        <v>2260921.12</v>
      </c>
      <c r="AD487" s="9"/>
      <c r="AE487" s="9">
        <v>1108576.08</v>
      </c>
      <c r="AF487" s="9"/>
      <c r="AG487" s="9">
        <f t="shared" si="161"/>
        <v>1152345.04</v>
      </c>
      <c r="AH487" s="37" t="str">
        <f t="shared" si="162"/>
        <v>  </v>
      </c>
      <c r="AI487" s="38">
        <f t="shared" si="163"/>
        <v>1.0394821436161603</v>
      </c>
      <c r="AJ487" s="39"/>
    </row>
    <row r="488" spans="1:36" s="16" customFormat="1" ht="12.75">
      <c r="A488" s="77" t="s">
        <v>60</v>
      </c>
      <c r="C488" s="17" t="s">
        <v>61</v>
      </c>
      <c r="D488" s="18"/>
      <c r="E488" s="18">
        <v>3076537.03</v>
      </c>
      <c r="F488" s="18"/>
      <c r="G488" s="18">
        <v>2365442.24</v>
      </c>
      <c r="H488" s="18"/>
      <c r="I488" s="18">
        <f t="shared" si="152"/>
        <v>711094.7899999996</v>
      </c>
      <c r="J488" s="37" t="str">
        <f t="shared" si="153"/>
        <v>  </v>
      </c>
      <c r="K488" s="40">
        <f t="shared" si="154"/>
        <v>0.3006181161286777</v>
      </c>
      <c r="L488" s="39"/>
      <c r="M488" s="18">
        <v>9319828.92</v>
      </c>
      <c r="N488" s="18"/>
      <c r="O488" s="18">
        <v>7226798.48</v>
      </c>
      <c r="P488" s="18"/>
      <c r="Q488" s="18">
        <f t="shared" si="155"/>
        <v>2093030.4399999995</v>
      </c>
      <c r="R488" s="37" t="str">
        <f t="shared" si="156"/>
        <v>  </v>
      </c>
      <c r="S488" s="40">
        <f t="shared" si="157"/>
        <v>0.2896207007560005</v>
      </c>
      <c r="T488" s="39"/>
      <c r="U488" s="18">
        <v>12380603.88</v>
      </c>
      <c r="V488" s="18"/>
      <c r="W488" s="18">
        <v>9723733.219999999</v>
      </c>
      <c r="X488" s="18"/>
      <c r="Y488" s="18">
        <f t="shared" si="158"/>
        <v>2656870.660000002</v>
      </c>
      <c r="Z488" s="37" t="str">
        <f t="shared" si="159"/>
        <v>  </v>
      </c>
      <c r="AA488" s="40">
        <f t="shared" si="160"/>
        <v>0.27323565958548607</v>
      </c>
      <c r="AB488" s="39"/>
      <c r="AC488" s="18">
        <v>36863617.76</v>
      </c>
      <c r="AD488" s="18"/>
      <c r="AE488" s="18">
        <v>35870247.77</v>
      </c>
      <c r="AF488" s="18"/>
      <c r="AG488" s="18">
        <f t="shared" si="161"/>
        <v>993369.9899999946</v>
      </c>
      <c r="AH488" s="37" t="str">
        <f t="shared" si="162"/>
        <v>  </v>
      </c>
      <c r="AI488" s="40">
        <f t="shared" si="163"/>
        <v>0.027693424265410212</v>
      </c>
      <c r="AJ488" s="39"/>
    </row>
    <row r="489" spans="1:35" ht="12.75" outlineLevel="1">
      <c r="A489" s="1" t="s">
        <v>1083</v>
      </c>
      <c r="B489" s="16" t="s">
        <v>1084</v>
      </c>
      <c r="C489" s="1" t="s">
        <v>1394</v>
      </c>
      <c r="E489" s="5">
        <v>-64379.65</v>
      </c>
      <c r="G489" s="5">
        <v>-21488.22</v>
      </c>
      <c r="I489" s="9">
        <f>(+E489-G489)</f>
        <v>-42891.43</v>
      </c>
      <c r="K489" s="21">
        <f>IF(G489&lt;0,IF(I489=0,0,IF(OR(G489=0,E489=0),"N.M.",IF(ABS(I489/G489)&gt;=10,"N.M.",I489/(-G489)))),IF(I489=0,0,IF(OR(G489=0,E489=0),"N.M.",IF(ABS(I489/G489)&gt;=10,"N.M.",I489/G489))))</f>
        <v>-1.9960438789252901</v>
      </c>
      <c r="M489" s="9">
        <v>-162201.48</v>
      </c>
      <c r="O489" s="9">
        <v>-11687.59</v>
      </c>
      <c r="Q489" s="9">
        <f>(+M489-O489)</f>
        <v>-150513.89</v>
      </c>
      <c r="S489" s="21" t="str">
        <f>IF(O489&lt;0,IF(Q489=0,0,IF(OR(O489=0,M489=0),"N.M.",IF(ABS(Q489/O489)&gt;=10,"N.M.",Q489/(-O489)))),IF(Q489=0,0,IF(OR(O489=0,M489=0),"N.M.",IF(ABS(Q489/O489)&gt;=10,"N.M.",Q489/O489))))</f>
        <v>N.M.</v>
      </c>
      <c r="U489" s="9">
        <v>-228969.22</v>
      </c>
      <c r="W489" s="9">
        <v>-69345.35</v>
      </c>
      <c r="Y489" s="9">
        <f>(+U489-W489)</f>
        <v>-159623.87</v>
      </c>
      <c r="AA489" s="21">
        <f>IF(W489&lt;0,IF(Y489=0,0,IF(OR(W489=0,U489=0),"N.M.",IF(ABS(Y489/W489)&gt;=10,"N.M.",Y489/(-W489)))),IF(Y489=0,0,IF(OR(W489=0,U489=0),"N.M.",IF(ABS(Y489/W489)&gt;=10,"N.M.",Y489/W489))))</f>
        <v>-2.3018684021351103</v>
      </c>
      <c r="AC489" s="9">
        <v>-553933.85</v>
      </c>
      <c r="AE489" s="9">
        <v>-1329904.1800000002</v>
      </c>
      <c r="AG489" s="9">
        <f>(+AC489-AE489)</f>
        <v>775970.3300000002</v>
      </c>
      <c r="AI489" s="21">
        <f>IF(AE489&lt;0,IF(AG489=0,0,IF(OR(AE489=0,AC489=0),"N.M.",IF(ABS(AG489/AE489)&gt;=10,"N.M.",AG489/(-AE489)))),IF(AG489=0,0,IF(OR(AE489=0,AC489=0),"N.M.",IF(ABS(AG489/AE489)&gt;=10,"N.M.",AG489/AE489))))</f>
        <v>0.5834783751112055</v>
      </c>
    </row>
    <row r="490" spans="1:36" s="16" customFormat="1" ht="12.75">
      <c r="A490" s="16" t="s">
        <v>62</v>
      </c>
      <c r="C490" s="16" t="s">
        <v>1395</v>
      </c>
      <c r="D490" s="9"/>
      <c r="E490" s="9">
        <v>-64379.65</v>
      </c>
      <c r="F490" s="9"/>
      <c r="G490" s="9">
        <v>-21488.22</v>
      </c>
      <c r="H490" s="9"/>
      <c r="I490" s="9">
        <f t="shared" si="152"/>
        <v>-42891.43</v>
      </c>
      <c r="J490" s="37" t="str">
        <f t="shared" si="153"/>
        <v>  </v>
      </c>
      <c r="K490" s="38">
        <f t="shared" si="154"/>
        <v>-1.9960438789252901</v>
      </c>
      <c r="L490" s="39"/>
      <c r="M490" s="9">
        <v>-162201.48</v>
      </c>
      <c r="N490" s="9"/>
      <c r="O490" s="9">
        <v>-11687.59</v>
      </c>
      <c r="P490" s="9"/>
      <c r="Q490" s="9">
        <f t="shared" si="155"/>
        <v>-150513.89</v>
      </c>
      <c r="R490" s="37" t="str">
        <f t="shared" si="156"/>
        <v>  </v>
      </c>
      <c r="S490" s="38" t="str">
        <f t="shared" si="157"/>
        <v>N.M.</v>
      </c>
      <c r="T490" s="39"/>
      <c r="U490" s="9">
        <v>-228969.22</v>
      </c>
      <c r="V490" s="9"/>
      <c r="W490" s="9">
        <v>-69345.35</v>
      </c>
      <c r="X490" s="9"/>
      <c r="Y490" s="9">
        <f t="shared" si="158"/>
        <v>-159623.87</v>
      </c>
      <c r="Z490" s="37" t="str">
        <f t="shared" si="159"/>
        <v>  </v>
      </c>
      <c r="AA490" s="38">
        <f t="shared" si="160"/>
        <v>-2.3018684021351103</v>
      </c>
      <c r="AB490" s="39"/>
      <c r="AC490" s="9">
        <v>-553933.85</v>
      </c>
      <c r="AD490" s="9"/>
      <c r="AE490" s="9">
        <v>-1329904.1800000002</v>
      </c>
      <c r="AF490" s="9"/>
      <c r="AG490" s="9">
        <f t="shared" si="161"/>
        <v>775970.3300000002</v>
      </c>
      <c r="AH490" s="37" t="str">
        <f t="shared" si="162"/>
        <v>  </v>
      </c>
      <c r="AI490" s="38">
        <f t="shared" si="163"/>
        <v>0.5834783751112055</v>
      </c>
      <c r="AJ490" s="39"/>
    </row>
    <row r="491" spans="1:44" s="16" customFormat="1" ht="12.75">
      <c r="A491" s="77" t="s">
        <v>63</v>
      </c>
      <c r="C491" s="17" t="s">
        <v>64</v>
      </c>
      <c r="D491" s="18"/>
      <c r="E491" s="18">
        <v>3012157.38</v>
      </c>
      <c r="F491" s="18"/>
      <c r="G491" s="18">
        <v>2343954.02</v>
      </c>
      <c r="H491" s="18"/>
      <c r="I491" s="18">
        <f t="shared" si="152"/>
        <v>668203.3599999999</v>
      </c>
      <c r="J491" s="37" t="str">
        <f t="shared" si="153"/>
        <v>  </v>
      </c>
      <c r="K491" s="40">
        <f t="shared" si="154"/>
        <v>0.28507528488122813</v>
      </c>
      <c r="L491" s="39"/>
      <c r="M491" s="18">
        <v>9157627.44</v>
      </c>
      <c r="N491" s="18"/>
      <c r="O491" s="18">
        <v>7215110.890000001</v>
      </c>
      <c r="P491" s="18"/>
      <c r="Q491" s="18">
        <f t="shared" si="155"/>
        <v>1942516.5499999989</v>
      </c>
      <c r="R491" s="37" t="str">
        <f t="shared" si="156"/>
        <v>  </v>
      </c>
      <c r="S491" s="40">
        <f t="shared" si="157"/>
        <v>0.26922892518426683</v>
      </c>
      <c r="T491" s="39"/>
      <c r="U491" s="18">
        <v>12151634.66</v>
      </c>
      <c r="V491" s="18"/>
      <c r="W491" s="18">
        <v>9654387.87</v>
      </c>
      <c r="X491" s="18"/>
      <c r="Y491" s="18">
        <f t="shared" si="158"/>
        <v>2497246.790000001</v>
      </c>
      <c r="Z491" s="37" t="str">
        <f t="shared" si="159"/>
        <v>  </v>
      </c>
      <c r="AA491" s="40">
        <f t="shared" si="160"/>
        <v>0.25866443565624025</v>
      </c>
      <c r="AB491" s="39"/>
      <c r="AC491" s="18">
        <v>36309683.910000004</v>
      </c>
      <c r="AD491" s="18"/>
      <c r="AE491" s="18">
        <v>34540343.59</v>
      </c>
      <c r="AF491" s="18"/>
      <c r="AG491" s="18">
        <f t="shared" si="161"/>
        <v>1769340.3200000003</v>
      </c>
      <c r="AH491" s="37" t="str">
        <f t="shared" si="162"/>
        <v>  </v>
      </c>
      <c r="AI491" s="40">
        <f t="shared" si="163"/>
        <v>0.051225324826017465</v>
      </c>
      <c r="AJ491" s="39"/>
      <c r="AL491" s="1"/>
      <c r="AM491" s="1"/>
      <c r="AN491" s="1"/>
      <c r="AO491" s="1"/>
      <c r="AP491" s="1"/>
      <c r="AQ491" s="1"/>
      <c r="AR491" s="1"/>
    </row>
    <row r="492" spans="4:44" s="16" customFormat="1" ht="12.75">
      <c r="D492" s="9"/>
      <c r="E492" s="43" t="str">
        <f>IF(ABS(E475+E477+E479+E481+E483+E484+E487+E488+E490-E488-E491)&gt;$AO$507,$AO$510," ")</f>
        <v> </v>
      </c>
      <c r="F492" s="28"/>
      <c r="G492" s="43" t="str">
        <f>IF(ABS(G475+G477+G479+G481+G483+G484+G487+G488+G490-G488-G491)&gt;$AO$507,$AO$510," ")</f>
        <v> </v>
      </c>
      <c r="H492" s="42"/>
      <c r="I492" s="43" t="str">
        <f>IF(ABS(I475+I477+I479+I481+I483+I484+I487+I488+I490-I488-I491)&gt;$AO$507,$AO$510," ")</f>
        <v> </v>
      </c>
      <c r="J492" s="9"/>
      <c r="K492" s="21"/>
      <c r="L492" s="11"/>
      <c r="M492" s="43" t="str">
        <f>IF(ABS(M475+M477+M479+M481+M483+M484+M487+M488+M490-M488-M491)&gt;$AO$507,$AO$510," ")</f>
        <v> </v>
      </c>
      <c r="N492" s="42"/>
      <c r="O492" s="43" t="str">
        <f>IF(ABS(O475+O477+O479+O481+O483+O484+O487+O488+O490-O488-O491)&gt;$AO$507,$AO$510," ")</f>
        <v> </v>
      </c>
      <c r="P492" s="28"/>
      <c r="Q492" s="43" t="str">
        <f>IF(ABS(Q475+Q477+Q479+Q481+Q483+Q484+Q487+Q488+Q490-Q488-Q491)&gt;$AO$507,$AO$510," ")</f>
        <v> </v>
      </c>
      <c r="R492" s="9"/>
      <c r="S492" s="21"/>
      <c r="T492" s="9"/>
      <c r="U492" s="43" t="str">
        <f>IF(ABS(U475+U477+U479+U481+U483+U484+U487+U488+U490-U488-U491)&gt;$AO$507,$AO$510," ")</f>
        <v> </v>
      </c>
      <c r="V492" s="28"/>
      <c r="W492" s="43" t="str">
        <f>IF(ABS(W475+W477+W479+W481+W483+W484+W487+W488+W490-W488-W491)&gt;$AO$507,$AO$510," ")</f>
        <v> </v>
      </c>
      <c r="X492" s="28"/>
      <c r="Y492" s="43" t="str">
        <f>IF(ABS(Y475+Y477+Y479+Y481+Y483+Y484+Y487+Y488+Y490-Y488-Y491)&gt;$AO$507,$AO$510," ")</f>
        <v> </v>
      </c>
      <c r="Z492" s="9"/>
      <c r="AA492" s="21"/>
      <c r="AB492" s="9"/>
      <c r="AC492" s="43" t="str">
        <f>IF(ABS(AC475+AC477+AC479+AC481+AC483+AC484+AC487+AC488+AC490-AC488-AC491)&gt;$AO$507,$AO$510," ")</f>
        <v> </v>
      </c>
      <c r="AD492" s="28"/>
      <c r="AE492" s="43" t="str">
        <f>IF(ABS(AE475+AE477+AE479+AE481+AE483+AE484+AE487+AE488+AE490-AE488-AE491)&gt;$AO$507,$AO$510," ")</f>
        <v> </v>
      </c>
      <c r="AF492" s="42"/>
      <c r="AG492" s="43" t="str">
        <f>IF(ABS(AG475+AG477+AG479+AG481+AG483+AG484+AG487+AG488+AG490-AG488-AG491)&gt;$AO$507,$AO$510," ")</f>
        <v> </v>
      </c>
      <c r="AH492" s="9"/>
      <c r="AI492" s="21"/>
      <c r="AL492" s="1"/>
      <c r="AM492" s="1"/>
      <c r="AN492" s="1"/>
      <c r="AO492" s="1"/>
      <c r="AP492" s="1"/>
      <c r="AQ492" s="1"/>
      <c r="AR492" s="1"/>
    </row>
    <row r="493" spans="1:44" s="16" customFormat="1" ht="12.75">
      <c r="A493" s="77" t="s">
        <v>84</v>
      </c>
      <c r="C493" s="17" t="s">
        <v>83</v>
      </c>
      <c r="D493" s="9"/>
      <c r="E493" s="18">
        <v>0</v>
      </c>
      <c r="F493" s="18"/>
      <c r="G493" s="18">
        <v>0</v>
      </c>
      <c r="H493" s="18"/>
      <c r="I493" s="18">
        <f>(+E493-G493)</f>
        <v>0</v>
      </c>
      <c r="J493" s="37" t="str">
        <f>IF((+E493-G493)=(I493),"  ",$AO$511)</f>
        <v>  </v>
      </c>
      <c r="K493" s="40">
        <f>IF(G493&lt;0,IF(I493=0,0,IF(OR(G493=0,E493=0),"N.M.",IF(ABS(I493/G493)&gt;=10,"N.M.",I493/(-G493)))),IF(I493=0,0,IF(OR(G493=0,E493=0),"N.M.",IF(ABS(I493/G493)&gt;=10,"N.M.",I493/G493))))</f>
        <v>0</v>
      </c>
      <c r="L493" s="39"/>
      <c r="M493" s="18">
        <v>0</v>
      </c>
      <c r="N493" s="18"/>
      <c r="O493" s="18">
        <v>0</v>
      </c>
      <c r="P493" s="18"/>
      <c r="Q493" s="18">
        <f>(+M493-O493)</f>
        <v>0</v>
      </c>
      <c r="R493" s="37" t="str">
        <f>IF((+M493-O493)=(Q493),"  ",$AO$511)</f>
        <v>  </v>
      </c>
      <c r="S493" s="40">
        <f>IF(O493&lt;0,IF(Q493=0,0,IF(OR(O493=0,M493=0),"N.M.",IF(ABS(Q493/O493)&gt;=10,"N.M.",Q493/(-O493)))),IF(Q493=0,0,IF(OR(O493=0,M493=0),"N.M.",IF(ABS(Q493/O493)&gt;=10,"N.M.",Q493/O493))))</f>
        <v>0</v>
      </c>
      <c r="T493" s="39"/>
      <c r="U493" s="18">
        <v>0</v>
      </c>
      <c r="V493" s="18"/>
      <c r="W493" s="18">
        <v>0</v>
      </c>
      <c r="X493" s="18"/>
      <c r="Y493" s="18">
        <f>(+U493-W493)</f>
        <v>0</v>
      </c>
      <c r="Z493" s="37" t="str">
        <f>IF((+U493-W493)=(Y493),"  ",$AO$511)</f>
        <v>  </v>
      </c>
      <c r="AA493" s="40">
        <f>IF(W493&lt;0,IF(Y493=0,0,IF(OR(W493=0,U493=0),"N.M.",IF(ABS(Y493/W493)&gt;=10,"N.M.",Y493/(-W493)))),IF(Y493=0,0,IF(OR(W493=0,U493=0),"N.M.",IF(ABS(Y493/W493)&gt;=10,"N.M.",Y493/W493))))</f>
        <v>0</v>
      </c>
      <c r="AB493" s="39"/>
      <c r="AC493" s="18">
        <v>0</v>
      </c>
      <c r="AD493" s="18"/>
      <c r="AE493" s="18">
        <v>0</v>
      </c>
      <c r="AF493" s="18"/>
      <c r="AG493" s="18">
        <f>(+AC493-AE493)</f>
        <v>0</v>
      </c>
      <c r="AH493" s="37" t="str">
        <f>IF((+AC493-AE493)=(AG493),"  ",$AO$511)</f>
        <v>  </v>
      </c>
      <c r="AI493" s="40">
        <f>IF(AE493&lt;0,IF(AG493=0,0,IF(OR(AE493=0,AC493=0),"N.M.",IF(ABS(AG493/AE493)&gt;=10,"N.M.",AG493/(-AE493)))),IF(AG493=0,0,IF(OR(AE493=0,AC493=0),"N.M.",IF(ABS(AG493/AE493)&gt;=10,"N.M.",AG493/AE493))))</f>
        <v>0</v>
      </c>
      <c r="AL493" s="1"/>
      <c r="AM493" s="1"/>
      <c r="AN493" s="1"/>
      <c r="AO493" s="1"/>
      <c r="AP493" s="1"/>
      <c r="AQ493" s="1"/>
      <c r="AR493" s="1"/>
    </row>
    <row r="494" spans="4:44" s="16" customFormat="1" ht="12.75">
      <c r="D494" s="9"/>
      <c r="E494" s="43"/>
      <c r="F494" s="28"/>
      <c r="G494" s="43"/>
      <c r="H494" s="42"/>
      <c r="I494" s="43"/>
      <c r="J494" s="9"/>
      <c r="K494" s="21"/>
      <c r="L494" s="11"/>
      <c r="M494" s="43"/>
      <c r="N494" s="42"/>
      <c r="O494" s="43"/>
      <c r="P494" s="28"/>
      <c r="Q494" s="43"/>
      <c r="R494" s="9"/>
      <c r="S494" s="21"/>
      <c r="T494" s="9"/>
      <c r="U494" s="43"/>
      <c r="V494" s="28"/>
      <c r="W494" s="43"/>
      <c r="X494" s="28"/>
      <c r="Y494" s="43"/>
      <c r="Z494" s="9"/>
      <c r="AA494" s="21"/>
      <c r="AB494" s="9"/>
      <c r="AC494" s="43"/>
      <c r="AD494" s="28"/>
      <c r="AE494" s="43"/>
      <c r="AF494" s="42"/>
      <c r="AG494" s="43"/>
      <c r="AH494" s="9"/>
      <c r="AI494" s="21"/>
      <c r="AL494" s="1"/>
      <c r="AM494" s="1"/>
      <c r="AN494" s="1"/>
      <c r="AO494" s="1"/>
      <c r="AP494" s="1"/>
      <c r="AQ494" s="1"/>
      <c r="AR494" s="1"/>
    </row>
    <row r="495" spans="1:37" ht="12.75">
      <c r="A495" s="77" t="s">
        <v>65</v>
      </c>
      <c r="B495" s="16"/>
      <c r="C495" s="17" t="s">
        <v>66</v>
      </c>
      <c r="D495" s="18"/>
      <c r="E495" s="18">
        <v>-1689031.8030000052</v>
      </c>
      <c r="F495" s="18"/>
      <c r="G495" s="18">
        <v>3367201.065000004</v>
      </c>
      <c r="H495" s="18"/>
      <c r="I495" s="18">
        <f>+E495-G495</f>
        <v>-5056232.868000009</v>
      </c>
      <c r="J495" s="37" t="str">
        <f>IF((+E495-G495)=(I495),"  ",$AO$511)</f>
        <v>  </v>
      </c>
      <c r="K495" s="40">
        <f>IF(G495&lt;0,IF(I495=0,0,IF(OR(G495=0,E495=0),"N.M.",IF(ABS(I495/G495)&gt;=10,"N.M.",I495/(-G495)))),IF(I495=0,0,IF(OR(G495=0,E495=0),"N.M.",IF(ABS(I495/G495)&gt;=10,"N.M.",I495/G495))))</f>
        <v>-1.5016129926295336</v>
      </c>
      <c r="L495" s="39"/>
      <c r="M495" s="18">
        <v>2744748.0299999635</v>
      </c>
      <c r="N495" s="18"/>
      <c r="O495" s="18">
        <v>7585703.255999925</v>
      </c>
      <c r="P495" s="18"/>
      <c r="Q495" s="18">
        <f>+M495-O495</f>
        <v>-4840955.225999961</v>
      </c>
      <c r="R495" s="37" t="str">
        <f>IF((+M495-O495)=(Q495),"  ",$AO$511)</f>
        <v>  </v>
      </c>
      <c r="S495" s="40">
        <f>IF(O495&lt;0,IF(Q495=0,0,IF(OR(O495=0,M495=0),"N.M.",IF(ABS(Q495/O495)&gt;=10,"N.M.",Q495/(-O495)))),IF(Q495=0,0,IF(OR(O495=0,M495=0),"N.M.",IF(ABS(Q495/O495)&gt;=10,"N.M.",Q495/O495))))</f>
        <v>-0.6381682834971166</v>
      </c>
      <c r="T495" s="39"/>
      <c r="U495" s="18">
        <v>7802137.612999958</v>
      </c>
      <c r="V495" s="18"/>
      <c r="W495" s="18">
        <v>12821283.975000056</v>
      </c>
      <c r="X495" s="18"/>
      <c r="Y495" s="18">
        <f>+U495-W495</f>
        <v>-5019146.3620000975</v>
      </c>
      <c r="Z495" s="37" t="str">
        <f>IF((+U495-W495)=(Y495),"  ",$AO$511)</f>
        <v>  </v>
      </c>
      <c r="AA495" s="40">
        <f>IF(W495&lt;0,IF(Y495=0,0,IF(OR(W495=0,U495=0),"N.M.",IF(ABS(Y495/W495)&gt;=10,"N.M.",Y495/(-W495)))),IF(Y495=0,0,IF(OR(W495=0,U495=0),"N.M.",IF(ABS(Y495/W495)&gt;=10,"N.M.",Y495/W495))))</f>
        <v>-0.3914698693037938</v>
      </c>
      <c r="AB495" s="39"/>
      <c r="AC495" s="18">
        <v>18916403.81300003</v>
      </c>
      <c r="AD495" s="18"/>
      <c r="AE495" s="18">
        <v>24117191.53899992</v>
      </c>
      <c r="AF495" s="18"/>
      <c r="AG495" s="18">
        <f>+AC495-AE495</f>
        <v>-5200787.725999888</v>
      </c>
      <c r="AH495" s="37" t="str">
        <f>IF((+AC495-AE495)=(AG495),"  ",$AO$511)</f>
        <v>  </v>
      </c>
      <c r="AI495" s="40">
        <f>IF(AE495&lt;0,IF(AG495=0,0,IF(OR(AE495=0,AC495=0),"N.M.",IF(ABS(AG495/AE495)&gt;=10,"N.M.",AG495/(-AE495)))),IF(AG495=0,0,IF(OR(AE495=0,AC495=0),"N.M.",IF(ABS(AG495/AE495)&gt;=10,"N.M.",AG495/AE495))))</f>
        <v>-0.21564649091042348</v>
      </c>
      <c r="AJ495" s="39"/>
      <c r="AK495" s="39"/>
    </row>
    <row r="496" spans="1:36" ht="12.75">
      <c r="A496" s="1" t="s">
        <v>67</v>
      </c>
      <c r="C496" s="1" t="s">
        <v>1396</v>
      </c>
      <c r="E496" s="5">
        <v>0</v>
      </c>
      <c r="G496" s="5">
        <v>0</v>
      </c>
      <c r="I496" s="9">
        <f>+E496-G496</f>
        <v>0</v>
      </c>
      <c r="J496" s="44" t="str">
        <f>IF((+E496-G496)=(I496),"  ",$AO$511)</f>
        <v>  </v>
      </c>
      <c r="K496" s="38">
        <f>IF(G496&lt;0,IF(I496=0,0,IF(OR(G496=0,E496=0),"N.M.",IF(ABS(I496/G496)&gt;=10,"N.M.",I496/(-G496)))),IF(I496=0,0,IF(OR(G496=0,E496=0),"N.M.",IF(ABS(I496/G496)&gt;=10,"N.M.",I496/G496))))</f>
        <v>0</v>
      </c>
      <c r="L496" s="45"/>
      <c r="M496" s="5">
        <v>0</v>
      </c>
      <c r="N496" s="9"/>
      <c r="O496" s="5">
        <v>0</v>
      </c>
      <c r="P496" s="9"/>
      <c r="Q496" s="9">
        <f>+M496-O496</f>
        <v>0</v>
      </c>
      <c r="R496" s="44" t="str">
        <f>IF((+M496-O496)=(Q496),"  ",$AO$511)</f>
        <v>  </v>
      </c>
      <c r="S496" s="38">
        <f>IF(O496&lt;0,IF(Q496=0,0,IF(OR(O496=0,M496=0),"N.M.",IF(ABS(Q496/O496)&gt;=10,"N.M.",Q496/(-O496)))),IF(Q496=0,0,IF(OR(O496=0,M496=0),"N.M.",IF(ABS(Q496/O496)&gt;=10,"N.M.",Q496/O496))))</f>
        <v>0</v>
      </c>
      <c r="T496" s="45"/>
      <c r="U496" s="9">
        <v>0</v>
      </c>
      <c r="W496" s="9">
        <v>0</v>
      </c>
      <c r="Y496" s="9">
        <f>+U496-W496</f>
        <v>0</v>
      </c>
      <c r="Z496" s="44" t="str">
        <f>IF((+U496-W496)=(Y496),"  ",$AO$511)</f>
        <v>  </v>
      </c>
      <c r="AA496" s="38">
        <f>IF(W496&lt;0,IF(Y496=0,0,IF(OR(W496=0,U496=0),"N.M.",IF(ABS(Y496/W496)&gt;=10,"N.M.",Y496/(-W496)))),IF(Y496=0,0,IF(OR(W496=0,U496=0),"N.M.",IF(ABS(Y496/W496)&gt;=10,"N.M.",Y496/W496))))</f>
        <v>0</v>
      </c>
      <c r="AB496" s="45"/>
      <c r="AC496" s="9">
        <v>0</v>
      </c>
      <c r="AE496" s="9">
        <v>0</v>
      </c>
      <c r="AG496" s="9">
        <f>+AC496-AE496</f>
        <v>0</v>
      </c>
      <c r="AH496" s="44" t="str">
        <f>IF((+AC496-AE496)=(AG496),"  ",$AO$511)</f>
        <v>  </v>
      </c>
      <c r="AI496" s="38">
        <f>IF(AE496&lt;0,IF(AG496=0,0,IF(OR(AE496=0,AC496=0),"N.M.",IF(ABS(AG496/AE496)&gt;=10,"N.M.",AG496/(-AE496)))),IF(AG496=0,0,IF(OR(AE496=0,AC496=0),"N.M.",IF(ABS(AG496/AE496)&gt;=10,"N.M.",AG496/AE496))))</f>
        <v>0</v>
      </c>
      <c r="AJ496" s="45"/>
    </row>
    <row r="497" spans="3:36" ht="12.75">
      <c r="C497" s="2" t="s">
        <v>68</v>
      </c>
      <c r="D497" s="8"/>
      <c r="E497" s="8">
        <f>+E495-E496</f>
        <v>-1689031.8030000052</v>
      </c>
      <c r="F497" s="8"/>
      <c r="G497" s="8">
        <f>+G495-G496</f>
        <v>3367201.065000004</v>
      </c>
      <c r="H497" s="18"/>
      <c r="I497" s="18">
        <f>+E497-G497</f>
        <v>-5056232.868000009</v>
      </c>
      <c r="J497" s="37" t="str">
        <f>IF((+E497-G497)=(I497),"  ",$AO$511)</f>
        <v>  </v>
      </c>
      <c r="K497" s="40">
        <f>IF(G497&lt;0,IF(I497=0,0,IF(OR(G497=0,E497=0),"N.M.",IF(ABS(I497/G497)&gt;=10,"N.M.",I497/(-G497)))),IF(I497=0,0,IF(OR(G497=0,E497=0),"N.M.",IF(ABS(I497/G497)&gt;=10,"N.M.",I497/G497))))</f>
        <v>-1.5016129926295336</v>
      </c>
      <c r="L497" s="39"/>
      <c r="M497" s="8">
        <f>+M495-M496</f>
        <v>2744748.0299999635</v>
      </c>
      <c r="N497" s="18"/>
      <c r="O497" s="8">
        <f>+O495-O496</f>
        <v>7585703.255999925</v>
      </c>
      <c r="P497" s="18"/>
      <c r="Q497" s="18">
        <f>+M497-O497</f>
        <v>-4840955.225999961</v>
      </c>
      <c r="R497" s="37" t="str">
        <f>IF((+M497-O497)=(Q497),"  ",$AO$511)</f>
        <v>  </v>
      </c>
      <c r="S497" s="40">
        <f>IF(O497&lt;0,IF(Q497=0,0,IF(OR(O497=0,M497=0),"N.M.",IF(ABS(Q497/O497)&gt;=10,"N.M.",Q497/(-O497)))),IF(Q497=0,0,IF(OR(O497=0,M497=0),"N.M.",IF(ABS(Q497/O497)&gt;=10,"N.M.",Q497/O497))))</f>
        <v>-0.6381682834971166</v>
      </c>
      <c r="T497" s="39"/>
      <c r="U497" s="8">
        <f>+U495-U496</f>
        <v>7802137.612999958</v>
      </c>
      <c r="V497" s="18"/>
      <c r="W497" s="8">
        <f>+W495-W496</f>
        <v>12821283.975000056</v>
      </c>
      <c r="X497" s="18"/>
      <c r="Y497" s="18">
        <f>+U497-W497</f>
        <v>-5019146.3620000975</v>
      </c>
      <c r="Z497" s="37" t="str">
        <f>IF((+U497-W497)=(Y497),"  ",$AO$511)</f>
        <v>  </v>
      </c>
      <c r="AA497" s="40">
        <f>IF(W497&lt;0,IF(Y497=0,0,IF(OR(W497=0,U497=0),"N.M.",IF(ABS(Y497/W497)&gt;=10,"N.M.",Y497/(-W497)))),IF(Y497=0,0,IF(OR(W497=0,U497=0),"N.M.",IF(ABS(Y497/W497)&gt;=10,"N.M.",Y497/W497))))</f>
        <v>-0.3914698693037938</v>
      </c>
      <c r="AB497" s="39"/>
      <c r="AC497" s="8">
        <f>+AC495-AC496</f>
        <v>18916403.81300003</v>
      </c>
      <c r="AD497" s="18"/>
      <c r="AE497" s="8">
        <f>+AE495-AE496</f>
        <v>24117191.53899992</v>
      </c>
      <c r="AF497" s="18"/>
      <c r="AG497" s="18">
        <f>+AC497-AE497</f>
        <v>-5200787.725999888</v>
      </c>
      <c r="AH497" s="37" t="str">
        <f>IF((+AC497-AE497)=(AG497),"  ",$AO$511)</f>
        <v>  </v>
      </c>
      <c r="AI497" s="40">
        <f>IF(AE497&lt;0,IF(AG497=0,0,IF(OR(AE497=0,AC497=0),"N.M.",IF(ABS(AG497/AE497)&gt;=10,"N.M.",AG497/(-AE497)))),IF(AG497=0,0,IF(OR(AE497=0,AC497=0),"N.M.",IF(ABS(AG497/AE497)&gt;=10,"N.M.",AG497/AE497))))</f>
        <v>-0.21564649091042348</v>
      </c>
      <c r="AJ497" s="39"/>
    </row>
    <row r="498" spans="5:37" ht="12.75">
      <c r="E498" s="41" t="str">
        <f>IF(ABS(E470-E491+E493-E495)&gt;$AO$507,$AO$510," ")</f>
        <v> </v>
      </c>
      <c r="F498" s="27"/>
      <c r="G498" s="41" t="str">
        <f>IF(ABS(G470-G491+G493-G495)&gt;$AO$507,$AO$510," ")</f>
        <v> </v>
      </c>
      <c r="H498" s="42"/>
      <c r="I498" s="41" t="str">
        <f>IF(ABS(I470-I491+I493-I495)&gt;$AO$507,$AO$510," ")</f>
        <v> </v>
      </c>
      <c r="M498" s="41" t="str">
        <f>IF(ABS(M470-M491+M493-M495)&gt;$AO$507,$AO$510," ")</f>
        <v> </v>
      </c>
      <c r="N498" s="46"/>
      <c r="O498" s="41" t="str">
        <f>IF(ABS(O470-O491+O493-O495)&gt;$AO$507,$AO$510," ")</f>
        <v> </v>
      </c>
      <c r="P498" s="29"/>
      <c r="Q498" s="41" t="str">
        <f>IF(ABS(Q470-Q491+Q493-Q495)&gt;$AO$507,$AO$510," ")</f>
        <v> </v>
      </c>
      <c r="U498" s="41" t="str">
        <f>IF(ABS(U470-U491+U493-U495)&gt;$AO$507,$AO$510," ")</f>
        <v> </v>
      </c>
      <c r="V498" s="28"/>
      <c r="W498" s="41" t="str">
        <f>IF(ABS(W470-W491+W493-W495)&gt;$AO$507,$AO$510," ")</f>
        <v> </v>
      </c>
      <c r="X498" s="28"/>
      <c r="Y498" s="41" t="str">
        <f>IF(ABS(Y470-Y491+Y493-Y495)&gt;$AO$507,$AO$510," ")</f>
        <v> </v>
      </c>
      <c r="AC498" s="41" t="str">
        <f>IF(ABS(AC470-AC491+AC493-AC495)&gt;$AO$507,$AO$510," ")</f>
        <v> </v>
      </c>
      <c r="AD498" s="28"/>
      <c r="AE498" s="41" t="str">
        <f>IF(ABS(AE470-AE491+AE493-AE495)&gt;$AO$507,$AO$510," ")</f>
        <v> </v>
      </c>
      <c r="AF498" s="42"/>
      <c r="AG498" s="41" t="str">
        <f>IF(ABS(AG470-AG491+AG493-AG495)&gt;$AO$507,$AO$510," ")</f>
        <v> </v>
      </c>
      <c r="AK498" s="31"/>
    </row>
    <row r="499" spans="3:15" ht="12.75">
      <c r="C499" s="2" t="s">
        <v>69</v>
      </c>
      <c r="M499" s="5"/>
      <c r="O499" s="5"/>
    </row>
    <row r="500" spans="5:40" ht="12.75">
      <c r="E500" s="5" t="s">
        <v>13</v>
      </c>
      <c r="O500" s="5"/>
      <c r="AK500" s="31"/>
      <c r="AL500" s="31"/>
      <c r="AM500" s="31"/>
      <c r="AN500" s="31"/>
    </row>
    <row r="501" spans="3:40" ht="12.75">
      <c r="C501" s="1" t="s">
        <v>13</v>
      </c>
      <c r="E501" s="5" t="s">
        <v>13</v>
      </c>
      <c r="O501" s="5"/>
      <c r="AK501" s="31"/>
      <c r="AL501" s="31"/>
      <c r="AM501" s="31"/>
      <c r="AN501" s="31"/>
    </row>
    <row r="502" spans="3:45" ht="12.75">
      <c r="C502" s="1" t="s">
        <v>13</v>
      </c>
      <c r="E502" s="5" t="s">
        <v>13</v>
      </c>
      <c r="AK502" s="47" t="s">
        <v>70</v>
      </c>
      <c r="AL502" s="48"/>
      <c r="AM502" s="48"/>
      <c r="AN502" s="26"/>
      <c r="AO502" s="48"/>
      <c r="AP502" s="48"/>
      <c r="AQ502" s="31"/>
      <c r="AR502" s="31"/>
      <c r="AS502" s="31"/>
    </row>
    <row r="503" spans="5:45" ht="12.75">
      <c r="E503" s="5" t="s">
        <v>13</v>
      </c>
      <c r="AK503" s="49"/>
      <c r="AL503" s="49"/>
      <c r="AM503" s="49"/>
      <c r="AN503" s="25"/>
      <c r="AO503" s="49"/>
      <c r="AP503" s="49"/>
      <c r="AQ503" s="31"/>
      <c r="AR503" s="31"/>
      <c r="AS503" s="31"/>
    </row>
    <row r="504" spans="5:53" ht="12.75">
      <c r="E504" s="5" t="s">
        <v>13</v>
      </c>
      <c r="AK504" s="50" t="s">
        <v>71</v>
      </c>
      <c r="AL504" s="49"/>
      <c r="AM504" s="49"/>
      <c r="AN504" s="49"/>
      <c r="AO504" s="119" t="s">
        <v>1398</v>
      </c>
      <c r="AP504" s="49"/>
      <c r="AQ504" s="31"/>
      <c r="AR504" s="31"/>
      <c r="AS504" s="31"/>
      <c r="AT504" s="2"/>
      <c r="AU504" s="2"/>
      <c r="AV504" s="2"/>
      <c r="AW504" s="2"/>
      <c r="AX504" s="2"/>
      <c r="AY504" s="2"/>
      <c r="AZ504" s="2"/>
      <c r="BA504" s="2"/>
    </row>
    <row r="505" spans="1:42" ht="12.75">
      <c r="A505" s="31"/>
      <c r="B505" s="31"/>
      <c r="C505" s="31"/>
      <c r="AK505" s="25"/>
      <c r="AL505" s="25"/>
      <c r="AM505" s="25"/>
      <c r="AN505" s="25"/>
      <c r="AO505" s="25"/>
      <c r="AP505" s="49"/>
    </row>
    <row r="506" spans="1:42" ht="12.75">
      <c r="A506" s="31"/>
      <c r="B506" s="31"/>
      <c r="C506" s="31"/>
      <c r="AK506" s="25"/>
      <c r="AL506" s="25"/>
      <c r="AM506" s="25"/>
      <c r="AN506" s="25"/>
      <c r="AO506" s="25"/>
      <c r="AP506" s="49"/>
    </row>
    <row r="507" spans="1:42" ht="12.75">
      <c r="A507" s="31"/>
      <c r="B507" s="31"/>
      <c r="C507" s="31"/>
      <c r="AK507" s="51" t="s">
        <v>72</v>
      </c>
      <c r="AL507" s="25"/>
      <c r="AM507" s="49"/>
      <c r="AN507" s="49"/>
      <c r="AO507" s="25">
        <v>0.001</v>
      </c>
      <c r="AP507" s="49"/>
    </row>
    <row r="508" spans="1:42" ht="12.75">
      <c r="A508" s="31"/>
      <c r="B508" s="31"/>
      <c r="C508" s="31"/>
      <c r="AK508" s="51"/>
      <c r="AL508" s="25"/>
      <c r="AM508" s="25"/>
      <c r="AN508" s="25"/>
      <c r="AO508" s="25"/>
      <c r="AP508" s="49"/>
    </row>
    <row r="509" spans="1:42" ht="12.75">
      <c r="A509" s="31"/>
      <c r="B509" s="31"/>
      <c r="C509" s="31"/>
      <c r="AK509" s="25"/>
      <c r="AL509" s="25"/>
      <c r="AM509" s="25"/>
      <c r="AN509" s="25"/>
      <c r="AO509" s="25"/>
      <c r="AP509" s="49"/>
    </row>
    <row r="510" spans="1:42" ht="12.75">
      <c r="A510" s="31"/>
      <c r="B510" s="31"/>
      <c r="C510" s="31"/>
      <c r="AK510" s="51" t="s">
        <v>73</v>
      </c>
      <c r="AL510" s="51"/>
      <c r="AM510" s="49"/>
      <c r="AN510" s="49"/>
      <c r="AO510" s="52" t="s">
        <v>74</v>
      </c>
      <c r="AP510" s="49"/>
    </row>
    <row r="511" spans="1:42" ht="12.75">
      <c r="A511" s="31"/>
      <c r="B511" s="31"/>
      <c r="C511" s="31"/>
      <c r="AK511" s="51" t="s">
        <v>73</v>
      </c>
      <c r="AL511" s="25"/>
      <c r="AM511" s="25"/>
      <c r="AN511" s="49"/>
      <c r="AO511" s="52" t="s">
        <v>75</v>
      </c>
      <c r="AP511" s="49"/>
    </row>
    <row r="512" spans="1:42" ht="12.75">
      <c r="A512" s="31"/>
      <c r="B512" s="31"/>
      <c r="C512" s="31"/>
      <c r="AK512" s="51"/>
      <c r="AL512" s="25"/>
      <c r="AM512" s="25"/>
      <c r="AN512" s="52"/>
      <c r="AO512" s="25"/>
      <c r="AP512" s="49"/>
    </row>
    <row r="513" spans="1:42" ht="12.75">
      <c r="A513" s="31"/>
      <c r="B513" s="31"/>
      <c r="C513" s="31"/>
      <c r="AK513" s="25"/>
      <c r="AL513" s="25"/>
      <c r="AM513" s="25"/>
      <c r="AN513" s="25"/>
      <c r="AO513" s="25"/>
      <c r="AP513" s="49"/>
    </row>
    <row r="514" spans="1:42" ht="12.75">
      <c r="A514" s="31"/>
      <c r="B514" s="31"/>
      <c r="C514" s="31"/>
      <c r="AK514" s="51" t="s">
        <v>76</v>
      </c>
      <c r="AL514" s="25"/>
      <c r="AM514" s="25"/>
      <c r="AN514" s="49"/>
      <c r="AO514" s="53">
        <f>COUNTIF($E$413:$AJ$498,+AO510)</f>
        <v>0</v>
      </c>
      <c r="AP514" s="49"/>
    </row>
    <row r="515" spans="1:42" ht="12.75">
      <c r="A515" s="31"/>
      <c r="B515" s="31"/>
      <c r="C515" s="31"/>
      <c r="AK515" s="51" t="s">
        <v>76</v>
      </c>
      <c r="AL515" s="25"/>
      <c r="AM515" s="25"/>
      <c r="AN515" s="49"/>
      <c r="AO515" s="53">
        <f>COUNTIF($E$413:$AJ$498,+AO511)</f>
        <v>0</v>
      </c>
      <c r="AP515" s="49"/>
    </row>
    <row r="516" spans="1:42" ht="12.75">
      <c r="A516" s="31"/>
      <c r="B516" s="31"/>
      <c r="C516" s="31"/>
      <c r="AK516" s="49"/>
      <c r="AL516" s="49"/>
      <c r="AM516" s="49"/>
      <c r="AN516" s="49"/>
      <c r="AO516" s="54" t="s">
        <v>77</v>
      </c>
      <c r="AP516" s="49"/>
    </row>
    <row r="517" spans="1:42" ht="12.75">
      <c r="A517" s="31"/>
      <c r="B517" s="31"/>
      <c r="C517" s="31"/>
      <c r="AK517" s="51" t="s">
        <v>78</v>
      </c>
      <c r="AL517" s="25"/>
      <c r="AM517" s="25"/>
      <c r="AN517" s="49"/>
      <c r="AO517" s="53">
        <f>SUM(AO514:AO515)</f>
        <v>0</v>
      </c>
      <c r="AP517" s="49"/>
    </row>
    <row r="518" spans="1:42" ht="12.75">
      <c r="A518" s="31"/>
      <c r="B518" s="31"/>
      <c r="C518" s="31"/>
      <c r="AK518" s="49"/>
      <c r="AL518" s="25"/>
      <c r="AM518" s="25"/>
      <c r="AN518" s="25"/>
      <c r="AO518" s="55" t="s">
        <v>79</v>
      </c>
      <c r="AP518" s="49"/>
    </row>
    <row r="519" spans="1:42" ht="12.75">
      <c r="A519" s="31"/>
      <c r="B519" s="31"/>
      <c r="C519" s="31"/>
      <c r="AK519" s="80" t="s">
        <v>80</v>
      </c>
      <c r="AL519" s="81"/>
      <c r="AM519" s="81"/>
      <c r="AN519" s="82"/>
      <c r="AO519" s="81"/>
      <c r="AP519" s="83"/>
    </row>
    <row r="520" spans="1:42" ht="12.75">
      <c r="A520" s="31"/>
      <c r="B520" s="31"/>
      <c r="C520" s="31"/>
      <c r="AK520" s="84"/>
      <c r="AL520" s="84" t="s">
        <v>81</v>
      </c>
      <c r="AM520" s="84"/>
      <c r="AN520" s="120" t="s">
        <v>1399</v>
      </c>
      <c r="AO520" s="81"/>
      <c r="AP520" s="83"/>
    </row>
    <row r="521" spans="1:42" ht="12.75">
      <c r="A521" s="31"/>
      <c r="B521" s="31"/>
      <c r="C521" s="31"/>
      <c r="AK521" s="84"/>
      <c r="AL521" s="84" t="s">
        <v>82</v>
      </c>
      <c r="AM521" s="84"/>
      <c r="AN521" s="120" t="s">
        <v>1400</v>
      </c>
      <c r="AO521" s="81"/>
      <c r="AP521" s="83"/>
    </row>
    <row r="522" spans="1:42" ht="12.75">
      <c r="A522" s="31"/>
      <c r="B522" s="31"/>
      <c r="C522" s="31"/>
      <c r="AK522" s="87" t="s">
        <v>87</v>
      </c>
      <c r="AL522" s="88"/>
      <c r="AM522" s="88"/>
      <c r="AN522" s="88"/>
      <c r="AO522" s="89" t="str">
        <f>UPPER(TEXT(NvsElapsedTime,"hh:mm:ss"))</f>
        <v>00:00:57</v>
      </c>
      <c r="AP522" s="88"/>
    </row>
    <row r="523" spans="1:38" ht="12.75">
      <c r="A523" s="31"/>
      <c r="B523" s="31"/>
      <c r="C523" s="31"/>
      <c r="AL523" s="16"/>
    </row>
    <row r="524" spans="1:38" ht="12.75">
      <c r="A524" s="31"/>
      <c r="B524" s="31"/>
      <c r="C524" s="31"/>
      <c r="AL524" s="16"/>
    </row>
    <row r="525" spans="1:38" ht="12.75">
      <c r="A525" s="31"/>
      <c r="B525" s="31"/>
      <c r="C525" s="31"/>
      <c r="AL525" s="16"/>
    </row>
    <row r="526" spans="1:38" ht="12.75">
      <c r="A526" s="31"/>
      <c r="B526" s="31"/>
      <c r="C526" s="31"/>
      <c r="AL526" s="16"/>
    </row>
    <row r="527" spans="1:3" ht="12.75">
      <c r="A527" s="31"/>
      <c r="B527" s="31"/>
      <c r="C527" s="31"/>
    </row>
    <row r="528" spans="1:3" ht="12.75">
      <c r="A528" s="31"/>
      <c r="B528" s="31"/>
      <c r="C528" s="31"/>
    </row>
    <row r="529" spans="1:53" ht="12.75">
      <c r="A529" s="31"/>
      <c r="B529" s="31"/>
      <c r="C529" s="31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</row>
    <row r="530" spans="1:53" ht="12.75">
      <c r="A530" s="31"/>
      <c r="B530" s="31"/>
      <c r="C530" s="31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</row>
    <row r="531" spans="1:53" ht="12.75">
      <c r="A531" s="31"/>
      <c r="B531" s="31"/>
      <c r="C531" s="31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</row>
    <row r="532" spans="1:53" ht="12.75">
      <c r="A532" s="31"/>
      <c r="B532" s="31"/>
      <c r="C532" s="31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</row>
    <row r="533" spans="1:53" ht="12.75">
      <c r="A533" s="31"/>
      <c r="B533" s="31"/>
      <c r="C533" s="31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</row>
    <row r="534" spans="1:53" ht="12.75">
      <c r="A534" s="31"/>
      <c r="B534" s="31"/>
      <c r="C534" s="31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</row>
    <row r="535" spans="1:53" ht="12.75">
      <c r="A535" s="31"/>
      <c r="B535" s="31"/>
      <c r="C535" s="31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</row>
    <row r="536" spans="1:53" ht="12.75">
      <c r="A536" s="31"/>
      <c r="B536" s="31"/>
      <c r="C536" s="31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</row>
    <row r="537" spans="1:53" ht="12.75">
      <c r="A537" s="31"/>
      <c r="B537" s="31"/>
      <c r="C537" s="31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</row>
    <row r="538" spans="1:53" ht="12.75">
      <c r="A538" s="31"/>
      <c r="B538" s="31"/>
      <c r="C538" s="31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</row>
    <row r="539" spans="1:53" ht="12.75">
      <c r="A539" s="31"/>
      <c r="B539" s="31"/>
      <c r="C539" s="31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</row>
    <row r="540" spans="1:53" ht="12.75">
      <c r="A540" s="31"/>
      <c r="B540" s="31"/>
      <c r="C540" s="31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</row>
    <row r="541" spans="1:53" ht="12.75">
      <c r="A541" s="31"/>
      <c r="B541" s="31"/>
      <c r="C541" s="31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</row>
    <row r="542" spans="1:53" ht="12.75">
      <c r="A542" s="31"/>
      <c r="B542" s="31"/>
      <c r="C542" s="31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</row>
    <row r="543" spans="1:53" ht="12.75">
      <c r="A543" s="31"/>
      <c r="B543" s="31"/>
      <c r="C543" s="31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</row>
    <row r="544" spans="1:53" ht="12.75">
      <c r="A544" s="31"/>
      <c r="B544" s="31"/>
      <c r="C544" s="31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</row>
    <row r="545" spans="1:3" ht="12.75">
      <c r="A545" s="31"/>
      <c r="B545" s="31"/>
      <c r="C545" s="31"/>
    </row>
    <row r="546" spans="1:3" ht="12.75">
      <c r="A546" s="31"/>
      <c r="B546" s="31"/>
      <c r="C546" s="31"/>
    </row>
    <row r="547" spans="1:3" ht="12.75">
      <c r="A547" s="31"/>
      <c r="B547" s="31"/>
      <c r="C547" s="31"/>
    </row>
    <row r="548" spans="1:3" ht="12.75">
      <c r="A548" s="31"/>
      <c r="B548" s="31"/>
      <c r="C548" s="31"/>
    </row>
    <row r="549" spans="1:3" ht="12.75">
      <c r="A549" s="31"/>
      <c r="B549" s="31"/>
      <c r="C549" s="31"/>
    </row>
    <row r="550" spans="1:3" ht="12.75">
      <c r="A550" s="31"/>
      <c r="B550" s="31"/>
      <c r="C550" s="31"/>
    </row>
  </sheetData>
  <sheetProtection/>
  <printOptions horizontalCentered="1"/>
  <pageMargins left="0.25" right="0.25" top="0.97" bottom="0.43" header="0.88" footer="0.25"/>
  <pageSetup fitToWidth="4" horizontalDpi="600" verticalDpi="600" orientation="portrait" scale="70" r:id="rId1"/>
  <headerFooter alignWithMargins="0">
    <oddHeader>&amp;R        
&amp;"Arial,Bold"&amp;8Page &amp;P</oddHeader>
  </headerFooter>
  <colBreaks count="3" manualBreakCount="3">
    <brk id="11" max="65535" man="1"/>
    <brk id="19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Income Statement</dc:title>
  <dc:subject/>
  <dc:creator/>
  <cp:keywords/>
  <dc:description/>
  <cp:lastModifiedBy>American Electric Power®</cp:lastModifiedBy>
  <cp:lastPrinted>2012-01-26T00:23:30Z</cp:lastPrinted>
  <dcterms:created xsi:type="dcterms:W3CDTF">1997-11-19T15:48:19Z</dcterms:created>
  <dcterms:modified xsi:type="dcterms:W3CDTF">2012-01-26T00:23:31Z</dcterms:modified>
  <cp:category/>
  <cp:version/>
  <cp:contentType/>
  <cp:contentStatus/>
</cp:coreProperties>
</file>