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12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'Sheet1'!$F$600</definedName>
    <definedName name="CSO">'Sheet1'!$F$601</definedName>
    <definedName name="Department_Owner">'Modification History'!$C$4</definedName>
    <definedName name="Keywords">'Modification History'!$C$15</definedName>
    <definedName name="NvsASD">"V2011-06-30"</definedName>
    <definedName name="NvsAutoDrillOk">"VN"</definedName>
    <definedName name="NvsDrillHyperLink" localSheetId="0">"http://psfinweb.aepsc.com/psp/fcm90prd_newwin/EMPLOYEE/ERP/c/REPORT_BOOKS.IC_RUN_DRILLDOWN.GBL?Action=A&amp;NVS_INSTANCE=2943887_3016665"</definedName>
    <definedName name="NvsElapsedTime">0.000486111108330078</definedName>
    <definedName name="NvsEndTime">40734.6490162037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'Sheet1'!$B$2:$Q$575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'Sheet1'!$B$757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600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01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<sst xmlns="http://schemas.openxmlformats.org/spreadsheetml/2006/main" count="1416" uniqueCount="1331">
  <si>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</si>
  <si>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</si>
  <si>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</si>
  <si>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</si>
  <si>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</si>
  <si>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</si>
  <si>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</si>
  <si>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</si>
  <si>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</si>
  <si>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</si>
  <si>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</si>
  <si>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</si>
  <si>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</si>
  <si>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</si>
  <si>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</si>
  <si>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</si>
  <si>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</si>
  <si>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</si>
  <si>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</si>
  <si>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</si>
  <si>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</si>
  <si>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</si>
  <si>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</si>
  <si>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</si>
  <si>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</si>
  <si>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</si>
  <si>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</si>
  <si>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</si>
  <si>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</si>
  <si>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</si>
  <si>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</si>
  <si>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</si>
  <si>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</si>
  <si>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</si>
  <si>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</si>
  <si>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</si>
  <si>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</si>
  <si>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</si>
  <si>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</si>
  <si>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</si>
  <si>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</si>
  <si>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</si>
  <si>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</si>
  <si>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</si>
  <si>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</si>
  <si>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</si>
  <si>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</si>
  <si>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</si>
  <si>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</si>
  <si>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</si>
  <si>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</si>
  <si>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</si>
  <si>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</si>
  <si>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</si>
  <si>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</si>
  <si>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</si>
  <si>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</si>
  <si>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</si>
  <si>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</si>
  <si>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</si>
  <si>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</si>
  <si>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</si>
  <si>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</si>
  <si>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</si>
  <si>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</si>
  <si>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</si>
  <si>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</si>
  <si>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</si>
  <si>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</si>
  <si>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</si>
  <si>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</si>
  <si>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</si>
  <si>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</si>
  <si>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</si>
  <si>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</si>
  <si>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</si>
  <si>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</si>
  <si>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</si>
  <si>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</si>
  <si>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</si>
  <si>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</si>
  <si>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</si>
  <si>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</si>
  <si>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</si>
  <si>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</si>
  <si>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</si>
  <si>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</si>
  <si>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</si>
  <si>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</si>
  <si>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</si>
  <si>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</si>
  <si>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</si>
  <si>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</si>
  <si>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</si>
  <si>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</si>
  <si>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</si>
  <si>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</si>
  <si>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</si>
  <si>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</si>
  <si>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</si>
  <si>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</si>
  <si>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</si>
  <si>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</si>
  <si>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</si>
  <si>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</si>
  <si>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</si>
  <si>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</si>
  <si>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</si>
  <si>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</si>
  <si>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</si>
  <si>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</si>
  <si>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</si>
  <si>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</si>
  <si>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</si>
  <si>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</si>
  <si>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</si>
  <si>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</si>
  <si>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</si>
  <si>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</si>
  <si>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</si>
  <si>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</si>
  <si>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</si>
  <si>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</si>
  <si>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</si>
  <si>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</si>
  <si>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</si>
  <si>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</si>
  <si>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</si>
  <si>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</si>
  <si>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</si>
  <si>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</si>
  <si>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</si>
  <si>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</si>
  <si>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</si>
  <si>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</si>
  <si>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</si>
  <si>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</si>
  <si>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</si>
  <si>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</si>
  <si>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</si>
  <si>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</si>
  <si>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</si>
  <si>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</si>
  <si>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</si>
  <si>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</si>
  <si>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</si>
  <si>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</si>
  <si>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</si>
  <si>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</si>
  <si>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</si>
  <si>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</si>
  <si>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</si>
  <si>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</si>
  <si>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</si>
  <si>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</si>
  <si>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</si>
  <si>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</si>
  <si>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</si>
  <si>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</si>
  <si>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</si>
  <si>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</si>
  <si>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</si>
  <si>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</si>
  <si>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</si>
  <si>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</si>
  <si>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</si>
  <si>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</si>
  <si>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</si>
  <si>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</si>
  <si>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</si>
  <si>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</si>
  <si>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</si>
  <si>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</si>
  <si>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</si>
  <si>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</si>
  <si>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</si>
  <si>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</si>
  <si>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</si>
  <si>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</si>
  <si>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</si>
  <si>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</si>
  <si>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</si>
  <si>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</si>
  <si>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</si>
  <si>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</si>
  <si>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</si>
  <si>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</si>
  <si>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</si>
  <si>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</si>
  <si>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</si>
  <si>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</si>
  <si>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</si>
  <si>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</si>
  <si>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</si>
  <si>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</si>
  <si>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</si>
  <si>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</si>
  <si>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</si>
  <si>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</si>
  <si>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</si>
  <si>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</si>
  <si>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</si>
  <si>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</si>
  <si>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</si>
  <si>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</si>
  <si>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</si>
  <si>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</si>
  <si>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</si>
  <si>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</si>
  <si>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</si>
  <si>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</si>
  <si>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</si>
  <si>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</si>
  <si>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</si>
  <si>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</si>
  <si>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</si>
  <si>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</si>
  <si>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</si>
  <si>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</si>
  <si>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</si>
  <si>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</si>
  <si>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</si>
  <si>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</si>
  <si>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</si>
  <si>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</si>
  <si>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</si>
  <si>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</si>
  <si>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</si>
  <si>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</si>
  <si>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</si>
  <si>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</si>
  <si>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</si>
  <si>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</si>
  <si>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</si>
  <si>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</si>
  <si>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</si>
  <si>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</si>
  <si>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</si>
  <si>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</si>
  <si>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</si>
  <si>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</si>
  <si>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</si>
  <si>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</si>
  <si>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</si>
  <si>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</si>
  <si>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</si>
  <si>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</si>
  <si>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</si>
  <si>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</si>
  <si>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</si>
  <si>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</si>
  <si>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</si>
  <si>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</si>
  <si>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</si>
  <si>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</si>
  <si>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</si>
  <si>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</si>
  <si>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</si>
  <si>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</si>
  <si>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</si>
  <si>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</si>
  <si>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</si>
  <si>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</si>
  <si>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</si>
  <si>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</si>
  <si>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</si>
  <si>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</si>
  <si>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</si>
  <si>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</si>
  <si>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</si>
  <si>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</si>
  <si>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</si>
  <si>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</si>
  <si>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</si>
  <si>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</si>
  <si>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</si>
  <si>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</si>
  <si>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</si>
  <si>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</si>
  <si>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</si>
  <si>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</si>
  <si>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</si>
  <si>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</si>
  <si>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</si>
  <si>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</si>
  <si>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</si>
  <si>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</si>
  <si>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</si>
  <si>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</si>
  <si>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</si>
  <si>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</si>
  <si>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</si>
  <si>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</si>
  <si>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</si>
  <si>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</si>
  <si>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</si>
  <si>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</si>
  <si>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</si>
  <si>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</si>
  <si>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</si>
  <si>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</si>
  <si>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</si>
  <si>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</si>
  <si>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</si>
  <si>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</si>
  <si>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</si>
  <si>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</si>
  <si>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</si>
  <si>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</si>
  <si>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</si>
  <si>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</si>
  <si>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</si>
  <si>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</si>
  <si>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</si>
  <si>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</si>
  <si>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</si>
  <si>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</si>
  <si>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</si>
  <si>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</si>
  <si>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</si>
  <si>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</si>
  <si>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</si>
  <si>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</si>
  <si>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</si>
  <si>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</si>
  <si>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</si>
  <si>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</si>
  <si>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</si>
  <si>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</si>
  <si>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</si>
  <si>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</si>
  <si>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</si>
  <si>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</si>
  <si>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</si>
  <si>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</si>
  <si>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</si>
  <si>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</si>
  <si>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</si>
  <si>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</si>
  <si>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</si>
  <si>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</si>
  <si>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</si>
  <si>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</si>
  <si>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</si>
  <si>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</si>
  <si>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</si>
  <si>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</si>
  <si>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</si>
  <si>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</si>
  <si>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</si>
  <si>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</si>
  <si>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</si>
  <si>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</si>
  <si>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</si>
  <si>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</si>
  <si>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</si>
  <si>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</si>
  <si>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</si>
  <si>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</si>
  <si>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</si>
  <si>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</si>
  <si>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</si>
  <si>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</si>
  <si>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</si>
  <si>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</si>
  <si>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</si>
  <si>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</si>
  <si>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</si>
  <si>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</si>
  <si>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</si>
  <si>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</si>
  <si>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</si>
  <si>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</si>
  <si>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</si>
  <si>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</si>
  <si>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</si>
  <si>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</si>
  <si>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</si>
  <si>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</si>
  <si>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</si>
  <si>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</si>
  <si>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</si>
  <si>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</si>
  <si>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</si>
  <si>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</si>
  <si>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</si>
  <si>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</si>
  <si>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</si>
  <si>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</si>
  <si>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</si>
  <si>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</si>
  <si>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</si>
  <si>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</si>
  <si>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</si>
  <si>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</si>
  <si>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</si>
  <si>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</si>
  <si>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</si>
  <si>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</si>
  <si>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</si>
  <si>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</si>
  <si>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</si>
  <si>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</si>
  <si>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</si>
  <si>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</si>
  <si>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</si>
  <si>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</si>
  <si>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</si>
  <si>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</si>
  <si>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</si>
  <si>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</si>
  <si>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</si>
  <si>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</si>
  <si>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</si>
  <si>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</si>
  <si>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</si>
  <si>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</si>
  <si>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</si>
  <si>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</si>
  <si>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</si>
  <si>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</si>
  <si>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</si>
  <si>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</si>
  <si>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</si>
  <si>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</si>
  <si>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</si>
  <si>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</si>
  <si>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</si>
  <si>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</si>
  <si>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</si>
  <si>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</si>
  <si>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</si>
  <si>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</si>
  <si>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</si>
  <si>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</si>
  <si>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</si>
  <si>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</si>
  <si>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</si>
  <si>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</si>
  <si>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</si>
  <si>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</si>
  <si>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</si>
  <si>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</si>
  <si>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</si>
  <si>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</si>
  <si>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</si>
  <si>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</si>
  <si>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</si>
  <si>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</si>
  <si>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</si>
  <si>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</si>
  <si>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</si>
  <si>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</si>
  <si>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</si>
  <si>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</si>
  <si>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</si>
  <si>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</si>
  <si>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</si>
  <si>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</si>
  <si>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</si>
  <si>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</si>
  <si>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</si>
  <si>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</si>
  <si>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</si>
  <si>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</si>
  <si>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</si>
  <si>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</si>
  <si>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</si>
  <si>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</si>
  <si>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</si>
  <si>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</si>
  <si>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</si>
  <si>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</si>
  <si>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%,V1420103</t>
  </si>
  <si>
    <t>1420103</t>
  </si>
  <si>
    <t>AR Long-Term-Customer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</si>
  <si>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</si>
  <si>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</si>
  <si>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</si>
  <si>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</si>
  <si>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</si>
  <si>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</si>
  <si>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</si>
  <si>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</si>
  <si>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</si>
  <si>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</si>
  <si>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</si>
  <si>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</si>
  <si>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%,V1430089</t>
  </si>
  <si>
    <t>1430089</t>
  </si>
  <si>
    <t>A/R - Benefits Billing</t>
  </si>
  <si>
    <t>%,V1430092</t>
  </si>
  <si>
    <t>1430092</t>
  </si>
  <si>
    <t>Allowance Futures Accrual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</si>
  <si>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</si>
  <si>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</si>
  <si>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</si>
  <si>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</si>
  <si>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</si>
  <si>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</si>
  <si>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</si>
  <si>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</si>
  <si>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</si>
  <si>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</si>
  <si>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</si>
  <si>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</si>
  <si>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</si>
  <si>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</si>
  <si>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</si>
  <si>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</si>
  <si>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</si>
  <si>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</si>
  <si>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</si>
  <si>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</si>
  <si>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</si>
  <si>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</si>
  <si>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</si>
  <si>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</si>
  <si>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</si>
  <si>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</si>
  <si>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</si>
  <si>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</si>
  <si>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</si>
  <si>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</si>
  <si>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</si>
  <si>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</si>
  <si>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</si>
  <si>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</si>
  <si>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</si>
  <si>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</si>
  <si>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</si>
  <si>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</si>
  <si>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</si>
  <si>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</si>
  <si>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</si>
  <si>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</si>
  <si>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</si>
  <si>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</si>
  <si>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</si>
  <si>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</si>
  <si>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</si>
  <si>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</si>
  <si>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</si>
  <si>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</si>
  <si>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</si>
  <si>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</si>
  <si>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</si>
  <si>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</si>
  <si>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</si>
  <si>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</si>
  <si>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</si>
  <si>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</si>
  <si>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</si>
  <si>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</si>
  <si>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</si>
  <si>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</si>
  <si>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</si>
  <si>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</si>
  <si>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</si>
  <si>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</si>
  <si>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</si>
  <si>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</si>
  <si>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</si>
  <si>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</si>
  <si>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</si>
  <si>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</si>
  <si>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</si>
  <si>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</si>
  <si>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</si>
  <si>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</si>
  <si>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</si>
  <si>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</si>
  <si>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</si>
  <si>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</si>
  <si>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</si>
  <si>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</si>
  <si>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</si>
  <si>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</si>
  <si>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</si>
  <si>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</si>
  <si>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</si>
  <si>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</si>
  <si>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</si>
  <si>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</si>
  <si>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</si>
  <si>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</si>
  <si>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</si>
  <si>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</si>
  <si>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</si>
  <si>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</si>
  <si>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</si>
  <si>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</si>
  <si>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</si>
  <si>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</si>
  <si>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</si>
  <si>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</si>
  <si>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</si>
  <si>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</si>
  <si>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</si>
  <si>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</si>
  <si>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</si>
  <si>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%,V165000210</t>
  </si>
  <si>
    <t>165000210</t>
  </si>
  <si>
    <t>Prepaid Taxes</t>
  </si>
  <si>
    <t>%,V165000211</t>
  </si>
  <si>
    <t>165000211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</si>
  <si>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</si>
  <si>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</si>
  <si>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</si>
  <si>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</si>
  <si>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</si>
  <si>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</si>
  <si>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</si>
  <si>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</si>
  <si>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</si>
  <si>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</si>
  <si>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</si>
  <si>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</si>
  <si>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</si>
  <si>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</si>
  <si>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</si>
  <si>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</si>
  <si>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</si>
  <si>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</si>
  <si>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</si>
  <si>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</si>
  <si>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</si>
  <si>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</si>
  <si>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</si>
  <si>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</si>
  <si>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</si>
  <si>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</si>
  <si>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</si>
  <si>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</si>
  <si>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</si>
  <si>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</si>
  <si>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</si>
  <si>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</si>
  <si>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</si>
  <si>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</si>
  <si>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</si>
  <si>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</si>
  <si>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</si>
  <si>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</si>
  <si>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</si>
  <si>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</si>
  <si>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</si>
  <si>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</si>
  <si>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</si>
  <si>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</si>
  <si>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</si>
  <si>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</si>
  <si>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</si>
  <si>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</si>
  <si>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</si>
  <si>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</si>
  <si>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</si>
  <si>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</si>
  <si>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</si>
  <si>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</si>
  <si>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</si>
  <si>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</si>
  <si>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</si>
  <si>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</si>
  <si>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</si>
  <si>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</si>
  <si>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</si>
  <si>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</si>
  <si>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</si>
  <si>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</si>
  <si>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</si>
  <si>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</si>
  <si>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</si>
  <si>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</si>
  <si>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</si>
  <si>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</si>
  <si>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</si>
  <si>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</si>
  <si>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</si>
  <si>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</si>
  <si>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</si>
  <si>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</si>
  <si>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</si>
  <si>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</si>
  <si>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</si>
  <si>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</si>
  <si>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</si>
  <si>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</si>
  <si>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</si>
  <si>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</si>
  <si>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</si>
  <si>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</si>
  <si>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</si>
  <si>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</si>
  <si>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</si>
  <si>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</si>
  <si>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</si>
  <si>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</si>
  <si>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</si>
  <si>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</si>
  <si>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</si>
  <si>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</si>
  <si>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</si>
  <si>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</si>
  <si>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</si>
  <si>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</si>
  <si>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</si>
  <si>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</si>
  <si>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</si>
  <si>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</si>
  <si>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</si>
  <si>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</si>
  <si>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</si>
  <si>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</si>
  <si>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</si>
  <si>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</si>
  <si>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</si>
  <si>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</si>
  <si>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</si>
  <si>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</si>
  <si>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</si>
  <si>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</si>
  <si>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</si>
  <si>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</si>
  <si>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</si>
  <si>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</si>
  <si>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</si>
  <si>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</si>
  <si>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</si>
  <si>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</si>
  <si>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</si>
  <si>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</si>
  <si>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</si>
  <si>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%,V1830003</t>
  </si>
  <si>
    <t>1830003</t>
  </si>
  <si>
    <t>PREL SURV&amp;INVSTGN CHG CCS FEED</t>
  </si>
  <si>
    <t>%,V1860001</t>
  </si>
  <si>
    <t>1860001</t>
  </si>
  <si>
    <t>Allowances</t>
  </si>
  <si>
    <t>%,V1860002</t>
  </si>
  <si>
    <t>1860002</t>
  </si>
  <si>
    <t>Deferred Expenses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</si>
  <si>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</si>
  <si>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</si>
  <si>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</si>
  <si>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</si>
  <si>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</si>
  <si>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</si>
  <si>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</si>
  <si>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</si>
  <si>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</si>
  <si>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</si>
  <si>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</si>
  <si>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</si>
  <si>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</si>
  <si>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</si>
  <si>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</si>
  <si>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</si>
  <si>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</si>
  <si>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</si>
  <si>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</si>
  <si>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%,V1860156</t>
  </si>
  <si>
    <t>1860156</t>
  </si>
  <si>
    <t>Sabine Mine Rusk Preparation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</si>
  <si>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</si>
  <si>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</si>
  <si>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</si>
  <si>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</si>
  <si>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</si>
  <si>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</si>
  <si>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</si>
  <si>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</si>
  <si>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</si>
  <si>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</si>
  <si>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</si>
  <si>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</si>
  <si>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</si>
  <si>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</si>
  <si>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</si>
  <si>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</si>
  <si>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</si>
  <si>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</si>
  <si>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</si>
  <si>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</si>
  <si>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</si>
  <si>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</si>
  <si>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</si>
  <si>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</si>
  <si>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</si>
  <si>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</si>
  <si>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</si>
  <si>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</si>
  <si>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</si>
  <si>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</si>
  <si>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</si>
  <si>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</si>
  <si>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</si>
  <si>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</si>
  <si>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</si>
  <si>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</si>
  <si>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</si>
  <si>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</si>
  <si>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</si>
  <si>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</si>
  <si>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</si>
  <si>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</si>
  <si>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</si>
  <si>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</si>
  <si>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</si>
  <si>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</si>
  <si>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</si>
  <si>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</si>
  <si>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</si>
  <si>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</si>
  <si>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</si>
  <si>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</si>
  <si>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</si>
  <si>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</si>
  <si>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</si>
  <si>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</si>
  <si>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</si>
  <si>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</si>
  <si>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</si>
  <si>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</si>
  <si>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</si>
  <si>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</si>
  <si>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</si>
  <si>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</si>
  <si>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</si>
  <si>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</si>
  <si>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</si>
  <si>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</si>
  <si>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</si>
  <si>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</si>
  <si>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</si>
  <si>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</si>
  <si>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</si>
  <si>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</si>
  <si>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</si>
  <si>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</si>
  <si>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</si>
  <si>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</si>
  <si>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</si>
  <si>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</si>
  <si>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</si>
  <si>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</si>
  <si>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</si>
  <si>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</si>
  <si>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</si>
  <si>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</si>
  <si>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</si>
  <si>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</si>
  <si>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</si>
  <si>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</si>
  <si>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</si>
  <si>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</si>
  <si>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</si>
  <si>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</si>
  <si>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</si>
  <si>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</si>
  <si>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</si>
  <si>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</si>
  <si>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</si>
  <si>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</si>
  <si>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</si>
  <si>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</si>
  <si>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</si>
  <si>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</si>
  <si>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</si>
  <si>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</si>
  <si>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</si>
  <si>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</si>
  <si>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</si>
  <si>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</si>
  <si>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</si>
  <si>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</si>
  <si>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</si>
  <si>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</si>
  <si>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</si>
  <si>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</si>
  <si>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</si>
  <si>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</si>
  <si>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</si>
  <si>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</si>
  <si>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</si>
  <si>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</si>
  <si>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</si>
  <si>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</si>
  <si>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</si>
  <si>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</si>
  <si>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</si>
  <si>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</si>
  <si>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</si>
  <si>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</si>
  <si>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</si>
  <si>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</si>
  <si>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</si>
  <si>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</si>
  <si>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</si>
  <si>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</si>
  <si>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</si>
  <si>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</si>
  <si>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</si>
  <si>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</si>
  <si>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</si>
  <si>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</si>
  <si>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</si>
  <si>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</si>
  <si>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</si>
  <si>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</si>
  <si>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</si>
  <si>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</si>
  <si>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</si>
  <si>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</si>
  <si>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</si>
  <si>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</si>
  <si>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</si>
  <si>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</si>
  <si>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</si>
  <si>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</si>
  <si>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</si>
  <si>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</si>
  <si>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</si>
  <si>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</si>
  <si>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</si>
  <si>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</si>
  <si>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</si>
  <si>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</si>
  <si>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</si>
  <si>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</si>
  <si>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</si>
  <si>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</si>
  <si>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</si>
  <si>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</si>
  <si>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</si>
  <si>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</si>
  <si>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</si>
  <si>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</si>
  <si>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</si>
  <si>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</si>
  <si>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</si>
  <si>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</si>
  <si>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</si>
  <si>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</si>
  <si>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</si>
  <si>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</si>
  <si>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</si>
  <si>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</si>
  <si>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</si>
  <si>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</si>
  <si>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</si>
  <si>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</si>
  <si>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</si>
  <si>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</si>
  <si>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</si>
  <si>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</si>
  <si>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</si>
  <si>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</si>
  <si>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</si>
  <si>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</si>
  <si>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</si>
  <si>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</si>
  <si>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</si>
  <si>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</si>
  <si>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</si>
  <si>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</si>
  <si>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</si>
  <si>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</si>
  <si>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</si>
  <si>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</si>
  <si>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</si>
  <si>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</si>
  <si>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</si>
  <si>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</si>
  <si>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</si>
  <si>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</si>
  <si>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</si>
  <si>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</si>
  <si>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</si>
  <si>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</si>
  <si>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</si>
  <si>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</si>
  <si>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</si>
  <si>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</si>
  <si>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</si>
  <si>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%,V236000806</t>
  </si>
  <si>
    <t>236000806</t>
  </si>
  <si>
    <t>Real &amp; Personal Property Taxes</t>
  </si>
  <si>
    <t>%,V236000807</t>
  </si>
  <si>
    <t>236000807</t>
  </si>
  <si>
    <t>%,V236000808</t>
  </si>
  <si>
    <t>236000808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</si>
  <si>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</si>
  <si>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</si>
  <si>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</si>
  <si>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</si>
  <si>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</si>
  <si>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</si>
  <si>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</si>
  <si>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</si>
  <si>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</si>
  <si>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</si>
  <si>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</si>
  <si>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</si>
  <si>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</si>
  <si>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</si>
  <si>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</si>
  <si>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</si>
  <si>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</si>
  <si>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%,V236002210</t>
  </si>
  <si>
    <t>236002210</t>
  </si>
  <si>
    <t>State License Registration Tax</t>
  </si>
  <si>
    <t>%,V236002211</t>
  </si>
  <si>
    <t>236002211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</si>
  <si>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</si>
  <si>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</si>
  <si>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</si>
  <si>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</si>
  <si>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</si>
  <si>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</si>
  <si>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</si>
  <si>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</si>
  <si>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</si>
  <si>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</si>
  <si>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</si>
  <si>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</si>
  <si>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</si>
  <si>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</si>
  <si>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</si>
  <si>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</si>
  <si>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</si>
  <si>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</si>
  <si>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</si>
  <si>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</si>
  <si>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</si>
  <si>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</si>
  <si>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</si>
  <si>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</si>
  <si>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</si>
  <si>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</si>
  <si>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</si>
  <si>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</si>
  <si>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</si>
  <si>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</si>
  <si>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</si>
  <si>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</si>
  <si>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</si>
  <si>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</si>
  <si>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</si>
  <si>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</si>
  <si>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</si>
  <si>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</si>
  <si>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</si>
  <si>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</si>
  <si>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</si>
  <si>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</si>
  <si>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</si>
  <si>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</si>
  <si>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</si>
  <si>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</si>
  <si>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</si>
  <si>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</si>
  <si>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</si>
  <si>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</si>
  <si>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</si>
  <si>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</si>
  <si>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</si>
  <si>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</si>
  <si>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</si>
  <si>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</si>
  <si>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</si>
  <si>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</si>
  <si>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</si>
  <si>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</si>
  <si>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</si>
  <si>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</si>
  <si>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</si>
  <si>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</si>
  <si>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</si>
  <si>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</si>
  <si>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</si>
  <si>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</si>
  <si>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</si>
  <si>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</si>
  <si>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</si>
  <si>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</si>
  <si>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</si>
  <si>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</si>
  <si>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</si>
  <si>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</si>
  <si>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</si>
  <si>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</si>
  <si>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</si>
  <si>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</si>
  <si>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</si>
  <si>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</si>
  <si>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</si>
  <si>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</si>
  <si>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</si>
  <si>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</si>
  <si>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</si>
  <si>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</si>
  <si>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</si>
  <si>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</si>
  <si>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</si>
  <si>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</si>
  <si>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</si>
  <si>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</si>
  <si>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</si>
  <si>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</si>
  <si>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</si>
  <si>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</si>
  <si>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</si>
  <si>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</si>
  <si>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</si>
  <si>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</si>
  <si>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</si>
  <si>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</si>
  <si>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</si>
  <si>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</si>
  <si>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</si>
  <si>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</si>
  <si>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</si>
  <si>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</si>
  <si>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</si>
  <si>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</si>
  <si>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</si>
  <si>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</si>
  <si>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</si>
  <si>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</si>
  <si>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</si>
  <si>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</si>
  <si>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</si>
  <si>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</si>
  <si>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</si>
  <si>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</si>
  <si>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</si>
  <si>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</si>
  <si>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</si>
  <si>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</si>
  <si>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</si>
  <si>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%,V2420000</t>
  </si>
  <si>
    <t>2420000</t>
  </si>
  <si>
    <t>Misc Current &amp; Accrued Liab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</si>
  <si>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</si>
  <si>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</si>
  <si>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</si>
  <si>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</si>
  <si>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</si>
  <si>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</si>
  <si>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</si>
  <si>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</si>
  <si>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</si>
  <si>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</si>
  <si>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</si>
  <si>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</si>
  <si>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</si>
  <si>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</si>
  <si>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</si>
  <si>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</si>
  <si>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</si>
  <si>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</si>
  <si>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</si>
  <si>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</si>
  <si>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</si>
  <si>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</si>
  <si>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</si>
  <si>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</si>
  <si>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</si>
  <si>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</si>
  <si>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</si>
  <si>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</si>
  <si>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</si>
  <si>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</si>
  <si>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</si>
  <si>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</si>
  <si>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</si>
  <si>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</si>
  <si>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</si>
  <si>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</si>
  <si>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</si>
  <si>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</si>
  <si>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</si>
  <si>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</si>
  <si>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</si>
  <si>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</si>
  <si>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</si>
  <si>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</si>
  <si>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</si>
  <si>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</si>
  <si>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</si>
  <si>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</si>
  <si>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</si>
  <si>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</si>
  <si>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</si>
  <si>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</si>
  <si>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</si>
  <si>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</si>
  <si>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</si>
  <si>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</si>
  <si>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</si>
  <si>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</si>
  <si>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</si>
  <si>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</si>
  <si>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</si>
  <si>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</si>
  <si>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</si>
  <si>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</si>
  <si>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</si>
  <si>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</si>
  <si>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</si>
  <si>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</si>
  <si>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</si>
  <si>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</si>
  <si>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</si>
  <si>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</si>
  <si>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</si>
  <si>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</si>
  <si>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</si>
  <si>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</si>
  <si>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</si>
  <si>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</si>
  <si>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</si>
  <si>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</si>
  <si>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</si>
  <si>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</si>
  <si>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</si>
  <si>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</si>
  <si>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</si>
  <si>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</si>
  <si>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</si>
  <si>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</si>
  <si>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</si>
  <si>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</si>
  <si>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</si>
  <si>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</si>
  <si>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</si>
  <si>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</si>
  <si>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</si>
  <si>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</si>
  <si>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</si>
  <si>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</si>
  <si>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</si>
  <si>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</si>
  <si>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</si>
  <si>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</si>
  <si>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%,V2540000</t>
  </si>
  <si>
    <t>2540000</t>
  </si>
  <si>
    <t>Other Regulatory Liabilities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</si>
  <si>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</si>
  <si>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</si>
  <si>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</si>
  <si>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</si>
  <si>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</si>
  <si>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</si>
  <si>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</si>
  <si>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</si>
  <si>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</si>
  <si>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</si>
  <si>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</si>
  <si>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</si>
  <si>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</si>
  <si>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</si>
  <si>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</si>
  <si>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</si>
  <si>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</si>
  <si>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</si>
  <si>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</si>
  <si>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</si>
  <si>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</si>
  <si>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</si>
  <si>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</si>
  <si>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</si>
  <si>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</si>
  <si>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</si>
  <si>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</si>
  <si>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</si>
  <si>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</si>
  <si>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</si>
  <si>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</si>
  <si>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</si>
  <si>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</si>
  <si>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</si>
  <si>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</si>
  <si>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</si>
  <si>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</si>
  <si>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</si>
  <si>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</si>
  <si>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</si>
  <si>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</si>
  <si>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</si>
  <si>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</si>
  <si>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</si>
  <si>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</si>
  <si>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</si>
  <si>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</si>
  <si>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</si>
  <si>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</si>
  <si>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</si>
  <si>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</si>
  <si>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</si>
  <si>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</si>
  <si>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</si>
  <si>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</si>
  <si>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</si>
  <si>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</si>
  <si>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</si>
  <si>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</si>
  <si>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</si>
  <si>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</si>
  <si>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</si>
  <si>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</si>
  <si>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</si>
  <si>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</si>
  <si>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</si>
  <si>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</si>
  <si>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</si>
  <si>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</si>
  <si>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</si>
  <si>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</si>
  <si>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2011-06-30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</si>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</sst>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IF($C$588="Error",$C$593,IF($C$594="Error",$C$590&amp;" - "&amp;$C$589,IF($C$594=$C$593,$C$594&amp;" - "&amp;$C$588,$C$594&amp;" - "&amp;$C$593)))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IF(C584&gt;0,"REPORT HAS "&amp;C584&amp;"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TEXT(+$C$578,"MMMM dd, YYYY")</f>
        <v>June 30,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07/10/2011  15:34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IF(C591&lt;&gt;"Error",C591,"")</f>
        <v>X_OPR_COS</v>
      </c>
      <c r="C6" s="44" t="str">
        <f>"Rpt ID: "&amp;C586&amp;"      Layout: "&amp;C587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IF(C588="Error",""&amp;C594,IF(C594="Error",""&amp;C590,""&amp;C594))</f>
        <v>KYP_CORP_CONSOL</v>
      </c>
      <c r="C7" s="9" t="str">
        <f>IF($C$588="Error",NvsTreeASD&amp;" Acct: PRPT_ACCOUNT      BU: "&amp;+$C$595,IF(C594="Error",NvsTreeASD&amp;" Acct: PRPT_ACCOUNT     BU: "&amp;+$C$590,NvsTreeASD&amp;"  Acct: PRPT_ACCOUNT    BU: "&amp;+$C$594))</f>
        <v>V2099-01-01 Acct: PRPT_ACCOUNT      BU: GL_PRPT_CONS</v>
      </c>
      <c r="D7" s="5"/>
      <c r="E7" s="5"/>
      <c r="F7" s="29" t="str">
        <f>TEXT($C$578,"YYYY")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1629326714.43</v>
      </c>
      <c r="G11" s="16">
        <v>1589299295.9</v>
      </c>
      <c r="H11" s="16">
        <f>+F11-G11</f>
        <v>40027418.52999997</v>
      </c>
      <c r="I11" s="53">
        <f>IF(G11&lt;0,IF(H11=0,0,IF(OR(G11=0,F11=0),"N.M.",IF(ABS(H11/G11)&gt;=10,"N.M.",H11/(-G11)))),IF(H11=0,0,IF(OR(G11=0,F11=0),"N.M.",IF(ABS(H11/G11)&gt;=10,"N.M.",H11/G11))))</f>
        <v>0.025185576205350894</v>
      </c>
      <c r="J11" s="174"/>
      <c r="K11" s="256">
        <v>1626952705.24</v>
      </c>
      <c r="L11" s="16">
        <f>+F11-K11</f>
        <v>2374009.190000057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19198891.420000076</v>
      </c>
      <c r="Q11" s="53">
        <f>IF(O11&lt;0,IF(P11=0,0,IF(OR(O11=0,F11=0),"N.M.",IF(ABS(P11/O11)&gt;=10,"N.M.",P11/(-O11)))),IF(P11=0,0,IF(OR(O11=0,F11=0),"N.M.",IF(ABS(P11/O11)&gt;=10,"N.M.",P11/O11))))</f>
        <v>0.011923830608745923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6447146.72</v>
      </c>
      <c r="G12" s="16">
        <v>6895416.85</v>
      </c>
      <c r="H12" s="16">
        <f>+F12-G12</f>
        <v>-448270.1299999999</v>
      </c>
      <c r="I12" s="53">
        <f>IF(G12&lt;0,IF(H12=0,0,IF(OR(G12=0,F12=0),"N.M.",IF(ABS(H12/G12)&gt;=10,"N.M.",H12/(-G12)))),IF(H12=0,0,IF(OR(G12=0,F12=0),"N.M.",IF(ABS(H12/G12)&gt;=10,"N.M.",H12/G12))))</f>
        <v>-0.06500986666237588</v>
      </c>
      <c r="J12" s="174"/>
      <c r="K12" s="256">
        <v>6490323.46</v>
      </c>
      <c r="L12" s="16">
        <f>+F12-K12</f>
        <v>-43176.74000000022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-746249.5200000005</v>
      </c>
      <c r="Q12" s="53">
        <f>IF(O12&lt;0,IF(P12=0,0,IF(OR(O12=0,F12=0),"N.M.",IF(ABS(P12/O12)&gt;=10,"N.M.",P12/(-O12)))),IF(P12=0,0,IF(OR(O12=0,F12=0),"N.M.",IF(ABS(P12/O12)&gt;=10,"N.M.",P12/O12))))</f>
        <v>-0.10374091668277131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24281738.5</v>
      </c>
      <c r="G14" s="16">
        <v>29268894.27</v>
      </c>
      <c r="H14" s="16">
        <f>+F14-G14</f>
        <v>-4987155.77</v>
      </c>
      <c r="I14" s="53">
        <f>IF(G14&lt;0,IF(H14=0,0,IF(OR(G14=0,F14=0),"N.M.",IF(ABS(H14/G14)&gt;=10,"N.M.",H14/(-G14)))),IF(H14=0,0,IF(OR(G14=0,F14=0),"N.M.",IF(ABS(H14/G14)&gt;=10,"N.M.",H14/G14))))</f>
        <v>-0.17039098655365773</v>
      </c>
      <c r="J14" s="174"/>
      <c r="K14" s="256">
        <v>24133026.33</v>
      </c>
      <c r="L14" s="16">
        <f>+F14-K14</f>
        <v>148712.1700000018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2259829.469999999</v>
      </c>
      <c r="Q14" s="53">
        <f>IF(O14&lt;0,IF(P14=0,0,IF(OR(O14=0,F14=0),"N.M.",IF(ABS(P14/O14)&gt;=10,"N.M.",P14/(-O14)))),IF(P14=0,0,IF(OR(O14=0,F14=0),"N.M.",IF(ABS(P14/O14)&gt;=10,"N.M.",P14/O14))))</f>
        <v>0.10261732835793114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1667492150.38</v>
      </c>
      <c r="G15" s="51">
        <v>1632900157.75</v>
      </c>
      <c r="H15" s="51">
        <f>+F15-G15</f>
        <v>34591992.630000114</v>
      </c>
      <c r="I15" s="136">
        <f>IF(G15&lt;0,IF(H15=0,0,IF(OR(G15=0,F15=0),"N.M.",IF(ABS(H15/G15)&gt;=10,"N.M.",H15/(-G15)))),IF(H15=0,0,IF(OR(G15=0,F15=0),"N.M.",IF(ABS(H15/G15)&gt;=10,"N.M.",H15/G15))))</f>
        <v>0.02118438930011801</v>
      </c>
      <c r="J15" s="157"/>
      <c r="K15" s="51">
        <v>1665012605.76</v>
      </c>
      <c r="L15" s="51">
        <f>+F15-K15</f>
        <v>2479544.620000124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20712471.370000124</v>
      </c>
      <c r="Q15" s="136">
        <f>IF(O15&lt;0,IF(P15=0,0,IF(OR(O15=0,F15=0),"N.M.",IF(ABS(P15/O15)&gt;=10,"N.M.",P15/(-O15)))),IF(P15=0,0,IF(OR(O15=0,F15=0),"N.M.",IF(ABS(P15/O15)&gt;=10,"N.M.",P15/O15))))</f>
        <v>0.012577560698618718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2203.68</v>
      </c>
      <c r="G17" s="16">
        <v>9762.050000000001</v>
      </c>
      <c r="H17" s="16">
        <f>+F17-G17</f>
        <v>-7558.370000000001</v>
      </c>
      <c r="I17" s="53">
        <f>IF(G17&lt;0,IF(H17=0,0,IF(OR(G17=0,F17=0),"N.M.",IF(ABS(H17/G17)&gt;=10,"N.M.",H17/(-G17)))),IF(H17=0,0,IF(OR(G17=0,F17=0),"N.M.",IF(ABS(H17/G17)&gt;=10,"N.M.",H17/G17))))</f>
        <v>-0.7742605292945641</v>
      </c>
      <c r="J17" s="174"/>
      <c r="K17" s="256">
        <v>2807.82</v>
      </c>
      <c r="L17" s="16">
        <f>+F17-K17</f>
        <v>-604.1400000000003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1648.02</v>
      </c>
      <c r="Q17" s="53">
        <f>IF(O17&lt;0,IF(P17=0,0,IF(OR(O17=0,F17=0),"N.M.",IF(ABS(P17/O17)&gt;=10,"N.M.",P17/(-O17)))),IF(P17=0,0,IF(OR(O17=0,F17=0),"N.M.",IF(ABS(P17/O17)&gt;=10,"N.M.",P17/O17))))</f>
        <v>2.9658784148580066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2203.68</v>
      </c>
      <c r="G18" s="51">
        <v>9762.050000000001</v>
      </c>
      <c r="H18" s="51">
        <f>+F18-G18</f>
        <v>-7558.370000000001</v>
      </c>
      <c r="I18" s="136">
        <f>IF(G18&lt;0,IF(H18=0,0,IF(OR(G18=0,F18=0),"N.M.",IF(ABS(H18/G18)&gt;=10,"N.M.",H18/(-G18)))),IF(H18=0,0,IF(OR(G18=0,F18=0),"N.M.",IF(ABS(H18/G18)&gt;=10,"N.M.",H18/G18))))</f>
        <v>-0.7742605292945641</v>
      </c>
      <c r="J18" s="157"/>
      <c r="K18" s="51">
        <v>2807.82</v>
      </c>
      <c r="L18" s="51">
        <f>+F18-K18</f>
        <v>-604.1400000000003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1648.02</v>
      </c>
      <c r="Q18" s="136">
        <f>IF(O18&lt;0,IF(P18=0,0,IF(OR(O18=0,F18=0),"N.M.",IF(ABS(P18/O18)&gt;=10,"N.M.",P18/(-O18)))),IF(P18=0,0,IF(OR(O18=0,F18=0),"N.M.",IF(ABS(P18/O18)&gt;=10,"N.M.",P18/O18))))</f>
        <v>2.9658784148580066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30828392.308</v>
      </c>
      <c r="G20" s="16">
        <v>20214510.328</v>
      </c>
      <c r="H20" s="16">
        <f>+F20-G20</f>
        <v>10613881.979999997</v>
      </c>
      <c r="I20" s="53">
        <f>IF(G20&lt;0,IF(H20=0,0,IF(OR(G20=0,F20=0),"N.M.",IF(ABS(H20/G20)&gt;=10,"N.M.",H20/(-G20)))),IF(H20=0,0,IF(OR(G20=0,F20=0),"N.M.",IF(ABS(H20/G20)&gt;=10,"N.M.",H20/G20))))</f>
        <v>0.5250625321998647</v>
      </c>
      <c r="J20" s="174"/>
      <c r="K20" s="256">
        <v>31698924.258</v>
      </c>
      <c r="L20" s="16">
        <f>+F20-K20</f>
        <v>-870531.950000003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-3264584.0600000024</v>
      </c>
      <c r="Q20" s="53">
        <f>IF(O20&lt;0,IF(P20=0,0,IF(OR(O20=0,F20=0),"N.M.",IF(ABS(P20/O20)&gt;=10,"N.M.",P20/(-O20)))),IF(P20=0,0,IF(OR(O20=0,F20=0),"N.M.",IF(ABS(P20/O20)&gt;=10,"N.M.",P20/O20))))</f>
        <v>-0.09575532581145285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30828392.308</v>
      </c>
      <c r="G21" s="51">
        <v>20214510.328</v>
      </c>
      <c r="H21" s="51">
        <f>+F21-G21</f>
        <v>10613881.979999997</v>
      </c>
      <c r="I21" s="136">
        <f>IF(G21&lt;0,IF(H21=0,0,IF(OR(G21=0,F21=0),"N.M.",IF(ABS(H21/G21)&gt;=10,"N.M.",H21/(-G21)))),IF(H21=0,0,IF(OR(G21=0,F21=0),"N.M.",IF(ABS(H21/G21)&gt;=10,"N.M.",H21/G21))))</f>
        <v>0.5250625321998647</v>
      </c>
      <c r="J21" s="157"/>
      <c r="K21" s="51">
        <v>31698924.258</v>
      </c>
      <c r="L21" s="51">
        <f>+F21-K21</f>
        <v>-870531.950000003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-3264584.0600000024</v>
      </c>
      <c r="Q21" s="136">
        <f>IF(O21&lt;0,IF(P21=0,0,IF(OR(O21=0,F21=0),"N.M.",IF(ABS(P21/O21)&gt;=10,"N.M.",P21/(-O21)))),IF(P21=0,0,IF(OR(O21=0,F21=0),"N.M.",IF(ABS(P21/O21)&gt;=10,"N.M.",P21/O21))))</f>
        <v>-0.09575532581145285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1698322746.368</v>
      </c>
      <c r="G22" s="74">
        <f>+G21+G18+G15</f>
        <v>1653124430.128</v>
      </c>
      <c r="H22" s="74">
        <f>+F22-G22</f>
        <v>45198316.24000001</v>
      </c>
      <c r="I22" s="137">
        <f>IF(G22&lt;0,IF(H22=0,0,IF(OR(G22=0,F22=0),"N.M.",IF(ABS(H22/G22)&gt;=10,"N.M.",H22/(-G22)))),IF(H22=0,0,IF(OR(G22=0,F22=0),"N.M.",IF(ABS(H22/G22)&gt;=10,"N.M.",H22/G22))))</f>
        <v>0.02734114590303426</v>
      </c>
      <c r="J22" s="160" t="s">
        <v>65</v>
      </c>
      <c r="K22" s="74">
        <f>+K21+K18+K15</f>
        <v>1696714337.838</v>
      </c>
      <c r="L22" s="74">
        <f>+F22-K22</f>
        <v>1608408.5299999714</v>
      </c>
      <c r="M22" s="137">
        <f>IF(K22&lt;0,IF(L22=0,0,IF(OR(K22=0,N22=0),"N.M.",IF(ABS(L22/K22)&gt;=10,"N.M.",L22/(-K22)))),IF(L22=0,0,IF(OR(K22=0,N22=0),"N.M.",IF(ABS(L22/K22)&gt;=10,"N.M.",L22/K22))))</f>
        <v>0.0009479548172201159</v>
      </c>
      <c r="N22" s="160" t="s">
        <v>65</v>
      </c>
      <c r="O22" s="74">
        <f>+O21+O18+O15</f>
        <v>1680873211.038</v>
      </c>
      <c r="P22" s="74">
        <f>+F22-O22</f>
        <v>17449535.329999924</v>
      </c>
      <c r="Q22" s="137">
        <f>IF(O22&lt;0,IF(P22=0,0,IF(OR(O22=0,F22=0),"N.M.",IF(ABS(P22/O22)&gt;=10,"N.M.",P22/(-O22)))),IF(P22=0,0,IF(OR(O22=0,F22=0),"N.M.",IF(ABS(P22/O22)&gt;=10,"N.M.",P22/O22))))</f>
        <v>0.010381232335319452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-1935302.1400000001</v>
      </c>
      <c r="G24" s="16">
        <v>-1853543.1600000001</v>
      </c>
      <c r="H24" s="16">
        <f aca="true" t="shared" si="0" ref="H24:H29">+F24-G24</f>
        <v>-81758.97999999998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-0.0441095636532143</v>
      </c>
      <c r="J24" s="174"/>
      <c r="K24" s="256">
        <v>-1853410.72</v>
      </c>
      <c r="L24" s="16">
        <f aca="true" t="shared" si="2" ref="L24:L29">+F24-K24</f>
        <v>-81891.42000000016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-153962.54000000004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-0.0864307625564491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-538053991.108</v>
      </c>
      <c r="G25" s="16">
        <v>-505531323.048</v>
      </c>
      <c r="H25" s="16">
        <f t="shared" si="0"/>
        <v>-32522668.060000062</v>
      </c>
      <c r="I25" s="53">
        <f t="shared" si="1"/>
        <v>-0.06433363587425432</v>
      </c>
      <c r="J25" s="174"/>
      <c r="K25" s="256">
        <v>-535517810.908</v>
      </c>
      <c r="L25" s="16">
        <f t="shared" si="2"/>
        <v>-2536180.2000000477</v>
      </c>
      <c r="M25" s="53" t="str">
        <f t="shared" si="3"/>
        <v>N.M.</v>
      </c>
      <c r="N25" s="174"/>
      <c r="O25" s="256">
        <v>-521884376.358</v>
      </c>
      <c r="P25" s="16">
        <f t="shared" si="4"/>
        <v>-16169614.75000006</v>
      </c>
      <c r="Q25" s="53">
        <f t="shared" si="5"/>
        <v>-0.030983136270222617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661640.032</v>
      </c>
      <c r="G26" s="16">
        <v>503882.161</v>
      </c>
      <c r="H26" s="16">
        <f t="shared" si="0"/>
        <v>157757.87099999998</v>
      </c>
      <c r="I26" s="53">
        <f t="shared" si="1"/>
        <v>0.31308485040810957</v>
      </c>
      <c r="J26" s="174"/>
      <c r="K26" s="256">
        <v>991275.132</v>
      </c>
      <c r="L26" s="16">
        <f t="shared" si="2"/>
        <v>-329635.1</v>
      </c>
      <c r="M26" s="53" t="str">
        <f t="shared" si="3"/>
        <v>N.M.</v>
      </c>
      <c r="N26" s="174"/>
      <c r="O26" s="256">
        <v>879840.432</v>
      </c>
      <c r="P26" s="16">
        <f t="shared" si="4"/>
        <v>-218200.40000000002</v>
      </c>
      <c r="Q26" s="53">
        <f t="shared" si="5"/>
        <v>-0.2479999691580439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-29883710.92</v>
      </c>
      <c r="G27" s="16">
        <v>-28064334.31</v>
      </c>
      <c r="H27" s="16">
        <f t="shared" si="0"/>
        <v>-1819376.6100000031</v>
      </c>
      <c r="I27" s="53">
        <f t="shared" si="1"/>
        <v>-0.06482878196586032</v>
      </c>
      <c r="J27" s="174"/>
      <c r="K27" s="256">
        <v>-29798399.2</v>
      </c>
      <c r="L27" s="16">
        <f t="shared" si="2"/>
        <v>-85311.72000000253</v>
      </c>
      <c r="M27" s="53" t="str">
        <f t="shared" si="3"/>
        <v>N.M.</v>
      </c>
      <c r="N27" s="174"/>
      <c r="O27" s="256">
        <v>-30011722.93</v>
      </c>
      <c r="P27" s="16">
        <f t="shared" si="4"/>
        <v>128012.00999999791</v>
      </c>
      <c r="Q27" s="53">
        <f t="shared" si="5"/>
        <v>0.0042654002337212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2316013.04</v>
      </c>
      <c r="G28" s="16">
        <v>1803446.88</v>
      </c>
      <c r="H28" s="16">
        <f t="shared" si="0"/>
        <v>512566.16000000015</v>
      </c>
      <c r="I28" s="53">
        <f t="shared" si="1"/>
        <v>0.2842147255260439</v>
      </c>
      <c r="J28" s="174"/>
      <c r="K28" s="256">
        <v>2269249.17</v>
      </c>
      <c r="L28" s="16">
        <f t="shared" si="2"/>
        <v>46763.87000000011</v>
      </c>
      <c r="M28" s="53" t="str">
        <f t="shared" si="3"/>
        <v>N.M.</v>
      </c>
      <c r="N28" s="174"/>
      <c r="O28" s="256">
        <v>2036651.35</v>
      </c>
      <c r="P28" s="16">
        <f t="shared" si="4"/>
        <v>279361.68999999994</v>
      </c>
      <c r="Q28" s="53">
        <f t="shared" si="5"/>
        <v>0.13716716412949126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-21372063.2</v>
      </c>
      <c r="G29" s="16">
        <v>-19126113.44</v>
      </c>
      <c r="H29" s="16">
        <f t="shared" si="0"/>
        <v>-2245949.759999998</v>
      </c>
      <c r="I29" s="53">
        <f t="shared" si="1"/>
        <v>-0.11742844499201076</v>
      </c>
      <c r="J29" s="174"/>
      <c r="K29" s="256">
        <v>-21049868.18</v>
      </c>
      <c r="L29" s="16">
        <f t="shared" si="2"/>
        <v>-322195.01999999955</v>
      </c>
      <c r="M29" s="53" t="str">
        <f t="shared" si="3"/>
        <v>N.M.</v>
      </c>
      <c r="N29" s="174"/>
      <c r="O29" s="256">
        <v>-19461910.74</v>
      </c>
      <c r="P29" s="16">
        <f t="shared" si="4"/>
        <v>-1910152.460000001</v>
      </c>
      <c r="Q29" s="53">
        <f t="shared" si="5"/>
        <v>-0.09814824893190323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-588267414.2960001</v>
      </c>
      <c r="G30" s="197">
        <v>-552267984.917</v>
      </c>
      <c r="H30" s="197">
        <f>+F30-G30</f>
        <v>-35999429.37900007</v>
      </c>
      <c r="I30" s="138">
        <f>IF(G30&lt;0,IF(H30=0,0,IF(OR(G30=0,F30=0),"N.M.",IF(ABS(H30/G30)&gt;=10,"N.M.",H30/(-G30)))),IF(H30=0,0,IF(OR(G30=0,F30=0),"N.M.",IF(ABS(H30/G30)&gt;=10,"N.M.",H30/G30))))</f>
        <v>-0.06518471170189305</v>
      </c>
      <c r="J30" s="157"/>
      <c r="K30" s="197">
        <v>-584958964.706</v>
      </c>
      <c r="L30" s="197">
        <f>+F30-K30</f>
        <v>-3308449.5900001526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-18044556.450000167</v>
      </c>
      <c r="Q30" s="138">
        <f>IF(O30&lt;0,IF(P30=0,0,IF(OR(O30=0,F30=0),"N.M.",IF(ABS(P30/O30)&gt;=10,"N.M.",P30/(-O30)))),IF(P30=0,0,IF(OR(O30=0,F30=0),"N.M.",IF(ABS(P30/O30)&gt;=10,"N.M.",P30/O30))))</f>
        <v>-0.031644744158736374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1110055332.072</v>
      </c>
      <c r="G31" s="74">
        <f>+G22+G30</f>
        <v>1100856445.211</v>
      </c>
      <c r="H31" s="74">
        <f>+F31-G31</f>
        <v>9198886.861000061</v>
      </c>
      <c r="I31" s="137">
        <f>IF(G31&lt;0,IF(H31=0,0,IF(OR(G31=0,F31=0),"N.M.",IF(ABS(H31/G31)&gt;=10,"N.M.",H31/(-G31)))),IF(H31=0,0,IF(OR(G31=0,F31=0),"N.M.",IF(ABS(H31/G31)&gt;=10,"N.M.",H31/G31))))</f>
        <v>0.00835611845760409</v>
      </c>
      <c r="J31" s="157"/>
      <c r="K31" s="74">
        <f>+K22+K30</f>
        <v>1111755373.132</v>
      </c>
      <c r="L31" s="74">
        <f>+F31-K31</f>
        <v>-1700041.0599999428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-595021.120000124</v>
      </c>
      <c r="Q31" s="137">
        <f>IF(O31&lt;0,IF(P31=0,0,IF(OR(O31=0,F31=0),"N.M.",IF(ABS(P31/O31)&gt;=10,"N.M.",P31/(-O31)))),IF(P31=0,0,IF(OR(O31=0,F31=0),"N.M.",IF(ABS(P31/O31)&gt;=10,"N.M.",P31/O31))))</f>
        <v>-0.0005357411702882353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-198281.45</v>
      </c>
      <c r="G36" s="16">
        <v>-191611.73</v>
      </c>
      <c r="H36" s="16">
        <f t="shared" si="6"/>
        <v>-6669.720000000001</v>
      </c>
      <c r="I36" s="53">
        <f t="shared" si="7"/>
        <v>-0.034808516159214264</v>
      </c>
      <c r="J36" s="174"/>
      <c r="K36" s="256">
        <v>-197725.64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-3334.860000000015</v>
      </c>
      <c r="Q36" s="53">
        <f t="shared" si="11"/>
        <v>-0.017106531588985553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-198281.45</v>
      </c>
      <c r="G37" s="51">
        <v>-191611.73</v>
      </c>
      <c r="H37" s="51">
        <f t="shared" si="6"/>
        <v>-6669.720000000001</v>
      </c>
      <c r="I37" s="136">
        <f t="shared" si="7"/>
        <v>-0.034808516159214264</v>
      </c>
      <c r="J37" s="157"/>
      <c r="K37" s="51">
        <v>-197725.64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-3334.860000000015</v>
      </c>
      <c r="Q37" s="136">
        <f t="shared" si="11"/>
        <v>-0.017106531588985553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5501222.18</v>
      </c>
      <c r="G40" s="51">
        <f>+G35+G37+G39</f>
        <v>5306486.17</v>
      </c>
      <c r="H40" s="51">
        <f t="shared" si="6"/>
        <v>194736.00999999978</v>
      </c>
      <c r="I40" s="136">
        <f t="shared" si="7"/>
        <v>0.03669773250346562</v>
      </c>
      <c r="J40" s="157" t="s">
        <v>65</v>
      </c>
      <c r="K40" s="51">
        <f>+K35+K37+K39</f>
        <v>5501777.99</v>
      </c>
      <c r="L40" s="51">
        <f>+L35+L37+L39</f>
        <v>-555.8099999999977</v>
      </c>
      <c r="M40" s="136">
        <f t="shared" si="9"/>
        <v>-0.00010102370561121055</v>
      </c>
      <c r="N40" s="157" t="s">
        <v>65</v>
      </c>
      <c r="O40" s="51">
        <f>+O35+O37+O39</f>
        <v>5504557.04</v>
      </c>
      <c r="P40" s="51">
        <f>+P35+P37+P39</f>
        <v>-3334.860000000015</v>
      </c>
      <c r="Q40" s="136">
        <f t="shared" si="11"/>
        <v>-0.0006058362145703217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169807</v>
      </c>
      <c r="G49" s="16">
        <v>173938</v>
      </c>
      <c r="H49" s="16">
        <f>+F49-G49</f>
        <v>-4131</v>
      </c>
      <c r="I49" s="53">
        <f>IF(G49&lt;0,IF(H49=0,0,IF(OR(G49=0,F49=0),"N.M.",IF(ABS(H49/G49)&gt;=10,"N.M.",H49/(-G49)))),IF(H49=0,0,IF(OR(G49=0,F49=0),"N.M.",IF(ABS(H49/G49)&gt;=10,"N.M.",H49/G49))))</f>
        <v>-0.023749841897687682</v>
      </c>
      <c r="J49" s="174"/>
      <c r="K49" s="256">
        <v>170173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-2199</v>
      </c>
      <c r="Q49" s="53">
        <f>IF(O49&lt;0,IF(P49=0,0,IF(OR(O49=0,F49=0),"N.M.",IF(ABS(P49/O49)&gt;=10,"N.M.",P49/(-O49)))),IF(P49=0,0,IF(OR(O49=0,F49=0),"N.M.",IF(ABS(P49/O49)&gt;=10,"N.M.",P49/O49))))</f>
        <v>-0.012784437752171435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291422.28</v>
      </c>
      <c r="G50" s="51">
        <v>304134.01</v>
      </c>
      <c r="H50" s="51">
        <f>+F50-G50</f>
        <v>-12711.729999999981</v>
      </c>
      <c r="I50" s="136">
        <f>IF(G50&lt;0,IF(H50=0,0,IF(OR(G50=0,F50=0),"N.M.",IF(ABS(H50/G50)&gt;=10,"N.M.",H50/(-G50)))),IF(H50=0,0,IF(OR(G50=0,F50=0),"N.M.",IF(ABS(H50/G50)&gt;=10,"N.M.",H50/G50))))</f>
        <v>-0.04179647649402966</v>
      </c>
      <c r="J50" s="157"/>
      <c r="K50" s="51">
        <v>291788.28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-2199</v>
      </c>
      <c r="Q50" s="136">
        <f>IF(O50&lt;0,IF(P50=0,0,IF(OR(O50=0,F50=0),"N.M.",IF(ABS(P50/O50)&gt;=10,"N.M.",P50/(-O50)))),IF(P50=0,0,IF(OR(O50=0,F50=0),"N.M.",IF(ABS(P50/O50)&gt;=10,"N.M.",P50/O50))))</f>
        <v>-0.007489239199556652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7254350.37</v>
      </c>
      <c r="G57" s="16">
        <v>10396664.79</v>
      </c>
      <c r="H57" s="16">
        <f>+F57-G57</f>
        <v>-3142314.419999999</v>
      </c>
      <c r="I57" s="53">
        <f>IF(G57&lt;0,IF(H57=0,0,IF(OR(G57=0,F57=0),"N.M.",IF(ABS(H57/G57)&gt;=10,"N.M.",H57/(-G57)))),IF(H57=0,0,IF(OR(G57=0,F57=0),"N.M.",IF(ABS(H57/G57)&gt;=10,"N.M.",H57/G57))))</f>
        <v>-0.3022425444573749</v>
      </c>
      <c r="J57" s="174"/>
      <c r="K57" s="256">
        <v>6484812.96</v>
      </c>
      <c r="L57" s="16">
        <f>+F57-K57</f>
        <v>769537.4100000001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-808873.3700000001</v>
      </c>
      <c r="Q57" s="53">
        <f>IF(O57&lt;0,IF(P57=0,0,IF(OR(O57=0,F57=0),"N.M.",IF(ABS(P57/O57)&gt;=10,"N.M.",P57/(-O57)))),IF(P57=0,0,IF(OR(O57=0,F57=0),"N.M.",IF(ABS(P57/O57)&gt;=10,"N.M.",P57/O57))))</f>
        <v>-0.10031637420494052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-473713</v>
      </c>
      <c r="G58" s="16">
        <v>-411695</v>
      </c>
      <c r="H58" s="16">
        <f>+F58-G58</f>
        <v>-62018</v>
      </c>
      <c r="I58" s="53">
        <f>IF(G58&lt;0,IF(H58=0,0,IF(OR(G58=0,F58=0),"N.M.",IF(ABS(H58/G58)&gt;=10,"N.M.",H58/(-G58)))),IF(H58=0,0,IF(OR(G58=0,F58=0),"N.M.",IF(ABS(H58/G58)&gt;=10,"N.M.",H58/G58))))</f>
        <v>-0.150640644166191</v>
      </c>
      <c r="J58" s="174"/>
      <c r="K58" s="256">
        <v>-28286</v>
      </c>
      <c r="L58" s="16">
        <f>+F58-K58</f>
        <v>-445427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-437696</v>
      </c>
      <c r="Q58" s="53" t="str">
        <f>IF(O58&lt;0,IF(P58=0,0,IF(OR(O58=0,F58=0),"N.M.",IF(ABS(P58/O58)&gt;=10,"N.M.",P58/(-O58)))),IF(P58=0,0,IF(OR(O58=0,F58=0),"N.M.",IF(ABS(P58/O58)&gt;=10,"N.M.",P58/O58))))</f>
        <v>N.M.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72472</v>
      </c>
      <c r="G59" s="16">
        <v>0</v>
      </c>
      <c r="H59" s="16">
        <f>+F59-G59</f>
        <v>72472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165514</v>
      </c>
      <c r="L59" s="16">
        <f>+F59-K59</f>
        <v>-93042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70006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6853109.37</v>
      </c>
      <c r="G60" s="51">
        <v>9984969.79</v>
      </c>
      <c r="H60" s="51">
        <f>+F60-G60</f>
        <v>-3131860.419999999</v>
      </c>
      <c r="I60" s="136">
        <f>IF(G60&lt;0,IF(H60=0,0,IF(OR(G60=0,F60=0),"N.M.",IF(ABS(H60/G60)&gt;=10,"N.M.",H60/(-G60)))),IF(H60=0,0,IF(OR(G60=0,F60=0),"N.M.",IF(ABS(H60/G60)&gt;=10,"N.M.",H60/G60))))</f>
        <v>-0.3136574757728936</v>
      </c>
      <c r="J60" s="157"/>
      <c r="K60" s="51">
        <v>6622040.96</v>
      </c>
      <c r="L60" s="51">
        <f>+F60-K60</f>
        <v>231068.41000000015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-1176563.37</v>
      </c>
      <c r="Q60" s="136">
        <f>IF(O60&lt;0,IF(P60=0,0,IF(OR(O60=0,F60=0),"N.M.",IF(ABS(P60/O60)&gt;=10,"N.M.",P60/(-O60)))),IF(P60=0,0,IF(OR(O60=0,F60=0),"N.M.",IF(ABS(P60/O60)&gt;=10,"N.M.",P60/O60))))</f>
        <v>-0.14652693927847427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17528169.810000002</v>
      </c>
      <c r="G61" s="74">
        <f>+G60+G55+G52+G50+G45+G40</f>
        <v>21592639.54</v>
      </c>
      <c r="H61" s="74">
        <f>+F61-G61</f>
        <v>-4064469.7299999967</v>
      </c>
      <c r="I61" s="137">
        <f>IF(G61&lt;0,IF(H61=0,0,IF(OR(G61=0,F61=0),"N.M.",IF(ABS(H61/G61)&gt;=10,"N.M.",H61/(-G61)))),IF(H61=0,0,IF(OR(G61=0,F61=0),"N.M.",IF(ABS(H61/G61)&gt;=10,"N.M.",H61/G61))))</f>
        <v>-0.18823403792160914</v>
      </c>
      <c r="J61" s="160" t="s">
        <v>65</v>
      </c>
      <c r="K61" s="74">
        <f>+K60+K55+K52+K50+K45+K40</f>
        <v>17298023.21</v>
      </c>
      <c r="L61" s="74">
        <f>+F61-K61</f>
        <v>230146.6000000015</v>
      </c>
      <c r="M61" s="137">
        <f>IF(K61&lt;0,IF(L61=0,0,IF(OR(K61=0,N61=0),"N.M.",IF(ABS(L61/K61)&gt;=10,"N.M.",L61/(-K61)))),IF(L61=0,0,IF(OR(K61=0,N61=0),"N.M.",IF(ABS(L61/K61)&gt;=10,"N.M.",L61/K61))))</f>
        <v>0.013304791952582972</v>
      </c>
      <c r="N61" s="160" t="s">
        <v>65</v>
      </c>
      <c r="O61" s="74">
        <f>+O60+O55+O52+O50+O45+O40</f>
        <v>18710267.04</v>
      </c>
      <c r="P61" s="74">
        <f>+F61-O61</f>
        <v>-1182097.2299999967</v>
      </c>
      <c r="Q61" s="137">
        <f>IF(O61&lt;0,IF(P61=0,0,IF(OR(O61=0,F61=0),"N.M.",IF(ABS(P61/O61)&gt;=10,"N.M.",P61/(-O61)))),IF(P61=0,0,IF(OR(O61=0,F61=0),"N.M.",IF(ABS(P61/O61)&gt;=10,"N.M.",P61/O61))))</f>
        <v>-0.06317906780661303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596289.12</v>
      </c>
      <c r="G64" s="16">
        <v>445456.10000000003</v>
      </c>
      <c r="H64" s="16">
        <f>+F64-G64</f>
        <v>150833.01999999996</v>
      </c>
      <c r="I64" s="53">
        <f>IF(G64&lt;0,IF(H64=0,0,IF(OR(G64=0,F64=0),"N.M.",IF(ABS(H64/G64)&gt;=10,"N.M.",H64/(-G64)))),IF(H64=0,0,IF(OR(G64=0,F64=0),"N.M.",IF(ABS(H64/G64)&gt;=10,"N.M.",H64/G64))))</f>
        <v>0.3386035571181985</v>
      </c>
      <c r="J64" s="174"/>
      <c r="K64" s="256">
        <v>828437.84</v>
      </c>
      <c r="L64" s="16">
        <f>+F64-K64</f>
        <v>-232148.71999999997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315316.82</v>
      </c>
      <c r="Q64" s="53">
        <f>IF(O64&lt;0,IF(P64=0,0,IF(OR(O64=0,F64=0),"N.M.",IF(ABS(P64/O64)&gt;=10,"N.M.",P64/(-O64)))),IF(P64=0,0,IF(OR(O64=0,F64=0),"N.M.",IF(ABS(P64/O64)&gt;=10,"N.M.",P64/O64))))</f>
        <v>1.1222345405579128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596289.12</v>
      </c>
      <c r="G65" s="51">
        <v>445456.10000000003</v>
      </c>
      <c r="H65" s="51">
        <f aca="true" t="shared" si="14" ref="H65:H74">+F65-G65</f>
        <v>150833.01999999996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0.3386035571181985</v>
      </c>
      <c r="J65" s="157"/>
      <c r="K65" s="51">
        <v>828437.84</v>
      </c>
      <c r="L65" s="51">
        <f aca="true" t="shared" si="16" ref="L65:L75">+F65-K65</f>
        <v>-232148.71999999997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315316.82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1.1222345405579128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1016719.25</v>
      </c>
      <c r="G67" s="16">
        <v>1599378.8</v>
      </c>
      <c r="H67" s="16">
        <f>+F67-G67</f>
        <v>-582659.55</v>
      </c>
      <c r="I67" s="53">
        <f>IF(G67&lt;0,IF(H67=0,0,IF(OR(G67=0,F67=0),"N.M.",IF(ABS(H67/G67)&gt;=10,"N.M.",H67/(-G67)))),IF(H67=0,0,IF(OR(G67=0,F67=0),"N.M.",IF(ABS(H67/G67)&gt;=10,"N.M.",H67/G67))))</f>
        <v>-0.36430365964585754</v>
      </c>
      <c r="J67" s="174"/>
      <c r="K67" s="256">
        <v>1156800.59</v>
      </c>
      <c r="L67" s="16">
        <f>+F67-K67</f>
        <v>-140081.34000000008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-737021</v>
      </c>
      <c r="Q67" s="53">
        <f>IF(O67&lt;0,IF(P67=0,0,IF(OR(O67=0,F67=0),"N.M.",IF(ABS(P67/O67)&gt;=10,"N.M.",P67/(-O67)))),IF(P67=0,0,IF(OR(O67=0,F67=0),"N.M.",IF(ABS(P67/O67)&gt;=10,"N.M.",P67/O67))))</f>
        <v>-0.4202566486114463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1016719.25</v>
      </c>
      <c r="G68" s="51">
        <v>1599378.8</v>
      </c>
      <c r="H68" s="51">
        <f t="shared" si="14"/>
        <v>-582659.55</v>
      </c>
      <c r="I68" s="136">
        <f t="shared" si="15"/>
        <v>-0.36430365964585754</v>
      </c>
      <c r="J68" s="157"/>
      <c r="K68" s="51">
        <v>1156800.59</v>
      </c>
      <c r="L68" s="51">
        <f t="shared" si="16"/>
        <v>-140081.34000000008</v>
      </c>
      <c r="M68" s="136" t="str">
        <f t="shared" si="17"/>
        <v>N.M.</v>
      </c>
      <c r="N68" s="157"/>
      <c r="O68" s="51">
        <v>1753740.25</v>
      </c>
      <c r="P68" s="51">
        <f t="shared" si="18"/>
        <v>-737021</v>
      </c>
      <c r="Q68" s="136">
        <f t="shared" si="19"/>
        <v>-0.4202566486114463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1016719.25</v>
      </c>
      <c r="G73" s="51">
        <f>+G71+G69+G68+G72</f>
        <v>1604378.52</v>
      </c>
      <c r="H73" s="51">
        <f>+F73-G73</f>
        <v>-587659.27</v>
      </c>
      <c r="I73" s="136">
        <f t="shared" si="15"/>
        <v>-0.36628467825659994</v>
      </c>
      <c r="J73" s="157"/>
      <c r="K73" s="51">
        <f>+K71+K69+K68+K72</f>
        <v>1156800.59</v>
      </c>
      <c r="L73" s="51">
        <f t="shared" si="16"/>
        <v>-140081.34000000008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-737021</v>
      </c>
      <c r="Q73" s="136">
        <f t="shared" si="19"/>
        <v>-0.4202566486114463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1613008.37</v>
      </c>
      <c r="G75" s="51">
        <f>+G74+G73+G65</f>
        <v>2049834.62</v>
      </c>
      <c r="H75" s="51">
        <f>+F75-G75</f>
        <v>-436826.25</v>
      </c>
      <c r="I75" s="136">
        <f>IF(G75&lt;0,IF(H75=0,0,IF(OR(G75=0,F75=0),"N.M.",IF(ABS(H75/G75)&gt;=10,"N.M.",H75/(-G75)))),IF(H75=0,0,IF(OR(G75=0,F75=0),"N.M.",IF(ABS(H75/G75)&gt;=10,"N.M.",H75/G75))))</f>
        <v>-0.2131031673179566</v>
      </c>
      <c r="J75" s="157"/>
      <c r="K75" s="51">
        <f>+K74+K73+K65</f>
        <v>1985238.4300000002</v>
      </c>
      <c r="L75" s="51">
        <f t="shared" si="16"/>
        <v>-372230.06000000006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-421704.17999999993</v>
      </c>
      <c r="Q75" s="136">
        <f t="shared" si="19"/>
        <v>-0.20725491667115334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85653198.18</v>
      </c>
      <c r="G77" s="16">
        <v>0</v>
      </c>
      <c r="H77" s="16">
        <f>+F77-G77</f>
        <v>85653198.18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97635959.11</v>
      </c>
      <c r="L77" s="16">
        <f>+F77-K77</f>
        <v>-11982760.929999992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18593455.31000001</v>
      </c>
      <c r="Q77" s="53">
        <f>IF(O77&lt;0,IF(P77=0,0,IF(OR(O77=0,F77=0),"N.M.",IF(ABS(P77/O77)&gt;=10,"N.M.",P77/(-O77)))),IF(P77=0,0,IF(OR(O77=0,F77=0),"N.M.",IF(ABS(P77/O77)&gt;=10,"N.M.",P77/O77))))</f>
        <v>0.2772670236157142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85653198.18</v>
      </c>
      <c r="G78" s="51">
        <v>0</v>
      </c>
      <c r="H78" s="51">
        <f>+F78-G78</f>
        <v>85653198.18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97635959.11</v>
      </c>
      <c r="L78" s="51">
        <f>+F78-K78</f>
        <v>-11982760.929999992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18593455.31000001</v>
      </c>
      <c r="Q78" s="136">
        <f>IF(O78&lt;0,IF(P78=0,0,IF(OR(O78=0,F78=0),"N.M.",IF(ABS(P78/O78)&gt;=10,"N.M.",P78/(-O78)))),IF(P78=0,0,IF(OR(O78=0,F78=0),"N.M.",IF(ABS(P78/O78)&gt;=10,"N.M.",P78/O78))))</f>
        <v>0.2772670236157142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34164128.866</v>
      </c>
      <c r="G80" s="16">
        <v>29919573.936</v>
      </c>
      <c r="H80" s="16">
        <f aca="true" t="shared" si="20" ref="H80:H94">+F80-G80</f>
        <v>4244554.929999996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0.14186548709147354</v>
      </c>
      <c r="J80" s="174"/>
      <c r="K80" s="256">
        <v>33419733.226</v>
      </c>
      <c r="L80" s="16">
        <f aca="true" t="shared" si="22" ref="L80:L94">+F80-K80</f>
        <v>744395.6399999969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-3349744.740000002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-0.08929349112761956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789534.66</v>
      </c>
      <c r="G81" s="16">
        <v>852090.37</v>
      </c>
      <c r="H81" s="16">
        <f t="shared" si="20"/>
        <v>-62555.70999999996</v>
      </c>
      <c r="I81" s="53">
        <f t="shared" si="21"/>
        <v>-0.07341440791074773</v>
      </c>
      <c r="J81" s="174"/>
      <c r="K81" s="256">
        <v>374212.11</v>
      </c>
      <c r="L81" s="16">
        <f t="shared" si="22"/>
        <v>415322.55000000005</v>
      </c>
      <c r="M81" s="53" t="str">
        <f t="shared" si="23"/>
        <v>N.M.</v>
      </c>
      <c r="N81" s="174"/>
      <c r="O81" s="256">
        <v>665768.93</v>
      </c>
      <c r="P81" s="16">
        <f t="shared" si="24"/>
        <v>123765.72999999998</v>
      </c>
      <c r="Q81" s="53">
        <f t="shared" si="25"/>
        <v>0.1858989274251653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4776</v>
      </c>
      <c r="G82" s="16">
        <v>13476</v>
      </c>
      <c r="H82" s="16">
        <f t="shared" si="20"/>
        <v>-8700</v>
      </c>
      <c r="I82" s="53">
        <f t="shared" si="21"/>
        <v>-0.6455921638468388</v>
      </c>
      <c r="J82" s="174"/>
      <c r="K82" s="256">
        <v>4548</v>
      </c>
      <c r="L82" s="16">
        <f t="shared" si="22"/>
        <v>228</v>
      </c>
      <c r="M82" s="53" t="str">
        <f t="shared" si="23"/>
        <v>N.M.</v>
      </c>
      <c r="N82" s="174"/>
      <c r="O82" s="256">
        <v>16704</v>
      </c>
      <c r="P82" s="16">
        <f t="shared" si="24"/>
        <v>-11928</v>
      </c>
      <c r="Q82" s="53">
        <f t="shared" si="25"/>
        <v>-0.7140804597701149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-37871755.59</v>
      </c>
      <c r="G83" s="16">
        <v>-27359279.94</v>
      </c>
      <c r="H83" s="16">
        <f t="shared" si="20"/>
        <v>-10512475.650000002</v>
      </c>
      <c r="I83" s="53">
        <f t="shared" si="21"/>
        <v>-0.38423802355377346</v>
      </c>
      <c r="J83" s="174"/>
      <c r="K83" s="256">
        <v>-32067435</v>
      </c>
      <c r="L83" s="16">
        <f t="shared" si="22"/>
        <v>-5804320.590000004</v>
      </c>
      <c r="M83" s="53" t="str">
        <f t="shared" si="23"/>
        <v>N.M.</v>
      </c>
      <c r="N83" s="174"/>
      <c r="O83" s="256">
        <v>-35446282.39</v>
      </c>
      <c r="P83" s="16">
        <f t="shared" si="24"/>
        <v>-2425473.200000003</v>
      </c>
      <c r="Q83" s="53">
        <f t="shared" si="25"/>
        <v>-0.0684267301522224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8467657.702</v>
      </c>
      <c r="G84" s="16">
        <v>8815489.242</v>
      </c>
      <c r="H84" s="16">
        <f t="shared" si="20"/>
        <v>-347831.54000000097</v>
      </c>
      <c r="I84" s="53">
        <f t="shared" si="21"/>
        <v>-0.03945686171821443</v>
      </c>
      <c r="J84" s="174"/>
      <c r="K84" s="256">
        <v>6605535.82</v>
      </c>
      <c r="L84" s="16">
        <f t="shared" si="22"/>
        <v>1862121.8819999993</v>
      </c>
      <c r="M84" s="53" t="str">
        <f t="shared" si="23"/>
        <v>N.M.</v>
      </c>
      <c r="N84" s="174"/>
      <c r="O84" s="256">
        <v>8775618.812</v>
      </c>
      <c r="P84" s="16">
        <f t="shared" si="24"/>
        <v>-307961.11000000127</v>
      </c>
      <c r="Q84" s="53">
        <f t="shared" si="25"/>
        <v>-0.03509280845003061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215026.36000000002</v>
      </c>
      <c r="G85" s="16">
        <v>284827.60000000003</v>
      </c>
      <c r="H85" s="16">
        <f t="shared" si="20"/>
        <v>-69801.24000000002</v>
      </c>
      <c r="I85" s="53">
        <f t="shared" si="21"/>
        <v>-0.24506487433099886</v>
      </c>
      <c r="J85" s="174"/>
      <c r="K85" s="256">
        <v>411225.34</v>
      </c>
      <c r="L85" s="16">
        <f t="shared" si="22"/>
        <v>-196198.98</v>
      </c>
      <c r="M85" s="53" t="str">
        <f t="shared" si="23"/>
        <v>N.M.</v>
      </c>
      <c r="N85" s="174"/>
      <c r="O85" s="256">
        <v>362252.92</v>
      </c>
      <c r="P85" s="16">
        <f t="shared" si="24"/>
        <v>-147226.55999999997</v>
      </c>
      <c r="Q85" s="53">
        <f t="shared" si="25"/>
        <v>-0.40641924984345185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0</v>
      </c>
      <c r="G86" s="16">
        <v>0</v>
      </c>
      <c r="H86" s="16">
        <f t="shared" si="20"/>
        <v>0</v>
      </c>
      <c r="I86" s="53">
        <f t="shared" si="21"/>
        <v>0</v>
      </c>
      <c r="J86" s="174"/>
      <c r="K86" s="256">
        <v>-28</v>
      </c>
      <c r="L86" s="16">
        <f t="shared" si="22"/>
        <v>28</v>
      </c>
      <c r="M86" s="53" t="str">
        <f t="shared" si="23"/>
        <v>N.M.</v>
      </c>
      <c r="N86" s="174"/>
      <c r="O86" s="256">
        <v>593592</v>
      </c>
      <c r="P86" s="16">
        <f t="shared" si="24"/>
        <v>-593592</v>
      </c>
      <c r="Q86" s="53" t="str">
        <f t="shared" si="25"/>
        <v>N.M.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289.34000000000003</v>
      </c>
      <c r="G87" s="16">
        <v>0</v>
      </c>
      <c r="H87" s="16">
        <f t="shared" si="20"/>
        <v>289.34000000000003</v>
      </c>
      <c r="I87" s="53" t="str">
        <f t="shared" si="21"/>
        <v>N.M.</v>
      </c>
      <c r="J87" s="174"/>
      <c r="K87" s="256">
        <v>96285.61</v>
      </c>
      <c r="L87" s="16">
        <f t="shared" si="22"/>
        <v>-95996.27</v>
      </c>
      <c r="M87" s="53" t="str">
        <f t="shared" si="23"/>
        <v>N.M.</v>
      </c>
      <c r="N87" s="174"/>
      <c r="O87" s="256">
        <v>0</v>
      </c>
      <c r="P87" s="16">
        <f t="shared" si="24"/>
        <v>289.34000000000003</v>
      </c>
      <c r="Q87" s="53" t="str">
        <f t="shared" si="25"/>
        <v>N.M.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5020719</v>
      </c>
      <c r="G88" s="16">
        <v>9088</v>
      </c>
      <c r="H88" s="16">
        <f t="shared" si="20"/>
        <v>5011631</v>
      </c>
      <c r="I88" s="53" t="str">
        <f t="shared" si="21"/>
        <v>N.M.</v>
      </c>
      <c r="J88" s="174"/>
      <c r="K88" s="256">
        <v>4332976</v>
      </c>
      <c r="L88" s="16">
        <f t="shared" si="22"/>
        <v>687743</v>
      </c>
      <c r="M88" s="53" t="str">
        <f t="shared" si="23"/>
        <v>N.M.</v>
      </c>
      <c r="N88" s="174"/>
      <c r="O88" s="256">
        <v>5932642</v>
      </c>
      <c r="P88" s="16">
        <f t="shared" si="24"/>
        <v>-911923</v>
      </c>
      <c r="Q88" s="53">
        <f t="shared" si="25"/>
        <v>-0.15371279777205502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1573378.521</v>
      </c>
      <c r="G89" s="16">
        <v>1776009.551</v>
      </c>
      <c r="H89" s="16">
        <f t="shared" si="20"/>
        <v>-202631.03000000003</v>
      </c>
      <c r="I89" s="53">
        <f t="shared" si="21"/>
        <v>-0.11409343485000213</v>
      </c>
      <c r="J89" s="174"/>
      <c r="K89" s="256">
        <v>0.001</v>
      </c>
      <c r="L89" s="16">
        <f t="shared" si="22"/>
        <v>1573378.52</v>
      </c>
      <c r="M89" s="53" t="str">
        <f t="shared" si="23"/>
        <v>N.M.</v>
      </c>
      <c r="N89" s="174"/>
      <c r="O89" s="256">
        <v>0.001</v>
      </c>
      <c r="P89" s="16">
        <f t="shared" si="24"/>
        <v>1573378.52</v>
      </c>
      <c r="Q89" s="53" t="str">
        <f t="shared" si="25"/>
        <v>N.M.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6695.150000000001</v>
      </c>
      <c r="G90" s="16">
        <v>329.63</v>
      </c>
      <c r="H90" s="16">
        <f t="shared" si="20"/>
        <v>6365.52</v>
      </c>
      <c r="I90" s="53" t="str">
        <f t="shared" si="21"/>
        <v>N.M.</v>
      </c>
      <c r="J90" s="174"/>
      <c r="K90" s="256">
        <v>6467.860000000001</v>
      </c>
      <c r="L90" s="16">
        <f t="shared" si="22"/>
        <v>227.28999999999996</v>
      </c>
      <c r="M90" s="53" t="str">
        <f t="shared" si="23"/>
        <v>N.M.</v>
      </c>
      <c r="N90" s="174"/>
      <c r="O90" s="256">
        <v>4022.19</v>
      </c>
      <c r="P90" s="16">
        <f t="shared" si="24"/>
        <v>2672.9600000000005</v>
      </c>
      <c r="Q90" s="53">
        <f t="shared" si="25"/>
        <v>0.6645533900685946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338652.98</v>
      </c>
      <c r="G91" s="16">
        <v>193921</v>
      </c>
      <c r="H91" s="16">
        <f t="shared" si="20"/>
        <v>144731.97999999998</v>
      </c>
      <c r="I91" s="53">
        <f t="shared" si="21"/>
        <v>0.7463450580390983</v>
      </c>
      <c r="J91" s="174"/>
      <c r="K91" s="256">
        <v>263128.23</v>
      </c>
      <c r="L91" s="16">
        <f t="shared" si="22"/>
        <v>75524.75</v>
      </c>
      <c r="M91" s="53" t="str">
        <f t="shared" si="23"/>
        <v>N.M.</v>
      </c>
      <c r="N91" s="174"/>
      <c r="O91" s="256">
        <v>295983.53</v>
      </c>
      <c r="P91" s="16">
        <f t="shared" si="24"/>
        <v>42669.44999999995</v>
      </c>
      <c r="Q91" s="53">
        <f t="shared" si="25"/>
        <v>0.1441615687197188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140042.82</v>
      </c>
      <c r="G92" s="16">
        <v>5097</v>
      </c>
      <c r="H92" s="16">
        <f t="shared" si="20"/>
        <v>134945.82</v>
      </c>
      <c r="I92" s="53" t="str">
        <f t="shared" si="21"/>
        <v>N.M.</v>
      </c>
      <c r="J92" s="174"/>
      <c r="K92" s="256">
        <v>10021.72</v>
      </c>
      <c r="L92" s="16">
        <f t="shared" si="22"/>
        <v>130021.1</v>
      </c>
      <c r="M92" s="53" t="str">
        <f t="shared" si="23"/>
        <v>N.M.</v>
      </c>
      <c r="N92" s="174"/>
      <c r="O92" s="256">
        <v>214289.54</v>
      </c>
      <c r="P92" s="16">
        <f t="shared" si="24"/>
        <v>-74246.72</v>
      </c>
      <c r="Q92" s="53">
        <f t="shared" si="25"/>
        <v>-0.34647850753704545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412658.53</v>
      </c>
      <c r="G93" s="16">
        <v>803961.41</v>
      </c>
      <c r="H93" s="16">
        <f t="shared" si="20"/>
        <v>-391302.88</v>
      </c>
      <c r="I93" s="53">
        <f t="shared" si="21"/>
        <v>-0.48671848565467835</v>
      </c>
      <c r="J93" s="174"/>
      <c r="K93" s="256">
        <v>0</v>
      </c>
      <c r="L93" s="16">
        <f t="shared" si="22"/>
        <v>412658.53</v>
      </c>
      <c r="M93" s="53" t="str">
        <f t="shared" si="23"/>
        <v>N.M.</v>
      </c>
      <c r="N93" s="174"/>
      <c r="O93" s="256">
        <v>480008.08</v>
      </c>
      <c r="P93" s="16">
        <f t="shared" si="24"/>
        <v>-67349.54999999999</v>
      </c>
      <c r="Q93" s="53">
        <f t="shared" si="25"/>
        <v>-0.14030920062845606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21790.94</v>
      </c>
      <c r="H94" s="16">
        <f t="shared" si="20"/>
        <v>-21790.94</v>
      </c>
      <c r="I94" s="53" t="str">
        <f t="shared" si="21"/>
        <v>N.M.</v>
      </c>
      <c r="J94" s="174"/>
      <c r="K94" s="256">
        <v>0</v>
      </c>
      <c r="L94" s="16">
        <f t="shared" si="22"/>
        <v>0</v>
      </c>
      <c r="M94" s="53">
        <f t="shared" si="23"/>
        <v>0</v>
      </c>
      <c r="N94" s="174"/>
      <c r="O94" s="256">
        <v>0</v>
      </c>
      <c r="P94" s="16">
        <f t="shared" si="24"/>
        <v>0</v>
      </c>
      <c r="Q94" s="53">
        <f t="shared" si="25"/>
        <v>0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13261804.338999989</v>
      </c>
      <c r="G95" s="51">
        <v>15336374.739</v>
      </c>
      <c r="H95" s="51">
        <f>+F95-G95</f>
        <v>-2074570.4000000115</v>
      </c>
      <c r="I95" s="136">
        <f>IF(G95&lt;0,IF(H95=0,0,IF(OR(G95=0,F95=0),"N.M.",IF(ABS(H95/G95)&gt;=10,"N.M.",H95/(-G95)))),IF(H95=0,0,IF(OR(G95=0,F95=0),"N.M.",IF(ABS(H95/G95)&gt;=10,"N.M.",H95/G95))))</f>
        <v>-0.13527123817106745</v>
      </c>
      <c r="J95" s="157"/>
      <c r="K95" s="51">
        <v>13456670.917000003</v>
      </c>
      <c r="L95" s="51">
        <f>+F95-K95</f>
        <v>-194866.57800001465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-6146668.880000008</v>
      </c>
      <c r="Q95" s="136">
        <f>IF(O95&lt;0,IF(P95=0,0,IF(OR(O95=0,F95=0),"N.M.",IF(ABS(P95/O95)&gt;=10,"N.M.",P95/(-O95)))),IF(P95=0,0,IF(OR(O95=0,F95=0),"N.M.",IF(ABS(P95/O95)&gt;=10,"N.M.",P95/O95))))</f>
        <v>-0.31670027882372037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74102.65000000001</v>
      </c>
      <c r="G97" s="16">
        <v>83089.64</v>
      </c>
      <c r="H97" s="16">
        <f aca="true" t="shared" si="26" ref="H97:H108">+F97-G97</f>
        <v>-8986.98999999999</v>
      </c>
      <c r="I97" s="53">
        <f aca="true" t="shared" si="27" ref="I97:I108">IF(G97&lt;0,IF(H97=0,0,IF(OR(G97=0,F97=0),"N.M.",IF(ABS(H97/G97)&gt;=10,"N.M.",H97/(-G97)))),IF(H97=0,0,IF(OR(G97=0,F97=0),"N.M.",IF(ABS(H97/G97)&gt;=10,"N.M.",H97/G97))))</f>
        <v>-0.10816017496284724</v>
      </c>
      <c r="J97" s="174"/>
      <c r="K97" s="256">
        <v>74102.65000000001</v>
      </c>
      <c r="L97" s="16">
        <f aca="true" t="shared" si="28" ref="L97:L108">+F97-K97</f>
        <v>0</v>
      </c>
      <c r="M97" s="53">
        <f aca="true" t="shared" si="29" ref="M97:M108">IF(K97&lt;0,IF(L97=0,0,IF(OR(K97=0,N97=0),"N.M.",IF(ABS(L97/K97)&gt;=10,"N.M.",L97/(-K97)))),IF(L97=0,0,IF(OR(K97=0,N97=0),"N.M.",IF(ABS(L97/K97)&gt;=10,"N.M.",L97/K97))))</f>
        <v>0</v>
      </c>
      <c r="N97" s="174"/>
      <c r="O97" s="256">
        <v>74102.65000000001</v>
      </c>
      <c r="P97" s="16">
        <f aca="true" t="shared" si="30" ref="P97:P108">+F97-O97</f>
        <v>0</v>
      </c>
      <c r="Q97" s="53">
        <f aca="true" t="shared" si="31" ref="Q97:Q108">IF(O97&lt;0,IF(P97=0,0,IF(OR(O97=0,F97=0),"N.M.",IF(ABS(P97/O97)&gt;=10,"N.M.",P97/(-O97)))),IF(P97=0,0,IF(OR(O97=0,F97=0),"N.M.",IF(ABS(P97/O97)&gt;=10,"N.M.",P97/O97))))</f>
        <v>0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0</v>
      </c>
      <c r="G98" s="16">
        <v>0</v>
      </c>
      <c r="H98" s="16">
        <f t="shared" si="26"/>
        <v>0</v>
      </c>
      <c r="I98" s="53">
        <f t="shared" si="27"/>
        <v>0</v>
      </c>
      <c r="J98" s="174"/>
      <c r="K98" s="256">
        <v>401395.92</v>
      </c>
      <c r="L98" s="16">
        <f t="shared" si="28"/>
        <v>-401395.92</v>
      </c>
      <c r="M98" s="53" t="str">
        <f t="shared" si="29"/>
        <v>N.M.</v>
      </c>
      <c r="N98" s="174"/>
      <c r="O98" s="256">
        <v>0</v>
      </c>
      <c r="P98" s="16">
        <f t="shared" si="30"/>
        <v>0</v>
      </c>
      <c r="Q98" s="53">
        <f t="shared" si="31"/>
        <v>0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162639.99</v>
      </c>
      <c r="G99" s="16">
        <v>87514</v>
      </c>
      <c r="H99" s="16">
        <f t="shared" si="26"/>
        <v>75125.98999999999</v>
      </c>
      <c r="I99" s="53">
        <f t="shared" si="27"/>
        <v>0.8584453915944876</v>
      </c>
      <c r="J99" s="174"/>
      <c r="K99" s="256">
        <v>139731</v>
      </c>
      <c r="L99" s="16">
        <f t="shared" si="28"/>
        <v>22908.98999999999</v>
      </c>
      <c r="M99" s="53" t="str">
        <f t="shared" si="29"/>
        <v>N.M.</v>
      </c>
      <c r="N99" s="174"/>
      <c r="O99" s="256">
        <v>35613</v>
      </c>
      <c r="P99" s="16">
        <f t="shared" si="30"/>
        <v>127026.98999999999</v>
      </c>
      <c r="Q99" s="53">
        <f t="shared" si="31"/>
        <v>3.5668713671973715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-172561.994</v>
      </c>
      <c r="G100" s="16">
        <v>-98481.264</v>
      </c>
      <c r="H100" s="16">
        <f t="shared" si="26"/>
        <v>-74080.73000000001</v>
      </c>
      <c r="I100" s="53">
        <f t="shared" si="27"/>
        <v>-0.7522317138415284</v>
      </c>
      <c r="J100" s="174"/>
      <c r="K100" s="256">
        <v>-160055.004</v>
      </c>
      <c r="L100" s="16">
        <f t="shared" si="28"/>
        <v>-12506.99000000002</v>
      </c>
      <c r="M100" s="53" t="str">
        <f t="shared" si="29"/>
        <v>N.M.</v>
      </c>
      <c r="N100" s="174"/>
      <c r="O100" s="256">
        <v>-52677.004</v>
      </c>
      <c r="P100" s="16">
        <f t="shared" si="30"/>
        <v>-119884.99</v>
      </c>
      <c r="Q100" s="53">
        <f t="shared" si="31"/>
        <v>-2.275850577986554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-414.37</v>
      </c>
      <c r="G101" s="16">
        <v>-1125.3600000000001</v>
      </c>
      <c r="H101" s="16">
        <f t="shared" si="26"/>
        <v>710.9900000000001</v>
      </c>
      <c r="I101" s="53">
        <f t="shared" si="27"/>
        <v>0.6317889386507429</v>
      </c>
      <c r="J101" s="174"/>
      <c r="K101" s="256">
        <v>235.5</v>
      </c>
      <c r="L101" s="16">
        <f t="shared" si="28"/>
        <v>-649.87</v>
      </c>
      <c r="M101" s="53" t="str">
        <f t="shared" si="29"/>
        <v>N.M.</v>
      </c>
      <c r="N101" s="174"/>
      <c r="O101" s="256">
        <v>4219.46</v>
      </c>
      <c r="P101" s="16">
        <f t="shared" si="30"/>
        <v>-4633.83</v>
      </c>
      <c r="Q101" s="53">
        <f t="shared" si="31"/>
        <v>-1.0982045095817947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0</v>
      </c>
      <c r="G102" s="16">
        <v>-1815</v>
      </c>
      <c r="H102" s="16">
        <f t="shared" si="26"/>
        <v>1815</v>
      </c>
      <c r="I102" s="53" t="str">
        <f t="shared" si="27"/>
        <v>N.M.</v>
      </c>
      <c r="J102" s="174"/>
      <c r="K102" s="256">
        <v>0</v>
      </c>
      <c r="L102" s="16">
        <f t="shared" si="28"/>
        <v>0</v>
      </c>
      <c r="M102" s="53">
        <f t="shared" si="29"/>
        <v>0</v>
      </c>
      <c r="N102" s="174"/>
      <c r="O102" s="256">
        <v>0</v>
      </c>
      <c r="P102" s="16">
        <f t="shared" si="30"/>
        <v>0</v>
      </c>
      <c r="Q102" s="53">
        <f t="shared" si="31"/>
        <v>0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0</v>
      </c>
      <c r="G103" s="16">
        <v>0</v>
      </c>
      <c r="H103" s="16">
        <f t="shared" si="26"/>
        <v>0</v>
      </c>
      <c r="I103" s="53">
        <f t="shared" si="27"/>
        <v>0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16977.38</v>
      </c>
      <c r="P103" s="16">
        <f t="shared" si="30"/>
        <v>-16977.38</v>
      </c>
      <c r="Q103" s="53" t="str">
        <f t="shared" si="31"/>
        <v>N.M.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499</v>
      </c>
      <c r="D104" s="16"/>
      <c r="E104" s="16"/>
      <c r="F104" s="16">
        <v>15565.03</v>
      </c>
      <c r="G104" s="16">
        <v>8614.19</v>
      </c>
      <c r="H104" s="16">
        <f t="shared" si="26"/>
        <v>6950.84</v>
      </c>
      <c r="I104" s="53">
        <f t="shared" si="27"/>
        <v>0.8069058147080572</v>
      </c>
      <c r="J104" s="174"/>
      <c r="K104" s="256">
        <v>0</v>
      </c>
      <c r="L104" s="16">
        <f t="shared" si="28"/>
        <v>15565.03</v>
      </c>
      <c r="M104" s="53" t="str">
        <f t="shared" si="29"/>
        <v>N.M.</v>
      </c>
      <c r="N104" s="174"/>
      <c r="O104" s="256">
        <v>151756.45</v>
      </c>
      <c r="P104" s="16">
        <f t="shared" si="30"/>
        <v>-136191.42</v>
      </c>
      <c r="Q104" s="53">
        <f t="shared" si="31"/>
        <v>-0.8974341453032145</v>
      </c>
    </row>
    <row r="105" spans="1:17" s="15" customFormat="1" ht="12.75" hidden="1" outlineLevel="2">
      <c r="A105" s="15" t="s">
        <v>500</v>
      </c>
      <c r="B105" s="15" t="s">
        <v>501</v>
      </c>
      <c r="C105" s="134" t="s">
        <v>502</v>
      </c>
      <c r="D105" s="16"/>
      <c r="E105" s="16"/>
      <c r="F105" s="16">
        <v>0</v>
      </c>
      <c r="G105" s="16">
        <v>-92288</v>
      </c>
      <c r="H105" s="16">
        <f t="shared" si="26"/>
        <v>92288</v>
      </c>
      <c r="I105" s="53" t="str">
        <f t="shared" si="27"/>
        <v>N.M.</v>
      </c>
      <c r="J105" s="174"/>
      <c r="K105" s="256">
        <v>0</v>
      </c>
      <c r="L105" s="16">
        <f t="shared" si="28"/>
        <v>0</v>
      </c>
      <c r="M105" s="53">
        <f t="shared" si="29"/>
        <v>0</v>
      </c>
      <c r="N105" s="174"/>
      <c r="O105" s="256">
        <v>0</v>
      </c>
      <c r="P105" s="16">
        <f t="shared" si="30"/>
        <v>0</v>
      </c>
      <c r="Q105" s="53">
        <f t="shared" si="31"/>
        <v>0</v>
      </c>
    </row>
    <row r="106" spans="1:17" s="15" customFormat="1" ht="12.75" hidden="1" outlineLevel="2">
      <c r="A106" s="15" t="s">
        <v>503</v>
      </c>
      <c r="B106" s="15" t="s">
        <v>504</v>
      </c>
      <c r="C106" s="134" t="s">
        <v>505</v>
      </c>
      <c r="D106" s="16"/>
      <c r="E106" s="16"/>
      <c r="F106" s="16">
        <v>344842</v>
      </c>
      <c r="G106" s="16">
        <v>796514</v>
      </c>
      <c r="H106" s="16">
        <f t="shared" si="26"/>
        <v>-451672</v>
      </c>
      <c r="I106" s="53">
        <f t="shared" si="27"/>
        <v>-0.5670609681687955</v>
      </c>
      <c r="J106" s="174"/>
      <c r="K106" s="256">
        <v>344842</v>
      </c>
      <c r="L106" s="16">
        <f t="shared" si="28"/>
        <v>0</v>
      </c>
      <c r="M106" s="53">
        <f t="shared" si="29"/>
        <v>0</v>
      </c>
      <c r="N106" s="174"/>
      <c r="O106" s="256">
        <v>344842</v>
      </c>
      <c r="P106" s="16">
        <f t="shared" si="30"/>
        <v>0</v>
      </c>
      <c r="Q106" s="53">
        <f t="shared" si="31"/>
        <v>0</v>
      </c>
    </row>
    <row r="107" spans="1:17" s="15" customFormat="1" ht="12.75" hidden="1" outlineLevel="2">
      <c r="A107" s="15" t="s">
        <v>506</v>
      </c>
      <c r="B107" s="15" t="s">
        <v>507</v>
      </c>
      <c r="C107" s="134" t="s">
        <v>508</v>
      </c>
      <c r="D107" s="16"/>
      <c r="E107" s="16"/>
      <c r="F107" s="16">
        <v>-20299</v>
      </c>
      <c r="G107" s="16">
        <v>137084</v>
      </c>
      <c r="H107" s="16">
        <f t="shared" si="26"/>
        <v>-157383</v>
      </c>
      <c r="I107" s="53">
        <f t="shared" si="27"/>
        <v>-1.1480770914184004</v>
      </c>
      <c r="J107" s="174"/>
      <c r="K107" s="256">
        <v>0</v>
      </c>
      <c r="L107" s="16">
        <f t="shared" si="28"/>
        <v>-20299</v>
      </c>
      <c r="M107" s="53" t="str">
        <f t="shared" si="29"/>
        <v>N.M.</v>
      </c>
      <c r="N107" s="174"/>
      <c r="O107" s="256">
        <v>12386</v>
      </c>
      <c r="P107" s="16">
        <f t="shared" si="30"/>
        <v>-32685</v>
      </c>
      <c r="Q107" s="53">
        <f t="shared" si="31"/>
        <v>-2.638866462134668</v>
      </c>
    </row>
    <row r="108" spans="1:17" s="15" customFormat="1" ht="12.75" hidden="1" outlineLevel="2">
      <c r="A108" s="15" t="s">
        <v>509</v>
      </c>
      <c r="B108" s="15" t="s">
        <v>510</v>
      </c>
      <c r="C108" s="134" t="s">
        <v>511</v>
      </c>
      <c r="D108" s="16"/>
      <c r="E108" s="16"/>
      <c r="F108" s="16">
        <v>3368787.19</v>
      </c>
      <c r="G108" s="16">
        <v>2734140.04</v>
      </c>
      <c r="H108" s="16">
        <f t="shared" si="26"/>
        <v>634647.1499999999</v>
      </c>
      <c r="I108" s="53">
        <f t="shared" si="27"/>
        <v>0.23211947475814002</v>
      </c>
      <c r="J108" s="174"/>
      <c r="K108" s="256">
        <v>3181233.47</v>
      </c>
      <c r="L108" s="16">
        <f t="shared" si="28"/>
        <v>187553.71999999974</v>
      </c>
      <c r="M108" s="53" t="str">
        <f t="shared" si="29"/>
        <v>N.M.</v>
      </c>
      <c r="N108" s="174"/>
      <c r="O108" s="256">
        <v>2243464.87</v>
      </c>
      <c r="P108" s="16">
        <f t="shared" si="30"/>
        <v>1125322.3199999998</v>
      </c>
      <c r="Q108" s="53">
        <f t="shared" si="31"/>
        <v>0.501600152089745</v>
      </c>
    </row>
    <row r="109" spans="1:17" s="67" customFormat="1" ht="12.75" collapsed="1">
      <c r="A109" s="67" t="s">
        <v>135</v>
      </c>
      <c r="B109" s="87"/>
      <c r="C109" s="82" t="s">
        <v>95</v>
      </c>
      <c r="D109" s="66"/>
      <c r="E109" s="66"/>
      <c r="F109" s="51">
        <v>3772661.496</v>
      </c>
      <c r="G109" s="51">
        <v>3653246.2460000003</v>
      </c>
      <c r="H109" s="51">
        <f>+F109-G109</f>
        <v>119415.24999999953</v>
      </c>
      <c r="I109" s="136">
        <f>IF(G109&lt;0,IF(H109=0,0,IF(OR(G109=0,F109=0),"N.M.",IF(ABS(H109/G109)&gt;=10,"N.M.",H109/(-G109)))),IF(H109=0,0,IF(OR(G109=0,F109=0),"N.M.",IF(ABS(H109/G109)&gt;=10,"N.M.",H109/G109))))</f>
        <v>0.03268743521758197</v>
      </c>
      <c r="J109" s="157"/>
      <c r="K109" s="51">
        <v>3981485.5360000003</v>
      </c>
      <c r="L109" s="51">
        <f>+F109-K109</f>
        <v>-208824.0400000005</v>
      </c>
      <c r="M109" s="136" t="str">
        <f>IF(K109&lt;0,IF(L109=0,0,IF(OR(K109=0,N109=0),"N.M.",IF(ABS(L109/K109)&gt;=10,"N.M.",L109/(-K109)))),IF(L109=0,0,IF(OR(K109=0,N109=0),"N.M.",IF(ABS(L109/K109)&gt;=10,"N.M.",L109/K109))))</f>
        <v>N.M.</v>
      </c>
      <c r="N109" s="157"/>
      <c r="O109" s="51">
        <v>2830684.806</v>
      </c>
      <c r="P109" s="51">
        <f>+F109-O109</f>
        <v>941976.69</v>
      </c>
      <c r="Q109" s="136">
        <f>IF(O109&lt;0,IF(P109=0,0,IF(OR(O109=0,F109=0),"N.M.",IF(ABS(P109/O109)&gt;=10,"N.M.",P109/(-O109)))),IF(P109=0,0,IF(OR(O109=0,F109=0),"N.M.",IF(ABS(P109/O109)&gt;=10,"N.M.",P109/O109))))</f>
        <v>0.33277342924346764</v>
      </c>
    </row>
    <row r="110" spans="2:17" s="67" customFormat="1" ht="0.75" customHeight="1" hidden="1" outlineLevel="1">
      <c r="B110" s="87"/>
      <c r="C110" s="82"/>
      <c r="D110" s="66"/>
      <c r="E110" s="66"/>
      <c r="F110" s="51"/>
      <c r="G110" s="51"/>
      <c r="H110" s="51"/>
      <c r="I110" s="136"/>
      <c r="J110" s="157"/>
      <c r="K110" s="51"/>
      <c r="L110" s="51"/>
      <c r="M110" s="136"/>
      <c r="N110" s="157"/>
      <c r="O110" s="51"/>
      <c r="P110" s="51"/>
      <c r="Q110" s="136"/>
    </row>
    <row r="111" spans="1:17" s="15" customFormat="1" ht="12.75" hidden="1" outlineLevel="2">
      <c r="A111" s="15" t="s">
        <v>512</v>
      </c>
      <c r="B111" s="15" t="s">
        <v>513</v>
      </c>
      <c r="C111" s="134" t="s">
        <v>514</v>
      </c>
      <c r="D111" s="16"/>
      <c r="E111" s="16"/>
      <c r="F111" s="16">
        <v>-3633.03</v>
      </c>
      <c r="G111" s="16">
        <v>-31516.11</v>
      </c>
      <c r="H111" s="16">
        <f>+F111-G111</f>
        <v>27883.08</v>
      </c>
      <c r="I111" s="53">
        <f>IF(G111&lt;0,IF(H111=0,0,IF(OR(G111=0,F111=0),"N.M.",IF(ABS(H111/G111)&gt;=10,"N.M.",H111/(-G111)))),IF(H111=0,0,IF(OR(G111=0,F111=0),"N.M.",IF(ABS(H111/G111)&gt;=10,"N.M.",H111/G111))))</f>
        <v>0.8847246693833726</v>
      </c>
      <c r="J111" s="174"/>
      <c r="K111" s="256">
        <v>-1593.66</v>
      </c>
      <c r="L111" s="16">
        <f>+F111-K111</f>
        <v>-2039.3700000000001</v>
      </c>
      <c r="M111" s="53" t="str">
        <f>IF(K111&lt;0,IF(L111=0,0,IF(OR(K111=0,N111=0),"N.M.",IF(ABS(L111/K111)&gt;=10,"N.M.",L111/(-K111)))),IF(L111=0,0,IF(OR(K111=0,N111=0),"N.M.",IF(ABS(L111/K111)&gt;=10,"N.M.",L111/K111))))</f>
        <v>N.M.</v>
      </c>
      <c r="N111" s="174"/>
      <c r="O111" s="256">
        <v>-6199.97</v>
      </c>
      <c r="P111" s="16">
        <f>+F111-O111</f>
        <v>2566.94</v>
      </c>
      <c r="Q111" s="53">
        <f>IF(O111&lt;0,IF(P111=0,0,IF(OR(O111=0,F111=0),"N.M.",IF(ABS(P111/O111)&gt;=10,"N.M.",P111/(-O111)))),IF(P111=0,0,IF(OR(O111=0,F111=0),"N.M.",IF(ABS(P111/O111)&gt;=10,"N.M.",P111/O111))))</f>
        <v>0.41402458398992253</v>
      </c>
    </row>
    <row r="112" spans="1:17" s="15" customFormat="1" ht="12.75" hidden="1" outlineLevel="2">
      <c r="A112" s="15" t="s">
        <v>515</v>
      </c>
      <c r="B112" s="15" t="s">
        <v>516</v>
      </c>
      <c r="C112" s="134" t="s">
        <v>517</v>
      </c>
      <c r="D112" s="16"/>
      <c r="E112" s="16"/>
      <c r="F112" s="16">
        <v>-657977.42</v>
      </c>
      <c r="G112" s="16">
        <v>-828642.09</v>
      </c>
      <c r="H112" s="16">
        <f>+F112-G112</f>
        <v>170664.66999999993</v>
      </c>
      <c r="I112" s="53">
        <f>IF(G112&lt;0,IF(H112=0,0,IF(OR(G112=0,F112=0),"N.M.",IF(ABS(H112/G112)&gt;=10,"N.M.",H112/(-G112)))),IF(H112=0,0,IF(OR(G112=0,F112=0),"N.M.",IF(ABS(H112/G112)&gt;=10,"N.M.",H112/G112))))</f>
        <v>0.20595703749492128</v>
      </c>
      <c r="J112" s="174"/>
      <c r="K112" s="256">
        <v>-657977.42</v>
      </c>
      <c r="L112" s="16">
        <f>+F112-K112</f>
        <v>0</v>
      </c>
      <c r="M112" s="53">
        <f>IF(K112&lt;0,IF(L112=0,0,IF(OR(K112=0,N112=0),"N.M.",IF(ABS(L112/K112)&gt;=10,"N.M.",L112/(-K112)))),IF(L112=0,0,IF(OR(K112=0,N112=0),"N.M.",IF(ABS(L112/K112)&gt;=10,"N.M.",L112/K112))))</f>
        <v>0</v>
      </c>
      <c r="N112" s="174"/>
      <c r="O112" s="256">
        <v>-617080.43</v>
      </c>
      <c r="P112" s="16">
        <f>+F112-O112</f>
        <v>-40896.98999999999</v>
      </c>
      <c r="Q112" s="53">
        <f>IF(O112&lt;0,IF(P112=0,0,IF(OR(O112=0,F112=0),"N.M.",IF(ABS(P112/O112)&gt;=10,"N.M.",P112/(-O112)))),IF(P112=0,0,IF(OR(O112=0,F112=0),"N.M.",IF(ABS(P112/O112)&gt;=10,"N.M.",P112/O112))))</f>
        <v>-0.06627497488455433</v>
      </c>
    </row>
    <row r="113" spans="1:17" s="67" customFormat="1" ht="12.75" collapsed="1">
      <c r="A113" s="67" t="s">
        <v>136</v>
      </c>
      <c r="B113" s="87"/>
      <c r="C113" s="82" t="s">
        <v>96</v>
      </c>
      <c r="D113" s="66"/>
      <c r="E113" s="66"/>
      <c r="F113" s="51">
        <v>-661610.4500000001</v>
      </c>
      <c r="G113" s="51">
        <v>-860158.2</v>
      </c>
      <c r="H113" s="51">
        <f>+F113-G113</f>
        <v>198547.74999999988</v>
      </c>
      <c r="I113" s="136">
        <f>IF(G113&lt;0,IF(H113=0,0,IF(OR(G113=0,F113=0),"N.M.",IF(ABS(H113/G113)&gt;=10,"N.M.",H113/(-G113)))),IF(H113=0,0,IF(OR(G113=0,F113=0),"N.M.",IF(ABS(H113/G113)&gt;=10,"N.M.",H113/G113))))</f>
        <v>0.23082701530950922</v>
      </c>
      <c r="J113" s="157"/>
      <c r="K113" s="51">
        <v>-659571.0800000001</v>
      </c>
      <c r="L113" s="51">
        <f>+F113-K113</f>
        <v>-2039.3699999999953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-623280.4</v>
      </c>
      <c r="P113" s="51">
        <f>+F113-O113</f>
        <v>-38330.05000000005</v>
      </c>
      <c r="Q113" s="136">
        <f>IF(O113&lt;0,IF(P113=0,0,IF(OR(O113=0,F113=0),"N.M.",IF(ABS(P113/O113)&gt;=10,"N.M.",P113/(-O113)))),IF(P113=0,0,IF(OR(O113=0,F113=0),"N.M.",IF(ABS(P113/O113)&gt;=10,"N.M.",P113/O113))))</f>
        <v>-0.061497281159491046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518</v>
      </c>
      <c r="B115" s="15" t="s">
        <v>519</v>
      </c>
      <c r="C115" s="134" t="s">
        <v>520</v>
      </c>
      <c r="D115" s="16"/>
      <c r="E115" s="16"/>
      <c r="F115" s="16">
        <v>15570385.43</v>
      </c>
      <c r="G115" s="16">
        <v>2183395.661</v>
      </c>
      <c r="H115" s="16">
        <f aca="true" t="shared" si="32" ref="H115:H124">+F115-G115</f>
        <v>13386989.769</v>
      </c>
      <c r="I115" s="53">
        <f aca="true" t="shared" si="33" ref="I115:I124">IF(G115&lt;0,IF(H115=0,0,IF(OR(G115=0,F115=0),"N.M.",IF(ABS(H115/G115)&gt;=10,"N.M.",H115/(-G115)))),IF(H115=0,0,IF(OR(G115=0,F115=0),"N.M.",IF(ABS(H115/G115)&gt;=10,"N.M.",H115/G115))))</f>
        <v>6.131270666201072</v>
      </c>
      <c r="J115" s="174"/>
      <c r="K115" s="256">
        <v>8625281.715</v>
      </c>
      <c r="L115" s="16">
        <f aca="true" t="shared" si="34" ref="L115:L124">+F115-K115</f>
        <v>6945103.715</v>
      </c>
      <c r="M115" s="53" t="str">
        <f aca="true" t="shared" si="35" ref="M115:M124"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12185346.372</v>
      </c>
      <c r="P115" s="16">
        <f aca="true" t="shared" si="36" ref="P115:P124">+F115-O115</f>
        <v>3385039.058</v>
      </c>
      <c r="Q115" s="53">
        <f aca="true" t="shared" si="37" ref="Q115:Q124">IF(O115&lt;0,IF(P115=0,0,IF(OR(O115=0,F115=0),"N.M.",IF(ABS(P115/O115)&gt;=10,"N.M.",P115/(-O115)))),IF(P115=0,0,IF(OR(O115=0,F115=0),"N.M.",IF(ABS(P115/O115)&gt;=10,"N.M.",P115/O115))))</f>
        <v>0.27779588324040466</v>
      </c>
    </row>
    <row r="116" spans="1:17" s="15" customFormat="1" ht="12.75" hidden="1" outlineLevel="2">
      <c r="A116" s="15" t="s">
        <v>521</v>
      </c>
      <c r="B116" s="15" t="s">
        <v>522</v>
      </c>
      <c r="C116" s="134" t="s">
        <v>523</v>
      </c>
      <c r="D116" s="16"/>
      <c r="E116" s="16"/>
      <c r="F116" s="16">
        <v>0</v>
      </c>
      <c r="G116" s="16">
        <v>0</v>
      </c>
      <c r="H116" s="16">
        <f t="shared" si="32"/>
        <v>0</v>
      </c>
      <c r="I116" s="53">
        <f t="shared" si="33"/>
        <v>0</v>
      </c>
      <c r="J116" s="174"/>
      <c r="K116" s="256">
        <v>0</v>
      </c>
      <c r="L116" s="16">
        <f t="shared" si="34"/>
        <v>0</v>
      </c>
      <c r="M116" s="53">
        <f t="shared" si="35"/>
        <v>0</v>
      </c>
      <c r="N116" s="174"/>
      <c r="O116" s="256">
        <v>1898460.49</v>
      </c>
      <c r="P116" s="16">
        <f t="shared" si="36"/>
        <v>-1898460.49</v>
      </c>
      <c r="Q116" s="53" t="str">
        <f t="shared" si="37"/>
        <v>N.M.</v>
      </c>
    </row>
    <row r="117" spans="1:17" s="15" customFormat="1" ht="12.75" hidden="1" outlineLevel="2">
      <c r="A117" s="15" t="s">
        <v>524</v>
      </c>
      <c r="B117" s="15" t="s">
        <v>525</v>
      </c>
      <c r="C117" s="134" t="s">
        <v>526</v>
      </c>
      <c r="D117" s="16"/>
      <c r="E117" s="16"/>
      <c r="F117" s="16">
        <v>296917.10000000003</v>
      </c>
      <c r="G117" s="16">
        <v>256002.32</v>
      </c>
      <c r="H117" s="16">
        <f t="shared" si="32"/>
        <v>40914.78000000003</v>
      </c>
      <c r="I117" s="53">
        <f t="shared" si="33"/>
        <v>0.15982191098893178</v>
      </c>
      <c r="J117" s="174"/>
      <c r="K117" s="256">
        <v>245575.41</v>
      </c>
      <c r="L117" s="16">
        <f t="shared" si="34"/>
        <v>51341.69000000003</v>
      </c>
      <c r="M117" s="53" t="str">
        <f t="shared" si="35"/>
        <v>N.M.</v>
      </c>
      <c r="N117" s="174"/>
      <c r="O117" s="256">
        <v>376403.73</v>
      </c>
      <c r="P117" s="16">
        <f t="shared" si="36"/>
        <v>-79486.62999999995</v>
      </c>
      <c r="Q117" s="53">
        <f t="shared" si="37"/>
        <v>-0.21117386376590888</v>
      </c>
    </row>
    <row r="118" spans="1:17" s="15" customFormat="1" ht="12.75" hidden="1" outlineLevel="2">
      <c r="A118" s="15" t="s">
        <v>527</v>
      </c>
      <c r="B118" s="15" t="s">
        <v>528</v>
      </c>
      <c r="C118" s="134" t="s">
        <v>529</v>
      </c>
      <c r="D118" s="16"/>
      <c r="E118" s="16"/>
      <c r="F118" s="16">
        <v>11032.12</v>
      </c>
      <c r="G118" s="16">
        <v>2486.83</v>
      </c>
      <c r="H118" s="16">
        <f t="shared" si="32"/>
        <v>8545.29</v>
      </c>
      <c r="I118" s="53">
        <f t="shared" si="33"/>
        <v>3.4362179964050625</v>
      </c>
      <c r="J118" s="174"/>
      <c r="K118" s="256">
        <v>16066.31</v>
      </c>
      <c r="L118" s="16">
        <f t="shared" si="34"/>
        <v>-5034.189999999999</v>
      </c>
      <c r="M118" s="53" t="str">
        <f t="shared" si="35"/>
        <v>N.M.</v>
      </c>
      <c r="N118" s="174"/>
      <c r="O118" s="256">
        <v>29438.43</v>
      </c>
      <c r="P118" s="16">
        <f t="shared" si="36"/>
        <v>-18406.309999999998</v>
      </c>
      <c r="Q118" s="53">
        <f t="shared" si="37"/>
        <v>-0.6252476779502167</v>
      </c>
    </row>
    <row r="119" spans="1:17" s="15" customFormat="1" ht="12.75" hidden="1" outlineLevel="2">
      <c r="A119" s="15" t="s">
        <v>530</v>
      </c>
      <c r="B119" s="15" t="s">
        <v>531</v>
      </c>
      <c r="C119" s="134" t="s">
        <v>532</v>
      </c>
      <c r="D119" s="16"/>
      <c r="E119" s="16"/>
      <c r="F119" s="16">
        <v>783455.91</v>
      </c>
      <c r="G119" s="16">
        <v>1523294.19</v>
      </c>
      <c r="H119" s="16">
        <f t="shared" si="32"/>
        <v>-739838.2799999999</v>
      </c>
      <c r="I119" s="53">
        <f t="shared" si="33"/>
        <v>-0.4856831233630583</v>
      </c>
      <c r="J119" s="174"/>
      <c r="K119" s="256">
        <v>872737.46</v>
      </c>
      <c r="L119" s="16">
        <f t="shared" si="34"/>
        <v>-89281.54999999993</v>
      </c>
      <c r="M119" s="53" t="str">
        <f t="shared" si="35"/>
        <v>N.M.</v>
      </c>
      <c r="N119" s="174"/>
      <c r="O119" s="256">
        <v>1446173.02</v>
      </c>
      <c r="P119" s="16">
        <f t="shared" si="36"/>
        <v>-662717.11</v>
      </c>
      <c r="Q119" s="53">
        <f t="shared" si="37"/>
        <v>-0.4582557555941681</v>
      </c>
    </row>
    <row r="120" spans="1:17" s="15" customFormat="1" ht="12.75" hidden="1" outlineLevel="2">
      <c r="A120" s="15" t="s">
        <v>533</v>
      </c>
      <c r="B120" s="15" t="s">
        <v>534</v>
      </c>
      <c r="C120" s="134" t="s">
        <v>535</v>
      </c>
      <c r="D120" s="16"/>
      <c r="E120" s="16"/>
      <c r="F120" s="16">
        <v>0</v>
      </c>
      <c r="G120" s="16">
        <v>788666</v>
      </c>
      <c r="H120" s="16">
        <f t="shared" si="32"/>
        <v>-788666</v>
      </c>
      <c r="I120" s="53" t="str">
        <f t="shared" si="33"/>
        <v>N.M.</v>
      </c>
      <c r="J120" s="174"/>
      <c r="K120" s="256">
        <v>0</v>
      </c>
      <c r="L120" s="16">
        <f t="shared" si="34"/>
        <v>0</v>
      </c>
      <c r="M120" s="53">
        <f t="shared" si="35"/>
        <v>0</v>
      </c>
      <c r="N120" s="174"/>
      <c r="O120" s="256">
        <v>0</v>
      </c>
      <c r="P120" s="16">
        <f t="shared" si="36"/>
        <v>0</v>
      </c>
      <c r="Q120" s="53">
        <f t="shared" si="37"/>
        <v>0</v>
      </c>
    </row>
    <row r="121" spans="1:17" s="15" customFormat="1" ht="12.75" hidden="1" outlineLevel="2">
      <c r="A121" s="15" t="s">
        <v>536</v>
      </c>
      <c r="B121" s="15" t="s">
        <v>537</v>
      </c>
      <c r="C121" s="134" t="s">
        <v>538</v>
      </c>
      <c r="D121" s="16"/>
      <c r="E121" s="16"/>
      <c r="F121" s="16">
        <v>0</v>
      </c>
      <c r="G121" s="16">
        <v>0</v>
      </c>
      <c r="H121" s="16">
        <f t="shared" si="32"/>
        <v>0</v>
      </c>
      <c r="I121" s="53">
        <f t="shared" si="33"/>
        <v>0</v>
      </c>
      <c r="J121" s="174"/>
      <c r="K121" s="256">
        <v>0</v>
      </c>
      <c r="L121" s="16">
        <f t="shared" si="34"/>
        <v>0</v>
      </c>
      <c r="M121" s="53">
        <f t="shared" si="35"/>
        <v>0</v>
      </c>
      <c r="N121" s="174"/>
      <c r="O121" s="256">
        <v>377241</v>
      </c>
      <c r="P121" s="16">
        <f t="shared" si="36"/>
        <v>-377241</v>
      </c>
      <c r="Q121" s="53" t="str">
        <f t="shared" si="37"/>
        <v>N.M.</v>
      </c>
    </row>
    <row r="122" spans="1:17" s="15" customFormat="1" ht="12.75" hidden="1" outlineLevel="2">
      <c r="A122" s="15" t="s">
        <v>539</v>
      </c>
      <c r="B122" s="15" t="s">
        <v>540</v>
      </c>
      <c r="C122" s="134" t="s">
        <v>541</v>
      </c>
      <c r="D122" s="16"/>
      <c r="E122" s="16"/>
      <c r="F122" s="16">
        <v>39437.72</v>
      </c>
      <c r="G122" s="16">
        <v>47260.24</v>
      </c>
      <c r="H122" s="16">
        <f t="shared" si="32"/>
        <v>-7822.519999999997</v>
      </c>
      <c r="I122" s="53">
        <f t="shared" si="33"/>
        <v>-0.16552010738836698</v>
      </c>
      <c r="J122" s="174"/>
      <c r="K122" s="256">
        <v>14230.29</v>
      </c>
      <c r="L122" s="16">
        <f t="shared" si="34"/>
        <v>25207.43</v>
      </c>
      <c r="M122" s="53" t="str">
        <f t="shared" si="35"/>
        <v>N.M.</v>
      </c>
      <c r="N122" s="174"/>
      <c r="O122" s="256">
        <v>30321.45</v>
      </c>
      <c r="P122" s="16">
        <f t="shared" si="36"/>
        <v>9116.27</v>
      </c>
      <c r="Q122" s="53">
        <f t="shared" si="37"/>
        <v>0.3006541573704424</v>
      </c>
    </row>
    <row r="123" spans="1:17" s="15" customFormat="1" ht="12.75" hidden="1" outlineLevel="2">
      <c r="A123" s="15" t="s">
        <v>542</v>
      </c>
      <c r="B123" s="15" t="s">
        <v>543</v>
      </c>
      <c r="C123" s="134" t="s">
        <v>544</v>
      </c>
      <c r="D123" s="16"/>
      <c r="E123" s="16"/>
      <c r="F123" s="16">
        <v>20012.27</v>
      </c>
      <c r="G123" s="16">
        <v>19987.56</v>
      </c>
      <c r="H123" s="16">
        <f t="shared" si="32"/>
        <v>24.709999999999127</v>
      </c>
      <c r="I123" s="53">
        <f t="shared" si="33"/>
        <v>0.0012362689592926362</v>
      </c>
      <c r="J123" s="174"/>
      <c r="K123" s="256">
        <v>26809.13</v>
      </c>
      <c r="L123" s="16">
        <f t="shared" si="34"/>
        <v>-6796.860000000001</v>
      </c>
      <c r="M123" s="53" t="str">
        <f t="shared" si="35"/>
        <v>N.M.</v>
      </c>
      <c r="N123" s="174"/>
      <c r="O123" s="256">
        <v>15828.9</v>
      </c>
      <c r="P123" s="16">
        <f t="shared" si="36"/>
        <v>4183.370000000001</v>
      </c>
      <c r="Q123" s="53">
        <f t="shared" si="37"/>
        <v>0.26428684242114114</v>
      </c>
    </row>
    <row r="124" spans="1:17" s="15" customFormat="1" ht="12.75" hidden="1" outlineLevel="2">
      <c r="A124" s="15" t="s">
        <v>545</v>
      </c>
      <c r="B124" s="15" t="s">
        <v>546</v>
      </c>
      <c r="C124" s="134" t="s">
        <v>547</v>
      </c>
      <c r="D124" s="16"/>
      <c r="E124" s="16"/>
      <c r="F124" s="16">
        <v>100</v>
      </c>
      <c r="G124" s="16">
        <v>0</v>
      </c>
      <c r="H124" s="16">
        <f t="shared" si="32"/>
        <v>100</v>
      </c>
      <c r="I124" s="53" t="str">
        <f t="shared" si="33"/>
        <v>N.M.</v>
      </c>
      <c r="J124" s="174"/>
      <c r="K124" s="256">
        <v>113</v>
      </c>
      <c r="L124" s="16">
        <f t="shared" si="34"/>
        <v>-13</v>
      </c>
      <c r="M124" s="53" t="str">
        <f t="shared" si="35"/>
        <v>N.M.</v>
      </c>
      <c r="N124" s="174"/>
      <c r="O124" s="256">
        <v>0</v>
      </c>
      <c r="P124" s="16">
        <f t="shared" si="36"/>
        <v>100</v>
      </c>
      <c r="Q124" s="53" t="str">
        <f t="shared" si="37"/>
        <v>N.M.</v>
      </c>
    </row>
    <row r="125" spans="1:17" s="67" customFormat="1" ht="12.75" collapsed="1">
      <c r="A125" s="67" t="s">
        <v>137</v>
      </c>
      <c r="B125" s="87"/>
      <c r="C125" s="82" t="s">
        <v>97</v>
      </c>
      <c r="D125" s="66"/>
      <c r="E125" s="66"/>
      <c r="F125" s="51">
        <v>16721340.549999999</v>
      </c>
      <c r="G125" s="51">
        <v>4821092.801</v>
      </c>
      <c r="H125" s="51">
        <f>+F125-G125</f>
        <v>11900247.748999998</v>
      </c>
      <c r="I125" s="136">
        <f>IF(G125&lt;0,IF(H125=0,0,IF(OR(G125=0,F125=0),"N.M.",IF(ABS(H125/G125)&gt;=10,"N.M.",H125/(-G125)))),IF(H125=0,0,IF(OR(G125=0,F125=0),"N.M.",IF(ABS(H125/G125)&gt;=10,"N.M.",H125/G125))))</f>
        <v>2.4683714336574534</v>
      </c>
      <c r="J125" s="157"/>
      <c r="K125" s="51">
        <v>9800813.315</v>
      </c>
      <c r="L125" s="51">
        <f>+F125-K125</f>
        <v>6920527.234999999</v>
      </c>
      <c r="M125" s="136" t="str">
        <f>IF(K125&lt;0,IF(L125=0,0,IF(OR(K125=0,N125=0),"N.M.",IF(ABS(L125/K125)&gt;=10,"N.M.",L125/(-K125)))),IF(L125=0,0,IF(OR(K125=0,N125=0),"N.M.",IF(ABS(L125/K125)&gt;=10,"N.M.",L125/K125))))</f>
        <v>N.M.</v>
      </c>
      <c r="N125" s="157"/>
      <c r="O125" s="51">
        <v>16359213.391999999</v>
      </c>
      <c r="P125" s="51">
        <f>+F125-O125</f>
        <v>362127.1579999998</v>
      </c>
      <c r="Q125" s="136">
        <f>IF(O125&lt;0,IF(P125=0,0,IF(OR(O125=0,F125=0),"N.M.",IF(ABS(P125/O125)&gt;=10,"N.M.",P125/(-O125)))),IF(P125=0,0,IF(OR(O125=0,F125=0),"N.M.",IF(ABS(P125/O125)&gt;=10,"N.M.",P125/O125))))</f>
        <v>0.022135976181904177</v>
      </c>
    </row>
    <row r="126" spans="2:17" s="67" customFormat="1" ht="0.75" customHeight="1" hidden="1" outlineLevel="1">
      <c r="B126" s="87"/>
      <c r="C126" s="82"/>
      <c r="D126" s="66"/>
      <c r="E126" s="66"/>
      <c r="F126" s="51"/>
      <c r="G126" s="51"/>
      <c r="H126" s="51"/>
      <c r="I126" s="136"/>
      <c r="J126" s="157"/>
      <c r="K126" s="51"/>
      <c r="L126" s="51"/>
      <c r="M126" s="136"/>
      <c r="N126" s="157"/>
      <c r="O126" s="51"/>
      <c r="P126" s="51"/>
      <c r="Q126" s="136"/>
    </row>
    <row r="127" spans="1:17" s="15" customFormat="1" ht="12.75" hidden="1" outlineLevel="2">
      <c r="A127" s="15" t="s">
        <v>548</v>
      </c>
      <c r="B127" s="15" t="s">
        <v>549</v>
      </c>
      <c r="C127" s="134" t="s">
        <v>550</v>
      </c>
      <c r="D127" s="16"/>
      <c r="E127" s="16"/>
      <c r="F127" s="16">
        <v>17492684.95</v>
      </c>
      <c r="G127" s="16">
        <v>21654200.33</v>
      </c>
      <c r="H127" s="16">
        <f>+F127-G127</f>
        <v>-4161515.379999999</v>
      </c>
      <c r="I127" s="53">
        <f>IF(G127&lt;0,IF(H127=0,0,IF(OR(G127=0,F127=0),"N.M.",IF(ABS(H127/G127)&gt;=10,"N.M.",H127/(-G127)))),IF(H127=0,0,IF(OR(G127=0,F127=0),"N.M.",IF(ABS(H127/G127)&gt;=10,"N.M.",H127/G127))))</f>
        <v>-0.1921805154002655</v>
      </c>
      <c r="J127" s="174"/>
      <c r="K127" s="256">
        <v>18967670.16</v>
      </c>
      <c r="L127" s="16">
        <f>+F127-K127</f>
        <v>-1474985.210000001</v>
      </c>
      <c r="M127" s="53" t="str">
        <f>IF(K127&lt;0,IF(L127=0,0,IF(OR(K127=0,N127=0),"N.M.",IF(ABS(L127/K127)&gt;=10,"N.M.",L127/(-K127)))),IF(L127=0,0,IF(OR(K127=0,N127=0),"N.M.",IF(ABS(L127/K127)&gt;=10,"N.M.",L127/K127))))</f>
        <v>N.M.</v>
      </c>
      <c r="N127" s="174"/>
      <c r="O127" s="256">
        <v>14872926.88</v>
      </c>
      <c r="P127" s="16">
        <f>+F127-O127</f>
        <v>2619758.0699999984</v>
      </c>
      <c r="Q127" s="53">
        <f>IF(O127&lt;0,IF(P127=0,0,IF(OR(O127=0,F127=0),"N.M.",IF(ABS(P127/O127)&gt;=10,"N.M.",P127/(-O127)))),IF(P127=0,0,IF(OR(O127=0,F127=0),"N.M.",IF(ABS(P127/O127)&gt;=10,"N.M.",P127/O127))))</f>
        <v>0.17614273848968176</v>
      </c>
    </row>
    <row r="128" spans="1:17" s="15" customFormat="1" ht="12.75" hidden="1" outlineLevel="2">
      <c r="A128" s="15" t="s">
        <v>551</v>
      </c>
      <c r="B128" s="15" t="s">
        <v>552</v>
      </c>
      <c r="C128" s="134" t="s">
        <v>553</v>
      </c>
      <c r="D128" s="16"/>
      <c r="E128" s="16"/>
      <c r="F128" s="16">
        <v>960050.01</v>
      </c>
      <c r="G128" s="16">
        <v>661970.1900000001</v>
      </c>
      <c r="H128" s="16">
        <f>+F128-G128</f>
        <v>298079.81999999995</v>
      </c>
      <c r="I128" s="53">
        <f>IF(G128&lt;0,IF(H128=0,0,IF(OR(G128=0,F128=0),"N.M.",IF(ABS(H128/G128)&gt;=10,"N.M.",H128/(-G128)))),IF(H128=0,0,IF(OR(G128=0,F128=0),"N.M.",IF(ABS(H128/G128)&gt;=10,"N.M.",H128/G128))))</f>
        <v>0.4502919081597918</v>
      </c>
      <c r="J128" s="174"/>
      <c r="K128" s="256">
        <v>955807.16</v>
      </c>
      <c r="L128" s="16">
        <f>+F128-K128</f>
        <v>4242.849999999977</v>
      </c>
      <c r="M128" s="53" t="str">
        <f>IF(K128&lt;0,IF(L128=0,0,IF(OR(K128=0,N128=0),"N.M.",IF(ABS(L128/K128)&gt;=10,"N.M.",L128/(-K128)))),IF(L128=0,0,IF(OR(K128=0,N128=0),"N.M.",IF(ABS(L128/K128)&gt;=10,"N.M.",L128/K128))))</f>
        <v>N.M.</v>
      </c>
      <c r="N128" s="174"/>
      <c r="O128" s="256">
        <v>658271.27</v>
      </c>
      <c r="P128" s="16">
        <f>+F128-O128</f>
        <v>301778.74</v>
      </c>
      <c r="Q128" s="53">
        <f>IF(O128&lt;0,IF(P128=0,0,IF(OR(O128=0,F128=0),"N.M.",IF(ABS(P128/O128)&gt;=10,"N.M.",P128/(-O128)))),IF(P128=0,0,IF(OR(O128=0,F128=0),"N.M.",IF(ABS(P128/O128)&gt;=10,"N.M.",P128/O128))))</f>
        <v>0.4584413049045874</v>
      </c>
    </row>
    <row r="129" spans="1:17" s="15" customFormat="1" ht="12.75" hidden="1" outlineLevel="2">
      <c r="A129" s="15" t="s">
        <v>554</v>
      </c>
      <c r="B129" s="15" t="s">
        <v>555</v>
      </c>
      <c r="C129" s="134" t="s">
        <v>556</v>
      </c>
      <c r="D129" s="16"/>
      <c r="E129" s="16"/>
      <c r="F129" s="16">
        <v>0</v>
      </c>
      <c r="G129" s="16">
        <v>982202.75</v>
      </c>
      <c r="H129" s="16">
        <f>+F129-G129</f>
        <v>-982202.75</v>
      </c>
      <c r="I129" s="53" t="str">
        <f>IF(G129&lt;0,IF(H129=0,0,IF(OR(G129=0,F129=0),"N.M.",IF(ABS(H129/G129)&gt;=10,"N.M.",H129/(-G129)))),IF(H129=0,0,IF(OR(G129=0,F129=0),"N.M.",IF(ABS(H129/G129)&gt;=10,"N.M.",H129/G129))))</f>
        <v>N.M.</v>
      </c>
      <c r="J129" s="174"/>
      <c r="K129" s="256">
        <v>819387.79</v>
      </c>
      <c r="L129" s="16">
        <f>+F129-K129</f>
        <v>-819387.79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815384.7000000001</v>
      </c>
      <c r="P129" s="16">
        <f>+F129-O129</f>
        <v>-815384.7000000001</v>
      </c>
      <c r="Q129" s="53" t="str">
        <f>IF(O129&lt;0,IF(P129=0,0,IF(OR(O129=0,F129=0),"N.M.",IF(ABS(P129/O129)&gt;=10,"N.M.",P129/(-O129)))),IF(P129=0,0,IF(OR(O129=0,F129=0),"N.M.",IF(ABS(P129/O129)&gt;=10,"N.M.",P129/O129))))</f>
        <v>N.M.</v>
      </c>
    </row>
    <row r="130" spans="1:17" s="15" customFormat="1" ht="12.75" hidden="1" outlineLevel="2">
      <c r="A130" s="15" t="s">
        <v>557</v>
      </c>
      <c r="B130" s="15" t="s">
        <v>558</v>
      </c>
      <c r="C130" s="134" t="s">
        <v>559</v>
      </c>
      <c r="D130" s="16"/>
      <c r="E130" s="16"/>
      <c r="F130" s="16">
        <v>290762.744</v>
      </c>
      <c r="G130" s="16">
        <v>546950.35</v>
      </c>
      <c r="H130" s="16">
        <f>+F130-G130</f>
        <v>-256187.60599999997</v>
      </c>
      <c r="I130" s="53">
        <f>IF(G130&lt;0,IF(H130=0,0,IF(OR(G130=0,F130=0),"N.M.",IF(ABS(H130/G130)&gt;=10,"N.M.",H130/(-G130)))),IF(H130=0,0,IF(OR(G130=0,F130=0),"N.M.",IF(ABS(H130/G130)&gt;=10,"N.M.",H130/G130))))</f>
        <v>-0.4683928001874393</v>
      </c>
      <c r="J130" s="174"/>
      <c r="K130" s="256">
        <v>304509.244</v>
      </c>
      <c r="L130" s="16">
        <f>+F130-K130</f>
        <v>-13746.5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292974.824</v>
      </c>
      <c r="P130" s="16">
        <f>+F130-O130</f>
        <v>-2212.0800000000163</v>
      </c>
      <c r="Q130" s="53">
        <f>IF(O130&lt;0,IF(P130=0,0,IF(OR(O130=0,F130=0),"N.M.",IF(ABS(P130/O130)&gt;=10,"N.M.",P130/(-O130)))),IF(P130=0,0,IF(OR(O130=0,F130=0),"N.M.",IF(ABS(P130/O130)&gt;=10,"N.M.",P130/O130))))</f>
        <v>-0.0075504098604732535</v>
      </c>
    </row>
    <row r="131" spans="1:17" s="67" customFormat="1" ht="12.75" collapsed="1">
      <c r="A131" s="67" t="s">
        <v>119</v>
      </c>
      <c r="B131" s="87"/>
      <c r="C131" s="82" t="s">
        <v>98</v>
      </c>
      <c r="D131" s="66"/>
      <c r="E131" s="66"/>
      <c r="F131" s="51">
        <v>18743497.704</v>
      </c>
      <c r="G131" s="51">
        <v>23845323.62</v>
      </c>
      <c r="H131" s="51">
        <f>+F131-G131</f>
        <v>-5101825.916000001</v>
      </c>
      <c r="I131" s="136">
        <f>IF(G131&lt;0,IF(H131=0,0,IF(OR(G131=0,F131=0),"N.M.",IF(ABS(H131/G131)&gt;=10,"N.M.",H131/(-G131)))),IF(H131=0,0,IF(OR(G131=0,F131=0),"N.M.",IF(ABS(H131/G131)&gt;=10,"N.M.",H131/G131))))</f>
        <v>-0.213954987455943</v>
      </c>
      <c r="J131" s="157"/>
      <c r="K131" s="51">
        <v>21047374.354</v>
      </c>
      <c r="L131" s="51">
        <f>+F131-K131</f>
        <v>-2303876.6499999985</v>
      </c>
      <c r="M131" s="136" t="str">
        <f>IF(K131&lt;0,IF(L131=0,0,IF(OR(K131=0,N131=0),"N.M.",IF(ABS(L131/K131)&gt;=10,"N.M.",L131/(-K131)))),IF(L131=0,0,IF(OR(K131=0,N131=0),"N.M.",IF(ABS(L131/K131)&gt;=10,"N.M.",L131/K131))))</f>
        <v>N.M.</v>
      </c>
      <c r="N131" s="157"/>
      <c r="O131" s="51">
        <v>16639557.673999999</v>
      </c>
      <c r="P131" s="51">
        <f>+F131-O131</f>
        <v>2103940.030000001</v>
      </c>
      <c r="Q131" s="136">
        <f>IF(O131&lt;0,IF(P131=0,0,IF(OR(O131=0,F131=0),"N.M.",IF(ABS(P131/O131)&gt;=10,"N.M.",P131/(-O131)))),IF(P131=0,0,IF(OR(O131=0,F131=0),"N.M.",IF(ABS(P131/O131)&gt;=10,"N.M.",P131/O131))))</f>
        <v>0.12644206482047868</v>
      </c>
    </row>
    <row r="132" spans="2:17" s="67" customFormat="1" ht="0.75" customHeight="1" hidden="1" outlineLevel="1">
      <c r="B132" s="87"/>
      <c r="C132" s="82"/>
      <c r="D132" s="66"/>
      <c r="E132" s="66"/>
      <c r="F132" s="51"/>
      <c r="G132" s="51"/>
      <c r="H132" s="51"/>
      <c r="I132" s="136"/>
      <c r="J132" s="157"/>
      <c r="K132" s="51"/>
      <c r="L132" s="51"/>
      <c r="M132" s="136"/>
      <c r="N132" s="157"/>
      <c r="O132" s="51"/>
      <c r="P132" s="51"/>
      <c r="Q132" s="136"/>
    </row>
    <row r="133" spans="1:17" s="15" customFormat="1" ht="12.75" hidden="1" outlineLevel="2">
      <c r="A133" s="15" t="s">
        <v>560</v>
      </c>
      <c r="B133" s="15" t="s">
        <v>561</v>
      </c>
      <c r="C133" s="134" t="s">
        <v>562</v>
      </c>
      <c r="D133" s="16"/>
      <c r="E133" s="16"/>
      <c r="F133" s="16">
        <v>10410475.12</v>
      </c>
      <c r="G133" s="16">
        <v>10513777.52</v>
      </c>
      <c r="H133" s="16">
        <f aca="true" t="shared" si="38" ref="H133:H144">+F133-G133</f>
        <v>-103302.40000000037</v>
      </c>
      <c r="I133" s="53">
        <f aca="true" t="shared" si="39" ref="I133:I144">IF(G133&lt;0,IF(H133=0,0,IF(OR(G133=0,F133=0),"N.M.",IF(ABS(H133/G133)&gt;=10,"N.M.",H133/(-G133)))),IF(H133=0,0,IF(OR(G133=0,F133=0),"N.M.",IF(ABS(H133/G133)&gt;=10,"N.M.",H133/G133))))</f>
        <v>-0.009825431421151127</v>
      </c>
      <c r="J133" s="174"/>
      <c r="K133" s="256">
        <v>10431060.33</v>
      </c>
      <c r="L133" s="16">
        <f aca="true" t="shared" si="40" ref="L133:L144">+F133-K133</f>
        <v>-20585.210000000894</v>
      </c>
      <c r="M133" s="53" t="str">
        <f aca="true" t="shared" si="41" ref="M133:M144"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10708013.77</v>
      </c>
      <c r="P133" s="16">
        <f aca="true" t="shared" si="42" ref="P133:P144">+F133-O133</f>
        <v>-297538.6500000004</v>
      </c>
      <c r="Q133" s="53">
        <f aca="true" t="shared" si="43" ref="Q133:Q144">IF(O133&lt;0,IF(P133=0,0,IF(OR(O133=0,F133=0),"N.M.",IF(ABS(P133/O133)&gt;=10,"N.M.",P133/(-O133)))),IF(P133=0,0,IF(OR(O133=0,F133=0),"N.M.",IF(ABS(P133/O133)&gt;=10,"N.M.",P133/O133))))</f>
        <v>-0.02778653972537807</v>
      </c>
    </row>
    <row r="134" spans="1:17" s="15" customFormat="1" ht="12.75" hidden="1" outlineLevel="2">
      <c r="A134" s="15" t="s">
        <v>563</v>
      </c>
      <c r="B134" s="15" t="s">
        <v>564</v>
      </c>
      <c r="C134" s="134" t="s">
        <v>565</v>
      </c>
      <c r="D134" s="16"/>
      <c r="E134" s="16"/>
      <c r="F134" s="16">
        <v>51551.327</v>
      </c>
      <c r="G134" s="16">
        <v>36849.877</v>
      </c>
      <c r="H134" s="16">
        <f t="shared" si="38"/>
        <v>14701.449999999997</v>
      </c>
      <c r="I134" s="53">
        <f t="shared" si="39"/>
        <v>0.39895519868356677</v>
      </c>
      <c r="J134" s="174"/>
      <c r="K134" s="256">
        <v>49680.567</v>
      </c>
      <c r="L134" s="16">
        <f t="shared" si="40"/>
        <v>1870.7599999999948</v>
      </c>
      <c r="M134" s="53" t="str">
        <f t="shared" si="41"/>
        <v>N.M.</v>
      </c>
      <c r="N134" s="174"/>
      <c r="O134" s="256">
        <v>45598.227</v>
      </c>
      <c r="P134" s="16">
        <f t="shared" si="42"/>
        <v>5953.0999999999985</v>
      </c>
      <c r="Q134" s="53">
        <f t="shared" si="43"/>
        <v>0.13055551480104696</v>
      </c>
    </row>
    <row r="135" spans="1:17" s="15" customFormat="1" ht="12.75" hidden="1" outlineLevel="2">
      <c r="A135" s="15" t="s">
        <v>566</v>
      </c>
      <c r="B135" s="15" t="s">
        <v>567</v>
      </c>
      <c r="C135" s="134" t="s">
        <v>568</v>
      </c>
      <c r="D135" s="16"/>
      <c r="E135" s="16"/>
      <c r="F135" s="16">
        <v>278143.68</v>
      </c>
      <c r="G135" s="16">
        <v>214709.67</v>
      </c>
      <c r="H135" s="16">
        <f t="shared" si="38"/>
        <v>63434.00999999998</v>
      </c>
      <c r="I135" s="53">
        <f t="shared" si="39"/>
        <v>0.29544086207202486</v>
      </c>
      <c r="J135" s="174"/>
      <c r="K135" s="256">
        <v>338019.60000000003</v>
      </c>
      <c r="L135" s="16">
        <f t="shared" si="40"/>
        <v>-59875.92000000004</v>
      </c>
      <c r="M135" s="53" t="str">
        <f t="shared" si="41"/>
        <v>N.M.</v>
      </c>
      <c r="N135" s="174"/>
      <c r="O135" s="256">
        <v>287071.68</v>
      </c>
      <c r="P135" s="16">
        <f t="shared" si="42"/>
        <v>-8928</v>
      </c>
      <c r="Q135" s="53">
        <f t="shared" si="43"/>
        <v>-0.031100246461092922</v>
      </c>
    </row>
    <row r="136" spans="1:17" s="15" customFormat="1" ht="12.75" hidden="1" outlineLevel="2">
      <c r="A136" s="15" t="s">
        <v>569</v>
      </c>
      <c r="B136" s="15" t="s">
        <v>570</v>
      </c>
      <c r="C136" s="134" t="s">
        <v>571</v>
      </c>
      <c r="D136" s="16"/>
      <c r="E136" s="16"/>
      <c r="F136" s="16">
        <v>72751.03</v>
      </c>
      <c r="G136" s="16">
        <v>65975.64</v>
      </c>
      <c r="H136" s="16">
        <f t="shared" si="38"/>
        <v>6775.389999999999</v>
      </c>
      <c r="I136" s="53">
        <f t="shared" si="39"/>
        <v>0.10269532815445215</v>
      </c>
      <c r="J136" s="174"/>
      <c r="K136" s="256">
        <v>72751.03</v>
      </c>
      <c r="L136" s="16">
        <f t="shared" si="40"/>
        <v>0</v>
      </c>
      <c r="M136" s="53">
        <f t="shared" si="41"/>
        <v>0</v>
      </c>
      <c r="N136" s="174"/>
      <c r="O136" s="256">
        <v>72751.03</v>
      </c>
      <c r="P136" s="16">
        <f t="shared" si="42"/>
        <v>0</v>
      </c>
      <c r="Q136" s="53">
        <f t="shared" si="43"/>
        <v>0</v>
      </c>
    </row>
    <row r="137" spans="1:17" s="15" customFormat="1" ht="12.75" hidden="1" outlineLevel="2">
      <c r="A137" s="15" t="s">
        <v>572</v>
      </c>
      <c r="B137" s="15" t="s">
        <v>573</v>
      </c>
      <c r="C137" s="134" t="s">
        <v>574</v>
      </c>
      <c r="D137" s="16"/>
      <c r="E137" s="16"/>
      <c r="F137" s="16">
        <v>951973.7000000001</v>
      </c>
      <c r="G137" s="16">
        <v>944420.36</v>
      </c>
      <c r="H137" s="16">
        <f t="shared" si="38"/>
        <v>7553.340000000084</v>
      </c>
      <c r="I137" s="53">
        <f t="shared" si="39"/>
        <v>0.00799785807243724</v>
      </c>
      <c r="J137" s="174"/>
      <c r="K137" s="256">
        <v>929029.92</v>
      </c>
      <c r="L137" s="16">
        <f t="shared" si="40"/>
        <v>22943.780000000028</v>
      </c>
      <c r="M137" s="53" t="str">
        <f t="shared" si="41"/>
        <v>N.M.</v>
      </c>
      <c r="N137" s="174"/>
      <c r="O137" s="256">
        <v>1052462.72</v>
      </c>
      <c r="P137" s="16">
        <f t="shared" si="42"/>
        <v>-100489.0199999999</v>
      </c>
      <c r="Q137" s="53">
        <f t="shared" si="43"/>
        <v>-0.09547988550131249</v>
      </c>
    </row>
    <row r="138" spans="1:17" s="67" customFormat="1" ht="12.75" hidden="1" outlineLevel="1">
      <c r="A138" s="86" t="s">
        <v>120</v>
      </c>
      <c r="B138" s="87"/>
      <c r="C138" s="83" t="s">
        <v>115</v>
      </c>
      <c r="D138" s="66"/>
      <c r="E138" s="66"/>
      <c r="F138" s="51">
        <v>11764894.856999997</v>
      </c>
      <c r="G138" s="51">
        <v>11775733.067</v>
      </c>
      <c r="H138" s="51">
        <f t="shared" si="38"/>
        <v>-10838.210000002757</v>
      </c>
      <c r="I138" s="136">
        <f t="shared" si="39"/>
        <v>-0.0009203851631433008</v>
      </c>
      <c r="J138" s="157"/>
      <c r="K138" s="51">
        <v>11820541.446999999</v>
      </c>
      <c r="L138" s="51">
        <f t="shared" si="40"/>
        <v>-55646.59000000171</v>
      </c>
      <c r="M138" s="136" t="str">
        <f t="shared" si="41"/>
        <v>N.M.</v>
      </c>
      <c r="N138" s="157"/>
      <c r="O138" s="51">
        <v>12165897.427</v>
      </c>
      <c r="P138" s="51">
        <f t="shared" si="42"/>
        <v>-401002.57000000216</v>
      </c>
      <c r="Q138" s="136">
        <f t="shared" si="43"/>
        <v>-0.032961199320162754</v>
      </c>
    </row>
    <row r="139" spans="1:17" s="67" customFormat="1" ht="12.75" hidden="1" outlineLevel="1">
      <c r="A139" s="86" t="s">
        <v>121</v>
      </c>
      <c r="B139" s="87"/>
      <c r="C139" s="83" t="s">
        <v>116</v>
      </c>
      <c r="D139" s="66"/>
      <c r="E139" s="66"/>
      <c r="F139" s="51">
        <v>0</v>
      </c>
      <c r="G139" s="51">
        <v>0</v>
      </c>
      <c r="H139" s="51">
        <f t="shared" si="38"/>
        <v>0</v>
      </c>
      <c r="I139" s="136">
        <f t="shared" si="39"/>
        <v>0</v>
      </c>
      <c r="J139" s="157"/>
      <c r="K139" s="51">
        <v>0</v>
      </c>
      <c r="L139" s="51">
        <f t="shared" si="40"/>
        <v>0</v>
      </c>
      <c r="M139" s="136">
        <f t="shared" si="41"/>
        <v>0</v>
      </c>
      <c r="N139" s="157"/>
      <c r="O139" s="51">
        <v>0</v>
      </c>
      <c r="P139" s="51">
        <f t="shared" si="42"/>
        <v>0</v>
      </c>
      <c r="Q139" s="136">
        <f t="shared" si="43"/>
        <v>0</v>
      </c>
    </row>
    <row r="140" spans="1:17" s="15" customFormat="1" ht="12.75" hidden="1" outlineLevel="2">
      <c r="A140" s="15" t="s">
        <v>575</v>
      </c>
      <c r="B140" s="15" t="s">
        <v>576</v>
      </c>
      <c r="C140" s="134" t="s">
        <v>577</v>
      </c>
      <c r="D140" s="16"/>
      <c r="E140" s="16"/>
      <c r="F140" s="16">
        <v>1439599.93</v>
      </c>
      <c r="G140" s="16">
        <v>5722381.64</v>
      </c>
      <c r="H140" s="16">
        <f t="shared" si="38"/>
        <v>-4282781.71</v>
      </c>
      <c r="I140" s="53">
        <f t="shared" si="39"/>
        <v>-0.7484264384016164</v>
      </c>
      <c r="J140" s="174"/>
      <c r="K140" s="256">
        <v>2789358.0700000003</v>
      </c>
      <c r="L140" s="16">
        <f t="shared" si="40"/>
        <v>-1349758.1400000004</v>
      </c>
      <c r="M140" s="53" t="str">
        <f t="shared" si="41"/>
        <v>N.M.</v>
      </c>
      <c r="N140" s="174"/>
      <c r="O140" s="256">
        <v>12027962.24</v>
      </c>
      <c r="P140" s="16">
        <f t="shared" si="42"/>
        <v>-10588362.31</v>
      </c>
      <c r="Q140" s="53">
        <f t="shared" si="43"/>
        <v>-0.8803122340031556</v>
      </c>
    </row>
    <row r="141" spans="1:17" s="15" customFormat="1" ht="12.75" hidden="1" outlineLevel="2">
      <c r="A141" s="15" t="s">
        <v>578</v>
      </c>
      <c r="B141" s="15" t="s">
        <v>579</v>
      </c>
      <c r="C141" s="134" t="s">
        <v>580</v>
      </c>
      <c r="D141" s="16"/>
      <c r="E141" s="16"/>
      <c r="F141" s="16">
        <v>84138.43000000001</v>
      </c>
      <c r="G141" s="16">
        <v>13862.460000000001</v>
      </c>
      <c r="H141" s="16">
        <f t="shared" si="38"/>
        <v>70275.97</v>
      </c>
      <c r="I141" s="53">
        <f t="shared" si="39"/>
        <v>5.0695165215986195</v>
      </c>
      <c r="J141" s="174"/>
      <c r="K141" s="256">
        <v>108236.33</v>
      </c>
      <c r="L141" s="16">
        <f t="shared" si="40"/>
        <v>-24097.899999999994</v>
      </c>
      <c r="M141" s="53" t="str">
        <f t="shared" si="41"/>
        <v>N.M.</v>
      </c>
      <c r="N141" s="174"/>
      <c r="O141" s="256">
        <v>184206.4</v>
      </c>
      <c r="P141" s="16">
        <f t="shared" si="42"/>
        <v>-100067.96999999999</v>
      </c>
      <c r="Q141" s="53">
        <f t="shared" si="43"/>
        <v>-0.54323829139487</v>
      </c>
    </row>
    <row r="142" spans="1:17" s="67" customFormat="1" ht="12.75" hidden="1" outlineLevel="1">
      <c r="A142" s="86" t="s">
        <v>122</v>
      </c>
      <c r="B142" s="87"/>
      <c r="C142" s="83" t="s">
        <v>117</v>
      </c>
      <c r="D142" s="66"/>
      <c r="E142" s="66"/>
      <c r="F142" s="51">
        <v>1523738.3599999999</v>
      </c>
      <c r="G142" s="51">
        <v>5736244.1</v>
      </c>
      <c r="H142" s="51">
        <f t="shared" si="38"/>
        <v>-4212505.74</v>
      </c>
      <c r="I142" s="136">
        <f t="shared" si="39"/>
        <v>-0.7343665413401778</v>
      </c>
      <c r="J142" s="157"/>
      <c r="K142" s="51">
        <v>2897594.4000000004</v>
      </c>
      <c r="L142" s="51">
        <f t="shared" si="40"/>
        <v>-1373856.0400000005</v>
      </c>
      <c r="M142" s="136" t="str">
        <f t="shared" si="41"/>
        <v>N.M.</v>
      </c>
      <c r="N142" s="157"/>
      <c r="O142" s="51">
        <v>12212168.64</v>
      </c>
      <c r="P142" s="51">
        <f t="shared" si="42"/>
        <v>-10688430.280000001</v>
      </c>
      <c r="Q142" s="136">
        <f t="shared" si="43"/>
        <v>-0.8752278645244782</v>
      </c>
    </row>
    <row r="143" spans="1:17" s="67" customFormat="1" ht="12.75" hidden="1" outlineLevel="1">
      <c r="A143" s="86" t="s">
        <v>123</v>
      </c>
      <c r="B143" s="87"/>
      <c r="C143" s="84" t="s">
        <v>118</v>
      </c>
      <c r="D143" s="66"/>
      <c r="E143" s="66"/>
      <c r="F143" s="197">
        <v>0</v>
      </c>
      <c r="G143" s="197">
        <v>0</v>
      </c>
      <c r="H143" s="197">
        <f t="shared" si="38"/>
        <v>0</v>
      </c>
      <c r="I143" s="138">
        <f t="shared" si="39"/>
        <v>0</v>
      </c>
      <c r="J143" s="157"/>
      <c r="K143" s="197">
        <v>0</v>
      </c>
      <c r="L143" s="197">
        <f t="shared" si="40"/>
        <v>0</v>
      </c>
      <c r="M143" s="138">
        <f t="shared" si="41"/>
        <v>0</v>
      </c>
      <c r="N143" s="157"/>
      <c r="O143" s="197">
        <v>0</v>
      </c>
      <c r="P143" s="197">
        <f t="shared" si="42"/>
        <v>0</v>
      </c>
      <c r="Q143" s="138">
        <f t="shared" si="43"/>
        <v>0</v>
      </c>
    </row>
    <row r="144" spans="1:17" s="67" customFormat="1" ht="12.75" collapsed="1">
      <c r="A144" s="67" t="s">
        <v>233</v>
      </c>
      <c r="B144" s="87"/>
      <c r="C144" s="82" t="s">
        <v>99</v>
      </c>
      <c r="D144" s="66"/>
      <c r="E144" s="66"/>
      <c r="F144" s="51">
        <f>+F143+F142+F139+F138</f>
        <v>13288633.216999996</v>
      </c>
      <c r="G144" s="51">
        <f>+G143+G142+G139+G138</f>
        <v>17511977.167</v>
      </c>
      <c r="H144" s="51">
        <f t="shared" si="38"/>
        <v>-4223343.950000003</v>
      </c>
      <c r="I144" s="136">
        <f t="shared" si="39"/>
        <v>-0.2411688817159136</v>
      </c>
      <c r="J144" s="157"/>
      <c r="K144" s="51">
        <f>+K143+K142+K139+K138</f>
        <v>14718135.847</v>
      </c>
      <c r="L144" s="51">
        <f t="shared" si="40"/>
        <v>-1429502.6300000027</v>
      </c>
      <c r="M144" s="136" t="str">
        <f t="shared" si="41"/>
        <v>N.M.</v>
      </c>
      <c r="N144" s="157"/>
      <c r="O144" s="51">
        <f>+O143+O142+O139+O138</f>
        <v>24378066.067</v>
      </c>
      <c r="P144" s="51">
        <f t="shared" si="42"/>
        <v>-11089432.850000005</v>
      </c>
      <c r="Q144" s="136">
        <f t="shared" si="43"/>
        <v>-0.45489387138102405</v>
      </c>
    </row>
    <row r="145" spans="2:17" s="67" customFormat="1" ht="0.75" customHeight="1" hidden="1" outlineLevel="1">
      <c r="B145" s="87"/>
      <c r="C145" s="82"/>
      <c r="D145" s="66"/>
      <c r="E145" s="66"/>
      <c r="F145" s="51"/>
      <c r="G145" s="51"/>
      <c r="H145" s="51"/>
      <c r="I145" s="136"/>
      <c r="J145" s="157"/>
      <c r="K145" s="51"/>
      <c r="L145" s="51"/>
      <c r="M145" s="136"/>
      <c r="N145" s="157"/>
      <c r="O145" s="51"/>
      <c r="P145" s="51"/>
      <c r="Q145" s="136"/>
    </row>
    <row r="146" spans="1:17" s="15" customFormat="1" ht="12.75" hidden="1" outlineLevel="2">
      <c r="A146" s="15" t="s">
        <v>581</v>
      </c>
      <c r="B146" s="15" t="s">
        <v>582</v>
      </c>
      <c r="C146" s="134" t="s">
        <v>100</v>
      </c>
      <c r="D146" s="16"/>
      <c r="E146" s="16"/>
      <c r="F146" s="16">
        <v>17037351.96</v>
      </c>
      <c r="G146" s="16">
        <v>16377705.29</v>
      </c>
      <c r="H146" s="16">
        <f>+F146-G146</f>
        <v>659646.6700000018</v>
      </c>
      <c r="I146" s="53">
        <f>IF(G146&lt;0,IF(H146=0,0,IF(OR(G146=0,F146=0),"N.M.",IF(ABS(H146/G146)&gt;=10,"N.M.",H146/(-G146)))),IF(H146=0,0,IF(OR(G146=0,F146=0),"N.M.",IF(ABS(H146/G146)&gt;=10,"N.M.",H146/G146))))</f>
        <v>0.04027711198361671</v>
      </c>
      <c r="J146" s="174"/>
      <c r="K146" s="256">
        <v>17712164.06</v>
      </c>
      <c r="L146" s="16">
        <f>+F146-K146</f>
        <v>-674812.0999999978</v>
      </c>
      <c r="M146" s="53" t="str">
        <f>IF(K146&lt;0,IF(L146=0,0,IF(OR(K146=0,N146=0),"N.M.",IF(ABS(L146/K146)&gt;=10,"N.M.",L146/(-K146)))),IF(L146=0,0,IF(OR(K146=0,N146=0),"N.M.",IF(ABS(L146/K146)&gt;=10,"N.M.",L146/K146))))</f>
        <v>N.M.</v>
      </c>
      <c r="N146" s="174"/>
      <c r="O146" s="256">
        <v>31228544.24</v>
      </c>
      <c r="P146" s="16">
        <f>+F146-O146</f>
        <v>-14191192.279999997</v>
      </c>
      <c r="Q146" s="53">
        <f>IF(O146&lt;0,IF(P146=0,0,IF(OR(O146=0,F146=0),"N.M.",IF(ABS(P146/O146)&gt;=10,"N.M.",P146/(-O146)))),IF(P146=0,0,IF(OR(O146=0,F146=0),"N.M.",IF(ABS(P146/O146)&gt;=10,"N.M.",P146/O146))))</f>
        <v>-0.45443015758073</v>
      </c>
    </row>
    <row r="147" spans="1:17" s="15" customFormat="1" ht="12.75" hidden="1" outlineLevel="2">
      <c r="A147" s="15" t="s">
        <v>583</v>
      </c>
      <c r="B147" s="15" t="s">
        <v>584</v>
      </c>
      <c r="C147" s="134" t="s">
        <v>585</v>
      </c>
      <c r="D147" s="16"/>
      <c r="E147" s="16"/>
      <c r="F147" s="16">
        <v>-16975444.52</v>
      </c>
      <c r="G147" s="16">
        <v>-12430865.95</v>
      </c>
      <c r="H147" s="16">
        <f>+F147-G147</f>
        <v>-4544578.57</v>
      </c>
      <c r="I147" s="53">
        <f>IF(G147&lt;0,IF(H147=0,0,IF(OR(G147=0,F147=0),"N.M.",IF(ABS(H147/G147)&gt;=10,"N.M.",H147/(-G147)))),IF(H147=0,0,IF(OR(G147=0,F147=0),"N.M.",IF(ABS(H147/G147)&gt;=10,"N.M.",H147/G147))))</f>
        <v>-0.3655882533267926</v>
      </c>
      <c r="J147" s="174"/>
      <c r="K147" s="256">
        <v>-17472413.66</v>
      </c>
      <c r="L147" s="16">
        <f>+F147-K147</f>
        <v>496969.1400000006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-27405152.03</v>
      </c>
      <c r="P147" s="16">
        <f>+F147-O147</f>
        <v>10429707.510000002</v>
      </c>
      <c r="Q147" s="53">
        <f>IF(O147&lt;0,IF(P147=0,0,IF(OR(O147=0,F147=0),"N.M.",IF(ABS(P147/O147)&gt;=10,"N.M.",P147/(-O147)))),IF(P147=0,0,IF(OR(O147=0,F147=0),"N.M.",IF(ABS(P147/O147)&gt;=10,"N.M.",P147/O147))))</f>
        <v>0.380574699917109</v>
      </c>
    </row>
    <row r="148" spans="1:17" s="67" customFormat="1" ht="12.75" collapsed="1">
      <c r="A148" s="67" t="s">
        <v>124</v>
      </c>
      <c r="B148" s="87"/>
      <c r="C148" s="82" t="s">
        <v>100</v>
      </c>
      <c r="D148" s="66"/>
      <c r="E148" s="66"/>
      <c r="F148" s="51">
        <v>61907.44000000134</v>
      </c>
      <c r="G148" s="51">
        <v>3946839.34</v>
      </c>
      <c r="H148" s="51">
        <f>+F148-G148</f>
        <v>-3884931.8999999985</v>
      </c>
      <c r="I148" s="136">
        <f>IF(G148&lt;0,IF(H148=0,0,IF(OR(G148=0,F148=0),"N.M.",IF(ABS(H148/G148)&gt;=10,"N.M.",H148/(-G148)))),IF(H148=0,0,IF(OR(G148=0,F148=0),"N.M.",IF(ABS(H148/G148)&gt;=10,"N.M.",H148/G148))))</f>
        <v>-0.9843146795025102</v>
      </c>
      <c r="J148" s="157"/>
      <c r="K148" s="51">
        <v>239750.3999999985</v>
      </c>
      <c r="L148" s="51">
        <f>+F148-K148</f>
        <v>-177842.95999999717</v>
      </c>
      <c r="M148" s="136" t="str">
        <f>IF(K148&lt;0,IF(L148=0,0,IF(OR(K148=0,N148=0),"N.M.",IF(ABS(L148/K148)&gt;=10,"N.M.",L148/(-K148)))),IF(L148=0,0,IF(OR(K148=0,N148=0),"N.M.",IF(ABS(L148/K148)&gt;=10,"N.M.",L148/K148))))</f>
        <v>N.M.</v>
      </c>
      <c r="N148" s="157"/>
      <c r="O148" s="51">
        <v>3823392.209999997</v>
      </c>
      <c r="P148" s="51">
        <f>+F148-O148</f>
        <v>-3761484.769999996</v>
      </c>
      <c r="Q148" s="136">
        <f>IF(O148&lt;0,IF(P148=0,0,IF(OR(O148=0,F148=0),"N.M.",IF(ABS(P148/O148)&gt;=10,"N.M.",P148/(-O148)))),IF(P148=0,0,IF(OR(O148=0,F148=0),"N.M.",IF(ABS(P148/O148)&gt;=10,"N.M.",P148/O148))))</f>
        <v>-0.9838082423670572</v>
      </c>
    </row>
    <row r="149" spans="2:17" s="67" customFormat="1" ht="0.75" customHeight="1" hidden="1" outlineLevel="1">
      <c r="B149" s="87"/>
      <c r="C149" s="82"/>
      <c r="D149" s="66"/>
      <c r="E149" s="66"/>
      <c r="F149" s="51"/>
      <c r="G149" s="51"/>
      <c r="H149" s="51"/>
      <c r="I149" s="136"/>
      <c r="J149" s="157"/>
      <c r="K149" s="51"/>
      <c r="L149" s="51"/>
      <c r="M149" s="136"/>
      <c r="N149" s="157"/>
      <c r="O149" s="51"/>
      <c r="P149" s="51"/>
      <c r="Q149" s="136"/>
    </row>
    <row r="150" spans="1:17" s="15" customFormat="1" ht="12.75" hidden="1" outlineLevel="2">
      <c r="A150" s="15" t="s">
        <v>586</v>
      </c>
      <c r="B150" s="15" t="s">
        <v>587</v>
      </c>
      <c r="C150" s="134" t="s">
        <v>588</v>
      </c>
      <c r="D150" s="16"/>
      <c r="E150" s="16"/>
      <c r="F150" s="16">
        <v>6607943.24</v>
      </c>
      <c r="G150" s="16">
        <v>12458700.83</v>
      </c>
      <c r="H150" s="16">
        <f>+F150-G150</f>
        <v>-5850757.59</v>
      </c>
      <c r="I150" s="53">
        <f>IF(G150&lt;0,IF(H150=0,0,IF(OR(G150=0,F150=0),"N.M.",IF(ABS(H150/G150)&gt;=10,"N.M.",H150/(-G150)))),IF(H150=0,0,IF(OR(G150=0,F150=0),"N.M.",IF(ABS(H150/G150)&gt;=10,"N.M.",H150/G150))))</f>
        <v>-0.46961217464277133</v>
      </c>
      <c r="J150" s="174"/>
      <c r="K150" s="256">
        <v>5408480.83</v>
      </c>
      <c r="L150" s="16">
        <f>+F150-K150</f>
        <v>1199462.4100000001</v>
      </c>
      <c r="M150" s="53" t="str">
        <f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8957232.27</v>
      </c>
      <c r="P150" s="16">
        <f>+F150-O150</f>
        <v>-2349289.0299999993</v>
      </c>
      <c r="Q150" s="53">
        <f>IF(O150&lt;0,IF(P150=0,0,IF(OR(O150=0,F150=0),"N.M.",IF(ABS(P150/O150)&gt;=10,"N.M.",P150/(-O150)))),IF(P150=0,0,IF(OR(O150=0,F150=0),"N.M.",IF(ABS(P150/O150)&gt;=10,"N.M.",P150/O150))))</f>
        <v>-0.2622784537884937</v>
      </c>
    </row>
    <row r="151" spans="1:17" s="15" customFormat="1" ht="12.75" hidden="1" outlineLevel="2">
      <c r="A151" s="15" t="s">
        <v>589</v>
      </c>
      <c r="B151" s="15" t="s">
        <v>590</v>
      </c>
      <c r="C151" s="134" t="s">
        <v>591</v>
      </c>
      <c r="D151" s="16"/>
      <c r="E151" s="16"/>
      <c r="F151" s="16">
        <v>0</v>
      </c>
      <c r="G151" s="16">
        <v>4193.18</v>
      </c>
      <c r="H151" s="16">
        <f>+F151-G151</f>
        <v>-4193.18</v>
      </c>
      <c r="I151" s="53" t="str">
        <f>IF(G151&lt;0,IF(H151=0,0,IF(OR(G151=0,F151=0),"N.M.",IF(ABS(H151/G151)&gt;=10,"N.M.",H151/(-G151)))),IF(H151=0,0,IF(OR(G151=0,F151=0),"N.M.",IF(ABS(H151/G151)&gt;=10,"N.M.",H151/G151))))</f>
        <v>N.M.</v>
      </c>
      <c r="J151" s="174"/>
      <c r="K151" s="256">
        <v>0</v>
      </c>
      <c r="L151" s="16">
        <f>+F151-K151</f>
        <v>0</v>
      </c>
      <c r="M151" s="53">
        <f>IF(K151&lt;0,IF(L151=0,0,IF(OR(K151=0,N151=0),"N.M.",IF(ABS(L151/K151)&gt;=10,"N.M.",L151/(-K151)))),IF(L151=0,0,IF(OR(K151=0,N151=0),"N.M.",IF(ABS(L151/K151)&gt;=10,"N.M.",L151/K151))))</f>
        <v>0</v>
      </c>
      <c r="N151" s="174"/>
      <c r="O151" s="256">
        <v>0</v>
      </c>
      <c r="P151" s="16">
        <f>+F151-O151</f>
        <v>0</v>
      </c>
      <c r="Q151" s="53">
        <f>IF(O151&lt;0,IF(P151=0,0,IF(OR(O151=0,F151=0),"N.M.",IF(ABS(P151/O151)&gt;=10,"N.M.",P151/(-O151)))),IF(P151=0,0,IF(OR(O151=0,F151=0),"N.M.",IF(ABS(P151/O151)&gt;=10,"N.M.",P151/O151))))</f>
        <v>0</v>
      </c>
    </row>
    <row r="152" spans="1:17" s="15" customFormat="1" ht="12.75" hidden="1" outlineLevel="2">
      <c r="A152" s="15" t="s">
        <v>592</v>
      </c>
      <c r="B152" s="15" t="s">
        <v>593</v>
      </c>
      <c r="C152" s="134" t="s">
        <v>594</v>
      </c>
      <c r="D152" s="16"/>
      <c r="E152" s="16"/>
      <c r="F152" s="16">
        <v>-124166</v>
      </c>
      <c r="G152" s="16">
        <v>-907200</v>
      </c>
      <c r="H152" s="16">
        <f>+F152-G152</f>
        <v>783034</v>
      </c>
      <c r="I152" s="53">
        <f>IF(G152&lt;0,IF(H152=0,0,IF(OR(G152=0,F152=0),"N.M.",IF(ABS(H152/G152)&gt;=10,"N.M.",H152/(-G152)))),IF(H152=0,0,IF(OR(G152=0,F152=0),"N.M.",IF(ABS(H152/G152)&gt;=10,"N.M.",H152/G152))))</f>
        <v>0.8631327160493827</v>
      </c>
      <c r="J152" s="174"/>
      <c r="K152" s="256">
        <v>-161726</v>
      </c>
      <c r="L152" s="16">
        <f>+F152-K152</f>
        <v>37560</v>
      </c>
      <c r="M152" s="53" t="str">
        <f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-339000</v>
      </c>
      <c r="P152" s="16">
        <f>+F152-O152</f>
        <v>214834</v>
      </c>
      <c r="Q152" s="53">
        <f>IF(O152&lt;0,IF(P152=0,0,IF(OR(O152=0,F152=0),"N.M.",IF(ABS(P152/O152)&gt;=10,"N.M.",P152/(-O152)))),IF(P152=0,0,IF(OR(O152=0,F152=0),"N.M.",IF(ABS(P152/O152)&gt;=10,"N.M.",P152/O152))))</f>
        <v>0.6337286135693215</v>
      </c>
    </row>
    <row r="153" spans="1:17" s="15" customFormat="1" ht="12.75" hidden="1" outlineLevel="2">
      <c r="A153" s="15" t="s">
        <v>595</v>
      </c>
      <c r="B153" s="15" t="s">
        <v>596</v>
      </c>
      <c r="C153" s="134" t="s">
        <v>597</v>
      </c>
      <c r="D153" s="16"/>
      <c r="E153" s="16"/>
      <c r="F153" s="16">
        <v>301241</v>
      </c>
      <c r="G153" s="16">
        <v>68819</v>
      </c>
      <c r="H153" s="16">
        <f>+F153-G153</f>
        <v>232422</v>
      </c>
      <c r="I153" s="53">
        <f>IF(G153&lt;0,IF(H153=0,0,IF(OR(G153=0,F153=0),"N.M.",IF(ABS(H153/G153)&gt;=10,"N.M.",H153/(-G153)))),IF(H153=0,0,IF(OR(G153=0,F153=0),"N.M.",IF(ABS(H153/G153)&gt;=10,"N.M.",H153/G153))))</f>
        <v>3.3772940612330897</v>
      </c>
      <c r="J153" s="174"/>
      <c r="K153" s="256">
        <v>457997</v>
      </c>
      <c r="L153" s="16">
        <f>+F153-K153</f>
        <v>-156756</v>
      </c>
      <c r="M153" s="53" t="str">
        <f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78854</v>
      </c>
      <c r="P153" s="16">
        <f>+F153-O153</f>
        <v>222387</v>
      </c>
      <c r="Q153" s="53">
        <f>IF(O153&lt;0,IF(P153=0,0,IF(OR(O153=0,F153=0),"N.M.",IF(ABS(P153/O153)&gt;=10,"N.M.",P153/(-O153)))),IF(P153=0,0,IF(OR(O153=0,F153=0),"N.M.",IF(ABS(P153/O153)&gt;=10,"N.M.",P153/O153))))</f>
        <v>2.8202374007659725</v>
      </c>
    </row>
    <row r="154" spans="1:17" s="67" customFormat="1" ht="12.75" collapsed="1">
      <c r="A154" s="67" t="s">
        <v>125</v>
      </c>
      <c r="B154" s="87"/>
      <c r="C154" s="82" t="s">
        <v>101</v>
      </c>
      <c r="D154" s="66"/>
      <c r="E154" s="66"/>
      <c r="F154" s="51">
        <v>6785018.24</v>
      </c>
      <c r="G154" s="51">
        <v>11624513.01</v>
      </c>
      <c r="H154" s="51">
        <f>+F154-G154</f>
        <v>-4839494.77</v>
      </c>
      <c r="I154" s="136">
        <f>IF(G154&lt;0,IF(H154=0,0,IF(OR(G154=0,F154=0),"N.M.",IF(ABS(H154/G154)&gt;=10,"N.M.",H154/(-G154)))),IF(H154=0,0,IF(OR(G154=0,F154=0),"N.M.",IF(ABS(H154/G154)&gt;=10,"N.M.",H154/G154))))</f>
        <v>-0.4163180656115933</v>
      </c>
      <c r="J154" s="157"/>
      <c r="K154" s="51">
        <v>5704751.83</v>
      </c>
      <c r="L154" s="51">
        <f>+F154-K154</f>
        <v>1080266.4100000001</v>
      </c>
      <c r="M154" s="136" t="str">
        <f>IF(K154&lt;0,IF(L154=0,0,IF(OR(K154=0,N154=0),"N.M.",IF(ABS(L154/K154)&gt;=10,"N.M.",L154/(-K154)))),IF(L154=0,0,IF(OR(K154=0,N154=0),"N.M.",IF(ABS(L154/K154)&gt;=10,"N.M.",L154/K154))))</f>
        <v>N.M.</v>
      </c>
      <c r="N154" s="157"/>
      <c r="O154" s="51">
        <v>8697086.27</v>
      </c>
      <c r="P154" s="51">
        <f>+F154-O154</f>
        <v>-1912068.0299999993</v>
      </c>
      <c r="Q154" s="136">
        <f>IF(O154&lt;0,IF(P154=0,0,IF(OR(O154=0,F154=0),"N.M.",IF(ABS(P154/O154)&gt;=10,"N.M.",P154/(-O154)))),IF(P154=0,0,IF(OR(O154=0,F154=0),"N.M.",IF(ABS(P154/O154)&gt;=10,"N.M.",P154/O154))))</f>
        <v>-0.21985156529900668</v>
      </c>
    </row>
    <row r="155" spans="1:17" s="67" customFormat="1" ht="0.75" customHeight="1" hidden="1" outlineLevel="1">
      <c r="A155" s="86"/>
      <c r="B155" s="87"/>
      <c r="C155" s="83"/>
      <c r="D155" s="66"/>
      <c r="E155" s="66"/>
      <c r="F155" s="51"/>
      <c r="G155" s="51"/>
      <c r="H155" s="51"/>
      <c r="I155" s="136"/>
      <c r="J155" s="157"/>
      <c r="K155" s="51"/>
      <c r="L155" s="51"/>
      <c r="M155" s="136"/>
      <c r="N155" s="157"/>
      <c r="O155" s="51"/>
      <c r="P155" s="51"/>
      <c r="Q155" s="136"/>
    </row>
    <row r="156" spans="1:17" s="15" customFormat="1" ht="12.75" hidden="1" outlineLevel="2">
      <c r="A156" s="15" t="s">
        <v>598</v>
      </c>
      <c r="B156" s="15" t="s">
        <v>599</v>
      </c>
      <c r="C156" s="134" t="s">
        <v>600</v>
      </c>
      <c r="D156" s="16"/>
      <c r="E156" s="16"/>
      <c r="F156" s="16">
        <v>110599.715</v>
      </c>
      <c r="G156" s="16">
        <v>124239.225</v>
      </c>
      <c r="H156" s="16">
        <f aca="true" t="shared" si="44" ref="H156:H167">+F156-G156</f>
        <v>-13639.51000000001</v>
      </c>
      <c r="I156" s="53">
        <f aca="true" t="shared" si="45" ref="I156:I167">IF(G156&lt;0,IF(H156=0,0,IF(OR(G156=0,F156=0),"N.M.",IF(ABS(H156/G156)&gt;=10,"N.M.",H156/(-G156)))),IF(H156=0,0,IF(OR(G156=0,F156=0),"N.M.",IF(ABS(H156/G156)&gt;=10,"N.M.",H156/G156))))</f>
        <v>-0.10978424889562864</v>
      </c>
      <c r="J156" s="174"/>
      <c r="K156" s="256">
        <v>164880.295</v>
      </c>
      <c r="L156" s="16">
        <f aca="true" t="shared" si="46" ref="L156:L167">+F156-K156</f>
        <v>-54280.580000000016</v>
      </c>
      <c r="M156" s="53" t="str">
        <f aca="true" t="shared" si="47" ref="M156:M167">IF(K156&lt;0,IF(L156=0,0,IF(OR(K156=0,N156=0),"N.M.",IF(ABS(L156/K156)&gt;=10,"N.M.",L156/(-K156)))),IF(L156=0,0,IF(OR(K156=0,N156=0),"N.M.",IF(ABS(L156/K156)&gt;=10,"N.M.",L156/K156))))</f>
        <v>N.M.</v>
      </c>
      <c r="N156" s="174"/>
      <c r="O156" s="256">
        <v>347069.595</v>
      </c>
      <c r="P156" s="16">
        <f aca="true" t="shared" si="48" ref="P156:P167">+F156-O156</f>
        <v>-236469.87999999998</v>
      </c>
      <c r="Q156" s="53">
        <f aca="true" t="shared" si="49" ref="Q156:Q167">IF(O156&lt;0,IF(P156=0,0,IF(OR(O156=0,F156=0),"N.M.",IF(ABS(P156/O156)&gt;=10,"N.M.",P156/(-O156)))),IF(P156=0,0,IF(OR(O156=0,F156=0),"N.M.",IF(ABS(P156/O156)&gt;=10,"N.M.",P156/O156))))</f>
        <v>-0.6813327453820897</v>
      </c>
    </row>
    <row r="157" spans="1:17" s="15" customFormat="1" ht="12.75" hidden="1" outlineLevel="2">
      <c r="A157" s="15" t="s">
        <v>601</v>
      </c>
      <c r="B157" s="15" t="s">
        <v>602</v>
      </c>
      <c r="C157" s="134" t="s">
        <v>603</v>
      </c>
      <c r="D157" s="16"/>
      <c r="E157" s="16"/>
      <c r="F157" s="16">
        <v>0</v>
      </c>
      <c r="G157" s="16">
        <v>799349.54</v>
      </c>
      <c r="H157" s="16">
        <f t="shared" si="44"/>
        <v>-799349.54</v>
      </c>
      <c r="I157" s="53" t="str">
        <f t="shared" si="45"/>
        <v>N.M.</v>
      </c>
      <c r="J157" s="174"/>
      <c r="K157" s="256">
        <v>66612.48</v>
      </c>
      <c r="L157" s="16">
        <f t="shared" si="46"/>
        <v>-66612.48</v>
      </c>
      <c r="M157" s="53" t="str">
        <f t="shared" si="47"/>
        <v>N.M.</v>
      </c>
      <c r="N157" s="174"/>
      <c r="O157" s="256">
        <v>399674.78</v>
      </c>
      <c r="P157" s="16">
        <f t="shared" si="48"/>
        <v>-399674.78</v>
      </c>
      <c r="Q157" s="53" t="str">
        <f t="shared" si="49"/>
        <v>N.M.</v>
      </c>
    </row>
    <row r="158" spans="1:17" s="15" customFormat="1" ht="12.75" hidden="1" outlineLevel="2">
      <c r="A158" s="15" t="s">
        <v>604</v>
      </c>
      <c r="B158" s="15" t="s">
        <v>605</v>
      </c>
      <c r="C158" s="134" t="s">
        <v>603</v>
      </c>
      <c r="D158" s="16"/>
      <c r="E158" s="16"/>
      <c r="F158" s="16">
        <v>825722.38</v>
      </c>
      <c r="G158" s="16">
        <v>0</v>
      </c>
      <c r="H158" s="16">
        <f t="shared" si="44"/>
        <v>825722.38</v>
      </c>
      <c r="I158" s="53" t="str">
        <f t="shared" si="45"/>
        <v>N.M.</v>
      </c>
      <c r="J158" s="174"/>
      <c r="K158" s="256">
        <v>0</v>
      </c>
      <c r="L158" s="16">
        <f t="shared" si="46"/>
        <v>825722.38</v>
      </c>
      <c r="M158" s="53" t="str">
        <f t="shared" si="47"/>
        <v>N.M.</v>
      </c>
      <c r="N158" s="174"/>
      <c r="O158" s="256">
        <v>0</v>
      </c>
      <c r="P158" s="16">
        <f t="shared" si="48"/>
        <v>825722.38</v>
      </c>
      <c r="Q158" s="53" t="str">
        <f t="shared" si="49"/>
        <v>N.M.</v>
      </c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45136.51</v>
      </c>
      <c r="G159" s="16">
        <v>27470.06</v>
      </c>
      <c r="H159" s="16">
        <f t="shared" si="44"/>
        <v>17666.45</v>
      </c>
      <c r="I159" s="53">
        <f t="shared" si="45"/>
        <v>0.6431165421553502</v>
      </c>
      <c r="J159" s="174"/>
      <c r="K159" s="256">
        <v>31887.38</v>
      </c>
      <c r="L159" s="16">
        <f t="shared" si="46"/>
        <v>13249.130000000001</v>
      </c>
      <c r="M159" s="53" t="str">
        <f t="shared" si="47"/>
        <v>N.M.</v>
      </c>
      <c r="N159" s="174"/>
      <c r="O159" s="256">
        <v>24052.44</v>
      </c>
      <c r="P159" s="16">
        <f t="shared" si="48"/>
        <v>21084.070000000003</v>
      </c>
      <c r="Q159" s="53">
        <f t="shared" si="49"/>
        <v>0.8765875728200551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17689475.94</v>
      </c>
      <c r="G160" s="16">
        <v>15122809.56</v>
      </c>
      <c r="H160" s="16">
        <f t="shared" si="44"/>
        <v>2566666.380000001</v>
      </c>
      <c r="I160" s="53">
        <f t="shared" si="45"/>
        <v>0.16972153023660774</v>
      </c>
      <c r="J160" s="174"/>
      <c r="K160" s="256">
        <v>17930642.61</v>
      </c>
      <c r="L160" s="16">
        <f t="shared" si="46"/>
        <v>-241166.66999999806</v>
      </c>
      <c r="M160" s="53" t="str">
        <f t="shared" si="47"/>
        <v>N.M.</v>
      </c>
      <c r="N160" s="174"/>
      <c r="O160" s="256">
        <v>18024475.96</v>
      </c>
      <c r="P160" s="16">
        <f t="shared" si="48"/>
        <v>-335000.01999999955</v>
      </c>
      <c r="Q160" s="53">
        <f t="shared" si="49"/>
        <v>-0.018585839651784224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0</v>
      </c>
      <c r="G161" s="16">
        <v>287702.76</v>
      </c>
      <c r="H161" s="16">
        <f t="shared" si="44"/>
        <v>-287702.76</v>
      </c>
      <c r="I161" s="53" t="str">
        <f t="shared" si="45"/>
        <v>N.M.</v>
      </c>
      <c r="J161" s="174"/>
      <c r="K161" s="256">
        <v>0</v>
      </c>
      <c r="L161" s="16">
        <f t="shared" si="46"/>
        <v>0</v>
      </c>
      <c r="M161" s="53">
        <f t="shared" si="47"/>
        <v>0</v>
      </c>
      <c r="N161" s="174"/>
      <c r="O161" s="256">
        <v>339691.13</v>
      </c>
      <c r="P161" s="16">
        <f t="shared" si="48"/>
        <v>-339691.13</v>
      </c>
      <c r="Q161" s="53" t="str">
        <f t="shared" si="49"/>
        <v>N.M.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614</v>
      </c>
      <c r="D162" s="16"/>
      <c r="E162" s="16"/>
      <c r="F162" s="16">
        <v>368824.75</v>
      </c>
      <c r="G162" s="16">
        <v>0</v>
      </c>
      <c r="H162" s="16">
        <f t="shared" si="44"/>
        <v>368824.75</v>
      </c>
      <c r="I162" s="53" t="str">
        <f t="shared" si="45"/>
        <v>N.M.</v>
      </c>
      <c r="J162" s="174"/>
      <c r="K162" s="256">
        <v>363160.25</v>
      </c>
      <c r="L162" s="16">
        <f t="shared" si="46"/>
        <v>5664.5</v>
      </c>
      <c r="M162" s="53" t="str">
        <f t="shared" si="47"/>
        <v>N.M.</v>
      </c>
      <c r="N162" s="174"/>
      <c r="O162" s="256">
        <v>0</v>
      </c>
      <c r="P162" s="16">
        <f t="shared" si="48"/>
        <v>368824.75</v>
      </c>
      <c r="Q162" s="53" t="str">
        <f t="shared" si="49"/>
        <v>N.M.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0</v>
      </c>
      <c r="G163" s="16">
        <v>39947.11</v>
      </c>
      <c r="H163" s="16">
        <f t="shared" si="44"/>
        <v>-39947.11</v>
      </c>
      <c r="I163" s="53" t="str">
        <f t="shared" si="45"/>
        <v>N.M.</v>
      </c>
      <c r="J163" s="174"/>
      <c r="K163" s="256">
        <v>0</v>
      </c>
      <c r="L163" s="16">
        <f t="shared" si="46"/>
        <v>0</v>
      </c>
      <c r="M163" s="53">
        <f t="shared" si="47"/>
        <v>0</v>
      </c>
      <c r="N163" s="174"/>
      <c r="O163" s="256">
        <v>30787.79</v>
      </c>
      <c r="P163" s="16">
        <f t="shared" si="48"/>
        <v>-30787.79</v>
      </c>
      <c r="Q163" s="53" t="str">
        <f t="shared" si="49"/>
        <v>N.M.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619</v>
      </c>
      <c r="D164" s="16"/>
      <c r="E164" s="16"/>
      <c r="F164" s="16">
        <v>26686.34</v>
      </c>
      <c r="G164" s="16">
        <v>0</v>
      </c>
      <c r="H164" s="16">
        <f t="shared" si="44"/>
        <v>26686.34</v>
      </c>
      <c r="I164" s="53" t="str">
        <f t="shared" si="45"/>
        <v>N.M.</v>
      </c>
      <c r="J164" s="174"/>
      <c r="K164" s="256">
        <v>23188.65</v>
      </c>
      <c r="L164" s="16">
        <f t="shared" si="46"/>
        <v>3497.6899999999987</v>
      </c>
      <c r="M164" s="53" t="str">
        <f t="shared" si="47"/>
        <v>N.M.</v>
      </c>
      <c r="N164" s="174"/>
      <c r="O164" s="256">
        <v>0</v>
      </c>
      <c r="P164" s="16">
        <f t="shared" si="48"/>
        <v>26686.34</v>
      </c>
      <c r="Q164" s="53" t="str">
        <f t="shared" si="49"/>
        <v>N.M.</v>
      </c>
    </row>
    <row r="165" spans="1:17" s="15" customFormat="1" ht="12.75" hidden="1" outlineLevel="2">
      <c r="A165" s="15" t="s">
        <v>622</v>
      </c>
      <c r="B165" s="15" t="s">
        <v>623</v>
      </c>
      <c r="C165" s="134" t="s">
        <v>624</v>
      </c>
      <c r="D165" s="16"/>
      <c r="E165" s="16"/>
      <c r="F165" s="16">
        <v>-17689475.94</v>
      </c>
      <c r="G165" s="16">
        <v>-15122809.56</v>
      </c>
      <c r="H165" s="16">
        <f t="shared" si="44"/>
        <v>-2566666.380000001</v>
      </c>
      <c r="I165" s="53">
        <f t="shared" si="45"/>
        <v>-0.16972153023660774</v>
      </c>
      <c r="J165" s="174"/>
      <c r="K165" s="256">
        <v>-17930642.61</v>
      </c>
      <c r="L165" s="16">
        <f t="shared" si="46"/>
        <v>241166.66999999806</v>
      </c>
      <c r="M165" s="53" t="str">
        <f t="shared" si="47"/>
        <v>N.M.</v>
      </c>
      <c r="N165" s="174"/>
      <c r="O165" s="256">
        <v>-18024475.96</v>
      </c>
      <c r="P165" s="16">
        <f t="shared" si="48"/>
        <v>335000.01999999955</v>
      </c>
      <c r="Q165" s="53">
        <f t="shared" si="49"/>
        <v>0.018585839651784224</v>
      </c>
    </row>
    <row r="166" spans="1:17" s="15" customFormat="1" ht="12.75" hidden="1" outlineLevel="2">
      <c r="A166" s="15" t="s">
        <v>625</v>
      </c>
      <c r="B166" s="15" t="s">
        <v>626</v>
      </c>
      <c r="C166" s="134" t="s">
        <v>627</v>
      </c>
      <c r="D166" s="16"/>
      <c r="E166" s="16"/>
      <c r="F166" s="16">
        <v>291911.21</v>
      </c>
      <c r="G166" s="16">
        <v>279664.82</v>
      </c>
      <c r="H166" s="16">
        <f t="shared" si="44"/>
        <v>12246.390000000014</v>
      </c>
      <c r="I166" s="53">
        <f t="shared" si="45"/>
        <v>0.04378952633370194</v>
      </c>
      <c r="J166" s="174"/>
      <c r="K166" s="256">
        <v>381427.04</v>
      </c>
      <c r="L166" s="16">
        <f t="shared" si="46"/>
        <v>-89515.82999999996</v>
      </c>
      <c r="M166" s="53" t="str">
        <f t="shared" si="47"/>
        <v>N.M.</v>
      </c>
      <c r="N166" s="174"/>
      <c r="O166" s="256">
        <v>253339.49000000002</v>
      </c>
      <c r="P166" s="16">
        <f t="shared" si="48"/>
        <v>38571.72</v>
      </c>
      <c r="Q166" s="53">
        <f t="shared" si="49"/>
        <v>0.15225308932294762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2174.6</v>
      </c>
      <c r="G167" s="16">
        <v>0</v>
      </c>
      <c r="H167" s="16">
        <f t="shared" si="44"/>
        <v>2174.6</v>
      </c>
      <c r="I167" s="53" t="str">
        <f t="shared" si="45"/>
        <v>N.M.</v>
      </c>
      <c r="J167" s="174"/>
      <c r="K167" s="256">
        <v>0</v>
      </c>
      <c r="L167" s="16">
        <f t="shared" si="46"/>
        <v>2174.6</v>
      </c>
      <c r="M167" s="53" t="str">
        <f t="shared" si="47"/>
        <v>N.M.</v>
      </c>
      <c r="N167" s="174"/>
      <c r="O167" s="256">
        <v>2928.12</v>
      </c>
      <c r="P167" s="16">
        <f t="shared" si="48"/>
        <v>-753.52</v>
      </c>
      <c r="Q167" s="53">
        <f t="shared" si="49"/>
        <v>-0.25733918008824774</v>
      </c>
    </row>
    <row r="168" spans="1:17" s="67" customFormat="1" ht="12.75" collapsed="1">
      <c r="A168" s="67" t="s">
        <v>126</v>
      </c>
      <c r="B168" s="87"/>
      <c r="C168" s="82" t="s">
        <v>102</v>
      </c>
      <c r="D168" s="66"/>
      <c r="E168" s="66"/>
      <c r="F168" s="51">
        <v>1671055.5050000004</v>
      </c>
      <c r="G168" s="51">
        <v>1558373.5149999985</v>
      </c>
      <c r="H168" s="51">
        <f>+F168-G168</f>
        <v>112681.99000000185</v>
      </c>
      <c r="I168" s="136">
        <f>IF(G168&lt;0,IF(H168=0,0,IF(OR(G168=0,F168=0),"N.M.",IF(ABS(H168/G168)&gt;=10,"N.M.",H168/(-G168)))),IF(H168=0,0,IF(OR(G168=0,F168=0),"N.M.",IF(ABS(H168/G168)&gt;=10,"N.M.",H168/G168))))</f>
        <v>0.07230743394660552</v>
      </c>
      <c r="J168" s="157"/>
      <c r="K168" s="51">
        <v>1031156.0949999997</v>
      </c>
      <c r="L168" s="51">
        <f>+F168-K168</f>
        <v>639899.4100000006</v>
      </c>
      <c r="M168" s="136" t="str">
        <f>IF(K168&lt;0,IF(L168=0,0,IF(OR(K168=0,N168=0),"N.M.",IF(ABS(L168/K168)&gt;=10,"N.M.",L168/(-K168)))),IF(L168=0,0,IF(OR(K168=0,N168=0),"N.M.",IF(ABS(L168/K168)&gt;=10,"N.M.",L168/K168))))</f>
        <v>N.M.</v>
      </c>
      <c r="N168" s="157"/>
      <c r="O168" s="51">
        <v>1397543.3449999995</v>
      </c>
      <c r="P168" s="51">
        <f>+F168-O168</f>
        <v>273512.16000000085</v>
      </c>
      <c r="Q168" s="136">
        <f>IF(O168&lt;0,IF(P168=0,0,IF(OR(O168=0,F168=0),"N.M.",IF(ABS(P168/O168)&gt;=10,"N.M.",P168/(-O168)))),IF(P168=0,0,IF(OR(O168=0,F168=0),"N.M.",IF(ABS(P168/O168)&gt;=10,"N.M.",P168/O168))))</f>
        <v>0.1957092500769634</v>
      </c>
    </row>
    <row r="169" spans="2:17" s="67" customFormat="1" ht="0.75" customHeight="1" hidden="1" outlineLevel="1">
      <c r="B169" s="87"/>
      <c r="C169" s="82"/>
      <c r="D169" s="66"/>
      <c r="E169" s="66"/>
      <c r="F169" s="51"/>
      <c r="G169" s="51"/>
      <c r="H169" s="51"/>
      <c r="I169" s="136"/>
      <c r="J169" s="157"/>
      <c r="K169" s="51"/>
      <c r="L169" s="51"/>
      <c r="M169" s="136"/>
      <c r="N169" s="157"/>
      <c r="O169" s="51"/>
      <c r="P169" s="51"/>
      <c r="Q169" s="136"/>
    </row>
    <row r="170" spans="1:17" s="15" customFormat="1" ht="12.75" hidden="1" outlineLevel="2">
      <c r="A170" s="15" t="s">
        <v>631</v>
      </c>
      <c r="B170" s="15" t="s">
        <v>632</v>
      </c>
      <c r="C170" s="134" t="s">
        <v>633</v>
      </c>
      <c r="D170" s="16"/>
      <c r="E170" s="16"/>
      <c r="F170" s="16">
        <v>27.240000000000002</v>
      </c>
      <c r="G170" s="16">
        <v>68.33</v>
      </c>
      <c r="H170" s="16">
        <f aca="true" t="shared" si="50" ref="H170:H177">+F170-G170</f>
        <v>-41.089999999999996</v>
      </c>
      <c r="I170" s="53">
        <f aca="true" t="shared" si="51" ref="I170:I177">IF(G170&lt;0,IF(H170=0,0,IF(OR(G170=0,F170=0),"N.M.",IF(ABS(H170/G170)&gt;=10,"N.M.",H170/(-G170)))),IF(H170=0,0,IF(OR(G170=0,F170=0),"N.M.",IF(ABS(H170/G170)&gt;=10,"N.M.",H170/G170))))</f>
        <v>-0.6013464071418118</v>
      </c>
      <c r="J170" s="174"/>
      <c r="K170" s="256">
        <v>54.49</v>
      </c>
      <c r="L170" s="16">
        <f aca="true" t="shared" si="52" ref="L170:L177">+F170-K170</f>
        <v>-27.25</v>
      </c>
      <c r="M170" s="53" t="str">
        <f aca="true" t="shared" si="53" ref="M170:M177">IF(K170&lt;0,IF(L170=0,0,IF(OR(K170=0,N170=0),"N.M.",IF(ABS(L170/K170)&gt;=10,"N.M.",L170/(-K170)))),IF(L170=0,0,IF(OR(K170=0,N170=0),"N.M.",IF(ABS(L170/K170)&gt;=10,"N.M.",L170/K170))))</f>
        <v>N.M.</v>
      </c>
      <c r="N170" s="174"/>
      <c r="O170" s="256">
        <v>50.67</v>
      </c>
      <c r="P170" s="16">
        <f aca="true" t="shared" si="54" ref="P170:P177">+F170-O170</f>
        <v>-23.43</v>
      </c>
      <c r="Q170" s="53">
        <f aca="true" t="shared" si="55" ref="Q170:Q177">IF(O170&lt;0,IF(P170=0,0,IF(OR(O170=0,F170=0),"N.M.",IF(ABS(P170/O170)&gt;=10,"N.M.",P170/(-O170)))),IF(P170=0,0,IF(OR(O170=0,F170=0),"N.M.",IF(ABS(P170/O170)&gt;=10,"N.M.",P170/O170))))</f>
        <v>-0.4624037892243931</v>
      </c>
    </row>
    <row r="171" spans="1:17" s="15" customFormat="1" ht="12.75" hidden="1" outlineLevel="2">
      <c r="A171" s="15" t="s">
        <v>634</v>
      </c>
      <c r="B171" s="15" t="s">
        <v>635</v>
      </c>
      <c r="C171" s="134" t="s">
        <v>636</v>
      </c>
      <c r="D171" s="16"/>
      <c r="E171" s="16"/>
      <c r="F171" s="16">
        <v>0.09</v>
      </c>
      <c r="G171" s="16">
        <v>120.60000000000001</v>
      </c>
      <c r="H171" s="16">
        <f t="shared" si="50"/>
        <v>-120.51</v>
      </c>
      <c r="I171" s="53">
        <f t="shared" si="51"/>
        <v>-0.9992537313432835</v>
      </c>
      <c r="J171" s="174"/>
      <c r="K171" s="256">
        <v>0.14</v>
      </c>
      <c r="L171" s="16">
        <f t="shared" si="52"/>
        <v>-0.05000000000000002</v>
      </c>
      <c r="M171" s="53" t="str">
        <f t="shared" si="53"/>
        <v>N.M.</v>
      </c>
      <c r="N171" s="174"/>
      <c r="O171" s="256">
        <v>33.17</v>
      </c>
      <c r="P171" s="16">
        <f t="shared" si="54"/>
        <v>-33.08</v>
      </c>
      <c r="Q171" s="53">
        <f t="shared" si="55"/>
        <v>-0.9972867048537835</v>
      </c>
    </row>
    <row r="172" spans="1:17" s="15" customFormat="1" ht="12.75" hidden="1" outlineLevel="2">
      <c r="A172" s="15" t="s">
        <v>637</v>
      </c>
      <c r="B172" s="15" t="s">
        <v>638</v>
      </c>
      <c r="C172" s="134" t="s">
        <v>639</v>
      </c>
      <c r="D172" s="16"/>
      <c r="E172" s="16"/>
      <c r="F172" s="16">
        <v>0</v>
      </c>
      <c r="G172" s="16">
        <v>516.97</v>
      </c>
      <c r="H172" s="16">
        <f t="shared" si="50"/>
        <v>-516.97</v>
      </c>
      <c r="I172" s="53" t="str">
        <f t="shared" si="51"/>
        <v>N.M.</v>
      </c>
      <c r="J172" s="174"/>
      <c r="K172" s="256">
        <v>0</v>
      </c>
      <c r="L172" s="16">
        <f t="shared" si="52"/>
        <v>0</v>
      </c>
      <c r="M172" s="53">
        <f t="shared" si="53"/>
        <v>0</v>
      </c>
      <c r="N172" s="174"/>
      <c r="O172" s="256">
        <v>0</v>
      </c>
      <c r="P172" s="16">
        <f t="shared" si="54"/>
        <v>0</v>
      </c>
      <c r="Q172" s="53">
        <f t="shared" si="55"/>
        <v>0</v>
      </c>
    </row>
    <row r="173" spans="1:17" s="15" customFormat="1" ht="12.75" hidden="1" outlineLevel="2">
      <c r="A173" s="15" t="s">
        <v>640</v>
      </c>
      <c r="B173" s="15" t="s">
        <v>641</v>
      </c>
      <c r="C173" s="134" t="s">
        <v>642</v>
      </c>
      <c r="D173" s="16"/>
      <c r="E173" s="16"/>
      <c r="F173" s="16">
        <v>640478.772</v>
      </c>
      <c r="G173" s="16">
        <v>1020339.092</v>
      </c>
      <c r="H173" s="16">
        <f t="shared" si="50"/>
        <v>-379860.31999999995</v>
      </c>
      <c r="I173" s="53">
        <f t="shared" si="51"/>
        <v>-0.37228831373639065</v>
      </c>
      <c r="J173" s="174"/>
      <c r="K173" s="256">
        <v>210912.892</v>
      </c>
      <c r="L173" s="16">
        <f t="shared" si="52"/>
        <v>429565.88</v>
      </c>
      <c r="M173" s="53" t="str">
        <f t="shared" si="53"/>
        <v>N.M.</v>
      </c>
      <c r="N173" s="174"/>
      <c r="O173" s="256">
        <v>1381154.022</v>
      </c>
      <c r="P173" s="16">
        <f t="shared" si="54"/>
        <v>-740675.2500000001</v>
      </c>
      <c r="Q173" s="53">
        <f t="shared" si="55"/>
        <v>-0.5362727387402128</v>
      </c>
    </row>
    <row r="174" spans="1:17" s="15" customFormat="1" ht="12.75" hidden="1" outlineLevel="2">
      <c r="A174" s="15" t="s">
        <v>643</v>
      </c>
      <c r="B174" s="15" t="s">
        <v>644</v>
      </c>
      <c r="C174" s="134" t="s">
        <v>645</v>
      </c>
      <c r="D174" s="16"/>
      <c r="E174" s="16"/>
      <c r="F174" s="16">
        <v>4883385.965</v>
      </c>
      <c r="G174" s="16">
        <v>8257312.045</v>
      </c>
      <c r="H174" s="16">
        <f t="shared" si="50"/>
        <v>-3373926.08</v>
      </c>
      <c r="I174" s="53">
        <f t="shared" si="51"/>
        <v>-0.40859859257020487</v>
      </c>
      <c r="J174" s="174"/>
      <c r="K174" s="256">
        <v>3698182.915</v>
      </c>
      <c r="L174" s="16">
        <f t="shared" si="52"/>
        <v>1185203.0499999998</v>
      </c>
      <c r="M174" s="53" t="str">
        <f t="shared" si="53"/>
        <v>N.M.</v>
      </c>
      <c r="N174" s="174"/>
      <c r="O174" s="256">
        <v>5596940.615</v>
      </c>
      <c r="P174" s="16">
        <f t="shared" si="54"/>
        <v>-713554.6500000004</v>
      </c>
      <c r="Q174" s="53">
        <f t="shared" si="55"/>
        <v>-0.12749012345917132</v>
      </c>
    </row>
    <row r="175" spans="1:17" s="15" customFormat="1" ht="12.75" hidden="1" outlineLevel="2">
      <c r="A175" s="15" t="s">
        <v>646</v>
      </c>
      <c r="B175" s="15" t="s">
        <v>647</v>
      </c>
      <c r="C175" s="134" t="s">
        <v>648</v>
      </c>
      <c r="D175" s="16"/>
      <c r="E175" s="16"/>
      <c r="F175" s="16">
        <v>-1714166</v>
      </c>
      <c r="G175" s="16">
        <v>-5932433</v>
      </c>
      <c r="H175" s="16">
        <f t="shared" si="50"/>
        <v>4218267</v>
      </c>
      <c r="I175" s="53">
        <f t="shared" si="51"/>
        <v>0.7110517725189648</v>
      </c>
      <c r="J175" s="174"/>
      <c r="K175" s="256">
        <v>-423599</v>
      </c>
      <c r="L175" s="16">
        <f t="shared" si="52"/>
        <v>-1290567</v>
      </c>
      <c r="M175" s="53" t="str">
        <f t="shared" si="53"/>
        <v>N.M.</v>
      </c>
      <c r="N175" s="174"/>
      <c r="O175" s="256">
        <v>-3374582</v>
      </c>
      <c r="P175" s="16">
        <f t="shared" si="54"/>
        <v>1660416</v>
      </c>
      <c r="Q175" s="53">
        <f t="shared" si="55"/>
        <v>0.4920360506871666</v>
      </c>
    </row>
    <row r="176" spans="1:17" s="15" customFormat="1" ht="12.75" hidden="1" outlineLevel="2">
      <c r="A176" s="15" t="s">
        <v>649</v>
      </c>
      <c r="B176" s="15" t="s">
        <v>650</v>
      </c>
      <c r="C176" s="134" t="s">
        <v>651</v>
      </c>
      <c r="D176" s="16"/>
      <c r="E176" s="16"/>
      <c r="F176" s="16">
        <v>0</v>
      </c>
      <c r="G176" s="16">
        <v>0</v>
      </c>
      <c r="H176" s="16">
        <f t="shared" si="50"/>
        <v>0</v>
      </c>
      <c r="I176" s="53">
        <f t="shared" si="51"/>
        <v>0</v>
      </c>
      <c r="J176" s="174"/>
      <c r="K176" s="256">
        <v>0</v>
      </c>
      <c r="L176" s="16">
        <f t="shared" si="52"/>
        <v>0</v>
      </c>
      <c r="M176" s="53">
        <f t="shared" si="53"/>
        <v>0</v>
      </c>
      <c r="N176" s="174"/>
      <c r="O176" s="256">
        <v>8.22</v>
      </c>
      <c r="P176" s="16">
        <f t="shared" si="54"/>
        <v>-8.22</v>
      </c>
      <c r="Q176" s="53" t="str">
        <f t="shared" si="55"/>
        <v>N.M.</v>
      </c>
    </row>
    <row r="177" spans="1:17" s="15" customFormat="1" ht="12.75" hidden="1" outlineLevel="2">
      <c r="A177" s="15" t="s">
        <v>652</v>
      </c>
      <c r="B177" s="15" t="s">
        <v>653</v>
      </c>
      <c r="C177" s="134" t="s">
        <v>654</v>
      </c>
      <c r="D177" s="16"/>
      <c r="E177" s="16"/>
      <c r="F177" s="16">
        <v>49728.577000000005</v>
      </c>
      <c r="G177" s="16">
        <v>1304909.627</v>
      </c>
      <c r="H177" s="16">
        <f t="shared" si="50"/>
        <v>-1255181.05</v>
      </c>
      <c r="I177" s="53">
        <f t="shared" si="51"/>
        <v>-0.9618911716405016</v>
      </c>
      <c r="J177" s="174"/>
      <c r="K177" s="256">
        <v>191115.567</v>
      </c>
      <c r="L177" s="16">
        <f t="shared" si="52"/>
        <v>-141386.99</v>
      </c>
      <c r="M177" s="53" t="str">
        <f t="shared" si="53"/>
        <v>N.M.</v>
      </c>
      <c r="N177" s="174"/>
      <c r="O177" s="256">
        <v>72149.167</v>
      </c>
      <c r="P177" s="16">
        <f t="shared" si="54"/>
        <v>-22420.589999999997</v>
      </c>
      <c r="Q177" s="53">
        <f t="shared" si="55"/>
        <v>-0.31075327591793256</v>
      </c>
    </row>
    <row r="178" spans="1:17" s="67" customFormat="1" ht="12" customHeight="1" collapsed="1">
      <c r="A178" s="67" t="s">
        <v>127</v>
      </c>
      <c r="B178" s="87"/>
      <c r="C178" s="96" t="s">
        <v>103</v>
      </c>
      <c r="D178" s="51"/>
      <c r="E178" s="51"/>
      <c r="F178" s="197">
        <v>3859454.644</v>
      </c>
      <c r="G178" s="197">
        <v>4650833.664000001</v>
      </c>
      <c r="H178" s="197">
        <f>+F178-G178</f>
        <v>-791379.020000001</v>
      </c>
      <c r="I178" s="138">
        <f>IF(G178&lt;0,IF(H178=0,0,IF(OR(G178=0,F178=0),"N.M.",IF(ABS(H178/G178)&gt;=10,"N.M.",H178/(-G178)))),IF(H178=0,0,IF(OR(G178=0,F178=0),"N.M.",IF(ABS(H178/G178)&gt;=10,"N.M.",H178/G178))))</f>
        <v>-0.17015853009874507</v>
      </c>
      <c r="J178" s="157"/>
      <c r="K178" s="197">
        <v>3676667.0039999997</v>
      </c>
      <c r="L178" s="197">
        <f>+F178-K178</f>
        <v>182787.64000000013</v>
      </c>
      <c r="M178" s="138" t="str">
        <f>IF(K178&lt;0,IF(L178=0,0,IF(OR(K178=0,N178=0),"N.M.",IF(ABS(L178/K178)&gt;=10,"N.M.",L178/(-K178)))),IF(L178=0,0,IF(OR(K178=0,N178=0),"N.M.",IF(ABS(L178/K178)&gt;=10,"N.M.",L178/K178))))</f>
        <v>N.M.</v>
      </c>
      <c r="N178" s="157"/>
      <c r="O178" s="197">
        <v>3675753.864</v>
      </c>
      <c r="P178" s="197">
        <f>+F178-O178</f>
        <v>183700.7799999998</v>
      </c>
      <c r="Q178" s="138">
        <f>IF(O178&lt;0,IF(P178=0,0,IF(OR(O178=0,F178=0),"N.M.",IF(ABS(P178/O178)&gt;=10,"N.M.",P178/(-O178)))),IF(P178=0,0,IF(OR(O178=0,F178=0),"N.M.",IF(ABS(P178/O178)&gt;=10,"N.M.",P178/O178))))</f>
        <v>0.04997635500003103</v>
      </c>
    </row>
    <row r="179" spans="1:17" s="75" customFormat="1" ht="12" customHeight="1">
      <c r="A179" s="75" t="s">
        <v>106</v>
      </c>
      <c r="B179" s="93"/>
      <c r="C179" s="75" t="s">
        <v>139</v>
      </c>
      <c r="D179" s="74"/>
      <c r="E179" s="74"/>
      <c r="F179" s="74">
        <f>+F178+F168+F154+F148+F144+F131+F125+F113+F109+F95+F78+F75</f>
        <v>164769969.235</v>
      </c>
      <c r="G179" s="74">
        <f>+G178+G168+G154+G148+G144+G131+G125+G113+G109+G95+G78+G75</f>
        <v>88138250.52200001</v>
      </c>
      <c r="H179" s="74">
        <f>+F179-G179</f>
        <v>76631718.713</v>
      </c>
      <c r="I179" s="137">
        <f>IF(G179&lt;0,IF(H179=0,0,IF(OR(G179=0,F179=0),"N.M.",IF(ABS(H179/G179)&gt;=10,"N.M.",H179/(-G179)))),IF(H179=0,0,IF(OR(G179=0,F179=0),"N.M.",IF(ABS(H179/G179)&gt;=10,"N.M.",H179/G179))))</f>
        <v>0.8694490559904193</v>
      </c>
      <c r="J179" s="163" t="s">
        <v>65</v>
      </c>
      <c r="K179" s="74">
        <f>+K178+K168+K154+K148+K144+K131+K125+K113+K109+K95+K78+K75</f>
        <v>172618431.75800002</v>
      </c>
      <c r="L179" s="74">
        <f>+F179-K179</f>
        <v>-7848462.523000002</v>
      </c>
      <c r="M179" s="137">
        <f>IF(K179&lt;0,IF(L179=0,0,IF(OR(K179=0,N179=0),"N.M.",IF(ABS(L179/K179)&gt;=10,"N.M.",L179/(-K179)))),IF(L179=0,0,IF(OR(K179=0,N179=0),"N.M.",IF(ABS(L179/K179)&gt;=10,"N.M.",L179/K179))))</f>
        <v>-0.045467117520816336</v>
      </c>
      <c r="N179" s="163" t="s">
        <v>65</v>
      </c>
      <c r="O179" s="74">
        <f>+O178+O168+O154+O148+O144+O131+O125+O113+O109+O95+O78+O75</f>
        <v>165680945.86699998</v>
      </c>
      <c r="P179" s="74">
        <f>+F179-O179</f>
        <v>-910976.6319999695</v>
      </c>
      <c r="Q179" s="137">
        <f>IF(O179&lt;0,IF(P179=0,0,IF(OR(O179=0,F179=0),"N.M.",IF(ABS(P179/O179)&gt;=10,"N.M.",P179/(-O179)))),IF(P179=0,0,IF(OR(O179=0,F179=0),"N.M.",IF(ABS(P179/O179)&gt;=10,"N.M.",P179/O179))))</f>
        <v>-0.00549837899121637</v>
      </c>
    </row>
    <row r="180" spans="2:17" s="67" customFormat="1" ht="6" customHeight="1">
      <c r="B180" s="87"/>
      <c r="D180" s="51"/>
      <c r="E180" s="51"/>
      <c r="F180" s="51"/>
      <c r="G180" s="51"/>
      <c r="H180" s="51"/>
      <c r="I180" s="136"/>
      <c r="J180" s="162"/>
      <c r="K180" s="51"/>
      <c r="L180" s="51"/>
      <c r="M180" s="136"/>
      <c r="N180" s="162"/>
      <c r="O180" s="51"/>
      <c r="P180" s="51"/>
      <c r="Q180" s="136"/>
    </row>
    <row r="181" spans="2:17" s="67" customFormat="1" ht="0.75" customHeight="1" hidden="1" outlineLevel="1">
      <c r="B181" s="87"/>
      <c r="D181" s="51"/>
      <c r="E181" s="51"/>
      <c r="F181" s="51"/>
      <c r="G181" s="51"/>
      <c r="H181" s="51"/>
      <c r="I181" s="136"/>
      <c r="J181" s="162"/>
      <c r="K181" s="51"/>
      <c r="L181" s="51"/>
      <c r="M181" s="136"/>
      <c r="N181" s="162"/>
      <c r="O181" s="51"/>
      <c r="P181" s="51"/>
      <c r="Q181" s="136"/>
    </row>
    <row r="182" spans="1:17" s="15" customFormat="1" ht="12.75" hidden="1" outlineLevel="2">
      <c r="A182" s="15" t="s">
        <v>655</v>
      </c>
      <c r="B182" s="15" t="s">
        <v>656</v>
      </c>
      <c r="C182" s="134" t="s">
        <v>657</v>
      </c>
      <c r="D182" s="16"/>
      <c r="E182" s="16"/>
      <c r="F182" s="16">
        <v>5204956.02</v>
      </c>
      <c r="G182" s="16">
        <v>6456335.62</v>
      </c>
      <c r="H182" s="16">
        <f aca="true" t="shared" si="56" ref="H182:H203">+F182-G182</f>
        <v>-1251379.6000000006</v>
      </c>
      <c r="I182" s="53">
        <f aca="true" t="shared" si="57" ref="I182:I203">IF(G182&lt;0,IF(H182=0,0,IF(OR(G182=0,F182=0),"N.M.",IF(ABS(H182/G182)&gt;=10,"N.M.",H182/(-G182)))),IF(H182=0,0,IF(OR(G182=0,F182=0),"N.M.",IF(ABS(H182/G182)&gt;=10,"N.M.",H182/G182))))</f>
        <v>-0.1938219562383903</v>
      </c>
      <c r="J182" s="174"/>
      <c r="K182" s="256">
        <v>5204956.02</v>
      </c>
      <c r="L182" s="16">
        <f aca="true" t="shared" si="58" ref="L182:L203">+F182-K182</f>
        <v>0</v>
      </c>
      <c r="M182" s="53">
        <f aca="true" t="shared" si="59" ref="M182:M203">IF(K182&lt;0,IF(L182=0,0,IF(OR(K182=0,N182=0),"N.M.",IF(ABS(L182/K182)&gt;=10,"N.M.",L182/(-K182)))),IF(L182=0,0,IF(OR(K182=0,N182=0),"N.M.",IF(ABS(L182/K182)&gt;=10,"N.M.",L182/K182))))</f>
        <v>0</v>
      </c>
      <c r="N182" s="174"/>
      <c r="O182" s="256">
        <v>6456335.62</v>
      </c>
      <c r="P182" s="16">
        <f aca="true" t="shared" si="60" ref="P182:P203">+F182-O182</f>
        <v>-1251379.6000000006</v>
      </c>
      <c r="Q182" s="53">
        <f aca="true" t="shared" si="61" ref="Q182:Q203">IF(O182&lt;0,IF(P182=0,0,IF(OR(O182=0,F182=0),"N.M.",IF(ABS(P182/O182)&gt;=10,"N.M.",P182/(-O182)))),IF(P182=0,0,IF(OR(O182=0,F182=0),"N.M.",IF(ABS(P182/O182)&gt;=10,"N.M.",P182/O182))))</f>
        <v>-0.1938219562383903</v>
      </c>
    </row>
    <row r="183" spans="1:17" s="15" customFormat="1" ht="12.75" hidden="1" outlineLevel="2">
      <c r="A183" s="15" t="s">
        <v>658</v>
      </c>
      <c r="B183" s="15" t="s">
        <v>659</v>
      </c>
      <c r="C183" s="134" t="s">
        <v>660</v>
      </c>
      <c r="D183" s="16"/>
      <c r="E183" s="16"/>
      <c r="F183" s="16">
        <v>1433611</v>
      </c>
      <c r="G183" s="16">
        <v>1123198</v>
      </c>
      <c r="H183" s="16">
        <f t="shared" si="56"/>
        <v>310413</v>
      </c>
      <c r="I183" s="53">
        <f t="shared" si="57"/>
        <v>0.2763653425308806</v>
      </c>
      <c r="J183" s="174"/>
      <c r="K183" s="256">
        <v>1397080</v>
      </c>
      <c r="L183" s="16">
        <f t="shared" si="58"/>
        <v>36531</v>
      </c>
      <c r="M183" s="53" t="str">
        <f t="shared" si="59"/>
        <v>N.M.</v>
      </c>
      <c r="N183" s="174"/>
      <c r="O183" s="256">
        <v>1244548</v>
      </c>
      <c r="P183" s="16">
        <f t="shared" si="60"/>
        <v>189063</v>
      </c>
      <c r="Q183" s="53">
        <f t="shared" si="61"/>
        <v>0.1519129836695732</v>
      </c>
    </row>
    <row r="184" spans="1:17" s="15" customFormat="1" ht="12.75" hidden="1" outlineLevel="2">
      <c r="A184" s="15" t="s">
        <v>661</v>
      </c>
      <c r="B184" s="15" t="s">
        <v>662</v>
      </c>
      <c r="C184" s="134" t="s">
        <v>663</v>
      </c>
      <c r="D184" s="16"/>
      <c r="E184" s="16"/>
      <c r="F184" s="16">
        <v>-18393572.35</v>
      </c>
      <c r="G184" s="16">
        <v>-15579370</v>
      </c>
      <c r="H184" s="16">
        <f t="shared" si="56"/>
        <v>-2814202.3500000015</v>
      </c>
      <c r="I184" s="53">
        <f t="shared" si="57"/>
        <v>-0.18063646668639372</v>
      </c>
      <c r="J184" s="174"/>
      <c r="K184" s="256">
        <v>-18875121</v>
      </c>
      <c r="L184" s="16">
        <f t="shared" si="58"/>
        <v>481548.6499999985</v>
      </c>
      <c r="M184" s="53" t="str">
        <f t="shared" si="59"/>
        <v>N.M.</v>
      </c>
      <c r="N184" s="174"/>
      <c r="O184" s="256">
        <v>-16945216</v>
      </c>
      <c r="P184" s="16">
        <f t="shared" si="60"/>
        <v>-1448356.3500000015</v>
      </c>
      <c r="Q184" s="53">
        <f t="shared" si="61"/>
        <v>-0.0854728762383437</v>
      </c>
    </row>
    <row r="185" spans="1:17" s="15" customFormat="1" ht="12.75" hidden="1" outlineLevel="2">
      <c r="A185" s="15" t="s">
        <v>664</v>
      </c>
      <c r="B185" s="15" t="s">
        <v>665</v>
      </c>
      <c r="C185" s="134" t="s">
        <v>666</v>
      </c>
      <c r="D185" s="16"/>
      <c r="E185" s="16"/>
      <c r="F185" s="16">
        <v>4402735</v>
      </c>
      <c r="G185" s="16">
        <v>3832975</v>
      </c>
      <c r="H185" s="16">
        <f t="shared" si="56"/>
        <v>569760</v>
      </c>
      <c r="I185" s="53">
        <f t="shared" si="57"/>
        <v>0.14864693873557747</v>
      </c>
      <c r="J185" s="174"/>
      <c r="K185" s="256">
        <v>4321031</v>
      </c>
      <c r="L185" s="16">
        <f t="shared" si="58"/>
        <v>81704</v>
      </c>
      <c r="M185" s="53" t="str">
        <f t="shared" si="59"/>
        <v>N.M.</v>
      </c>
      <c r="N185" s="174"/>
      <c r="O185" s="256">
        <v>4018519</v>
      </c>
      <c r="P185" s="16">
        <f t="shared" si="60"/>
        <v>384216</v>
      </c>
      <c r="Q185" s="53">
        <f t="shared" si="61"/>
        <v>0.09561134338297268</v>
      </c>
    </row>
    <row r="186" spans="1:17" s="15" customFormat="1" ht="12.75" hidden="1" outlineLevel="2">
      <c r="A186" s="15" t="s">
        <v>667</v>
      </c>
      <c r="B186" s="15" t="s">
        <v>668</v>
      </c>
      <c r="C186" s="134" t="s">
        <v>669</v>
      </c>
      <c r="D186" s="16"/>
      <c r="E186" s="16"/>
      <c r="F186" s="16">
        <v>12557226.35</v>
      </c>
      <c r="G186" s="16">
        <v>10855388</v>
      </c>
      <c r="H186" s="16">
        <f t="shared" si="56"/>
        <v>1701838.3499999996</v>
      </c>
      <c r="I186" s="53">
        <f t="shared" si="57"/>
        <v>0.15677360864484988</v>
      </c>
      <c r="J186" s="174"/>
      <c r="K186" s="256">
        <v>12185000.17</v>
      </c>
      <c r="L186" s="16">
        <f t="shared" si="58"/>
        <v>372226.1799999997</v>
      </c>
      <c r="M186" s="53" t="str">
        <f t="shared" si="59"/>
        <v>N.M.</v>
      </c>
      <c r="N186" s="174"/>
      <c r="O186" s="256">
        <v>11708655</v>
      </c>
      <c r="P186" s="16">
        <f t="shared" si="60"/>
        <v>848571.3499999996</v>
      </c>
      <c r="Q186" s="53">
        <f t="shared" si="61"/>
        <v>0.07247385374323521</v>
      </c>
    </row>
    <row r="187" spans="1:17" s="15" customFormat="1" ht="12.75" hidden="1" outlineLevel="2">
      <c r="A187" s="15" t="s">
        <v>670</v>
      </c>
      <c r="B187" s="15" t="s">
        <v>671</v>
      </c>
      <c r="C187" s="134" t="s">
        <v>672</v>
      </c>
      <c r="D187" s="16"/>
      <c r="E187" s="16"/>
      <c r="F187" s="16">
        <v>715752</v>
      </c>
      <c r="G187" s="16">
        <v>749160</v>
      </c>
      <c r="H187" s="16">
        <f t="shared" si="56"/>
        <v>-33408</v>
      </c>
      <c r="I187" s="53">
        <f t="shared" si="57"/>
        <v>-0.04459394521864488</v>
      </c>
      <c r="J187" s="174"/>
      <c r="K187" s="256">
        <v>718536</v>
      </c>
      <c r="L187" s="16">
        <f t="shared" si="58"/>
        <v>-2784</v>
      </c>
      <c r="M187" s="53" t="str">
        <f t="shared" si="59"/>
        <v>N.M.</v>
      </c>
      <c r="N187" s="174"/>
      <c r="O187" s="256">
        <v>732456</v>
      </c>
      <c r="P187" s="16">
        <f t="shared" si="60"/>
        <v>-16704</v>
      </c>
      <c r="Q187" s="53">
        <f t="shared" si="61"/>
        <v>-0.02280546544775386</v>
      </c>
    </row>
    <row r="188" spans="1:17" s="15" customFormat="1" ht="12.75" hidden="1" outlineLevel="2">
      <c r="A188" s="15" t="s">
        <v>673</v>
      </c>
      <c r="B188" s="15" t="s">
        <v>674</v>
      </c>
      <c r="C188" s="134" t="s">
        <v>675</v>
      </c>
      <c r="D188" s="16"/>
      <c r="E188" s="16"/>
      <c r="F188" s="16">
        <v>111541</v>
      </c>
      <c r="G188" s="16">
        <v>116749</v>
      </c>
      <c r="H188" s="16">
        <f t="shared" si="56"/>
        <v>-5208</v>
      </c>
      <c r="I188" s="53">
        <f t="shared" si="57"/>
        <v>-0.04460851913078485</v>
      </c>
      <c r="J188" s="174"/>
      <c r="K188" s="256">
        <v>111975</v>
      </c>
      <c r="L188" s="16">
        <f t="shared" si="58"/>
        <v>-434</v>
      </c>
      <c r="M188" s="53" t="str">
        <f t="shared" si="59"/>
        <v>N.M.</v>
      </c>
      <c r="N188" s="174"/>
      <c r="O188" s="256">
        <v>114145</v>
      </c>
      <c r="P188" s="16">
        <f t="shared" si="60"/>
        <v>-2604</v>
      </c>
      <c r="Q188" s="53">
        <f t="shared" si="61"/>
        <v>-0.02281308861535766</v>
      </c>
    </row>
    <row r="189" spans="1:17" s="15" customFormat="1" ht="12.75" hidden="1" outlineLevel="2">
      <c r="A189" s="15" t="s">
        <v>676</v>
      </c>
      <c r="B189" s="15" t="s">
        <v>677</v>
      </c>
      <c r="C189" s="134" t="s">
        <v>678</v>
      </c>
      <c r="D189" s="16"/>
      <c r="E189" s="16"/>
      <c r="F189" s="16">
        <v>0</v>
      </c>
      <c r="G189" s="16">
        <v>0</v>
      </c>
      <c r="H189" s="16">
        <f t="shared" si="56"/>
        <v>0</v>
      </c>
      <c r="I189" s="53">
        <f t="shared" si="57"/>
        <v>0</v>
      </c>
      <c r="J189" s="174"/>
      <c r="K189" s="256">
        <v>91895.12</v>
      </c>
      <c r="L189" s="16">
        <f t="shared" si="58"/>
        <v>-91895.12</v>
      </c>
      <c r="M189" s="53" t="str">
        <f t="shared" si="59"/>
        <v>N.M.</v>
      </c>
      <c r="N189" s="174"/>
      <c r="O189" s="256">
        <v>0</v>
      </c>
      <c r="P189" s="16">
        <f t="shared" si="60"/>
        <v>0</v>
      </c>
      <c r="Q189" s="53">
        <f t="shared" si="61"/>
        <v>0</v>
      </c>
    </row>
    <row r="190" spans="1:17" s="15" customFormat="1" ht="12.75" hidden="1" outlineLevel="2">
      <c r="A190" s="15" t="s">
        <v>679</v>
      </c>
      <c r="B190" s="15" t="s">
        <v>680</v>
      </c>
      <c r="C190" s="134" t="s">
        <v>681</v>
      </c>
      <c r="D190" s="16"/>
      <c r="E190" s="16"/>
      <c r="F190" s="16">
        <v>43452.38</v>
      </c>
      <c r="G190" s="16">
        <v>0</v>
      </c>
      <c r="H190" s="16">
        <f t="shared" si="56"/>
        <v>43452.38</v>
      </c>
      <c r="I190" s="53" t="str">
        <f t="shared" si="57"/>
        <v>N.M.</v>
      </c>
      <c r="J190" s="174"/>
      <c r="K190" s="256">
        <v>-1510.1100000000001</v>
      </c>
      <c r="L190" s="16">
        <f t="shared" si="58"/>
        <v>44962.49</v>
      </c>
      <c r="M190" s="53" t="str">
        <f t="shared" si="59"/>
        <v>N.M.</v>
      </c>
      <c r="N190" s="174"/>
      <c r="O190" s="256">
        <v>93036.27</v>
      </c>
      <c r="P190" s="16">
        <f t="shared" si="60"/>
        <v>-49583.89000000001</v>
      </c>
      <c r="Q190" s="53">
        <f t="shared" si="61"/>
        <v>-0.5329522561469845</v>
      </c>
    </row>
    <row r="191" spans="1:17" s="15" customFormat="1" ht="12.75" hidden="1" outlineLevel="2">
      <c r="A191" s="15" t="s">
        <v>682</v>
      </c>
      <c r="B191" s="15" t="s">
        <v>683</v>
      </c>
      <c r="C191" s="134" t="s">
        <v>684</v>
      </c>
      <c r="D191" s="16"/>
      <c r="E191" s="16"/>
      <c r="F191" s="16">
        <v>18793776</v>
      </c>
      <c r="G191" s="16">
        <v>23492206</v>
      </c>
      <c r="H191" s="16">
        <f t="shared" si="56"/>
        <v>-4698430</v>
      </c>
      <c r="I191" s="53">
        <f t="shared" si="57"/>
        <v>-0.19999952324613535</v>
      </c>
      <c r="J191" s="174"/>
      <c r="K191" s="256">
        <v>19185313</v>
      </c>
      <c r="L191" s="16">
        <f t="shared" si="58"/>
        <v>-391537</v>
      </c>
      <c r="M191" s="53" t="str">
        <f t="shared" si="59"/>
        <v>N.M.</v>
      </c>
      <c r="N191" s="174"/>
      <c r="O191" s="256">
        <v>21142998</v>
      </c>
      <c r="P191" s="16">
        <f t="shared" si="60"/>
        <v>-2349222</v>
      </c>
      <c r="Q191" s="53">
        <f t="shared" si="61"/>
        <v>-0.1111111111111111</v>
      </c>
    </row>
    <row r="192" spans="1:17" s="15" customFormat="1" ht="12.75" hidden="1" outlineLevel="2">
      <c r="A192" s="15" t="s">
        <v>685</v>
      </c>
      <c r="B192" s="15" t="s">
        <v>686</v>
      </c>
      <c r="C192" s="134" t="s">
        <v>687</v>
      </c>
      <c r="D192" s="16"/>
      <c r="E192" s="16"/>
      <c r="F192" s="16">
        <v>-141326.65</v>
      </c>
      <c r="G192" s="16">
        <v>-163754.65</v>
      </c>
      <c r="H192" s="16">
        <f t="shared" si="56"/>
        <v>22428</v>
      </c>
      <c r="I192" s="53">
        <f t="shared" si="57"/>
        <v>0.136960996222092</v>
      </c>
      <c r="J192" s="174"/>
      <c r="K192" s="256">
        <v>-143195.65</v>
      </c>
      <c r="L192" s="16">
        <f t="shared" si="58"/>
        <v>1869</v>
      </c>
      <c r="M192" s="53" t="str">
        <f t="shared" si="59"/>
        <v>N.M.</v>
      </c>
      <c r="N192" s="174"/>
      <c r="O192" s="256">
        <v>-152540.65</v>
      </c>
      <c r="P192" s="16">
        <f t="shared" si="60"/>
        <v>11214</v>
      </c>
      <c r="Q192" s="53">
        <f t="shared" si="61"/>
        <v>0.07351483030916678</v>
      </c>
    </row>
    <row r="193" spans="1:17" s="15" customFormat="1" ht="12.75" hidden="1" outlineLevel="2">
      <c r="A193" s="15" t="s">
        <v>688</v>
      </c>
      <c r="B193" s="15" t="s">
        <v>689</v>
      </c>
      <c r="C193" s="134" t="s">
        <v>690</v>
      </c>
      <c r="D193" s="16"/>
      <c r="E193" s="16"/>
      <c r="F193" s="16">
        <v>302835.708</v>
      </c>
      <c r="G193" s="16">
        <v>325711.438</v>
      </c>
      <c r="H193" s="16">
        <f t="shared" si="56"/>
        <v>-22875.73000000004</v>
      </c>
      <c r="I193" s="53">
        <f t="shared" si="57"/>
        <v>-0.07023311843288733</v>
      </c>
      <c r="J193" s="174"/>
      <c r="K193" s="256">
        <v>304810.758</v>
      </c>
      <c r="L193" s="16">
        <f t="shared" si="58"/>
        <v>-1975.0499999999884</v>
      </c>
      <c r="M193" s="53" t="str">
        <f t="shared" si="59"/>
        <v>N.M.</v>
      </c>
      <c r="N193" s="174"/>
      <c r="O193" s="256">
        <v>314496.108</v>
      </c>
      <c r="P193" s="16">
        <f t="shared" si="60"/>
        <v>-11660.400000000023</v>
      </c>
      <c r="Q193" s="53">
        <f t="shared" si="61"/>
        <v>-0.037076452469167034</v>
      </c>
    </row>
    <row r="194" spans="1:17" s="15" customFormat="1" ht="12.75" hidden="1" outlineLevel="2">
      <c r="A194" s="15" t="s">
        <v>691</v>
      </c>
      <c r="B194" s="15" t="s">
        <v>692</v>
      </c>
      <c r="C194" s="134" t="s">
        <v>693</v>
      </c>
      <c r="D194" s="16"/>
      <c r="E194" s="16"/>
      <c r="F194" s="16">
        <v>454518.231</v>
      </c>
      <c r="G194" s="16">
        <v>564331.131</v>
      </c>
      <c r="H194" s="16">
        <f t="shared" si="56"/>
        <v>-109812.90000000002</v>
      </c>
      <c r="I194" s="53">
        <f t="shared" si="57"/>
        <v>-0.19458947764481915</v>
      </c>
      <c r="J194" s="174"/>
      <c r="K194" s="256">
        <v>463978.741</v>
      </c>
      <c r="L194" s="16">
        <f t="shared" si="58"/>
        <v>-9460.509999999951</v>
      </c>
      <c r="M194" s="53" t="str">
        <f t="shared" si="59"/>
        <v>N.M.</v>
      </c>
      <c r="N194" s="174"/>
      <c r="O194" s="256">
        <v>510427.131</v>
      </c>
      <c r="P194" s="16">
        <f t="shared" si="60"/>
        <v>-55908.899999999965</v>
      </c>
      <c r="Q194" s="53">
        <f t="shared" si="61"/>
        <v>-0.10953355847379509</v>
      </c>
    </row>
    <row r="195" spans="1:17" s="15" customFormat="1" ht="12.75" hidden="1" outlineLevel="2">
      <c r="A195" s="15" t="s">
        <v>694</v>
      </c>
      <c r="B195" s="15" t="s">
        <v>695</v>
      </c>
      <c r="C195" s="134" t="s">
        <v>696</v>
      </c>
      <c r="D195" s="16"/>
      <c r="E195" s="16"/>
      <c r="F195" s="16">
        <v>319945.235</v>
      </c>
      <c r="G195" s="16">
        <v>344113.395</v>
      </c>
      <c r="H195" s="16">
        <f t="shared" si="56"/>
        <v>-24168.160000000033</v>
      </c>
      <c r="I195" s="53">
        <f t="shared" si="57"/>
        <v>-0.07023312765839886</v>
      </c>
      <c r="J195" s="174"/>
      <c r="K195" s="256">
        <v>322031.875</v>
      </c>
      <c r="L195" s="16">
        <f t="shared" si="58"/>
        <v>-2086.640000000014</v>
      </c>
      <c r="M195" s="53" t="str">
        <f t="shared" si="59"/>
        <v>N.M.</v>
      </c>
      <c r="N195" s="174"/>
      <c r="O195" s="256">
        <v>332264.425</v>
      </c>
      <c r="P195" s="16">
        <f t="shared" si="60"/>
        <v>-12319.190000000002</v>
      </c>
      <c r="Q195" s="53">
        <f t="shared" si="61"/>
        <v>-0.037076464024097686</v>
      </c>
    </row>
    <row r="196" spans="1:17" s="15" customFormat="1" ht="12.75" hidden="1" outlineLevel="2">
      <c r="A196" s="15" t="s">
        <v>697</v>
      </c>
      <c r="B196" s="15" t="s">
        <v>698</v>
      </c>
      <c r="C196" s="134" t="s">
        <v>699</v>
      </c>
      <c r="D196" s="16"/>
      <c r="E196" s="16"/>
      <c r="F196" s="16">
        <v>190746.4</v>
      </c>
      <c r="G196" s="16">
        <v>216440.89</v>
      </c>
      <c r="H196" s="16">
        <f t="shared" si="56"/>
        <v>-25694.49000000002</v>
      </c>
      <c r="I196" s="53">
        <f t="shared" si="57"/>
        <v>-0.11871365895788</v>
      </c>
      <c r="J196" s="174"/>
      <c r="K196" s="256">
        <v>192962.84</v>
      </c>
      <c r="L196" s="16">
        <f t="shared" si="58"/>
        <v>-2216.4400000000023</v>
      </c>
      <c r="M196" s="53" t="str">
        <f t="shared" si="59"/>
        <v>N.M.</v>
      </c>
      <c r="N196" s="174"/>
      <c r="O196" s="256">
        <v>203837.28</v>
      </c>
      <c r="P196" s="16">
        <f t="shared" si="60"/>
        <v>-13090.880000000005</v>
      </c>
      <c r="Q196" s="53">
        <f t="shared" si="61"/>
        <v>-0.06422220704671885</v>
      </c>
    </row>
    <row r="197" spans="1:17" s="15" customFormat="1" ht="12.75" hidden="1" outlineLevel="2">
      <c r="A197" s="15" t="s">
        <v>700</v>
      </c>
      <c r="B197" s="15" t="s">
        <v>701</v>
      </c>
      <c r="C197" s="134" t="s">
        <v>702</v>
      </c>
      <c r="D197" s="16"/>
      <c r="E197" s="16"/>
      <c r="F197" s="16">
        <v>158500.765</v>
      </c>
      <c r="G197" s="16">
        <v>170473.685</v>
      </c>
      <c r="H197" s="16">
        <f t="shared" si="56"/>
        <v>-11972.919999999984</v>
      </c>
      <c r="I197" s="53">
        <f t="shared" si="57"/>
        <v>-0.07023324450339642</v>
      </c>
      <c r="J197" s="174"/>
      <c r="K197" s="256">
        <v>159534.485</v>
      </c>
      <c r="L197" s="16">
        <f t="shared" si="58"/>
        <v>-1033.719999999972</v>
      </c>
      <c r="M197" s="53" t="str">
        <f t="shared" si="59"/>
        <v>N.M.</v>
      </c>
      <c r="N197" s="174"/>
      <c r="O197" s="256">
        <v>164603.705</v>
      </c>
      <c r="P197" s="16">
        <f t="shared" si="60"/>
        <v>-6102.939999999973</v>
      </c>
      <c r="Q197" s="53">
        <f t="shared" si="61"/>
        <v>-0.03707656519639077</v>
      </c>
    </row>
    <row r="198" spans="1:17" s="15" customFormat="1" ht="12.75" hidden="1" outlineLevel="2">
      <c r="A198" s="15" t="s">
        <v>703</v>
      </c>
      <c r="B198" s="15" t="s">
        <v>704</v>
      </c>
      <c r="C198" s="134" t="s">
        <v>705</v>
      </c>
      <c r="D198" s="16"/>
      <c r="E198" s="16"/>
      <c r="F198" s="16">
        <v>41400479</v>
      </c>
      <c r="G198" s="16">
        <v>40602916</v>
      </c>
      <c r="H198" s="16">
        <f t="shared" si="56"/>
        <v>797563</v>
      </c>
      <c r="I198" s="53">
        <f t="shared" si="57"/>
        <v>0.019642998054622482</v>
      </c>
      <c r="J198" s="174"/>
      <c r="K198" s="256">
        <v>42175442.5</v>
      </c>
      <c r="L198" s="16">
        <f t="shared" si="58"/>
        <v>-774963.5</v>
      </c>
      <c r="M198" s="53" t="str">
        <f t="shared" si="59"/>
        <v>N.M.</v>
      </c>
      <c r="N198" s="174"/>
      <c r="O198" s="256">
        <v>42950406</v>
      </c>
      <c r="P198" s="16">
        <f t="shared" si="60"/>
        <v>-1549927</v>
      </c>
      <c r="Q198" s="53">
        <f t="shared" si="61"/>
        <v>-0.03608643420041245</v>
      </c>
    </row>
    <row r="199" spans="1:17" s="15" customFormat="1" ht="12.75" hidden="1" outlineLevel="2">
      <c r="A199" s="15" t="s">
        <v>706</v>
      </c>
      <c r="B199" s="15" t="s">
        <v>707</v>
      </c>
      <c r="C199" s="134" t="s">
        <v>708</v>
      </c>
      <c r="D199" s="16"/>
      <c r="E199" s="16"/>
      <c r="F199" s="16">
        <v>15674017</v>
      </c>
      <c r="G199" s="16">
        <v>14656165</v>
      </c>
      <c r="H199" s="16">
        <f t="shared" si="56"/>
        <v>1017852</v>
      </c>
      <c r="I199" s="53">
        <f t="shared" si="57"/>
        <v>0.0694487268668168</v>
      </c>
      <c r="J199" s="174"/>
      <c r="K199" s="256">
        <v>15853142.5</v>
      </c>
      <c r="L199" s="16">
        <f t="shared" si="58"/>
        <v>-179125.5</v>
      </c>
      <c r="M199" s="53" t="str">
        <f t="shared" si="59"/>
        <v>N.M.</v>
      </c>
      <c r="N199" s="174"/>
      <c r="O199" s="256">
        <v>16032268</v>
      </c>
      <c r="P199" s="16">
        <f t="shared" si="60"/>
        <v>-358251</v>
      </c>
      <c r="Q199" s="53">
        <f t="shared" si="61"/>
        <v>-0.02234562196689826</v>
      </c>
    </row>
    <row r="200" spans="1:17" s="15" customFormat="1" ht="12.75" hidden="1" outlineLevel="2">
      <c r="A200" s="15" t="s">
        <v>709</v>
      </c>
      <c r="B200" s="15" t="s">
        <v>710</v>
      </c>
      <c r="C200" s="134" t="s">
        <v>711</v>
      </c>
      <c r="D200" s="16"/>
      <c r="E200" s="16"/>
      <c r="F200" s="16">
        <v>-130196.5</v>
      </c>
      <c r="G200" s="16">
        <v>-122035</v>
      </c>
      <c r="H200" s="16">
        <f t="shared" si="56"/>
        <v>-8161.5</v>
      </c>
      <c r="I200" s="53">
        <f t="shared" si="57"/>
        <v>-0.06687835457041012</v>
      </c>
      <c r="J200" s="174"/>
      <c r="K200" s="256">
        <v>-129851.25</v>
      </c>
      <c r="L200" s="16">
        <f t="shared" si="58"/>
        <v>-345.25</v>
      </c>
      <c r="M200" s="53" t="str">
        <f t="shared" si="59"/>
        <v>N.M.</v>
      </c>
      <c r="N200" s="174"/>
      <c r="O200" s="256">
        <v>-129506</v>
      </c>
      <c r="P200" s="16">
        <f t="shared" si="60"/>
        <v>-690.5</v>
      </c>
      <c r="Q200" s="53">
        <f t="shared" si="61"/>
        <v>-0.005331799298874183</v>
      </c>
    </row>
    <row r="201" spans="1:17" s="15" customFormat="1" ht="12.75" hidden="1" outlineLevel="2">
      <c r="A201" s="15" t="s">
        <v>712</v>
      </c>
      <c r="B201" s="15" t="s">
        <v>713</v>
      </c>
      <c r="C201" s="134" t="s">
        <v>714</v>
      </c>
      <c r="D201" s="16"/>
      <c r="E201" s="16"/>
      <c r="F201" s="16">
        <v>250004</v>
      </c>
      <c r="G201" s="16">
        <v>300000</v>
      </c>
      <c r="H201" s="16">
        <f t="shared" si="56"/>
        <v>-49996</v>
      </c>
      <c r="I201" s="53">
        <f t="shared" si="57"/>
        <v>-0.16665333333333332</v>
      </c>
      <c r="J201" s="174"/>
      <c r="K201" s="256">
        <v>220837</v>
      </c>
      <c r="L201" s="16">
        <f t="shared" si="58"/>
        <v>29167</v>
      </c>
      <c r="M201" s="53" t="str">
        <f t="shared" si="59"/>
        <v>N.M.</v>
      </c>
      <c r="N201" s="174"/>
      <c r="O201" s="256">
        <v>275002</v>
      </c>
      <c r="P201" s="16">
        <f t="shared" si="60"/>
        <v>-24998</v>
      </c>
      <c r="Q201" s="53">
        <f t="shared" si="61"/>
        <v>-0.09090115708249395</v>
      </c>
    </row>
    <row r="202" spans="1:17" s="15" customFormat="1" ht="12.75" hidden="1" outlineLevel="2">
      <c r="A202" s="15" t="s">
        <v>715</v>
      </c>
      <c r="B202" s="15" t="s">
        <v>716</v>
      </c>
      <c r="C202" s="134" t="s">
        <v>717</v>
      </c>
      <c r="D202" s="16"/>
      <c r="E202" s="16"/>
      <c r="F202" s="16">
        <v>83525742.17</v>
      </c>
      <c r="G202" s="16">
        <v>80483870.93</v>
      </c>
      <c r="H202" s="16">
        <f t="shared" si="56"/>
        <v>3041871.2399999946</v>
      </c>
      <c r="I202" s="53">
        <f t="shared" si="57"/>
        <v>0.03779479297964719</v>
      </c>
      <c r="J202" s="174"/>
      <c r="K202" s="256">
        <v>83492776.48</v>
      </c>
      <c r="L202" s="16">
        <f t="shared" si="58"/>
        <v>32965.689999997616</v>
      </c>
      <c r="M202" s="53" t="str">
        <f t="shared" si="59"/>
        <v>N.M.</v>
      </c>
      <c r="N202" s="174"/>
      <c r="O202" s="256">
        <v>83182558.29</v>
      </c>
      <c r="P202" s="16">
        <f t="shared" si="60"/>
        <v>343183.87999999523</v>
      </c>
      <c r="Q202" s="53">
        <f t="shared" si="61"/>
        <v>0.0041256711389369705</v>
      </c>
    </row>
    <row r="203" spans="1:17" s="15" customFormat="1" ht="12.75" hidden="1" outlineLevel="2">
      <c r="A203" s="15" t="s">
        <v>718</v>
      </c>
      <c r="B203" s="15" t="s">
        <v>719</v>
      </c>
      <c r="C203" s="134" t="s">
        <v>720</v>
      </c>
      <c r="D203" s="16"/>
      <c r="E203" s="16"/>
      <c r="F203" s="16">
        <v>41515841.07</v>
      </c>
      <c r="G203" s="16">
        <v>37534865</v>
      </c>
      <c r="H203" s="16">
        <f t="shared" si="56"/>
        <v>3980976.0700000003</v>
      </c>
      <c r="I203" s="53">
        <f t="shared" si="57"/>
        <v>0.10606075364864108</v>
      </c>
      <c r="J203" s="174"/>
      <c r="K203" s="256">
        <v>41647036.07</v>
      </c>
      <c r="L203" s="16">
        <f t="shared" si="58"/>
        <v>-131195</v>
      </c>
      <c r="M203" s="53" t="str">
        <f t="shared" si="59"/>
        <v>N.M.</v>
      </c>
      <c r="N203" s="174"/>
      <c r="O203" s="256">
        <v>42232048.27</v>
      </c>
      <c r="P203" s="16">
        <f t="shared" si="60"/>
        <v>-716207.200000003</v>
      </c>
      <c r="Q203" s="53">
        <f t="shared" si="61"/>
        <v>-0.01695885540339204</v>
      </c>
    </row>
    <row r="204" spans="1:17" s="67" customFormat="1" ht="12.75" hidden="1" outlineLevel="1">
      <c r="A204" s="67" t="s">
        <v>142</v>
      </c>
      <c r="B204" s="87"/>
      <c r="C204" s="82" t="s">
        <v>140</v>
      </c>
      <c r="D204" s="66"/>
      <c r="E204" s="66"/>
      <c r="F204" s="51">
        <v>208390583.829</v>
      </c>
      <c r="G204" s="51">
        <v>205959739.439</v>
      </c>
      <c r="H204" s="51">
        <f>+F204-G204</f>
        <v>2430844.3899999857</v>
      </c>
      <c r="I204" s="136">
        <f>IF(G204&lt;0,IF(H204=0,0,IF(OR(G204=0,F204=0),"N.M.",IF(ABS(H204/G204)&gt;=10,"N.M.",H204/(-G204)))),IF(H204=0,0,IF(OR(G204=0,F204=0),"N.M.",IF(ABS(H204/G204)&gt;=10,"N.M.",H204/G204))))</f>
        <v>0.011802522165842705</v>
      </c>
      <c r="J204" s="162"/>
      <c r="K204" s="51">
        <v>208898661.549</v>
      </c>
      <c r="L204" s="51">
        <f>+F204-K204</f>
        <v>-508077.7199999988</v>
      </c>
      <c r="M204" s="136" t="str">
        <f>IF(K204&lt;0,IF(L204=0,0,IF(OR(K204=0,N204=0),"N.M.",IF(ABS(L204/K204)&gt;=10,"N.M.",L204/(-K204)))),IF(L204=0,0,IF(OR(K204=0,N204=0),"N.M.",IF(ABS(L204/K204)&gt;=10,"N.M.",L204/K204))))</f>
        <v>N.M.</v>
      </c>
      <c r="N204" s="162"/>
      <c r="O204" s="51">
        <v>214481341.44900003</v>
      </c>
      <c r="P204" s="51">
        <f>+F204-O204</f>
        <v>-6090757.620000035</v>
      </c>
      <c r="Q204" s="136">
        <f>IF(O204&lt;0,IF(P204=0,0,IF(OR(O204=0,F204=0),"N.M.",IF(ABS(P204/O204)&gt;=10,"N.M.",P204/(-O204)))),IF(P204=0,0,IF(OR(O204=0,F204=0),"N.M.",IF(ABS(P204/O204)&gt;=10,"N.M.",P204/O204))))</f>
        <v>-0.02839761062128713</v>
      </c>
    </row>
    <row r="205" spans="1:17" s="15" customFormat="1" ht="12.75" hidden="1" outlineLevel="2">
      <c r="A205" s="15" t="s">
        <v>721</v>
      </c>
      <c r="B205" s="15" t="s">
        <v>722</v>
      </c>
      <c r="C205" s="134" t="s">
        <v>723</v>
      </c>
      <c r="D205" s="16"/>
      <c r="E205" s="16"/>
      <c r="F205" s="16">
        <v>720640.3</v>
      </c>
      <c r="G205" s="16">
        <v>754284.97</v>
      </c>
      <c r="H205" s="16">
        <f>+F205-G205</f>
        <v>-33644.669999999925</v>
      </c>
      <c r="I205" s="53">
        <f>IF(G205&lt;0,IF(H205=0,0,IF(OR(G205=0,F205=0),"N.M.",IF(ABS(H205/G205)&gt;=10,"N.M.",H205/(-G205)))),IF(H205=0,0,IF(OR(G205=0,F205=0),"N.M.",IF(ABS(H205/G205)&gt;=10,"N.M.",H205/G205))))</f>
        <v>-0.04460472014973323</v>
      </c>
      <c r="J205" s="174"/>
      <c r="K205" s="256">
        <v>723444.35</v>
      </c>
      <c r="L205" s="16">
        <f>+F205-K205</f>
        <v>-2804.04999999993</v>
      </c>
      <c r="M205" s="53" t="str">
        <f>IF(K205&lt;0,IF(L205=0,0,IF(OR(K205=0,N205=0),"N.M.",IF(ABS(L205/K205)&gt;=10,"N.M.",L205/(-K205)))),IF(L205=0,0,IF(OR(K205=0,N205=0),"N.M.",IF(ABS(L205/K205)&gt;=10,"N.M.",L205/K205))))</f>
        <v>N.M.</v>
      </c>
      <c r="N205" s="174"/>
      <c r="O205" s="256">
        <v>737464.6</v>
      </c>
      <c r="P205" s="16">
        <f>+F205-O205</f>
        <v>-16824.29999999993</v>
      </c>
      <c r="Q205" s="53">
        <f>IF(O205&lt;0,IF(P205=0,0,IF(OR(O205=0,F205=0),"N.M.",IF(ABS(P205/O205)&gt;=10,"N.M.",P205/(-O205)))),IF(P205=0,0,IF(OR(O205=0,F205=0),"N.M.",IF(ABS(P205/O205)&gt;=10,"N.M.",P205/O205))))</f>
        <v>-0.022813705227342343</v>
      </c>
    </row>
    <row r="206" spans="1:17" s="67" customFormat="1" ht="12.75" hidden="1" outlineLevel="1">
      <c r="A206" s="67" t="s">
        <v>143</v>
      </c>
      <c r="B206" s="87"/>
      <c r="C206" s="96" t="s">
        <v>141</v>
      </c>
      <c r="D206" s="66"/>
      <c r="E206" s="66"/>
      <c r="F206" s="197">
        <v>720640.3</v>
      </c>
      <c r="G206" s="197">
        <v>754284.97</v>
      </c>
      <c r="H206" s="197">
        <f>+F206-G206</f>
        <v>-33644.669999999925</v>
      </c>
      <c r="I206" s="138">
        <f>IF(G206&lt;0,IF(H206=0,0,IF(OR(G206=0,F206=0),"N.M.",IF(ABS(H206/G206)&gt;=10,"N.M.",H206/(-G206)))),IF(H206=0,0,IF(OR(G206=0,F206=0),"N.M.",IF(ABS(H206/G206)&gt;=10,"N.M.",H206/G206))))</f>
        <v>-0.04460472014973323</v>
      </c>
      <c r="J206" s="162"/>
      <c r="K206" s="197">
        <v>723444.35</v>
      </c>
      <c r="L206" s="197">
        <f>+F206-K206</f>
        <v>-2804.04999999993</v>
      </c>
      <c r="M206" s="138" t="str">
        <f>IF(K206&lt;0,IF(L206=0,0,IF(OR(K206=0,N206=0),"N.M.",IF(ABS(L206/K206)&gt;=10,"N.M.",L206/(-K206)))),IF(L206=0,0,IF(OR(K206=0,N206=0),"N.M.",IF(ABS(L206/K206)&gt;=10,"N.M.",L206/K206))))</f>
        <v>N.M.</v>
      </c>
      <c r="N206" s="162"/>
      <c r="O206" s="197">
        <v>737464.6</v>
      </c>
      <c r="P206" s="197">
        <f>+F206-O206</f>
        <v>-16824.29999999993</v>
      </c>
      <c r="Q206" s="138">
        <f>IF(O206&lt;0,IF(P206=0,0,IF(OR(O206=0,F206=0),"N.M.",IF(ABS(P206/O206)&gt;=10,"N.M.",P206/(-O206)))),IF(P206=0,0,IF(OR(O206=0,F206=0),"N.M.",IF(ABS(P206/O206)&gt;=10,"N.M.",P206/O206))))</f>
        <v>-0.022813705227342343</v>
      </c>
    </row>
    <row r="207" spans="1:17" s="75" customFormat="1" ht="12" customHeight="1" collapsed="1">
      <c r="A207" s="75" t="s">
        <v>152</v>
      </c>
      <c r="B207" s="93"/>
      <c r="C207" s="75" t="s">
        <v>67</v>
      </c>
      <c r="D207" s="74"/>
      <c r="E207" s="74"/>
      <c r="F207" s="74">
        <f>+F206+F204</f>
        <v>209111224.129</v>
      </c>
      <c r="G207" s="74">
        <f>+G206+G204</f>
        <v>206714024.409</v>
      </c>
      <c r="H207" s="74">
        <f>+F207-G207</f>
        <v>2397199.719999999</v>
      </c>
      <c r="I207" s="137">
        <f>IF(G207&lt;0,IF(H207=0,0,IF(OR(G207=0,F207=0),"N.M.",IF(ABS(H207/G207)&gt;=10,"N.M.",H207/(-G207)))),IF(H207=0,0,IF(OR(G207=0,F207=0),"N.M.",IF(ABS(H207/G207)&gt;=10,"N.M.",H207/G207))))</f>
        <v>0.011596696096714511</v>
      </c>
      <c r="J207" s="163"/>
      <c r="K207" s="74">
        <f>+K206+K204</f>
        <v>209622105.899</v>
      </c>
      <c r="L207" s="74">
        <f>+F207-K207</f>
        <v>-510881.7699999809</v>
      </c>
      <c r="M207" s="137" t="str">
        <f>IF(K207&lt;0,IF(L207=0,0,IF(OR(K207=0,N207=0),"N.M.",IF(ABS(L207/K207)&gt;=10,"N.M.",L207/(-K207)))),IF(L207=0,0,IF(OR(K207=0,N207=0),"N.M.",IF(ABS(L207/K207)&gt;=10,"N.M.",L207/K207))))</f>
        <v>N.M.</v>
      </c>
      <c r="N207" s="163"/>
      <c r="O207" s="74">
        <f>+O206+O204</f>
        <v>215218806.04900002</v>
      </c>
      <c r="P207" s="74">
        <f>+F207-O207</f>
        <v>-6107581.920000017</v>
      </c>
      <c r="Q207" s="137">
        <f>IF(O207&lt;0,IF(P207=0,0,IF(OR(O207=0,F207=0),"N.M.",IF(ABS(P207/O207)&gt;=10,"N.M.",P207/(-O207)))),IF(P207=0,0,IF(OR(O207=0,F207=0),"N.M.",IF(ABS(P207/O207)&gt;=10,"N.M.",P207/O207))))</f>
        <v>-0.02837847691901734</v>
      </c>
    </row>
    <row r="208" spans="2:17" s="67" customFormat="1" ht="7.5" customHeight="1">
      <c r="B208" s="87"/>
      <c r="D208" s="51"/>
      <c r="E208" s="51"/>
      <c r="F208" s="51"/>
      <c r="G208" s="51"/>
      <c r="H208" s="51"/>
      <c r="I208" s="136"/>
      <c r="J208" s="162"/>
      <c r="K208" s="51"/>
      <c r="L208" s="51"/>
      <c r="M208" s="136"/>
      <c r="N208" s="162"/>
      <c r="O208" s="51"/>
      <c r="P208" s="51"/>
      <c r="Q208" s="136"/>
    </row>
    <row r="209" spans="2:17" s="67" customFormat="1" ht="0.75" customHeight="1" hidden="1" outlineLevel="1">
      <c r="B209" s="87"/>
      <c r="D209" s="51"/>
      <c r="E209" s="51"/>
      <c r="F209" s="51"/>
      <c r="G209" s="51"/>
      <c r="H209" s="51"/>
      <c r="I209" s="136"/>
      <c r="J209" s="162"/>
      <c r="K209" s="51"/>
      <c r="L209" s="51"/>
      <c r="M209" s="136"/>
      <c r="N209" s="162"/>
      <c r="O209" s="51"/>
      <c r="P209" s="51"/>
      <c r="Q209" s="136"/>
    </row>
    <row r="210" spans="1:17" s="15" customFormat="1" ht="12.75" hidden="1" outlineLevel="2">
      <c r="A210" s="15" t="s">
        <v>724</v>
      </c>
      <c r="B210" s="15" t="s">
        <v>725</v>
      </c>
      <c r="C210" s="134" t="s">
        <v>726</v>
      </c>
      <c r="D210" s="16"/>
      <c r="E210" s="16"/>
      <c r="F210" s="16">
        <v>2661971.81</v>
      </c>
      <c r="G210" s="16">
        <v>2966433.29</v>
      </c>
      <c r="H210" s="16">
        <f>+F210-G210</f>
        <v>-304461.48</v>
      </c>
      <c r="I210" s="53">
        <f>IF(G210&lt;0,IF(H210=0,0,IF(OR(G210=0,F210=0),"N.M.",IF(ABS(H210/G210)&gt;=10,"N.M.",H210/(-G210)))),IF(H210=0,0,IF(OR(G210=0,F210=0),"N.M.",IF(ABS(H210/G210)&gt;=10,"N.M.",H210/G210))))</f>
        <v>-0.10263553912584361</v>
      </c>
      <c r="J210" s="174"/>
      <c r="K210" s="256">
        <v>2687343.6</v>
      </c>
      <c r="L210" s="16">
        <f>+F210-K210</f>
        <v>-25371.790000000037</v>
      </c>
      <c r="M210" s="53" t="str">
        <f>IF(K210&lt;0,IF(L210=0,0,IF(OR(K210=0,N210=0),"N.M.",IF(ABS(L210/K210)&gt;=10,"N.M.",L210/(-K210)))),IF(L210=0,0,IF(OR(K210=0,N210=0),"N.M.",IF(ABS(L210/K210)&gt;=10,"N.M.",L210/K210))))</f>
        <v>N.M.</v>
      </c>
      <c r="N210" s="174"/>
      <c r="O210" s="256">
        <v>2814202.55</v>
      </c>
      <c r="P210" s="16">
        <f>+F210-O210</f>
        <v>-152230.73999999976</v>
      </c>
      <c r="Q210" s="53">
        <f>IF(O210&lt;0,IF(P210=0,0,IF(OR(O210=0,F210=0),"N.M.",IF(ABS(P210/O210)&gt;=10,"N.M.",P210/(-O210)))),IF(P210=0,0,IF(OR(O210=0,F210=0),"N.M.",IF(ABS(P210/O210)&gt;=10,"N.M.",P210/O210))))</f>
        <v>-0.054093739627945316</v>
      </c>
    </row>
    <row r="211" spans="1:17" s="67" customFormat="1" ht="12.75" hidden="1" outlineLevel="1">
      <c r="A211" s="67" t="s">
        <v>164</v>
      </c>
      <c r="B211" s="87"/>
      <c r="C211" s="82" t="s">
        <v>144</v>
      </c>
      <c r="D211" s="66"/>
      <c r="E211" s="66"/>
      <c r="F211" s="51">
        <v>2661971.81</v>
      </c>
      <c r="G211" s="51">
        <v>2966433.29</v>
      </c>
      <c r="H211" s="51">
        <f>+F211-G211</f>
        <v>-304461.48</v>
      </c>
      <c r="I211" s="136">
        <f>IF(G211&lt;0,IF(H211=0,0,IF(OR(G211=0,F211=0),"N.M.",IF(ABS(H211/G211)&gt;=10,"N.M.",H211/(-G211)))),IF(H211=0,0,IF(OR(G211=0,F211=0),"N.M.",IF(ABS(H211/G211)&gt;=10,"N.M.",H211/G211))))</f>
        <v>-0.10263553912584361</v>
      </c>
      <c r="J211" s="162"/>
      <c r="K211" s="51">
        <v>2687343.6</v>
      </c>
      <c r="L211" s="51">
        <f>+F211-K211</f>
        <v>-25371.790000000037</v>
      </c>
      <c r="M211" s="136" t="str">
        <f>IF(K211&lt;0,IF(L211=0,0,IF(OR(K211=0,N211=0),"N.M.",IF(ABS(L211/K211)&gt;=10,"N.M.",L211/(-K211)))),IF(L211=0,0,IF(OR(K211=0,N211=0),"N.M.",IF(ABS(L211/K211)&gt;=10,"N.M.",L211/K211))))</f>
        <v>N.M.</v>
      </c>
      <c r="N211" s="162"/>
      <c r="O211" s="51">
        <v>2814202.55</v>
      </c>
      <c r="P211" s="51">
        <f>+F211-O211</f>
        <v>-152230.73999999976</v>
      </c>
      <c r="Q211" s="136">
        <f>IF(O211&lt;0,IF(P211=0,0,IF(OR(O211=0,F211=0),"N.M.",IF(ABS(P211/O211)&gt;=10,"N.M.",P211/(-O211)))),IF(P211=0,0,IF(OR(O211=0,F211=0),"N.M.",IF(ABS(P211/O211)&gt;=10,"N.M.",P211/O211))))</f>
        <v>-0.054093739627945316</v>
      </c>
    </row>
    <row r="212" spans="1:17" s="15" customFormat="1" ht="12.75" hidden="1" outlineLevel="2">
      <c r="A212" s="15" t="s">
        <v>727</v>
      </c>
      <c r="B212" s="15" t="s">
        <v>728</v>
      </c>
      <c r="C212" s="134" t="s">
        <v>729</v>
      </c>
      <c r="D212" s="16"/>
      <c r="E212" s="16"/>
      <c r="F212" s="16">
        <v>0</v>
      </c>
      <c r="G212" s="16">
        <v>0</v>
      </c>
      <c r="H212" s="16">
        <f>+F212-G212</f>
        <v>0</v>
      </c>
      <c r="I212" s="53">
        <f>IF(G212&lt;0,IF(H212=0,0,IF(OR(G212=0,F212=0),"N.M.",IF(ABS(H212/G212)&gt;=10,"N.M.",H212/(-G212)))),IF(H212=0,0,IF(OR(G212=0,F212=0),"N.M.",IF(ABS(H212/G212)&gt;=10,"N.M.",H212/G212))))</f>
        <v>0</v>
      </c>
      <c r="J212" s="174"/>
      <c r="K212" s="256">
        <v>17443.46</v>
      </c>
      <c r="L212" s="16">
        <f>+F212-K212</f>
        <v>-17443.46</v>
      </c>
      <c r="M212" s="53" t="str">
        <f>IF(K212&lt;0,IF(L212=0,0,IF(OR(K212=0,N212=0),"N.M.",IF(ABS(L212/K212)&gt;=10,"N.M.",L212/(-K212)))),IF(L212=0,0,IF(OR(K212=0,N212=0),"N.M.",IF(ABS(L212/K212)&gt;=10,"N.M.",L212/K212))))</f>
        <v>N.M.</v>
      </c>
      <c r="N212" s="174"/>
      <c r="O212" s="256">
        <v>0</v>
      </c>
      <c r="P212" s="16">
        <f>+F212-O212</f>
        <v>0</v>
      </c>
      <c r="Q212" s="53">
        <f>IF(O212&lt;0,IF(P212=0,0,IF(OR(O212=0,F212=0),"N.M.",IF(ABS(P212/O212)&gt;=10,"N.M.",P212/(-O212)))),IF(P212=0,0,IF(OR(O212=0,F212=0),"N.M.",IF(ABS(P212/O212)&gt;=10,"N.M.",P212/O212))))</f>
        <v>0</v>
      </c>
    </row>
    <row r="213" spans="1:17" s="67" customFormat="1" ht="12.75" hidden="1" outlineLevel="1">
      <c r="A213" s="67" t="s">
        <v>150</v>
      </c>
      <c r="B213" s="87"/>
      <c r="C213" s="82" t="s">
        <v>145</v>
      </c>
      <c r="D213" s="66"/>
      <c r="E213" s="66"/>
      <c r="F213" s="51">
        <v>0</v>
      </c>
      <c r="G213" s="51">
        <v>0</v>
      </c>
      <c r="H213" s="51">
        <f>+F213-G213</f>
        <v>0</v>
      </c>
      <c r="I213" s="136">
        <f>IF(G213&lt;0,IF(H213=0,0,IF(OR(G213=0,F213=0),"N.M.",IF(ABS(H213/G213)&gt;=10,"N.M.",H213/(-G213)))),IF(H213=0,0,IF(OR(G213=0,F213=0),"N.M.",IF(ABS(H213/G213)&gt;=10,"N.M.",H213/G213))))</f>
        <v>0</v>
      </c>
      <c r="J213" s="162"/>
      <c r="K213" s="51">
        <v>17443.46</v>
      </c>
      <c r="L213" s="51">
        <f>+F213-K213</f>
        <v>-17443.46</v>
      </c>
      <c r="M213" s="136" t="str">
        <f>IF(K213&lt;0,IF(L213=0,0,IF(OR(K213=0,N213=0),"N.M.",IF(ABS(L213/K213)&gt;=10,"N.M.",L213/(-K213)))),IF(L213=0,0,IF(OR(K213=0,N213=0),"N.M.",IF(ABS(L213/K213)&gt;=10,"N.M.",L213/K213))))</f>
        <v>N.M.</v>
      </c>
      <c r="N213" s="162"/>
      <c r="O213" s="51">
        <v>0</v>
      </c>
      <c r="P213" s="51">
        <f>+F213-O213</f>
        <v>0</v>
      </c>
      <c r="Q213" s="136">
        <f>IF(O213&lt;0,IF(P213=0,0,IF(OR(O213=0,F213=0),"N.M.",IF(ABS(P213/O213)&gt;=10,"N.M.",P213/(-O213)))),IF(P213=0,0,IF(OR(O213=0,F213=0),"N.M.",IF(ABS(P213/O213)&gt;=10,"N.M.",P213/O213))))</f>
        <v>0</v>
      </c>
    </row>
    <row r="214" spans="1:17" s="15" customFormat="1" ht="12.75" hidden="1" outlineLevel="2">
      <c r="A214" s="15" t="s">
        <v>730</v>
      </c>
      <c r="B214" s="15" t="s">
        <v>731</v>
      </c>
      <c r="C214" s="134" t="s">
        <v>732</v>
      </c>
      <c r="D214" s="16"/>
      <c r="E214" s="16"/>
      <c r="F214" s="16">
        <v>24993784.7</v>
      </c>
      <c r="G214" s="16">
        <v>22037211.31</v>
      </c>
      <c r="H214" s="16">
        <f aca="true" t="shared" si="62" ref="H214:H227">+F214-G214</f>
        <v>2956573.3900000006</v>
      </c>
      <c r="I214" s="53">
        <f aca="true" t="shared" si="63" ref="I214:I227">IF(G214&lt;0,IF(H214=0,0,IF(OR(G214=0,F214=0),"N.M.",IF(ABS(H214/G214)&gt;=10,"N.M.",H214/(-G214)))),IF(H214=0,0,IF(OR(G214=0,F214=0),"N.M.",IF(ABS(H214/G214)&gt;=10,"N.M.",H214/G214))))</f>
        <v>0.13416277352018552</v>
      </c>
      <c r="J214" s="174"/>
      <c r="K214" s="256">
        <v>21924651.37</v>
      </c>
      <c r="L214" s="16">
        <f aca="true" t="shared" si="64" ref="L214:L227">+F214-K214</f>
        <v>3069133.329999998</v>
      </c>
      <c r="M214" s="53" t="str">
        <f aca="true" t="shared" si="65" ref="M214:M227"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21673627.77</v>
      </c>
      <c r="P214" s="16">
        <f aca="true" t="shared" si="66" ref="P214:P227">+F214-O214</f>
        <v>3320156.9299999997</v>
      </c>
      <c r="Q214" s="53">
        <f aca="true" t="shared" si="67" ref="Q214:Q227">IF(O214&lt;0,IF(P214=0,0,IF(OR(O214=0,F214=0),"N.M.",IF(ABS(P214/O214)&gt;=10,"N.M.",P214/(-O214)))),IF(P214=0,0,IF(OR(O214=0,F214=0),"N.M.",IF(ABS(P214/O214)&gt;=10,"N.M.",P214/O214))))</f>
        <v>0.15318879539841795</v>
      </c>
    </row>
    <row r="215" spans="1:17" s="15" customFormat="1" ht="12.75" hidden="1" outlineLevel="2">
      <c r="A215" s="15" t="s">
        <v>733</v>
      </c>
      <c r="B215" s="15" t="s">
        <v>734</v>
      </c>
      <c r="C215" s="134" t="s">
        <v>735</v>
      </c>
      <c r="D215" s="16"/>
      <c r="E215" s="16"/>
      <c r="F215" s="16">
        <v>1230048.9</v>
      </c>
      <c r="G215" s="16">
        <v>0</v>
      </c>
      <c r="H215" s="16">
        <f t="shared" si="62"/>
        <v>1230048.9</v>
      </c>
      <c r="I215" s="53" t="str">
        <f t="shared" si="63"/>
        <v>N.M.</v>
      </c>
      <c r="J215" s="174"/>
      <c r="K215" s="256">
        <v>0</v>
      </c>
      <c r="L215" s="16">
        <f t="shared" si="64"/>
        <v>1230048.9</v>
      </c>
      <c r="M215" s="53" t="str">
        <f t="shared" si="65"/>
        <v>N.M.</v>
      </c>
      <c r="N215" s="174"/>
      <c r="O215" s="256">
        <v>0</v>
      </c>
      <c r="P215" s="16">
        <f t="shared" si="66"/>
        <v>1230048.9</v>
      </c>
      <c r="Q215" s="53" t="str">
        <f t="shared" si="67"/>
        <v>N.M.</v>
      </c>
    </row>
    <row r="216" spans="1:17" s="15" customFormat="1" ht="12.75" hidden="1" outlineLevel="2">
      <c r="A216" s="15" t="s">
        <v>736</v>
      </c>
      <c r="B216" s="15" t="s">
        <v>737</v>
      </c>
      <c r="C216" s="134" t="s">
        <v>738</v>
      </c>
      <c r="D216" s="16"/>
      <c r="E216" s="16"/>
      <c r="F216" s="16">
        <v>452.09000000000003</v>
      </c>
      <c r="G216" s="16">
        <v>251.96</v>
      </c>
      <c r="H216" s="16">
        <f t="shared" si="62"/>
        <v>200.13000000000002</v>
      </c>
      <c r="I216" s="53">
        <f t="shared" si="63"/>
        <v>0.7942927448801398</v>
      </c>
      <c r="J216" s="174"/>
      <c r="K216" s="256">
        <v>322.69</v>
      </c>
      <c r="L216" s="16">
        <f t="shared" si="64"/>
        <v>129.40000000000003</v>
      </c>
      <c r="M216" s="53" t="str">
        <f t="shared" si="65"/>
        <v>N.M.</v>
      </c>
      <c r="N216" s="174"/>
      <c r="O216" s="256">
        <v>323.09000000000003</v>
      </c>
      <c r="P216" s="16">
        <f t="shared" si="66"/>
        <v>129</v>
      </c>
      <c r="Q216" s="53">
        <f t="shared" si="67"/>
        <v>0.39926955337522047</v>
      </c>
    </row>
    <row r="217" spans="1:17" s="15" customFormat="1" ht="12.75" hidden="1" outlineLevel="2">
      <c r="A217" s="15" t="s">
        <v>739</v>
      </c>
      <c r="B217" s="15" t="s">
        <v>740</v>
      </c>
      <c r="C217" s="134" t="s">
        <v>741</v>
      </c>
      <c r="D217" s="16"/>
      <c r="E217" s="16"/>
      <c r="F217" s="16">
        <v>0</v>
      </c>
      <c r="G217" s="16">
        <v>0</v>
      </c>
      <c r="H217" s="16">
        <f t="shared" si="62"/>
        <v>0</v>
      </c>
      <c r="I217" s="53">
        <f t="shared" si="63"/>
        <v>0</v>
      </c>
      <c r="J217" s="174"/>
      <c r="K217" s="256">
        <v>-3742.17</v>
      </c>
      <c r="L217" s="16">
        <f t="shared" si="64"/>
        <v>3742.17</v>
      </c>
      <c r="M217" s="53" t="str">
        <f t="shared" si="65"/>
        <v>N.M.</v>
      </c>
      <c r="N217" s="174"/>
      <c r="O217" s="256">
        <v>0</v>
      </c>
      <c r="P217" s="16">
        <f t="shared" si="66"/>
        <v>0</v>
      </c>
      <c r="Q217" s="53">
        <f t="shared" si="67"/>
        <v>0</v>
      </c>
    </row>
    <row r="218" spans="1:17" s="15" customFormat="1" ht="12.75" hidden="1" outlineLevel="2">
      <c r="A218" s="15" t="s">
        <v>742</v>
      </c>
      <c r="B218" s="15" t="s">
        <v>743</v>
      </c>
      <c r="C218" s="134" t="s">
        <v>744</v>
      </c>
      <c r="D218" s="16"/>
      <c r="E218" s="16"/>
      <c r="F218" s="16">
        <v>0</v>
      </c>
      <c r="G218" s="16">
        <v>4521196</v>
      </c>
      <c r="H218" s="16">
        <f t="shared" si="62"/>
        <v>-4521196</v>
      </c>
      <c r="I218" s="53" t="str">
        <f t="shared" si="63"/>
        <v>N.M.</v>
      </c>
      <c r="J218" s="174"/>
      <c r="K218" s="256">
        <v>0</v>
      </c>
      <c r="L218" s="16">
        <f t="shared" si="64"/>
        <v>0</v>
      </c>
      <c r="M218" s="53">
        <f t="shared" si="65"/>
        <v>0</v>
      </c>
      <c r="N218" s="174"/>
      <c r="O218" s="256">
        <v>0</v>
      </c>
      <c r="P218" s="16">
        <f t="shared" si="66"/>
        <v>0</v>
      </c>
      <c r="Q218" s="53">
        <f t="shared" si="67"/>
        <v>0</v>
      </c>
    </row>
    <row r="219" spans="1:17" s="15" customFormat="1" ht="12.75" hidden="1" outlineLevel="2">
      <c r="A219" s="15" t="s">
        <v>745</v>
      </c>
      <c r="B219" s="15" t="s">
        <v>746</v>
      </c>
      <c r="C219" s="134" t="s">
        <v>744</v>
      </c>
      <c r="D219" s="16"/>
      <c r="E219" s="16"/>
      <c r="F219" s="16">
        <v>4221854.34</v>
      </c>
      <c r="G219" s="16">
        <v>0</v>
      </c>
      <c r="H219" s="16">
        <f t="shared" si="62"/>
        <v>4221854.34</v>
      </c>
      <c r="I219" s="53" t="str">
        <f t="shared" si="63"/>
        <v>N.M.</v>
      </c>
      <c r="J219" s="174"/>
      <c r="K219" s="256">
        <v>4925494.34</v>
      </c>
      <c r="L219" s="16">
        <f t="shared" si="64"/>
        <v>-703640</v>
      </c>
      <c r="M219" s="53" t="str">
        <f t="shared" si="65"/>
        <v>N.M.</v>
      </c>
      <c r="N219" s="174"/>
      <c r="O219" s="256">
        <v>7970436</v>
      </c>
      <c r="P219" s="16">
        <f t="shared" si="66"/>
        <v>-3748581.66</v>
      </c>
      <c r="Q219" s="53">
        <f t="shared" si="67"/>
        <v>-0.4703107408427845</v>
      </c>
    </row>
    <row r="220" spans="1:17" s="15" customFormat="1" ht="12.75" hidden="1" outlineLevel="2">
      <c r="A220" s="15" t="s">
        <v>747</v>
      </c>
      <c r="B220" s="15" t="s">
        <v>748</v>
      </c>
      <c r="C220" s="134" t="s">
        <v>749</v>
      </c>
      <c r="D220" s="16"/>
      <c r="E220" s="16"/>
      <c r="F220" s="16">
        <v>0</v>
      </c>
      <c r="G220" s="16">
        <v>0</v>
      </c>
      <c r="H220" s="16">
        <f t="shared" si="62"/>
        <v>0</v>
      </c>
      <c r="I220" s="53">
        <f t="shared" si="63"/>
        <v>0</v>
      </c>
      <c r="J220" s="174"/>
      <c r="K220" s="256">
        <v>-35</v>
      </c>
      <c r="L220" s="16">
        <f t="shared" si="64"/>
        <v>35</v>
      </c>
      <c r="M220" s="53" t="str">
        <f t="shared" si="65"/>
        <v>N.M.</v>
      </c>
      <c r="N220" s="174"/>
      <c r="O220" s="256">
        <v>0</v>
      </c>
      <c r="P220" s="16">
        <f t="shared" si="66"/>
        <v>0</v>
      </c>
      <c r="Q220" s="53">
        <f t="shared" si="67"/>
        <v>0</v>
      </c>
    </row>
    <row r="221" spans="1:17" s="15" customFormat="1" ht="12.75" hidden="1" outlineLevel="2">
      <c r="A221" s="15" t="s">
        <v>750</v>
      </c>
      <c r="B221" s="15" t="s">
        <v>751</v>
      </c>
      <c r="C221" s="134" t="s">
        <v>752</v>
      </c>
      <c r="D221" s="16"/>
      <c r="E221" s="16"/>
      <c r="F221" s="16">
        <v>1096943.93</v>
      </c>
      <c r="G221" s="16">
        <v>795802.92</v>
      </c>
      <c r="H221" s="16">
        <f t="shared" si="62"/>
        <v>301141.0099999999</v>
      </c>
      <c r="I221" s="53">
        <f t="shared" si="63"/>
        <v>0.3784115418928092</v>
      </c>
      <c r="J221" s="174"/>
      <c r="K221" s="256">
        <v>990796.89</v>
      </c>
      <c r="L221" s="16">
        <f t="shared" si="64"/>
        <v>106147.03999999992</v>
      </c>
      <c r="M221" s="53" t="str">
        <f t="shared" si="65"/>
        <v>N.M.</v>
      </c>
      <c r="N221" s="174"/>
      <c r="O221" s="256">
        <v>1257028.69</v>
      </c>
      <c r="P221" s="16">
        <f t="shared" si="66"/>
        <v>-160084.76</v>
      </c>
      <c r="Q221" s="53">
        <f t="shared" si="67"/>
        <v>-0.12735171541709203</v>
      </c>
    </row>
    <row r="222" spans="1:17" s="15" customFormat="1" ht="12.75" hidden="1" outlineLevel="2">
      <c r="A222" s="15" t="s">
        <v>753</v>
      </c>
      <c r="B222" s="15" t="s">
        <v>754</v>
      </c>
      <c r="C222" s="134" t="s">
        <v>755</v>
      </c>
      <c r="D222" s="16"/>
      <c r="E222" s="16"/>
      <c r="F222" s="16">
        <v>0</v>
      </c>
      <c r="G222" s="16">
        <v>53146</v>
      </c>
      <c r="H222" s="16">
        <f t="shared" si="62"/>
        <v>-53146</v>
      </c>
      <c r="I222" s="53" t="str">
        <f t="shared" si="63"/>
        <v>N.M.</v>
      </c>
      <c r="J222" s="174"/>
      <c r="K222" s="256">
        <v>0</v>
      </c>
      <c r="L222" s="16">
        <f t="shared" si="64"/>
        <v>0</v>
      </c>
      <c r="M222" s="53">
        <f t="shared" si="65"/>
        <v>0</v>
      </c>
      <c r="N222" s="174"/>
      <c r="O222" s="256">
        <v>0</v>
      </c>
      <c r="P222" s="16">
        <f t="shared" si="66"/>
        <v>0</v>
      </c>
      <c r="Q222" s="53">
        <f t="shared" si="67"/>
        <v>0</v>
      </c>
    </row>
    <row r="223" spans="1:17" s="15" customFormat="1" ht="12.75" hidden="1" outlineLevel="2">
      <c r="A223" s="15" t="s">
        <v>756</v>
      </c>
      <c r="B223" s="15" t="s">
        <v>757</v>
      </c>
      <c r="C223" s="134" t="s">
        <v>755</v>
      </c>
      <c r="D223" s="16"/>
      <c r="E223" s="16"/>
      <c r="F223" s="16">
        <v>39496</v>
      </c>
      <c r="G223" s="16">
        <v>0</v>
      </c>
      <c r="H223" s="16">
        <f t="shared" si="62"/>
        <v>39496</v>
      </c>
      <c r="I223" s="53" t="str">
        <f t="shared" si="63"/>
        <v>N.M.</v>
      </c>
      <c r="J223" s="174"/>
      <c r="K223" s="256">
        <v>46080</v>
      </c>
      <c r="L223" s="16">
        <f t="shared" si="64"/>
        <v>-6584</v>
      </c>
      <c r="M223" s="53" t="str">
        <f t="shared" si="65"/>
        <v>N.M.</v>
      </c>
      <c r="N223" s="174"/>
      <c r="O223" s="256">
        <v>0</v>
      </c>
      <c r="P223" s="16">
        <f t="shared" si="66"/>
        <v>39496</v>
      </c>
      <c r="Q223" s="53" t="str">
        <f t="shared" si="67"/>
        <v>N.M.</v>
      </c>
    </row>
    <row r="224" spans="1:17" s="15" customFormat="1" ht="12.75" hidden="1" outlineLevel="2">
      <c r="A224" s="15" t="s">
        <v>758</v>
      </c>
      <c r="B224" s="15" t="s">
        <v>759</v>
      </c>
      <c r="C224" s="134" t="s">
        <v>760</v>
      </c>
      <c r="D224" s="16"/>
      <c r="E224" s="16"/>
      <c r="F224" s="16">
        <v>240017.04</v>
      </c>
      <c r="G224" s="16">
        <v>383214.37</v>
      </c>
      <c r="H224" s="16">
        <f t="shared" si="62"/>
        <v>-143197.33</v>
      </c>
      <c r="I224" s="53">
        <f t="shared" si="63"/>
        <v>-0.3736742179057638</v>
      </c>
      <c r="J224" s="174"/>
      <c r="K224" s="256">
        <v>251950.15</v>
      </c>
      <c r="L224" s="16">
        <f t="shared" si="64"/>
        <v>-11933.109999999986</v>
      </c>
      <c r="M224" s="53" t="str">
        <f t="shared" si="65"/>
        <v>N.M.</v>
      </c>
      <c r="N224" s="174"/>
      <c r="O224" s="256">
        <v>311615.7</v>
      </c>
      <c r="P224" s="16">
        <f t="shared" si="66"/>
        <v>-71598.66</v>
      </c>
      <c r="Q224" s="53">
        <f t="shared" si="67"/>
        <v>-0.22976589433715952</v>
      </c>
    </row>
    <row r="225" spans="1:17" s="15" customFormat="1" ht="12.75" hidden="1" outlineLevel="2">
      <c r="A225" s="15" t="s">
        <v>761</v>
      </c>
      <c r="B225" s="15" t="s">
        <v>762</v>
      </c>
      <c r="C225" s="134" t="s">
        <v>763</v>
      </c>
      <c r="D225" s="16"/>
      <c r="E225" s="16"/>
      <c r="F225" s="16">
        <v>0</v>
      </c>
      <c r="G225" s="16">
        <v>0</v>
      </c>
      <c r="H225" s="16">
        <f t="shared" si="62"/>
        <v>0</v>
      </c>
      <c r="I225" s="53">
        <f t="shared" si="63"/>
        <v>0</v>
      </c>
      <c r="J225" s="174"/>
      <c r="K225" s="256">
        <v>10.28</v>
      </c>
      <c r="L225" s="16">
        <f t="shared" si="64"/>
        <v>-10.28</v>
      </c>
      <c r="M225" s="53" t="str">
        <f t="shared" si="65"/>
        <v>N.M.</v>
      </c>
      <c r="N225" s="174"/>
      <c r="O225" s="256">
        <v>0</v>
      </c>
      <c r="P225" s="16">
        <f t="shared" si="66"/>
        <v>0</v>
      </c>
      <c r="Q225" s="53">
        <f t="shared" si="67"/>
        <v>0</v>
      </c>
    </row>
    <row r="226" spans="1:17" s="15" customFormat="1" ht="12.75" hidden="1" outlineLevel="2">
      <c r="A226" s="15" t="s">
        <v>764</v>
      </c>
      <c r="B226" s="15" t="s">
        <v>765</v>
      </c>
      <c r="C226" s="134" t="s">
        <v>766</v>
      </c>
      <c r="D226" s="16"/>
      <c r="E226" s="16"/>
      <c r="F226" s="16">
        <v>2413.63</v>
      </c>
      <c r="G226" s="16">
        <v>1664.98</v>
      </c>
      <c r="H226" s="16">
        <f t="shared" si="62"/>
        <v>748.6500000000001</v>
      </c>
      <c r="I226" s="53">
        <f t="shared" si="63"/>
        <v>0.4496450407812707</v>
      </c>
      <c r="J226" s="174"/>
      <c r="K226" s="256">
        <v>2180.64</v>
      </c>
      <c r="L226" s="16">
        <f t="shared" si="64"/>
        <v>232.99000000000024</v>
      </c>
      <c r="M226" s="53" t="str">
        <f t="shared" si="65"/>
        <v>N.M.</v>
      </c>
      <c r="N226" s="174"/>
      <c r="O226" s="256">
        <v>578.77</v>
      </c>
      <c r="P226" s="16">
        <f t="shared" si="66"/>
        <v>1834.8600000000001</v>
      </c>
      <c r="Q226" s="53">
        <f t="shared" si="67"/>
        <v>3.170274893308223</v>
      </c>
    </row>
    <row r="227" spans="1:17" s="15" customFormat="1" ht="12.75" hidden="1" outlineLevel="2">
      <c r="A227" s="15" t="s">
        <v>767</v>
      </c>
      <c r="B227" s="15" t="s">
        <v>768</v>
      </c>
      <c r="C227" s="134" t="s">
        <v>769</v>
      </c>
      <c r="D227" s="16"/>
      <c r="E227" s="16"/>
      <c r="F227" s="16">
        <v>0</v>
      </c>
      <c r="G227" s="16">
        <v>8125.9400000000005</v>
      </c>
      <c r="H227" s="16">
        <f t="shared" si="62"/>
        <v>-8125.9400000000005</v>
      </c>
      <c r="I227" s="53" t="str">
        <f t="shared" si="63"/>
        <v>N.M.</v>
      </c>
      <c r="J227" s="174"/>
      <c r="K227" s="256">
        <v>0</v>
      </c>
      <c r="L227" s="16">
        <f t="shared" si="64"/>
        <v>0</v>
      </c>
      <c r="M227" s="53">
        <f t="shared" si="65"/>
        <v>0</v>
      </c>
      <c r="N227" s="174"/>
      <c r="O227" s="256">
        <v>26580.31</v>
      </c>
      <c r="P227" s="16">
        <f t="shared" si="66"/>
        <v>-26580.31</v>
      </c>
      <c r="Q227" s="53" t="str">
        <f t="shared" si="67"/>
        <v>N.M.</v>
      </c>
    </row>
    <row r="228" spans="1:17" s="67" customFormat="1" ht="12.75" hidden="1" outlineLevel="1">
      <c r="A228" s="67" t="s">
        <v>149</v>
      </c>
      <c r="B228" s="87"/>
      <c r="C228" s="82" t="s">
        <v>146</v>
      </c>
      <c r="D228" s="66"/>
      <c r="E228" s="66"/>
      <c r="F228" s="51">
        <v>31825010.629999995</v>
      </c>
      <c r="G228" s="51">
        <v>27800613.480000004</v>
      </c>
      <c r="H228" s="51">
        <f>+F228-G228</f>
        <v>4024397.149999991</v>
      </c>
      <c r="I228" s="136">
        <f>IF(G228&lt;0,IF(H228=0,0,IF(OR(G228=0,F228=0),"N.M.",IF(ABS(H228/G228)&gt;=10,"N.M.",H228/(-G228)))),IF(H228=0,0,IF(OR(G228=0,F228=0),"N.M.",IF(ABS(H228/G228)&gt;=10,"N.M.",H228/G228))))</f>
        <v>0.14475929291615008</v>
      </c>
      <c r="J228" s="162"/>
      <c r="K228" s="51">
        <v>28137709.19</v>
      </c>
      <c r="L228" s="51">
        <f>+F228-K228</f>
        <v>3687301.439999994</v>
      </c>
      <c r="M228" s="136" t="str">
        <f>IF(K228&lt;0,IF(L228=0,0,IF(OR(K228=0,N228=0),"N.M.",IF(ABS(L228/K228)&gt;=10,"N.M.",L228/(-K228)))),IF(L228=0,0,IF(OR(K228=0,N228=0),"N.M.",IF(ABS(L228/K228)&gt;=10,"N.M.",L228/K228))))</f>
        <v>N.M.</v>
      </c>
      <c r="N228" s="162"/>
      <c r="O228" s="51">
        <v>31240190.33</v>
      </c>
      <c r="P228" s="51">
        <f>+F228-O228</f>
        <v>584820.299999997</v>
      </c>
      <c r="Q228" s="136">
        <f>IF(O228&lt;0,IF(P228=0,0,IF(OR(O228=0,F228=0),"N.M.",IF(ABS(P228/O228)&gt;=10,"N.M.",P228/(-O228)))),IF(P228=0,0,IF(OR(O228=0,F228=0),"N.M.",IF(ABS(P228/O228)&gt;=10,"N.M.",P228/O228))))</f>
        <v>0.018720126024276917</v>
      </c>
    </row>
    <row r="229" spans="1:17" s="15" customFormat="1" ht="12.75" hidden="1" outlineLevel="2">
      <c r="A229" s="15" t="s">
        <v>770</v>
      </c>
      <c r="B229" s="15" t="s">
        <v>771</v>
      </c>
      <c r="C229" s="134" t="s">
        <v>772</v>
      </c>
      <c r="D229" s="16"/>
      <c r="E229" s="16"/>
      <c r="F229" s="16">
        <v>38958</v>
      </c>
      <c r="G229" s="16">
        <v>187790.7</v>
      </c>
      <c r="H229" s="16">
        <f aca="true" t="shared" si="68" ref="H229:H234">+F229-G229</f>
        <v>-148832.7</v>
      </c>
      <c r="I229" s="53">
        <f aca="true" t="shared" si="69" ref="I229:I234">IF(G229&lt;0,IF(H229=0,0,IF(OR(G229=0,F229=0),"N.M.",IF(ABS(H229/G229)&gt;=10,"N.M.",H229/(-G229)))),IF(H229=0,0,IF(OR(G229=0,F229=0),"N.M.",IF(ABS(H229/G229)&gt;=10,"N.M.",H229/G229))))</f>
        <v>-0.7925456372440169</v>
      </c>
      <c r="J229" s="174"/>
      <c r="K229" s="256">
        <v>146462.30000000002</v>
      </c>
      <c r="L229" s="16">
        <f aca="true" t="shared" si="70" ref="L229:L234">+F229-K229</f>
        <v>-107504.30000000002</v>
      </c>
      <c r="M229" s="53" t="str">
        <f aca="true" t="shared" si="71" ref="M229:M234">IF(K229&lt;0,IF(L229=0,0,IF(OR(K229=0,N229=0),"N.M.",IF(ABS(L229/K229)&gt;=10,"N.M.",L229/(-K229)))),IF(L229=0,0,IF(OR(K229=0,N229=0),"N.M.",IF(ABS(L229/K229)&gt;=10,"N.M.",L229/K229))))</f>
        <v>N.M.</v>
      </c>
      <c r="N229" s="174"/>
      <c r="O229" s="256">
        <v>54733.05</v>
      </c>
      <c r="P229" s="16">
        <f aca="true" t="shared" si="72" ref="P229:P234">+F229-O229</f>
        <v>-15775.050000000003</v>
      </c>
      <c r="Q229" s="53">
        <f aca="true" t="shared" si="73" ref="Q229:Q234">IF(O229&lt;0,IF(P229=0,0,IF(OR(O229=0,F229=0),"N.M.",IF(ABS(P229/O229)&gt;=10,"N.M.",P229/(-O229)))),IF(P229=0,0,IF(OR(O229=0,F229=0),"N.M.",IF(ABS(P229/O229)&gt;=10,"N.M.",P229/O229))))</f>
        <v>-0.2882179962563753</v>
      </c>
    </row>
    <row r="230" spans="1:17" s="15" customFormat="1" ht="12.75" hidden="1" outlineLevel="2">
      <c r="A230" s="15" t="s">
        <v>773</v>
      </c>
      <c r="B230" s="15" t="s">
        <v>774</v>
      </c>
      <c r="C230" s="134" t="s">
        <v>775</v>
      </c>
      <c r="D230" s="16"/>
      <c r="E230" s="16"/>
      <c r="F230" s="16">
        <v>200630.28</v>
      </c>
      <c r="G230" s="16">
        <v>233164.92</v>
      </c>
      <c r="H230" s="16">
        <f t="shared" si="68"/>
        <v>-32534.640000000014</v>
      </c>
      <c r="I230" s="53">
        <f t="shared" si="69"/>
        <v>-0.1395348837209303</v>
      </c>
      <c r="J230" s="174"/>
      <c r="K230" s="256">
        <v>203341.5</v>
      </c>
      <c r="L230" s="16">
        <f t="shared" si="70"/>
        <v>-2711.220000000001</v>
      </c>
      <c r="M230" s="53" t="str">
        <f t="shared" si="71"/>
        <v>N.M.</v>
      </c>
      <c r="N230" s="174"/>
      <c r="O230" s="256">
        <v>216897.6</v>
      </c>
      <c r="P230" s="16">
        <f t="shared" si="72"/>
        <v>-16267.320000000007</v>
      </c>
      <c r="Q230" s="53">
        <f t="shared" si="73"/>
        <v>-0.07500000000000002</v>
      </c>
    </row>
    <row r="231" spans="1:17" s="15" customFormat="1" ht="12.75" hidden="1" outlineLevel="2">
      <c r="A231" s="15" t="s">
        <v>776</v>
      </c>
      <c r="B231" s="15" t="s">
        <v>777</v>
      </c>
      <c r="C231" s="134" t="s">
        <v>778</v>
      </c>
      <c r="D231" s="16"/>
      <c r="E231" s="16"/>
      <c r="F231" s="16">
        <v>15209694.64</v>
      </c>
      <c r="G231" s="16">
        <v>11444433.33</v>
      </c>
      <c r="H231" s="16">
        <f t="shared" si="68"/>
        <v>3765261.3100000005</v>
      </c>
      <c r="I231" s="53">
        <f t="shared" si="69"/>
        <v>0.32900373495382146</v>
      </c>
      <c r="J231" s="174"/>
      <c r="K231" s="256">
        <v>14277221.59</v>
      </c>
      <c r="L231" s="16">
        <f t="shared" si="70"/>
        <v>932473.0500000007</v>
      </c>
      <c r="M231" s="53" t="str">
        <f t="shared" si="71"/>
        <v>N.M.</v>
      </c>
      <c r="N231" s="174"/>
      <c r="O231" s="256">
        <v>14422180.22</v>
      </c>
      <c r="P231" s="16">
        <f t="shared" si="72"/>
        <v>787514.4199999999</v>
      </c>
      <c r="Q231" s="53">
        <f t="shared" si="73"/>
        <v>0.054604394619054336</v>
      </c>
    </row>
    <row r="232" spans="1:17" s="15" customFormat="1" ht="12.75" hidden="1" outlineLevel="2">
      <c r="A232" s="15" t="s">
        <v>779</v>
      </c>
      <c r="B232" s="15" t="s">
        <v>780</v>
      </c>
      <c r="C232" s="134" t="s">
        <v>781</v>
      </c>
      <c r="D232" s="16"/>
      <c r="E232" s="16"/>
      <c r="F232" s="16">
        <v>407256.29000000004</v>
      </c>
      <c r="G232" s="16">
        <v>553042.14</v>
      </c>
      <c r="H232" s="16">
        <f t="shared" si="68"/>
        <v>-145785.84999999998</v>
      </c>
      <c r="I232" s="53">
        <f t="shared" si="69"/>
        <v>-0.26360712765938593</v>
      </c>
      <c r="J232" s="174"/>
      <c r="K232" s="256">
        <v>407319.99</v>
      </c>
      <c r="L232" s="16">
        <f t="shared" si="70"/>
        <v>-63.699999999953434</v>
      </c>
      <c r="M232" s="53" t="str">
        <f t="shared" si="71"/>
        <v>N.M.</v>
      </c>
      <c r="N232" s="174"/>
      <c r="O232" s="256">
        <v>407301.79000000004</v>
      </c>
      <c r="P232" s="16">
        <f t="shared" si="72"/>
        <v>-45.5</v>
      </c>
      <c r="Q232" s="53">
        <f t="shared" si="73"/>
        <v>-0.00011171077838867341</v>
      </c>
    </row>
    <row r="233" spans="1:17" s="15" customFormat="1" ht="12.75" hidden="1" outlineLevel="2">
      <c r="A233" s="15" t="s">
        <v>782</v>
      </c>
      <c r="B233" s="15" t="s">
        <v>783</v>
      </c>
      <c r="C233" s="134" t="s">
        <v>784</v>
      </c>
      <c r="D233" s="16"/>
      <c r="E233" s="16"/>
      <c r="F233" s="16">
        <v>13203597.57</v>
      </c>
      <c r="G233" s="16">
        <v>12293582.39</v>
      </c>
      <c r="H233" s="16">
        <f t="shared" si="68"/>
        <v>910015.1799999997</v>
      </c>
      <c r="I233" s="53">
        <f t="shared" si="69"/>
        <v>0.07402359630665799</v>
      </c>
      <c r="J233" s="174"/>
      <c r="K233" s="256">
        <v>13284864.01</v>
      </c>
      <c r="L233" s="16">
        <f t="shared" si="70"/>
        <v>-81266.43999999948</v>
      </c>
      <c r="M233" s="53" t="str">
        <f t="shared" si="71"/>
        <v>N.M.</v>
      </c>
      <c r="N233" s="174"/>
      <c r="O233" s="256">
        <v>13666359.26</v>
      </c>
      <c r="P233" s="16">
        <f t="shared" si="72"/>
        <v>-462761.6899999995</v>
      </c>
      <c r="Q233" s="53">
        <f t="shared" si="73"/>
        <v>-0.03386137311306124</v>
      </c>
    </row>
    <row r="234" spans="1:17" s="15" customFormat="1" ht="12.75" hidden="1" outlineLevel="2">
      <c r="A234" s="15" t="s">
        <v>785</v>
      </c>
      <c r="B234" s="15" t="s">
        <v>786</v>
      </c>
      <c r="C234" s="134" t="s">
        <v>787</v>
      </c>
      <c r="D234" s="16"/>
      <c r="E234" s="16"/>
      <c r="F234" s="16">
        <v>568930.91</v>
      </c>
      <c r="G234" s="16">
        <v>406104.99</v>
      </c>
      <c r="H234" s="16">
        <f t="shared" si="68"/>
        <v>162825.92000000004</v>
      </c>
      <c r="I234" s="53">
        <f t="shared" si="69"/>
        <v>0.40094538114392547</v>
      </c>
      <c r="J234" s="174"/>
      <c r="K234" s="256">
        <v>537749.67</v>
      </c>
      <c r="L234" s="16">
        <f t="shared" si="70"/>
        <v>31181.23999999999</v>
      </c>
      <c r="M234" s="53" t="str">
        <f t="shared" si="71"/>
        <v>N.M.</v>
      </c>
      <c r="N234" s="174"/>
      <c r="O234" s="256">
        <v>381843.53</v>
      </c>
      <c r="P234" s="16">
        <f t="shared" si="72"/>
        <v>187087.38</v>
      </c>
      <c r="Q234" s="53">
        <f t="shared" si="73"/>
        <v>0.48995822974923786</v>
      </c>
    </row>
    <row r="235" spans="1:17" s="67" customFormat="1" ht="12.75" hidden="1" outlineLevel="1">
      <c r="A235" s="67" t="s">
        <v>148</v>
      </c>
      <c r="B235" s="87"/>
      <c r="C235" s="96" t="s">
        <v>147</v>
      </c>
      <c r="D235" s="66"/>
      <c r="E235" s="66"/>
      <c r="F235" s="197">
        <v>29629067.69</v>
      </c>
      <c r="G235" s="197">
        <v>25118118.47</v>
      </c>
      <c r="H235" s="197">
        <f>+F235-G235</f>
        <v>4510949.2200000025</v>
      </c>
      <c r="I235" s="138">
        <f>IF(G235&lt;0,IF(H235=0,0,IF(OR(G235=0,F235=0),"N.M.",IF(ABS(H235/G235)&gt;=10,"N.M.",H235/(-G235)))),IF(H235=0,0,IF(OR(G235=0,F235=0),"N.M.",IF(ABS(H235/G235)&gt;=10,"N.M.",H235/G235))))</f>
        <v>0.17958945553138012</v>
      </c>
      <c r="J235" s="162"/>
      <c r="K235" s="197">
        <v>28856959.060000002</v>
      </c>
      <c r="L235" s="197">
        <f>+F235-K235</f>
        <v>772108.629999999</v>
      </c>
      <c r="M235" s="138" t="str">
        <f>IF(K235&lt;0,IF(L235=0,0,IF(OR(K235=0,N235=0),"N.M.",IF(ABS(L235/K235)&gt;=10,"N.M.",L235/(-K235)))),IF(L235=0,0,IF(OR(K235=0,N235=0),"N.M.",IF(ABS(L235/K235)&gt;=10,"N.M.",L235/K235))))</f>
        <v>N.M.</v>
      </c>
      <c r="N235" s="162"/>
      <c r="O235" s="197">
        <v>29149315.450000003</v>
      </c>
      <c r="P235" s="197">
        <f>+F235-O235</f>
        <v>479752.23999999836</v>
      </c>
      <c r="Q235" s="138">
        <f>IF(O235&lt;0,IF(P235=0,0,IF(OR(O235=0,F235=0),"N.M.",IF(ABS(P235/O235)&gt;=10,"N.M.",P235/(-O235)))),IF(P235=0,0,IF(OR(O235=0,F235=0),"N.M.",IF(ABS(P235/O235)&gt;=10,"N.M.",P235/O235))))</f>
        <v>0.01645843933532231</v>
      </c>
    </row>
    <row r="236" spans="1:17" s="75" customFormat="1" ht="12" customHeight="1" collapsed="1">
      <c r="A236" s="75" t="s">
        <v>151</v>
      </c>
      <c r="B236" s="93"/>
      <c r="C236" s="75" t="s">
        <v>68</v>
      </c>
      <c r="D236" s="74"/>
      <c r="E236" s="74"/>
      <c r="F236" s="74">
        <f>+F211+F213+F228+F235</f>
        <v>64116050.129999995</v>
      </c>
      <c r="G236" s="74">
        <f>+G211+G213+G228+G235</f>
        <v>55885165.24</v>
      </c>
      <c r="H236" s="74">
        <f>+F236-G236</f>
        <v>8230884.889999993</v>
      </c>
      <c r="I236" s="137">
        <f>IF(G236&lt;0,IF(H236=0,0,IF(OR(G236=0,F236=0),"N.M.",IF(ABS(H236/G236)&gt;=10,"N.M.",H236/(-G236)))),IF(H236=0,0,IF(OR(G236=0,F236=0),"N.M.",IF(ABS(H236/G236)&gt;=10,"N.M.",H236/G236))))</f>
        <v>0.1472821070610114</v>
      </c>
      <c r="J236" s="163"/>
      <c r="K236" s="74">
        <f>+K211+K213+K228+K235</f>
        <v>59699455.31</v>
      </c>
      <c r="L236" s="74">
        <f>+F236-K236</f>
        <v>4416594.819999993</v>
      </c>
      <c r="M236" s="137" t="str">
        <f>IF(K236&lt;0,IF(L236=0,0,IF(OR(K236=0,N236=0),"N.M.",IF(ABS(L236/K236)&gt;=10,"N.M.",L236/(-K236)))),IF(L236=0,0,IF(OR(K236=0,N236=0),"N.M.",IF(ABS(L236/K236)&gt;=10,"N.M.",L236/K236))))</f>
        <v>N.M.</v>
      </c>
      <c r="N236" s="163"/>
      <c r="O236" s="74">
        <f>+O211+O213+O228+O235</f>
        <v>63203708.33</v>
      </c>
      <c r="P236" s="74">
        <f>+F236-O236</f>
        <v>912341.799999997</v>
      </c>
      <c r="Q236" s="137">
        <f>IF(O236&lt;0,IF(P236=0,0,IF(OR(O236=0,F236=0),"N.M.",IF(ABS(P236/O236)&gt;=10,"N.M.",P236/(-O236)))),IF(P236=0,0,IF(OR(O236=0,F236=0),"N.M.",IF(ABS(P236/O236)&gt;=10,"N.M.",P236/O236))))</f>
        <v>0.014434940988532928</v>
      </c>
    </row>
    <row r="237" spans="1:17" s="75" customFormat="1" ht="9" customHeight="1">
      <c r="A237" s="67"/>
      <c r="B237" s="88"/>
      <c r="C237" s="71"/>
      <c r="D237" s="74"/>
      <c r="E237" s="74"/>
      <c r="F237" s="74"/>
      <c r="G237" s="74"/>
      <c r="H237" s="74"/>
      <c r="I237" s="137"/>
      <c r="J237" s="163"/>
      <c r="K237" s="74"/>
      <c r="L237" s="74"/>
      <c r="M237" s="137"/>
      <c r="N237" s="163"/>
      <c r="O237" s="74"/>
      <c r="P237" s="74"/>
      <c r="Q237" s="137"/>
    </row>
    <row r="238" spans="1:17" s="95" customFormat="1" ht="12" customHeight="1">
      <c r="A238" s="93" t="s">
        <v>153</v>
      </c>
      <c r="B238" s="93"/>
      <c r="C238" s="75" t="s">
        <v>69</v>
      </c>
      <c r="D238" s="94"/>
      <c r="E238" s="94"/>
      <c r="F238" s="232">
        <v>1565580745.376</v>
      </c>
      <c r="G238" s="232">
        <v>1473186524.922</v>
      </c>
      <c r="H238" s="74">
        <f>+F238-G238</f>
        <v>92394220.454</v>
      </c>
      <c r="I238" s="137">
        <f>IF(G238&lt;0,IF(H238=0,0,IF(OR(G238=0,F238=0),"N.M.",IF(ABS(H238/G238)&gt;=10,"N.M.",H238/(-G238)))),IF(H238=0,0,IF(OR(G238=0,F238=0),"N.M.",IF(ABS(H238/G238)&gt;=10,"N.M.",H238/G238))))</f>
        <v>0.0627172587387683</v>
      </c>
      <c r="J238" s="164"/>
      <c r="K238" s="232">
        <v>1570993389.3089998</v>
      </c>
      <c r="L238" s="74">
        <f>+F238-K238</f>
        <v>-5412643.932999849</v>
      </c>
      <c r="M238" s="137" t="str">
        <f>IF(K238&lt;0,IF(L238=0,0,IF(OR(K238=0,N238=0),"N.M.",IF(ABS(L238/K238)&gt;=10,"N.M.",L238/(-K238)))),IF(L238=0,0,IF(OR(K238=0,N238=0),"N.M.",IF(ABS(L238/K238)&gt;=10,"N.M.",L238/K238))))</f>
        <v>N.M.</v>
      </c>
      <c r="N238" s="164"/>
      <c r="O238" s="232">
        <v>1573464080.4780002</v>
      </c>
      <c r="P238" s="74">
        <f>+F238-O238</f>
        <v>-7883335.1020002365</v>
      </c>
      <c r="Q238" s="137">
        <f>IF(O238&lt;0,IF(P238=0,0,IF(OR(O238=0,F238=0),"N.M.",IF(ABS(P238/O238)&gt;=10,"N.M.",P238/(-O238)))),IF(P238=0,0,IF(OR(O238=0,F238=0),"N.M.",IF(ABS(P238/O238)&gt;=10,"N.M.",P238/O238))))</f>
        <v>-0.005010177988686828</v>
      </c>
    </row>
    <row r="239" spans="2:17" s="89" customFormat="1" ht="12" customHeight="1">
      <c r="B239" s="90"/>
      <c r="C239" s="91"/>
      <c r="D239" s="92"/>
      <c r="E239" s="92"/>
      <c r="F239" s="233" t="str">
        <f>IF(ABS(F31+F61+F179+F207+F236-F238)&gt;$C$579,$C$580," ")</f>
        <v> </v>
      </c>
      <c r="G239" s="233" t="str">
        <f>IF(ABS(G31+G61+G179+G207+G236-G238)&gt;$C$579,$C$580," ")</f>
        <v> </v>
      </c>
      <c r="H239" s="233"/>
      <c r="I239" s="140"/>
      <c r="J239" s="165"/>
      <c r="K239" s="233" t="str">
        <f>IF(ABS(K31+K61+K179+K207+K236-K238)&gt;$C$579,$C$580," ")</f>
        <v> </v>
      </c>
      <c r="L239" s="233"/>
      <c r="M239" s="140"/>
      <c r="N239" s="165"/>
      <c r="O239" s="233" t="str">
        <f>IF(ABS(O31+O61+O179+O207+O236-O238)&gt;$C$579,$C$580," ")</f>
        <v> </v>
      </c>
      <c r="P239" s="233"/>
      <c r="Q239" s="140"/>
    </row>
    <row r="240" spans="3:17" s="63" customFormat="1" ht="12.75">
      <c r="C240" s="62" t="s">
        <v>181</v>
      </c>
      <c r="D240" s="64"/>
      <c r="E240" s="64"/>
      <c r="F240" s="231"/>
      <c r="G240" s="231"/>
      <c r="H240" s="244"/>
      <c r="I240" s="65"/>
      <c r="J240" s="158"/>
      <c r="K240" s="231"/>
      <c r="L240" s="244"/>
      <c r="M240" s="65"/>
      <c r="N240" s="158"/>
      <c r="O240" s="231"/>
      <c r="P240" s="244"/>
      <c r="Q240" s="65"/>
    </row>
    <row r="241" spans="3:17" ht="12.75">
      <c r="C241" s="97" t="s">
        <v>170</v>
      </c>
      <c r="D241" s="98"/>
      <c r="E241" s="99"/>
      <c r="F241" s="98"/>
      <c r="G241" s="98"/>
      <c r="H241" s="98"/>
      <c r="I241" s="141"/>
      <c r="J241" s="166"/>
      <c r="K241" s="98"/>
      <c r="L241" s="98"/>
      <c r="M241" s="141"/>
      <c r="N241" s="166"/>
      <c r="O241" s="98"/>
      <c r="P241" s="98"/>
      <c r="Q241" s="141"/>
    </row>
    <row r="242" spans="3:17" s="1" customFormat="1" ht="12.75">
      <c r="C242" s="100" t="str">
        <f>"Authorized: "&amp;TEXT(CSA,"#,##0")&amp;" Shares"</f>
        <v>Authorized: 2,000,000 Shares</v>
      </c>
      <c r="D242" s="101" t="s">
        <v>18</v>
      </c>
      <c r="E242" s="102"/>
      <c r="F242" s="101" t="s">
        <v>18</v>
      </c>
      <c r="G242" s="101"/>
      <c r="H242" s="101" t="s">
        <v>18</v>
      </c>
      <c r="I242" s="142"/>
      <c r="J242" s="167"/>
      <c r="K242" s="101" t="s">
        <v>18</v>
      </c>
      <c r="L242" s="101" t="s">
        <v>18</v>
      </c>
      <c r="M242" s="142"/>
      <c r="N242" s="167"/>
      <c r="O242" s="101" t="s">
        <v>18</v>
      </c>
      <c r="P242" s="101" t="s">
        <v>18</v>
      </c>
      <c r="Q242" s="142"/>
    </row>
    <row r="243" spans="3:17" s="1" customFormat="1" ht="12.75">
      <c r="C243" s="100" t="str">
        <f>"Outstanding: "&amp;TEXT(CSO,"#,##0")&amp;" Shares"</f>
        <v>Outstanding: 1,009,000 Shares</v>
      </c>
      <c r="D243" s="101" t="s">
        <v>18</v>
      </c>
      <c r="E243" s="102"/>
      <c r="F243" s="101" t="s">
        <v>18</v>
      </c>
      <c r="G243" s="101"/>
      <c r="H243" s="101" t="s">
        <v>18</v>
      </c>
      <c r="I243" s="142"/>
      <c r="J243" s="167"/>
      <c r="K243" s="101" t="s">
        <v>18</v>
      </c>
      <c r="L243" s="101" t="s">
        <v>18</v>
      </c>
      <c r="M243" s="142"/>
      <c r="N243" s="167"/>
      <c r="O243" s="101" t="s">
        <v>18</v>
      </c>
      <c r="P243" s="101" t="s">
        <v>18</v>
      </c>
      <c r="Q243" s="142"/>
    </row>
    <row r="244" spans="3:17" s="1" customFormat="1" ht="0.75" customHeight="1" hidden="1" outlineLevel="1">
      <c r="C244" s="100"/>
      <c r="D244" s="101"/>
      <c r="E244" s="102"/>
      <c r="F244" s="101"/>
      <c r="G244" s="101"/>
      <c r="H244" s="101"/>
      <c r="I244" s="142"/>
      <c r="J244" s="167"/>
      <c r="K244" s="101"/>
      <c r="L244" s="101"/>
      <c r="M244" s="142"/>
      <c r="N244" s="167"/>
      <c r="O244" s="101"/>
      <c r="P244" s="101"/>
      <c r="Q244" s="142"/>
    </row>
    <row r="245" spans="1:17" s="15" customFormat="1" ht="12.75" hidden="1" outlineLevel="2">
      <c r="A245" s="15" t="s">
        <v>788</v>
      </c>
      <c r="B245" s="15" t="s">
        <v>789</v>
      </c>
      <c r="C245" s="134" t="s">
        <v>790</v>
      </c>
      <c r="D245" s="16"/>
      <c r="E245" s="16"/>
      <c r="F245" s="16">
        <v>50450000</v>
      </c>
      <c r="G245" s="16">
        <v>50450000</v>
      </c>
      <c r="H245" s="16">
        <f>+F245-G245</f>
        <v>0</v>
      </c>
      <c r="I245" s="53">
        <f>IF(G245&lt;0,IF(H245=0,0,IF(OR(G245=0,F245=0),"N.M.",IF(ABS(H245/G245)&gt;=10,"N.M.",H245/(-G245)))),IF(H245=0,0,IF(OR(G245=0,F245=0),"N.M.",IF(ABS(H245/G245)&gt;=10,"N.M.",H245/G245))))</f>
        <v>0</v>
      </c>
      <c r="J245" s="174"/>
      <c r="K245" s="256">
        <v>50450000</v>
      </c>
      <c r="L245" s="16">
        <f>+F245-K245</f>
        <v>0</v>
      </c>
      <c r="M245" s="53">
        <f>IF(K245&lt;0,IF(L245=0,0,IF(OR(K245=0,N245=0),"N.M.",IF(ABS(L245/K245)&gt;=10,"N.M.",L245/(-K245)))),IF(L245=0,0,IF(OR(K245=0,N245=0),"N.M.",IF(ABS(L245/K245)&gt;=10,"N.M.",L245/K245))))</f>
        <v>0</v>
      </c>
      <c r="N245" s="174"/>
      <c r="O245" s="256">
        <v>50450000</v>
      </c>
      <c r="P245" s="16">
        <f>+F245-O245</f>
        <v>0</v>
      </c>
      <c r="Q245" s="53">
        <f>IF(O245&lt;0,IF(P245=0,0,IF(OR(O245=0,F245=0),"N.M.",IF(ABS(P245/O245)&gt;=10,"N.M.",P245/(-O245)))),IF(P245=0,0,IF(OR(O245=0,F245=0),"N.M.",IF(ABS(P245/O245)&gt;=10,"N.M.",P245/O245))))</f>
        <v>0</v>
      </c>
    </row>
    <row r="246" spans="1:17" ht="12.75" collapsed="1">
      <c r="A246" s="11" t="s">
        <v>241</v>
      </c>
      <c r="C246" s="111" t="s">
        <v>175</v>
      </c>
      <c r="D246" s="103"/>
      <c r="E246" s="104"/>
      <c r="F246" s="103">
        <v>50450000</v>
      </c>
      <c r="G246" s="103">
        <v>50450000</v>
      </c>
      <c r="H246" s="51">
        <f>+F246-G246</f>
        <v>0</v>
      </c>
      <c r="I246" s="136">
        <f>IF(G246&lt;0,IF(H246=0,0,IF(OR(G246=0,F246=0),"N.M.",IF(ABS(H246/G246)&gt;=10,"N.M.",H246/(-G246)))),IF(H246=0,0,IF(OR(G246=0,F246=0),"N.M.",IF(ABS(H246/G246)&gt;=10,"N.M.",H246/G246))))</f>
        <v>0</v>
      </c>
      <c r="J246" s="166"/>
      <c r="K246" s="103">
        <v>50450000</v>
      </c>
      <c r="L246" s="51">
        <f>+F246-K246</f>
        <v>0</v>
      </c>
      <c r="M246" s="136">
        <f>IF(K246&lt;0,IF(L246=0,0,IF(OR(K246=0,N246=0),"N.M.",IF(ABS(L246/K246)&gt;=10,"N.M.",L246/(-K246)))),IF(L246=0,0,IF(OR(K246=0,N246=0),"N.M.",IF(ABS(L246/K246)&gt;=10,"N.M.",L246/K246))))</f>
        <v>0</v>
      </c>
      <c r="N246" s="166"/>
      <c r="O246" s="103">
        <v>50450000</v>
      </c>
      <c r="P246" s="51">
        <f>+F246-O246</f>
        <v>0</v>
      </c>
      <c r="Q246" s="136">
        <f>IF(O246&lt;0,IF(P246=0,0,IF(OR(O246=0,F246=0),"N.M.",IF(ABS(P246/O246)&gt;=10,"N.M.",P246/(-O246)))),IF(P246=0,0,IF(OR(O246=0,F246=0),"N.M.",IF(ABS(P246/O246)&gt;=10,"N.M.",P246/O246))))</f>
        <v>0</v>
      </c>
    </row>
    <row r="247" spans="3:17" ht="0.75" customHeight="1" hidden="1" outlineLevel="1">
      <c r="C247" s="111"/>
      <c r="D247" s="103"/>
      <c r="E247" s="104"/>
      <c r="F247" s="103"/>
      <c r="G247" s="103"/>
      <c r="H247" s="51"/>
      <c r="I247" s="136"/>
      <c r="J247" s="166"/>
      <c r="K247" s="103"/>
      <c r="L247" s="51"/>
      <c r="M247" s="136"/>
      <c r="N247" s="166"/>
      <c r="O247" s="103"/>
      <c r="P247" s="51"/>
      <c r="Q247" s="136"/>
    </row>
    <row r="248" spans="1:17" ht="12.75" collapsed="1">
      <c r="A248" s="11" t="s">
        <v>242</v>
      </c>
      <c r="C248" s="111" t="s">
        <v>176</v>
      </c>
      <c r="D248" s="103"/>
      <c r="E248" s="104"/>
      <c r="F248" s="103">
        <v>0</v>
      </c>
      <c r="G248" s="103">
        <v>0</v>
      </c>
      <c r="H248" s="51">
        <f>+F248-G248</f>
        <v>0</v>
      </c>
      <c r="I248" s="136">
        <f>IF(G248&lt;0,IF(H248=0,0,IF(OR(G248=0,F248=0),"N.M.",IF(ABS(H248/G248)&gt;=10,"N.M.",H248/(-G248)))),IF(H248=0,0,IF(OR(G248=0,F248=0),"N.M.",IF(ABS(H248/G248)&gt;=10,"N.M.",H248/G248))))</f>
        <v>0</v>
      </c>
      <c r="J248" s="166"/>
      <c r="K248" s="103">
        <v>0</v>
      </c>
      <c r="L248" s="51">
        <f>+F248-K248</f>
        <v>0</v>
      </c>
      <c r="M248" s="136">
        <f>IF(K248&lt;0,IF(L248=0,0,IF(OR(K248=0,N248=0),"N.M.",IF(ABS(L248/K248)&gt;=10,"N.M.",L248/(-K248)))),IF(L248=0,0,IF(OR(K248=0,N248=0),"N.M.",IF(ABS(L248/K248)&gt;=10,"N.M.",L248/K248))))</f>
        <v>0</v>
      </c>
      <c r="N248" s="166"/>
      <c r="O248" s="103">
        <v>0</v>
      </c>
      <c r="P248" s="51">
        <f>+F248-O248</f>
        <v>0</v>
      </c>
      <c r="Q248" s="136">
        <f>IF(O248&lt;0,IF(P248=0,0,IF(OR(O248=0,F248=0),"N.M.",IF(ABS(P248/O248)&gt;=10,"N.M.",P248/(-O248)))),IF(P248=0,0,IF(OR(O248=0,F248=0),"N.M.",IF(ABS(P248/O248)&gt;=10,"N.M.",P248/O248))))</f>
        <v>0</v>
      </c>
    </row>
    <row r="249" spans="3:17" ht="0.75" customHeight="1" hidden="1" outlineLevel="1">
      <c r="C249" s="111"/>
      <c r="D249" s="103"/>
      <c r="E249" s="104"/>
      <c r="F249" s="103"/>
      <c r="G249" s="103"/>
      <c r="H249" s="51"/>
      <c r="I249" s="136"/>
      <c r="J249" s="166"/>
      <c r="K249" s="103"/>
      <c r="L249" s="51"/>
      <c r="M249" s="136"/>
      <c r="N249" s="166"/>
      <c r="O249" s="103"/>
      <c r="P249" s="51"/>
      <c r="Q249" s="136"/>
    </row>
    <row r="250" spans="1:17" s="15" customFormat="1" ht="12.75" hidden="1" outlineLevel="2">
      <c r="A250" s="15" t="s">
        <v>791</v>
      </c>
      <c r="B250" s="15" t="s">
        <v>792</v>
      </c>
      <c r="C250" s="134" t="s">
        <v>793</v>
      </c>
      <c r="D250" s="16"/>
      <c r="E250" s="16"/>
      <c r="F250" s="16">
        <v>238750000</v>
      </c>
      <c r="G250" s="16">
        <v>238750000</v>
      </c>
      <c r="H250" s="16">
        <f>+F250-G250</f>
        <v>0</v>
      </c>
      <c r="I250" s="53">
        <f>IF(G250&lt;0,IF(H250=0,0,IF(OR(G250=0,F250=0),"N.M.",IF(ABS(H250/G250)&gt;=10,"N.M.",H250/(-G250)))),IF(H250=0,0,IF(OR(G250=0,F250=0),"N.M.",IF(ABS(H250/G250)&gt;=10,"N.M.",H250/G250))))</f>
        <v>0</v>
      </c>
      <c r="J250" s="174"/>
      <c r="K250" s="256">
        <v>238750000</v>
      </c>
      <c r="L250" s="16">
        <f>+F250-K250</f>
        <v>0</v>
      </c>
      <c r="M250" s="53">
        <f>IF(K250&lt;0,IF(L250=0,0,IF(OR(K250=0,N250=0),"N.M.",IF(ABS(L250/K250)&gt;=10,"N.M.",L250/(-K250)))),IF(L250=0,0,IF(OR(K250=0,N250=0),"N.M.",IF(ABS(L250/K250)&gt;=10,"N.M.",L250/K250))))</f>
        <v>0</v>
      </c>
      <c r="N250" s="174"/>
      <c r="O250" s="256">
        <v>238750000</v>
      </c>
      <c r="P250" s="16">
        <f>+F250-O250</f>
        <v>0</v>
      </c>
      <c r="Q250" s="53">
        <f>IF(O250&lt;0,IF(P250=0,0,IF(OR(O250=0,F250=0),"N.M.",IF(ABS(P250/O250)&gt;=10,"N.M.",P250/(-O250)))),IF(P250=0,0,IF(OR(O250=0,F250=0),"N.M.",IF(ABS(P250/O250)&gt;=10,"N.M.",P250/O250))))</f>
        <v>0</v>
      </c>
    </row>
    <row r="251" spans="1:17" s="15" customFormat="1" ht="12.75" hidden="1" outlineLevel="2">
      <c r="A251" s="15" t="s">
        <v>794</v>
      </c>
      <c r="B251" s="15" t="s">
        <v>795</v>
      </c>
      <c r="C251" s="134" t="s">
        <v>796</v>
      </c>
      <c r="D251" s="16"/>
      <c r="E251" s="16"/>
      <c r="F251" s="16">
        <v>152644.57</v>
      </c>
      <c r="G251" s="16">
        <v>-301268.84</v>
      </c>
      <c r="H251" s="16">
        <f>+F251-G251</f>
        <v>453913.41000000003</v>
      </c>
      <c r="I251" s="53">
        <f>IF(G251&lt;0,IF(H251=0,0,IF(OR(G251=0,F251=0),"N.M.",IF(ABS(H251/G251)&gt;=10,"N.M.",H251/(-G251)))),IF(H251=0,0,IF(OR(G251=0,F251=0),"N.M.",IF(ABS(H251/G251)&gt;=10,"N.M.",H251/G251))))</f>
        <v>1.5066722798149321</v>
      </c>
      <c r="J251" s="174"/>
      <c r="K251" s="256">
        <v>144993.77</v>
      </c>
      <c r="L251" s="16">
        <f>+F251-K251</f>
        <v>7650.8000000000175</v>
      </c>
      <c r="M251" s="53" t="str">
        <f>IF(K251&lt;0,IF(L251=0,0,IF(OR(K251=0,N251=0),"N.M.",IF(ABS(L251/K251)&gt;=10,"N.M.",L251/(-K251)))),IF(L251=0,0,IF(OR(K251=0,N251=0),"N.M.",IF(ABS(L251/K251)&gt;=10,"N.M.",L251/K251))))</f>
        <v>N.M.</v>
      </c>
      <c r="N251" s="174"/>
      <c r="O251" s="256">
        <v>-48318.73</v>
      </c>
      <c r="P251" s="16">
        <f>+F251-O251</f>
        <v>200963.30000000002</v>
      </c>
      <c r="Q251" s="53">
        <f>IF(O251&lt;0,IF(P251=0,0,IF(OR(O251=0,F251=0),"N.M.",IF(ABS(P251/O251)&gt;=10,"N.M.",P251/(-O251)))),IF(P251=0,0,IF(OR(O251=0,F251=0),"N.M.",IF(ABS(P251/O251)&gt;=10,"N.M.",P251/O251))))</f>
        <v>4.159118006619793</v>
      </c>
    </row>
    <row r="252" spans="1:17" s="15" customFormat="1" ht="12.75" hidden="1" outlineLevel="2">
      <c r="A252" s="15" t="s">
        <v>797</v>
      </c>
      <c r="B252" s="15" t="s">
        <v>798</v>
      </c>
      <c r="C252" s="134" t="s">
        <v>799</v>
      </c>
      <c r="D252" s="16"/>
      <c r="E252" s="16"/>
      <c r="F252" s="16">
        <v>-372599.62</v>
      </c>
      <c r="G252" s="16">
        <v>-433021.18</v>
      </c>
      <c r="H252" s="16">
        <f>+F252-G252</f>
        <v>60421.56</v>
      </c>
      <c r="I252" s="53">
        <f>IF(G252&lt;0,IF(H252=0,0,IF(OR(G252=0,F252=0),"N.M.",IF(ABS(H252/G252)&gt;=10,"N.M.",H252/(-G252)))),IF(H252=0,0,IF(OR(G252=0,F252=0),"N.M.",IF(ABS(H252/G252)&gt;=10,"N.M.",H252/G252))))</f>
        <v>0.13953488372093023</v>
      </c>
      <c r="J252" s="174"/>
      <c r="K252" s="256">
        <v>-377634.75</v>
      </c>
      <c r="L252" s="16">
        <f>+F252-K252</f>
        <v>5035.130000000005</v>
      </c>
      <c r="M252" s="53" t="str">
        <f>IF(K252&lt;0,IF(L252=0,0,IF(OR(K252=0,N252=0),"N.M.",IF(ABS(L252/K252)&gt;=10,"N.M.",L252/(-K252)))),IF(L252=0,0,IF(OR(K252=0,N252=0),"N.M.",IF(ABS(L252/K252)&gt;=10,"N.M.",L252/K252))))</f>
        <v>N.M.</v>
      </c>
      <c r="N252" s="174"/>
      <c r="O252" s="256">
        <v>-402810.4</v>
      </c>
      <c r="P252" s="16">
        <f>+F252-O252</f>
        <v>30210.780000000028</v>
      </c>
      <c r="Q252" s="53">
        <f>IF(O252&lt;0,IF(P252=0,0,IF(OR(O252=0,F252=0),"N.M.",IF(ABS(P252/O252)&gt;=10,"N.M.",P252/(-O252)))),IF(P252=0,0,IF(OR(O252=0,F252=0),"N.M.",IF(ABS(P252/O252)&gt;=10,"N.M.",P252/O252))))</f>
        <v>0.07500000000000007</v>
      </c>
    </row>
    <row r="253" spans="1:17" ht="12.75" collapsed="1">
      <c r="A253" s="11" t="s">
        <v>243</v>
      </c>
      <c r="C253" s="111" t="s">
        <v>177</v>
      </c>
      <c r="D253" s="103"/>
      <c r="E253" s="104"/>
      <c r="F253" s="103">
        <v>238530044.95</v>
      </c>
      <c r="G253" s="103">
        <v>238015709.98</v>
      </c>
      <c r="H253" s="51">
        <f>+F253-G253</f>
        <v>514334.9699999988</v>
      </c>
      <c r="I253" s="136">
        <f>IF(G253&lt;0,IF(H253=0,0,IF(OR(G253=0,F253=0),"N.M.",IF(ABS(H253/G253)&gt;=10,"N.M.",H253/(-G253)))),IF(H253=0,0,IF(OR(G253=0,F253=0),"N.M.",IF(ABS(H253/G253)&gt;=10,"N.M.",H253/G253))))</f>
        <v>0.002160928663251755</v>
      </c>
      <c r="J253" s="166"/>
      <c r="K253" s="103">
        <v>238517359.02</v>
      </c>
      <c r="L253" s="51">
        <f>+F253-K253</f>
        <v>12685.92999997735</v>
      </c>
      <c r="M253" s="136" t="str">
        <f>IF(K253&lt;0,IF(L253=0,0,IF(OR(K253=0,N253=0),"N.M.",IF(ABS(L253/K253)&gt;=10,"N.M.",L253/(-K253)))),IF(L253=0,0,IF(OR(K253=0,N253=0),"N.M.",IF(ABS(L253/K253)&gt;=10,"N.M.",L253/K253))))</f>
        <v>N.M.</v>
      </c>
      <c r="N253" s="166"/>
      <c r="O253" s="103">
        <v>238298870.87</v>
      </c>
      <c r="P253" s="51">
        <f>+F253-O253</f>
        <v>231174.0799999833</v>
      </c>
      <c r="Q253" s="136">
        <f>IF(O253&lt;0,IF(P253=0,0,IF(OR(O253=0,F253=0),"N.M.",IF(ABS(P253/O253)&gt;=10,"N.M.",P253/(-O253)))),IF(P253=0,0,IF(OR(O253=0,F253=0),"N.M.",IF(ABS(P253/O253)&gt;=10,"N.M.",P253/O253))))</f>
        <v>0.0009701014493102508</v>
      </c>
    </row>
    <row r="254" spans="3:17" ht="0.75" customHeight="1" hidden="1" outlineLevel="1">
      <c r="C254" s="111"/>
      <c r="D254" s="103"/>
      <c r="E254" s="104"/>
      <c r="F254" s="103"/>
      <c r="G254" s="103"/>
      <c r="H254" s="51"/>
      <c r="I254" s="136"/>
      <c r="J254" s="166"/>
      <c r="K254" s="103"/>
      <c r="L254" s="51"/>
      <c r="M254" s="136"/>
      <c r="N254" s="166"/>
      <c r="O254" s="103"/>
      <c r="P254" s="51"/>
      <c r="Q254" s="136"/>
    </row>
    <row r="255" spans="1:17" ht="12.75" collapsed="1">
      <c r="A255" s="11" t="s">
        <v>244</v>
      </c>
      <c r="C255" s="112" t="s">
        <v>228</v>
      </c>
      <c r="D255" s="103"/>
      <c r="E255" s="104"/>
      <c r="F255" s="234">
        <v>167808519.88599995</v>
      </c>
      <c r="G255" s="234">
        <v>135630915.25200015</v>
      </c>
      <c r="H255" s="197">
        <f>+F255-G255</f>
        <v>32177604.633999795</v>
      </c>
      <c r="I255" s="138">
        <f>IF(G255&lt;0,IF(H255=0,0,IF(OR(G255=0,F255=0),"N.M.",IF(ABS(H255/G255)&gt;=10,"N.M.",H255/(-G255)))),IF(H255=0,0,IF(OR(G255=0,F255=0),"N.M.",IF(ABS(H255/G255)&gt;=10,"N.M.",H255/G255))))</f>
        <v>0.23724388038091684</v>
      </c>
      <c r="J255" s="166"/>
      <c r="K255" s="234">
        <v>164067741.2249999</v>
      </c>
      <c r="L255" s="197">
        <f>+F255-K255</f>
        <v>3740778.661000043</v>
      </c>
      <c r="M255" s="138" t="str">
        <f>IF(K255&lt;0,IF(L255=0,0,IF(OR(K255=0,N255=0),"N.M.",IF(ABS(L255/K255)&gt;=10,"N.M.",L255/(-K255)))),IF(L255=0,0,IF(OR(K255=0,N255=0),"N.M.",IF(ABS(L255/K255)&gt;=10,"N.M.",L255/K255))))</f>
        <v>N.M.</v>
      </c>
      <c r="N255" s="166"/>
      <c r="O255" s="234">
        <v>157466514.06299987</v>
      </c>
      <c r="P255" s="197">
        <f>+F255-O255</f>
        <v>10342005.823000073</v>
      </c>
      <c r="Q255" s="138">
        <f>IF(O255&lt;0,IF(P255=0,0,IF(OR(O255=0,F255=0),"N.M.",IF(ABS(P255/O255)&gt;=10,"N.M.",P255/(-O255)))),IF(P255=0,0,IF(OR(O255=0,F255=0),"N.M.",IF(ABS(P255/O255)&gt;=10,"N.M.",P255/O255))))</f>
        <v>0.06567749266909154</v>
      </c>
    </row>
    <row r="256" spans="1:17" s="13" customFormat="1" ht="12.75">
      <c r="A256" s="13" t="s">
        <v>245</v>
      </c>
      <c r="C256" s="110" t="s">
        <v>171</v>
      </c>
      <c r="D256" s="33"/>
      <c r="F256" s="33">
        <v>456788564.8360002</v>
      </c>
      <c r="G256" s="33">
        <v>424096625.2319998</v>
      </c>
      <c r="H256" s="74">
        <f>+F256-G256</f>
        <v>32691939.60400039</v>
      </c>
      <c r="I256" s="137">
        <f>IF(G256&lt;0,IF(H256=0,0,IF(OR(G256=0,F256=0),"N.M.",IF(ABS(H256/G256)&gt;=10,"N.M.",H256/(-G256)))),IF(H256=0,0,IF(OR(G256=0,F256=0),"N.M.",IF(ABS(H256/G256)&gt;=10,"N.M.",H256/G256))))</f>
        <v>0.07708606402165176</v>
      </c>
      <c r="J256" s="168"/>
      <c r="K256" s="33">
        <v>453035100.24499995</v>
      </c>
      <c r="L256" s="74">
        <f>+F256-K256</f>
        <v>3753464.591000259</v>
      </c>
      <c r="M256" s="137" t="str">
        <f>IF(K256&lt;0,IF(L256=0,0,IF(OR(K256=0,N256=0),"N.M.",IF(ABS(L256/K256)&gt;=10,"N.M.",L256/(-K256)))),IF(L256=0,0,IF(OR(K256=0,N256=0),"N.M.",IF(ABS(L256/K256)&gt;=10,"N.M.",L256/K256))))</f>
        <v>N.M.</v>
      </c>
      <c r="N256" s="168"/>
      <c r="O256" s="33">
        <v>446215384.93300027</v>
      </c>
      <c r="P256" s="74">
        <f>+F256-O256</f>
        <v>10573179.902999938</v>
      </c>
      <c r="Q256" s="137">
        <f>IF(O256&lt;0,IF(P256=0,0,IF(OR(O256=0,F256=0),"N.M.",IF(ABS(P256/O256)&gt;=10,"N.M.",P256/(-O256)))),IF(P256=0,0,IF(OR(O256=0,F256=0),"N.M.",IF(ABS(P256/O256)&gt;=10,"N.M.",P256/O256))))</f>
        <v>0.0236952383535308</v>
      </c>
    </row>
    <row r="257" spans="3:17" ht="12.75">
      <c r="C257" s="105"/>
      <c r="D257" s="105"/>
      <c r="E257" s="105"/>
      <c r="F257" s="108"/>
      <c r="G257" s="108"/>
      <c r="H257" s="108"/>
      <c r="I257" s="143"/>
      <c r="J257" s="169"/>
      <c r="K257" s="108"/>
      <c r="L257" s="108"/>
      <c r="M257" s="143"/>
      <c r="N257" s="169"/>
      <c r="O257" s="108"/>
      <c r="P257" s="108"/>
      <c r="Q257" s="143"/>
    </row>
    <row r="258" spans="3:17" ht="0.75" customHeight="1" hidden="1" outlineLevel="1">
      <c r="C258" s="105"/>
      <c r="D258" s="108"/>
      <c r="E258" s="107"/>
      <c r="F258" s="108"/>
      <c r="G258" s="108"/>
      <c r="H258" s="108"/>
      <c r="I258" s="141"/>
      <c r="J258" s="166"/>
      <c r="K258" s="108"/>
      <c r="L258" s="108"/>
      <c r="M258" s="141"/>
      <c r="N258" s="166"/>
      <c r="O258" s="108"/>
      <c r="P258" s="108"/>
      <c r="Q258" s="141"/>
    </row>
    <row r="259" spans="1:17" ht="14.25" customHeight="1" collapsed="1">
      <c r="A259" s="11" t="s">
        <v>246</v>
      </c>
      <c r="C259" s="111" t="s">
        <v>178</v>
      </c>
      <c r="D259" s="103"/>
      <c r="E259" s="104"/>
      <c r="F259" s="103">
        <v>0</v>
      </c>
      <c r="G259" s="103">
        <v>0</v>
      </c>
      <c r="H259" s="51">
        <f>+F259-G259</f>
        <v>0</v>
      </c>
      <c r="I259" s="136">
        <f>IF(G259&lt;0,IF(H259=0,0,IF(OR(G259=0,F259=0),"N.M.",IF(ABS(H259/G259)&gt;=10,"N.M.",H259/(-G259)))),IF(H259=0,0,IF(OR(G259=0,F259=0),"N.M.",IF(ABS(H259/G259)&gt;=10,"N.M.",H259/G259))))</f>
        <v>0</v>
      </c>
      <c r="J259" s="166"/>
      <c r="K259" s="103">
        <v>0</v>
      </c>
      <c r="L259" s="51">
        <f>+F259-K259</f>
        <v>0</v>
      </c>
      <c r="M259" s="136">
        <f>IF(K259&lt;0,IF(L259=0,0,IF(OR(K259=0,N259=0),"N.M.",IF(ABS(L259/K259)&gt;=10,"N.M.",L259/(-K259)))),IF(L259=0,0,IF(OR(K259=0,N259=0),"N.M.",IF(ABS(L259/K259)&gt;=10,"N.M.",L259/K259))))</f>
        <v>0</v>
      </c>
      <c r="N259" s="166"/>
      <c r="O259" s="103">
        <v>0</v>
      </c>
      <c r="P259" s="51">
        <f>+F259-O259</f>
        <v>0</v>
      </c>
      <c r="Q259" s="136">
        <f>IF(O259&lt;0,IF(P259=0,0,IF(OR(O259=0,F259=0),"N.M.",IF(ABS(P259/O259)&gt;=10,"N.M.",P259/(-O259)))),IF(P259=0,0,IF(OR(O259=0,F259=0),"N.M.",IF(ABS(P259/O259)&gt;=10,"N.M.",P259/O259))))</f>
        <v>0</v>
      </c>
    </row>
    <row r="260" spans="3:17" ht="0.75" customHeight="1" hidden="1" outlineLevel="1">
      <c r="C260" s="111"/>
      <c r="D260" s="103"/>
      <c r="E260" s="104"/>
      <c r="F260" s="103"/>
      <c r="G260" s="103"/>
      <c r="H260" s="51"/>
      <c r="I260" s="136"/>
      <c r="J260" s="166"/>
      <c r="K260" s="103"/>
      <c r="L260" s="51"/>
      <c r="M260" s="136"/>
      <c r="N260" s="166"/>
      <c r="O260" s="103"/>
      <c r="P260" s="51"/>
      <c r="Q260" s="136"/>
    </row>
    <row r="261" spans="1:17" ht="12.75" collapsed="1">
      <c r="A261" s="11" t="s">
        <v>247</v>
      </c>
      <c r="C261" s="112" t="s">
        <v>179</v>
      </c>
      <c r="D261" s="103"/>
      <c r="E261" s="104"/>
      <c r="F261" s="234">
        <v>0</v>
      </c>
      <c r="G261" s="234">
        <v>0</v>
      </c>
      <c r="H261" s="197">
        <f>+F261-G261</f>
        <v>0</v>
      </c>
      <c r="I261" s="138">
        <f>IF(G261&lt;0,IF(H261=0,0,IF(OR(G261=0,F261=0),"N.M.",IF(ABS(H261/G261)&gt;=10,"N.M.",H261/(-G261)))),IF(H261=0,0,IF(OR(G261=0,F261=0),"N.M.",IF(ABS(H261/G261)&gt;=10,"N.M.",H261/G261))))</f>
        <v>0</v>
      </c>
      <c r="J261" s="166"/>
      <c r="K261" s="234">
        <v>0</v>
      </c>
      <c r="L261" s="197">
        <f>+F261-K261</f>
        <v>0</v>
      </c>
      <c r="M261" s="138">
        <f>IF(K261&lt;0,IF(L261=0,0,IF(OR(K261=0,N261=0),"N.M.",IF(ABS(L261/K261)&gt;=10,"N.M.",L261/(-K261)))),IF(L261=0,0,IF(OR(K261=0,N261=0),"N.M.",IF(ABS(L261/K261)&gt;=10,"N.M.",L261/K261))))</f>
        <v>0</v>
      </c>
      <c r="N261" s="166"/>
      <c r="O261" s="234">
        <v>0</v>
      </c>
      <c r="P261" s="197">
        <f>+F261-O261</f>
        <v>0</v>
      </c>
      <c r="Q261" s="138">
        <f>IF(O261&lt;0,IF(P261=0,0,IF(OR(O261=0,F261=0),"N.M.",IF(ABS(P261/O261)&gt;=10,"N.M.",P261/(-O261)))),IF(P261=0,0,IF(OR(O261=0,F261=0),"N.M.",IF(ABS(P261/O261)&gt;=10,"N.M.",P261/O261))))</f>
        <v>0</v>
      </c>
    </row>
    <row r="262" spans="3:17" s="13" customFormat="1" ht="12.75">
      <c r="C262" s="110" t="s">
        <v>172</v>
      </c>
      <c r="D262" s="33"/>
      <c r="F262" s="33">
        <f>+F261+F259</f>
        <v>0</v>
      </c>
      <c r="G262" s="33"/>
      <c r="H262" s="74">
        <f>+F262-G262</f>
        <v>0</v>
      </c>
      <c r="I262" s="137">
        <f>IF(G262&lt;0,IF(H262=0,0,IF(OR(G262=0,F262=0),"N.M.",IF(ABS(H262/G262)&gt;=10,"N.M.",H262/(-G262)))),IF(H262=0,0,IF(OR(G262=0,F262=0),"N.M.",IF(ABS(H262/G262)&gt;=10,"N.M.",H262/G262))))</f>
        <v>0</v>
      </c>
      <c r="J262" s="168"/>
      <c r="K262" s="33">
        <f>+K261+K259</f>
        <v>0</v>
      </c>
      <c r="L262" s="74">
        <f>+F262-K262</f>
        <v>0</v>
      </c>
      <c r="M262" s="137">
        <f>IF(K262&lt;0,IF(L262=0,0,IF(OR(K262=0,N262=0),"N.M.",IF(ABS(L262/K262)&gt;=10,"N.M.",L262/(-K262)))),IF(L262=0,0,IF(OR(K262=0,N262=0),"N.M.",IF(ABS(L262/K262)&gt;=10,"N.M.",L262/K262))))</f>
        <v>0</v>
      </c>
      <c r="N262" s="168"/>
      <c r="O262" s="33">
        <f>+O261+O259</f>
        <v>0</v>
      </c>
      <c r="P262" s="74">
        <f>+F262-O262</f>
        <v>0</v>
      </c>
      <c r="Q262" s="137">
        <f>IF(O262&lt;0,IF(P262=0,0,IF(OR(O262=0,F262=0),"N.M.",IF(ABS(P262/O262)&gt;=10,"N.M.",P262/(-O262)))),IF(P262=0,0,IF(OR(O262=0,F262=0),"N.M.",IF(ABS(P262/O262)&gt;=10,"N.M.",P262/O262))))</f>
        <v>0</v>
      </c>
    </row>
    <row r="263" spans="3:17" ht="12.75">
      <c r="C263" s="105"/>
      <c r="D263" s="108"/>
      <c r="E263" s="107"/>
      <c r="F263" s="108"/>
      <c r="G263" s="108"/>
      <c r="H263" s="108"/>
      <c r="I263" s="141"/>
      <c r="J263" s="166"/>
      <c r="K263" s="108"/>
      <c r="L263" s="108"/>
      <c r="M263" s="141"/>
      <c r="N263" s="166"/>
      <c r="O263" s="108"/>
      <c r="P263" s="108"/>
      <c r="Q263" s="141"/>
    </row>
    <row r="264" spans="1:17" s="14" customFormat="1" ht="12.75">
      <c r="A264" s="14" t="s">
        <v>248</v>
      </c>
      <c r="C264" s="109" t="s">
        <v>173</v>
      </c>
      <c r="D264" s="31"/>
      <c r="F264" s="31">
        <v>0</v>
      </c>
      <c r="G264" s="31">
        <v>0</v>
      </c>
      <c r="H264" s="74">
        <f>+F264-G264</f>
        <v>0</v>
      </c>
      <c r="I264" s="137">
        <f>IF(G264&lt;0,IF(H264=0,0,IF(OR(G264=0,F264=0),"N.M.",IF(ABS(H264/G264)&gt;=10,"N.M.",H264/(-G264)))),IF(H264=0,0,IF(OR(G264=0,F264=0),"N.M.",IF(ABS(H264/G264)&gt;=10,"N.M.",H264/G264))))</f>
        <v>0</v>
      </c>
      <c r="J264" s="170"/>
      <c r="K264" s="31">
        <v>0</v>
      </c>
      <c r="L264" s="74">
        <f>+F264-K264</f>
        <v>0</v>
      </c>
      <c r="M264" s="137">
        <f>IF(K264&lt;0,IF(L264=0,0,IF(OR(K264=0,N264=0),"N.M.",IF(ABS(L264/K264)&gt;=10,"N.M.",L264/(-K264)))),IF(L264=0,0,IF(OR(K264=0,N264=0),"N.M.",IF(ABS(L264/K264)&gt;=10,"N.M.",L264/K264))))</f>
        <v>0</v>
      </c>
      <c r="N264" s="170"/>
      <c r="O264" s="31">
        <v>0</v>
      </c>
      <c r="P264" s="74">
        <f>+F264-O264</f>
        <v>0</v>
      </c>
      <c r="Q264" s="137">
        <f>IF(O264&lt;0,IF(P264=0,0,IF(OR(O264=0,F264=0),"N.M.",IF(ABS(P264/O264)&gt;=10,"N.M.",P264/(-O264)))),IF(P264=0,0,IF(OR(O264=0,F264=0),"N.M.",IF(ABS(P264/O264)&gt;=10,"N.M.",P264/O264))))</f>
        <v>0</v>
      </c>
    </row>
    <row r="265" spans="3:17" ht="12.75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  <c r="N265" s="166"/>
      <c r="O265" s="108"/>
      <c r="P265" s="108"/>
      <c r="Q265" s="141"/>
    </row>
    <row r="266" spans="3:17" ht="0.75" customHeight="1" hidden="1" outlineLevel="1">
      <c r="C266" s="105"/>
      <c r="D266" s="108"/>
      <c r="E266" s="107"/>
      <c r="F266" s="108"/>
      <c r="G266" s="108"/>
      <c r="H266" s="108"/>
      <c r="I266" s="141"/>
      <c r="J266" s="166"/>
      <c r="K266" s="108"/>
      <c r="L266" s="108"/>
      <c r="M266" s="141"/>
      <c r="N266" s="166"/>
      <c r="O266" s="108"/>
      <c r="P266" s="108"/>
      <c r="Q266" s="141"/>
    </row>
    <row r="267" spans="1:17" s="15" customFormat="1" ht="12.75" hidden="1" outlineLevel="2">
      <c r="A267" s="15" t="s">
        <v>800</v>
      </c>
      <c r="B267" s="15" t="s">
        <v>801</v>
      </c>
      <c r="C267" s="134" t="s">
        <v>802</v>
      </c>
      <c r="D267" s="16"/>
      <c r="E267" s="16"/>
      <c r="F267" s="16">
        <v>20000000</v>
      </c>
      <c r="G267" s="16">
        <v>20000000</v>
      </c>
      <c r="H267" s="16">
        <f>+F267-G267</f>
        <v>0</v>
      </c>
      <c r="I267" s="53">
        <f>IF(G267&lt;0,IF(H267=0,0,IF(OR(G267=0,F267=0),"N.M.",IF(ABS(H267/G267)&gt;=10,"N.M.",H267/(-G267)))),IF(H267=0,0,IF(OR(G267=0,F267=0),"N.M.",IF(ABS(H267/G267)&gt;=10,"N.M.",H267/G267))))</f>
        <v>0</v>
      </c>
      <c r="J267" s="174"/>
      <c r="K267" s="256">
        <v>20000000</v>
      </c>
      <c r="L267" s="16">
        <f>+F267-K267</f>
        <v>0</v>
      </c>
      <c r="M267" s="53">
        <f>IF(K267&lt;0,IF(L267=0,0,IF(OR(K267=0,N267=0),"N.M.",IF(ABS(L267/K267)&gt;=10,"N.M.",L267/(-K267)))),IF(L267=0,0,IF(OR(K267=0,N267=0),"N.M.",IF(ABS(L267/K267)&gt;=10,"N.M.",L267/K267))))</f>
        <v>0</v>
      </c>
      <c r="N267" s="174"/>
      <c r="O267" s="256">
        <v>20000000</v>
      </c>
      <c r="P267" s="16">
        <f>+F267-O267</f>
        <v>0</v>
      </c>
      <c r="Q267" s="53">
        <f>IF(O267&lt;0,IF(P267=0,0,IF(OR(O267=0,F267=0),"N.M.",IF(ABS(P267/O267)&gt;=10,"N.M.",P267/(-O267)))),IF(P267=0,0,IF(OR(O267=0,F267=0),"N.M.",IF(ABS(P267/O267)&gt;=10,"N.M.",P267/O267))))</f>
        <v>0</v>
      </c>
    </row>
    <row r="268" spans="1:17" s="15" customFormat="1" ht="12.75" hidden="1" outlineLevel="2">
      <c r="A268" s="15" t="s">
        <v>803</v>
      </c>
      <c r="B268" s="15" t="s">
        <v>804</v>
      </c>
      <c r="C268" s="134" t="s">
        <v>805</v>
      </c>
      <c r="D268" s="16"/>
      <c r="E268" s="16"/>
      <c r="F268" s="16">
        <v>530000000</v>
      </c>
      <c r="G268" s="16">
        <v>530000000</v>
      </c>
      <c r="H268" s="16">
        <f>+F268-G268</f>
        <v>0</v>
      </c>
      <c r="I268" s="53">
        <f>IF(G268&lt;0,IF(H268=0,0,IF(OR(G268=0,F268=0),"N.M.",IF(ABS(H268/G268)&gt;=10,"N.M.",H268/(-G268)))),IF(H268=0,0,IF(OR(G268=0,F268=0),"N.M.",IF(ABS(H268/G268)&gt;=10,"N.M.",H268/G268))))</f>
        <v>0</v>
      </c>
      <c r="J268" s="174"/>
      <c r="K268" s="256">
        <v>530000000</v>
      </c>
      <c r="L268" s="16">
        <f>+F268-K268</f>
        <v>0</v>
      </c>
      <c r="M268" s="53">
        <f>IF(K268&lt;0,IF(L268=0,0,IF(OR(K268=0,N268=0),"N.M.",IF(ABS(L268/K268)&gt;=10,"N.M.",L268/(-K268)))),IF(L268=0,0,IF(OR(K268=0,N268=0),"N.M.",IF(ABS(L268/K268)&gt;=10,"N.M.",L268/K268))))</f>
        <v>0</v>
      </c>
      <c r="N268" s="174"/>
      <c r="O268" s="256">
        <v>530000000</v>
      </c>
      <c r="P268" s="16">
        <f>+F268-O268</f>
        <v>0</v>
      </c>
      <c r="Q268" s="53">
        <f>IF(O268&lt;0,IF(P268=0,0,IF(OR(O268=0,F268=0),"N.M.",IF(ABS(P268/O268)&gt;=10,"N.M.",P268/(-O268)))),IF(P268=0,0,IF(OR(O268=0,F268=0),"N.M.",IF(ABS(P268/O268)&gt;=10,"N.M.",P268/O268))))</f>
        <v>0</v>
      </c>
    </row>
    <row r="269" spans="1:17" s="15" customFormat="1" ht="12.75" hidden="1" outlineLevel="2">
      <c r="A269" s="15" t="s">
        <v>806</v>
      </c>
      <c r="B269" s="15" t="s">
        <v>807</v>
      </c>
      <c r="C269" s="134" t="s">
        <v>808</v>
      </c>
      <c r="D269" s="16"/>
      <c r="E269" s="16"/>
      <c r="F269" s="16">
        <v>-1028137.5</v>
      </c>
      <c r="G269" s="16">
        <v>-1194862.5</v>
      </c>
      <c r="H269" s="16">
        <f>+F269-G269</f>
        <v>166725</v>
      </c>
      <c r="I269" s="53">
        <f>IF(G269&lt;0,IF(H269=0,0,IF(OR(G269=0,F269=0),"N.M.",IF(ABS(H269/G269)&gt;=10,"N.M.",H269/(-G269)))),IF(H269=0,0,IF(OR(G269=0,F269=0),"N.M.",IF(ABS(H269/G269)&gt;=10,"N.M.",H269/G269))))</f>
        <v>0.13953488372093023</v>
      </c>
      <c r="J269" s="174"/>
      <c r="K269" s="256">
        <v>-1042031.25</v>
      </c>
      <c r="L269" s="16">
        <f>+F269-K269</f>
        <v>13893.75</v>
      </c>
      <c r="M269" s="53" t="str">
        <f>IF(K269&lt;0,IF(L269=0,0,IF(OR(K269=0,N269=0),"N.M.",IF(ABS(L269/K269)&gt;=10,"N.M.",L269/(-K269)))),IF(L269=0,0,IF(OR(K269=0,N269=0),"N.M.",IF(ABS(L269/K269)&gt;=10,"N.M.",L269/K269))))</f>
        <v>N.M.</v>
      </c>
      <c r="N269" s="174"/>
      <c r="O269" s="256">
        <v>-1111500</v>
      </c>
      <c r="P269" s="16">
        <f>+F269-O269</f>
        <v>83362.5</v>
      </c>
      <c r="Q269" s="53">
        <f>IF(O269&lt;0,IF(P269=0,0,IF(OR(O269=0,F269=0),"N.M.",IF(ABS(P269/O269)&gt;=10,"N.M.",P269/(-O269)))),IF(P269=0,0,IF(OR(O269=0,F269=0),"N.M.",IF(ABS(P269/O269)&gt;=10,"N.M.",P269/O269))))</f>
        <v>0.075</v>
      </c>
    </row>
    <row r="270" spans="1:17" s="13" customFormat="1" ht="12.75" collapsed="1">
      <c r="A270" s="13" t="s">
        <v>249</v>
      </c>
      <c r="C270" s="109" t="s">
        <v>180</v>
      </c>
      <c r="D270" s="33"/>
      <c r="F270" s="33">
        <v>548971862.5</v>
      </c>
      <c r="G270" s="33">
        <v>548805137.5</v>
      </c>
      <c r="H270" s="74">
        <f>+F270-G270</f>
        <v>166725</v>
      </c>
      <c r="I270" s="137">
        <f>IF(G270&lt;0,IF(H270=0,0,IF(OR(G270=0,F270=0),"N.M.",IF(ABS(H270/G270)&gt;=10,"N.M.",H270/(-G270)))),IF(H270=0,0,IF(OR(G270=0,F270=0),"N.M.",IF(ABS(H270/G270)&gt;=10,"N.M.",H270/G270))))</f>
        <v>0.00030379635431164307</v>
      </c>
      <c r="J270" s="168"/>
      <c r="K270" s="33">
        <v>548957968.75</v>
      </c>
      <c r="L270" s="74">
        <f>+F270-K270</f>
        <v>13893.75</v>
      </c>
      <c r="M270" s="137" t="str">
        <f>IF(K270&lt;0,IF(L270=0,0,IF(OR(K270=0,N270=0),"N.M.",IF(ABS(L270/K270)&gt;=10,"N.M.",L270/(-K270)))),IF(L270=0,0,IF(OR(K270=0,N270=0),"N.M.",IF(ABS(L270/K270)&gt;=10,"N.M.",L270/K270))))</f>
        <v>N.M.</v>
      </c>
      <c r="N270" s="168"/>
      <c r="O270" s="33">
        <v>548888500</v>
      </c>
      <c r="P270" s="74">
        <f>+F270-O270</f>
        <v>83362.5</v>
      </c>
      <c r="Q270" s="137">
        <f>IF(O270&lt;0,IF(P270=0,0,IF(OR(O270=0,F270=0),"N.M.",IF(ABS(P270/O270)&gt;=10,"N.M.",P270/(-O270)))),IF(P270=0,0,IF(OR(O270=0,F270=0),"N.M.",IF(ABS(P270/O270)&gt;=10,"N.M.",P270/O270))))</f>
        <v>0.0001518751076038212</v>
      </c>
    </row>
    <row r="271" spans="1:17" ht="12.75">
      <c r="A271" s="11" t="s">
        <v>174</v>
      </c>
      <c r="C271" s="113"/>
      <c r="D271" s="103"/>
      <c r="E271" s="104"/>
      <c r="F271" s="234"/>
      <c r="G271" s="234"/>
      <c r="H271" s="234"/>
      <c r="I271" s="144"/>
      <c r="J271" s="166"/>
      <c r="K271" s="234"/>
      <c r="L271" s="234"/>
      <c r="M271" s="144"/>
      <c r="N271" s="166"/>
      <c r="O271" s="234"/>
      <c r="P271" s="234"/>
      <c r="Q271" s="144"/>
    </row>
    <row r="272" spans="1:17" s="13" customFormat="1" ht="12.75">
      <c r="A272" s="13" t="s">
        <v>250</v>
      </c>
      <c r="C272" s="13" t="s">
        <v>169</v>
      </c>
      <c r="D272" s="33"/>
      <c r="F272" s="33">
        <v>1005760427.3359995</v>
      </c>
      <c r="G272" s="33">
        <v>972901762.7320001</v>
      </c>
      <c r="H272" s="74">
        <f>+F272-G272</f>
        <v>32858664.603999376</v>
      </c>
      <c r="I272" s="137">
        <f>IF(G272&lt;0,IF(H272=0,0,IF(OR(G272=0,F272=0),"N.M.",IF(ABS(H272/G272)&gt;=10,"N.M.",H272/(-G272)))),IF(H272=0,0,IF(OR(G272=0,F272=0),"N.M.",IF(ABS(H272/G272)&gt;=10,"N.M.",H272/G272))))</f>
        <v>0.033773877140204925</v>
      </c>
      <c r="J272" s="168"/>
      <c r="K272" s="33">
        <v>1001993068.9949999</v>
      </c>
      <c r="L272" s="74">
        <f>+F272-K272</f>
        <v>3767358.3409996033</v>
      </c>
      <c r="M272" s="137" t="str">
        <f>IF(K272&lt;0,IF(L272=0,0,IF(OR(K272=0,N272=0),"N.M.",IF(ABS(L272/K272)&gt;=10,"N.M.",L272/(-K272)))),IF(L272=0,0,IF(OR(K272=0,N272=0),"N.M.",IF(ABS(L272/K272)&gt;=10,"N.M.",L272/K272))))</f>
        <v>N.M.</v>
      </c>
      <c r="N272" s="168"/>
      <c r="O272" s="33">
        <v>995103884.9330002</v>
      </c>
      <c r="P272" s="74">
        <f>+F272-O272</f>
        <v>10656542.402999282</v>
      </c>
      <c r="Q272" s="137">
        <f>IF(O272&lt;0,IF(P272=0,0,IF(OR(O272=0,F272=0),"N.M.",IF(ABS(P272/O272)&gt;=10,"N.M.",P272/(-O272)))),IF(P272=0,0,IF(OR(O272=0,F272=0),"N.M.",IF(ABS(P272/O272)&gt;=10,"N.M.",P272/O272))))</f>
        <v>0.010708974775750956</v>
      </c>
    </row>
    <row r="273" spans="4:17" ht="12.75">
      <c r="D273" s="106"/>
      <c r="E273" s="11"/>
      <c r="F273" s="233" t="str">
        <f>IF(ABS(+F256+F259+F261+F264+F270-F272)&gt;$C$579,$J$178," ")</f>
        <v> </v>
      </c>
      <c r="G273" s="233" t="str">
        <f>IF(ABS(+G256+G259+G261+G264+G270-G272)&gt;$C$579,$J$178," ")</f>
        <v> </v>
      </c>
      <c r="H273" s="233" t="str">
        <f>IF(ABS(+H256+H259+H261+H264+H270-H272)&gt;$C$579,$J$178," ")</f>
        <v> </v>
      </c>
      <c r="I273" s="141"/>
      <c r="J273" s="166"/>
      <c r="K273" s="233" t="str">
        <f>IF(ABS(+K256+K259+K261+K264+K270-K272)&gt;$C$579,$J$178," ")</f>
        <v> </v>
      </c>
      <c r="L273" s="233" t="str">
        <f>IF(ABS(+L256+L259+L261+L264+L270-L272)&gt;$C$579,$J$178," ")</f>
        <v> </v>
      </c>
      <c r="M273" s="141"/>
      <c r="N273" s="166"/>
      <c r="O273" s="233" t="str">
        <f>IF(ABS(+O256+O259+O261+O264+O270-O272)&gt;$C$579,$J$178," ")</f>
        <v> </v>
      </c>
      <c r="P273" s="233" t="str">
        <f>IF(ABS(+P256+P259+P261+P264+P270-P272)&gt;$C$579,$J$178," ")</f>
        <v> </v>
      </c>
      <c r="Q273" s="141"/>
    </row>
    <row r="274" spans="3:17" ht="0.75" customHeight="1" hidden="1" outlineLevel="1">
      <c r="C274" s="119"/>
      <c r="D274" s="108"/>
      <c r="E274" s="107"/>
      <c r="F274" s="108"/>
      <c r="G274" s="108"/>
      <c r="H274" s="108"/>
      <c r="I274" s="141"/>
      <c r="J274" s="166"/>
      <c r="K274" s="108"/>
      <c r="L274" s="108"/>
      <c r="M274" s="141"/>
      <c r="N274" s="166"/>
      <c r="O274" s="108"/>
      <c r="P274" s="108"/>
      <c r="Q274" s="141"/>
    </row>
    <row r="275" spans="1:17" s="15" customFormat="1" ht="12.75" hidden="1" outlineLevel="2">
      <c r="A275" s="15" t="s">
        <v>809</v>
      </c>
      <c r="B275" s="15" t="s">
        <v>810</v>
      </c>
      <c r="C275" s="134" t="s">
        <v>811</v>
      </c>
      <c r="D275" s="16"/>
      <c r="E275" s="16"/>
      <c r="F275" s="16">
        <v>3018888.29</v>
      </c>
      <c r="G275" s="16">
        <v>3225659.25</v>
      </c>
      <c r="H275" s="16">
        <f>+F275-G275</f>
        <v>-206770.95999999996</v>
      </c>
      <c r="I275" s="53">
        <f>IF(G275&lt;0,IF(H275=0,0,IF(OR(G275=0,F275=0),"N.M.",IF(ABS(H275/G275)&gt;=10,"N.M.",H275/(-G275)))),IF(H275=0,0,IF(OR(G275=0,F275=0),"N.M.",IF(ABS(H275/G275)&gt;=10,"N.M.",H275/G275))))</f>
        <v>-0.06410192273098901</v>
      </c>
      <c r="J275" s="174"/>
      <c r="K275" s="256">
        <v>3112846.25</v>
      </c>
      <c r="L275" s="16">
        <f>+F275-K275</f>
        <v>-93957.95999999996</v>
      </c>
      <c r="M275" s="53" t="str">
        <f>IF(K275&lt;0,IF(L275=0,0,IF(OR(K275=0,N275=0),"N.M.",IF(ABS(L275/K275)&gt;=10,"N.M.",L275/(-K275)))),IF(L275=0,0,IF(OR(K275=0,N275=0),"N.M.",IF(ABS(L275/K275)&gt;=10,"N.M.",L275/K275))))</f>
        <v>N.M.</v>
      </c>
      <c r="N275" s="174"/>
      <c r="O275" s="256">
        <v>3568506.2199999997</v>
      </c>
      <c r="P275" s="16">
        <f>+F275-O275</f>
        <v>-549617.9299999997</v>
      </c>
      <c r="Q275" s="53">
        <f>IF(O275&lt;0,IF(P275=0,0,IF(OR(O275=0,F275=0),"N.M.",IF(ABS(P275/O275)&gt;=10,"N.M.",P275/(-O275)))),IF(P275=0,0,IF(OR(O275=0,F275=0),"N.M.",IF(ABS(P275/O275)&gt;=10,"N.M.",P275/O275))))</f>
        <v>-0.1540190477796056</v>
      </c>
    </row>
    <row r="276" spans="1:17" s="15" customFormat="1" ht="12.75" hidden="1" outlineLevel="2">
      <c r="A276" s="15" t="s">
        <v>812</v>
      </c>
      <c r="B276" s="15" t="s">
        <v>813</v>
      </c>
      <c r="C276" s="134" t="s">
        <v>814</v>
      </c>
      <c r="D276" s="16"/>
      <c r="E276" s="16"/>
      <c r="F276" s="16">
        <v>1724.18</v>
      </c>
      <c r="G276" s="16">
        <v>7782.21</v>
      </c>
      <c r="H276" s="16">
        <f>+F276-G276</f>
        <v>-6058.03</v>
      </c>
      <c r="I276" s="53">
        <f>IF(G276&lt;0,IF(H276=0,0,IF(OR(G276=0,F276=0),"N.M.",IF(ABS(H276/G276)&gt;=10,"N.M.",H276/(-G276)))),IF(H276=0,0,IF(OR(G276=0,F276=0),"N.M.",IF(ABS(H276/G276)&gt;=10,"N.M.",H276/G276))))</f>
        <v>-0.7784459684331314</v>
      </c>
      <c r="J276" s="174"/>
      <c r="K276" s="256">
        <v>2207.4900000000002</v>
      </c>
      <c r="L276" s="16">
        <f>+F276-K276</f>
        <v>-483.3100000000002</v>
      </c>
      <c r="M276" s="53" t="str">
        <f>IF(K276&lt;0,IF(L276=0,0,IF(OR(K276=0,N276=0),"N.M.",IF(ABS(L276/K276)&gt;=10,"N.M.",L276/(-K276)))),IF(L276=0,0,IF(OR(K276=0,N276=0),"N.M.",IF(ABS(L276/K276)&gt;=10,"N.M.",L276/K276))))</f>
        <v>N.M.</v>
      </c>
      <c r="N276" s="174"/>
      <c r="O276" s="256">
        <v>277.83</v>
      </c>
      <c r="P276" s="16">
        <f>+F276-O276</f>
        <v>1446.3500000000001</v>
      </c>
      <c r="Q276" s="53">
        <f>IF(O276&lt;0,IF(P276=0,0,IF(OR(O276=0,F276=0),"N.M.",IF(ABS(P276/O276)&gt;=10,"N.M.",P276/(-O276)))),IF(P276=0,0,IF(OR(O276=0,F276=0),"N.M.",IF(ABS(P276/O276)&gt;=10,"N.M.",P276/O276))))</f>
        <v>5.2058812943166695</v>
      </c>
    </row>
    <row r="277" spans="1:17" ht="12.75" collapsed="1">
      <c r="A277" s="11" t="s">
        <v>251</v>
      </c>
      <c r="C277" s="120" t="s">
        <v>183</v>
      </c>
      <c r="D277" s="103"/>
      <c r="E277" s="104"/>
      <c r="F277" s="103">
        <v>3020612.47</v>
      </c>
      <c r="G277" s="103">
        <v>3233441.46</v>
      </c>
      <c r="H277" s="51">
        <f>+F277-G277</f>
        <v>-212828.98999999976</v>
      </c>
      <c r="I277" s="136">
        <f>IF(G277&lt;0,IF(H277=0,0,IF(OR(G277=0,F277=0),"N.M.",IF(ABS(H277/G277)&gt;=10,"N.M.",H277/(-G277)))),IF(H277=0,0,IF(OR(G277=0,F277=0),"N.M.",IF(ABS(H277/G277)&gt;=10,"N.M.",H277/G277))))</f>
        <v>-0.06582119782678848</v>
      </c>
      <c r="J277" s="166"/>
      <c r="K277" s="103">
        <v>3115053.74</v>
      </c>
      <c r="L277" s="51">
        <f>+F277-K277</f>
        <v>-94441.27000000002</v>
      </c>
      <c r="M277" s="136" t="str">
        <f>IF(K277&lt;0,IF(L277=0,0,IF(OR(K277=0,N277=0),"N.M.",IF(ABS(L277/K277)&gt;=10,"N.M.",L277/(-K277)))),IF(L277=0,0,IF(OR(K277=0,N277=0),"N.M.",IF(ABS(L277/K277)&gt;=10,"N.M.",L277/K277))))</f>
        <v>N.M.</v>
      </c>
      <c r="N277" s="166"/>
      <c r="O277" s="103">
        <v>3568784.05</v>
      </c>
      <c r="P277" s="51">
        <f>+F277-O277</f>
        <v>-548171.5799999996</v>
      </c>
      <c r="Q277" s="136">
        <f>IF(O277&lt;0,IF(P277=0,0,IF(OR(O277=0,F277=0),"N.M.",IF(ABS(P277/O277)&gt;=10,"N.M.",P277/(-O277)))),IF(P277=0,0,IF(OR(O277=0,F277=0),"N.M.",IF(ABS(P277/O277)&gt;=10,"N.M.",P277/O277))))</f>
        <v>-0.15360177929510743</v>
      </c>
    </row>
    <row r="278" spans="3:17" ht="0.75" customHeight="1" hidden="1" outlineLevel="1">
      <c r="C278" s="120"/>
      <c r="D278" s="103"/>
      <c r="E278" s="104"/>
      <c r="F278" s="103"/>
      <c r="G278" s="103"/>
      <c r="H278" s="51"/>
      <c r="I278" s="136"/>
      <c r="J278" s="166"/>
      <c r="K278" s="103"/>
      <c r="L278" s="51"/>
      <c r="M278" s="136"/>
      <c r="N278" s="166"/>
      <c r="O278" s="103"/>
      <c r="P278" s="51"/>
      <c r="Q278" s="136"/>
    </row>
    <row r="279" spans="1:17" ht="12.75" collapsed="1">
      <c r="A279" s="11" t="s">
        <v>252</v>
      </c>
      <c r="C279" s="120" t="s">
        <v>184</v>
      </c>
      <c r="E279" s="11"/>
      <c r="F279" s="18">
        <v>0</v>
      </c>
      <c r="G279" s="18">
        <v>0</v>
      </c>
      <c r="H279" s="51">
        <f>+F279-G279</f>
        <v>0</v>
      </c>
      <c r="I279" s="136">
        <f>IF(G279&lt;0,IF(H279=0,0,IF(OR(G279=0,F279=0),"N.M.",IF(ABS(H279/G279)&gt;=10,"N.M.",H279/(-G279)))),IF(H279=0,0,IF(OR(G279=0,F279=0),"N.M.",IF(ABS(H279/G279)&gt;=10,"N.M.",H279/G279))))</f>
        <v>0</v>
      </c>
      <c r="J279" s="166"/>
      <c r="K279" s="18">
        <v>0</v>
      </c>
      <c r="L279" s="51">
        <f>+F279-K279</f>
        <v>0</v>
      </c>
      <c r="M279" s="136">
        <f>IF(K279&lt;0,IF(L279=0,0,IF(OR(K279=0,N279=0),"N.M.",IF(ABS(L279/K279)&gt;=10,"N.M.",L279/(-K279)))),IF(L279=0,0,IF(OR(K279=0,N279=0),"N.M.",IF(ABS(L279/K279)&gt;=10,"N.M.",L279/K279))))</f>
        <v>0</v>
      </c>
      <c r="N279" s="166"/>
      <c r="O279" s="18">
        <v>0</v>
      </c>
      <c r="P279" s="51">
        <f>+F279-O279</f>
        <v>0</v>
      </c>
      <c r="Q279" s="136">
        <f>IF(O279&lt;0,IF(P279=0,0,IF(OR(O279=0,F279=0),"N.M.",IF(ABS(P279/O279)&gt;=10,"N.M.",P279/(-O279)))),IF(P279=0,0,IF(OR(O279=0,F279=0),"N.M.",IF(ABS(P279/O279)&gt;=10,"N.M.",P279/O279))))</f>
        <v>0</v>
      </c>
    </row>
    <row r="280" spans="3:17" ht="0.75" customHeight="1" hidden="1" outlineLevel="1">
      <c r="C280" s="120"/>
      <c r="E280" s="11"/>
      <c r="H280" s="51"/>
      <c r="I280" s="136"/>
      <c r="J280" s="166"/>
      <c r="K280" s="18"/>
      <c r="L280" s="51"/>
      <c r="M280" s="136"/>
      <c r="N280" s="166"/>
      <c r="O280" s="18"/>
      <c r="P280" s="51"/>
      <c r="Q280" s="136"/>
    </row>
    <row r="281" spans="1:17" s="15" customFormat="1" ht="12.75" hidden="1" outlineLevel="2">
      <c r="A281" s="15" t="s">
        <v>815</v>
      </c>
      <c r="B281" s="15" t="s">
        <v>816</v>
      </c>
      <c r="C281" s="134" t="s">
        <v>817</v>
      </c>
      <c r="D281" s="16"/>
      <c r="E281" s="16"/>
      <c r="F281" s="16">
        <v>52453.97</v>
      </c>
      <c r="G281" s="16">
        <v>52297.33</v>
      </c>
      <c r="H281" s="16">
        <f aca="true" t="shared" si="74" ref="H281:H293">+F281-G281</f>
        <v>156.63999999999942</v>
      </c>
      <c r="I281" s="53">
        <f aca="true" t="shared" si="75" ref="I281:I293">IF(G281&lt;0,IF(H281=0,0,IF(OR(G281=0,F281=0),"N.M.",IF(ABS(H281/G281)&gt;=10,"N.M.",H281/(-G281)))),IF(H281=0,0,IF(OR(G281=0,F281=0),"N.M.",IF(ABS(H281/G281)&gt;=10,"N.M.",H281/G281))))</f>
        <v>0.002995181589576359</v>
      </c>
      <c r="J281" s="174"/>
      <c r="K281" s="256">
        <v>45881.91</v>
      </c>
      <c r="L281" s="16">
        <f aca="true" t="shared" si="76" ref="L281:L293">+F281-K281</f>
        <v>6572.059999999998</v>
      </c>
      <c r="M281" s="53" t="str">
        <f aca="true" t="shared" si="77" ref="M281:M293">IF(K281&lt;0,IF(L281=0,0,IF(OR(K281=0,N281=0),"N.M.",IF(ABS(L281/K281)&gt;=10,"N.M.",L281/(-K281)))),IF(L281=0,0,IF(OR(K281=0,N281=0),"N.M.",IF(ABS(L281/K281)&gt;=10,"N.M.",L281/K281))))</f>
        <v>N.M.</v>
      </c>
      <c r="N281" s="174"/>
      <c r="O281" s="256">
        <v>50087.67</v>
      </c>
      <c r="P281" s="16">
        <f aca="true" t="shared" si="78" ref="P281:P293">+F281-O281</f>
        <v>2366.300000000003</v>
      </c>
      <c r="Q281" s="53">
        <f aca="true" t="shared" si="79" ref="Q281:Q293">IF(O281&lt;0,IF(P281=0,0,IF(OR(O281=0,F281=0),"N.M.",IF(ABS(P281/O281)&gt;=10,"N.M.",P281/(-O281)))),IF(P281=0,0,IF(OR(O281=0,F281=0),"N.M.",IF(ABS(P281/O281)&gt;=10,"N.M.",P281/O281))))</f>
        <v>0.04724316383652909</v>
      </c>
    </row>
    <row r="282" spans="1:17" s="15" customFormat="1" ht="12.75" hidden="1" outlineLevel="2">
      <c r="A282" s="15" t="s">
        <v>818</v>
      </c>
      <c r="B282" s="15" t="s">
        <v>819</v>
      </c>
      <c r="C282" s="134" t="s">
        <v>820</v>
      </c>
      <c r="D282" s="16"/>
      <c r="E282" s="16"/>
      <c r="F282" s="16">
        <v>130006.33</v>
      </c>
      <c r="G282" s="16">
        <v>128989.57</v>
      </c>
      <c r="H282" s="16">
        <f t="shared" si="74"/>
        <v>1016.7599999999948</v>
      </c>
      <c r="I282" s="53">
        <f t="shared" si="75"/>
        <v>0.007882497786448894</v>
      </c>
      <c r="J282" s="174"/>
      <c r="K282" s="256">
        <v>129923</v>
      </c>
      <c r="L282" s="16">
        <f t="shared" si="76"/>
        <v>83.33000000000175</v>
      </c>
      <c r="M282" s="53" t="str">
        <f t="shared" si="77"/>
        <v>N.M.</v>
      </c>
      <c r="N282" s="174"/>
      <c r="O282" s="256">
        <v>129506.35</v>
      </c>
      <c r="P282" s="16">
        <f t="shared" si="78"/>
        <v>499.9799999999959</v>
      </c>
      <c r="Q282" s="53">
        <f t="shared" si="79"/>
        <v>0.0038606601143495738</v>
      </c>
    </row>
    <row r="283" spans="1:17" s="15" customFormat="1" ht="12.75" hidden="1" outlineLevel="2">
      <c r="A283" s="15" t="s">
        <v>821</v>
      </c>
      <c r="B283" s="15" t="s">
        <v>822</v>
      </c>
      <c r="C283" s="134" t="s">
        <v>823</v>
      </c>
      <c r="D283" s="16"/>
      <c r="E283" s="16"/>
      <c r="F283" s="16">
        <v>672829.74</v>
      </c>
      <c r="G283" s="16">
        <v>630557.33</v>
      </c>
      <c r="H283" s="16">
        <f t="shared" si="74"/>
        <v>42272.41000000003</v>
      </c>
      <c r="I283" s="53">
        <f t="shared" si="75"/>
        <v>0.06703975671807674</v>
      </c>
      <c r="J283" s="174"/>
      <c r="K283" s="256">
        <v>662317.0700000001</v>
      </c>
      <c r="L283" s="16">
        <f t="shared" si="76"/>
        <v>10512.669999999925</v>
      </c>
      <c r="M283" s="53" t="str">
        <f t="shared" si="77"/>
        <v>N.M.</v>
      </c>
      <c r="N283" s="174"/>
      <c r="O283" s="256">
        <v>702953.08</v>
      </c>
      <c r="P283" s="16">
        <f t="shared" si="78"/>
        <v>-30123.339999999967</v>
      </c>
      <c r="Q283" s="53">
        <f t="shared" si="79"/>
        <v>-0.042852561368676226</v>
      </c>
    </row>
    <row r="284" spans="1:17" s="15" customFormat="1" ht="12.75" hidden="1" outlineLevel="2">
      <c r="A284" s="15" t="s">
        <v>824</v>
      </c>
      <c r="B284" s="15" t="s">
        <v>825</v>
      </c>
      <c r="C284" s="134" t="s">
        <v>826</v>
      </c>
      <c r="D284" s="16"/>
      <c r="E284" s="16"/>
      <c r="F284" s="16">
        <v>5703642.394</v>
      </c>
      <c r="G284" s="16">
        <v>5073685.58</v>
      </c>
      <c r="H284" s="16">
        <f t="shared" si="74"/>
        <v>629956.8140000002</v>
      </c>
      <c r="I284" s="53">
        <f t="shared" si="75"/>
        <v>0.12416157920451985</v>
      </c>
      <c r="J284" s="174"/>
      <c r="K284" s="256">
        <v>5554022.594</v>
      </c>
      <c r="L284" s="16">
        <f t="shared" si="76"/>
        <v>149619.80000000075</v>
      </c>
      <c r="M284" s="53" t="str">
        <f t="shared" si="77"/>
        <v>N.M.</v>
      </c>
      <c r="N284" s="174"/>
      <c r="O284" s="256">
        <v>5608808.6</v>
      </c>
      <c r="P284" s="16">
        <f t="shared" si="78"/>
        <v>94833.7940000007</v>
      </c>
      <c r="Q284" s="53">
        <f t="shared" si="79"/>
        <v>0.01690801037496639</v>
      </c>
    </row>
    <row r="285" spans="1:17" s="15" customFormat="1" ht="12.75" hidden="1" outlineLevel="2">
      <c r="A285" s="15" t="s">
        <v>827</v>
      </c>
      <c r="B285" s="15" t="s">
        <v>828</v>
      </c>
      <c r="C285" s="134" t="s">
        <v>657</v>
      </c>
      <c r="D285" s="16"/>
      <c r="E285" s="16"/>
      <c r="F285" s="16">
        <v>4321430.38</v>
      </c>
      <c r="G285" s="16">
        <v>5182903.62</v>
      </c>
      <c r="H285" s="16">
        <f t="shared" si="74"/>
        <v>-861473.2400000002</v>
      </c>
      <c r="I285" s="53">
        <f t="shared" si="75"/>
        <v>-0.16621440473554477</v>
      </c>
      <c r="J285" s="174"/>
      <c r="K285" s="256">
        <v>4321430.38</v>
      </c>
      <c r="L285" s="16">
        <f t="shared" si="76"/>
        <v>0</v>
      </c>
      <c r="M285" s="53">
        <f t="shared" si="77"/>
        <v>0</v>
      </c>
      <c r="N285" s="174"/>
      <c r="O285" s="256">
        <v>5182903.62</v>
      </c>
      <c r="P285" s="16">
        <f t="shared" si="78"/>
        <v>-861473.2400000002</v>
      </c>
      <c r="Q285" s="53">
        <f t="shared" si="79"/>
        <v>-0.16621440473554477</v>
      </c>
    </row>
    <row r="286" spans="1:17" s="15" customFormat="1" ht="12.75" hidden="1" outlineLevel="2">
      <c r="A286" s="15" t="s">
        <v>829</v>
      </c>
      <c r="B286" s="15" t="s">
        <v>830</v>
      </c>
      <c r="C286" s="134" t="s">
        <v>831</v>
      </c>
      <c r="D286" s="16"/>
      <c r="E286" s="16"/>
      <c r="F286" s="16">
        <v>335000.02</v>
      </c>
      <c r="G286" s="16">
        <v>-286628.4</v>
      </c>
      <c r="H286" s="16">
        <f t="shared" si="74"/>
        <v>621628.42</v>
      </c>
      <c r="I286" s="53">
        <f t="shared" si="75"/>
        <v>2.1687607368983675</v>
      </c>
      <c r="J286" s="174"/>
      <c r="K286" s="256">
        <v>93833.35</v>
      </c>
      <c r="L286" s="16">
        <f t="shared" si="76"/>
        <v>241166.67</v>
      </c>
      <c r="M286" s="53" t="str">
        <f t="shared" si="77"/>
        <v>N.M.</v>
      </c>
      <c r="N286" s="174"/>
      <c r="O286" s="256">
        <v>0</v>
      </c>
      <c r="P286" s="16">
        <f t="shared" si="78"/>
        <v>335000.02</v>
      </c>
      <c r="Q286" s="53" t="str">
        <f t="shared" si="79"/>
        <v>N.M.</v>
      </c>
    </row>
    <row r="287" spans="1:17" s="15" customFormat="1" ht="12.75" hidden="1" outlineLevel="2">
      <c r="A287" s="15" t="s">
        <v>832</v>
      </c>
      <c r="B287" s="15" t="s">
        <v>833</v>
      </c>
      <c r="C287" s="134" t="s">
        <v>834</v>
      </c>
      <c r="D287" s="16"/>
      <c r="E287" s="16"/>
      <c r="F287" s="16">
        <v>468424.3</v>
      </c>
      <c r="G287" s="16">
        <v>568707.92</v>
      </c>
      <c r="H287" s="16">
        <f t="shared" si="74"/>
        <v>-100283.62000000005</v>
      </c>
      <c r="I287" s="53">
        <f t="shared" si="75"/>
        <v>-0.17633589488256124</v>
      </c>
      <c r="J287" s="174"/>
      <c r="K287" s="256">
        <v>555785.45</v>
      </c>
      <c r="L287" s="16">
        <f t="shared" si="76"/>
        <v>-87361.14999999997</v>
      </c>
      <c r="M287" s="53" t="str">
        <f t="shared" si="77"/>
        <v>N.M.</v>
      </c>
      <c r="N287" s="174"/>
      <c r="O287" s="256">
        <v>604735.51</v>
      </c>
      <c r="P287" s="16">
        <f t="shared" si="78"/>
        <v>-136311.21000000002</v>
      </c>
      <c r="Q287" s="53">
        <f t="shared" si="79"/>
        <v>-0.22540632680888875</v>
      </c>
    </row>
    <row r="288" spans="1:17" s="15" customFormat="1" ht="12.75" hidden="1" outlineLevel="2">
      <c r="A288" s="15" t="s">
        <v>835</v>
      </c>
      <c r="B288" s="15" t="s">
        <v>836</v>
      </c>
      <c r="C288" s="134" t="s">
        <v>837</v>
      </c>
      <c r="D288" s="16"/>
      <c r="E288" s="16"/>
      <c r="F288" s="16">
        <v>327340.49</v>
      </c>
      <c r="G288" s="16">
        <v>323872.67</v>
      </c>
      <c r="H288" s="16">
        <f t="shared" si="74"/>
        <v>3467.820000000007</v>
      </c>
      <c r="I288" s="53">
        <f t="shared" si="75"/>
        <v>0.010707356072990065</v>
      </c>
      <c r="J288" s="174"/>
      <c r="K288" s="256">
        <v>321946.25</v>
      </c>
      <c r="L288" s="16">
        <f t="shared" si="76"/>
        <v>5394.239999999991</v>
      </c>
      <c r="M288" s="53" t="str">
        <f t="shared" si="77"/>
        <v>N.M.</v>
      </c>
      <c r="N288" s="174"/>
      <c r="O288" s="256">
        <v>319534.44</v>
      </c>
      <c r="P288" s="16">
        <f t="shared" si="78"/>
        <v>7806.049999999988</v>
      </c>
      <c r="Q288" s="53">
        <f t="shared" si="79"/>
        <v>0.024429448043221846</v>
      </c>
    </row>
    <row r="289" spans="1:17" s="15" customFormat="1" ht="12.75" hidden="1" outlineLevel="2">
      <c r="A289" s="15" t="s">
        <v>838</v>
      </c>
      <c r="B289" s="15" t="s">
        <v>839</v>
      </c>
      <c r="C289" s="134" t="s">
        <v>840</v>
      </c>
      <c r="D289" s="16"/>
      <c r="E289" s="16"/>
      <c r="F289" s="16">
        <v>-130196.5</v>
      </c>
      <c r="G289" s="16">
        <v>-122229</v>
      </c>
      <c r="H289" s="16">
        <f t="shared" si="74"/>
        <v>-7967.5</v>
      </c>
      <c r="I289" s="53">
        <f t="shared" si="75"/>
        <v>-0.06518502155789542</v>
      </c>
      <c r="J289" s="174"/>
      <c r="K289" s="256">
        <v>-129851.25</v>
      </c>
      <c r="L289" s="16">
        <f t="shared" si="76"/>
        <v>-345.25</v>
      </c>
      <c r="M289" s="53" t="str">
        <f t="shared" si="77"/>
        <v>N.M.</v>
      </c>
      <c r="N289" s="174"/>
      <c r="O289" s="256">
        <v>-129506</v>
      </c>
      <c r="P289" s="16">
        <f t="shared" si="78"/>
        <v>-690.5</v>
      </c>
      <c r="Q289" s="53">
        <f t="shared" si="79"/>
        <v>-0.005331799298874183</v>
      </c>
    </row>
    <row r="290" spans="1:17" s="15" customFormat="1" ht="12.75" hidden="1" outlineLevel="2">
      <c r="A290" s="15" t="s">
        <v>841</v>
      </c>
      <c r="B290" s="15" t="s">
        <v>842</v>
      </c>
      <c r="C290" s="134" t="s">
        <v>843</v>
      </c>
      <c r="D290" s="16"/>
      <c r="E290" s="16"/>
      <c r="F290" s="16">
        <v>23376003.04</v>
      </c>
      <c r="G290" s="16">
        <v>25766734.84</v>
      </c>
      <c r="H290" s="16">
        <f t="shared" si="74"/>
        <v>-2390731.8000000007</v>
      </c>
      <c r="I290" s="53">
        <f t="shared" si="75"/>
        <v>-0.09278365360785468</v>
      </c>
      <c r="J290" s="174"/>
      <c r="K290" s="256">
        <v>24150966.54</v>
      </c>
      <c r="L290" s="16">
        <f t="shared" si="76"/>
        <v>-774963.5</v>
      </c>
      <c r="M290" s="53" t="str">
        <f t="shared" si="77"/>
        <v>N.M.</v>
      </c>
      <c r="N290" s="174"/>
      <c r="O290" s="256">
        <v>24925930.04</v>
      </c>
      <c r="P290" s="16">
        <f t="shared" si="78"/>
        <v>-1549927</v>
      </c>
      <c r="Q290" s="53">
        <f t="shared" si="79"/>
        <v>-0.062181310687815766</v>
      </c>
    </row>
    <row r="291" spans="1:17" s="15" customFormat="1" ht="12.75" hidden="1" outlineLevel="2">
      <c r="A291" s="15" t="s">
        <v>844</v>
      </c>
      <c r="B291" s="15" t="s">
        <v>845</v>
      </c>
      <c r="C291" s="134" t="s">
        <v>846</v>
      </c>
      <c r="D291" s="16"/>
      <c r="E291" s="16"/>
      <c r="F291" s="16">
        <v>15674017</v>
      </c>
      <c r="G291" s="16">
        <v>14656165</v>
      </c>
      <c r="H291" s="16">
        <f t="shared" si="74"/>
        <v>1017852</v>
      </c>
      <c r="I291" s="53">
        <f t="shared" si="75"/>
        <v>0.0694487268668168</v>
      </c>
      <c r="J291" s="174"/>
      <c r="K291" s="256">
        <v>15853142.5</v>
      </c>
      <c r="L291" s="16">
        <f t="shared" si="76"/>
        <v>-179125.5</v>
      </c>
      <c r="M291" s="53" t="str">
        <f t="shared" si="77"/>
        <v>N.M.</v>
      </c>
      <c r="N291" s="174"/>
      <c r="O291" s="256">
        <v>16032268</v>
      </c>
      <c r="P291" s="16">
        <f t="shared" si="78"/>
        <v>-358251</v>
      </c>
      <c r="Q291" s="53">
        <f t="shared" si="79"/>
        <v>-0.02234562196689826</v>
      </c>
    </row>
    <row r="292" spans="1:17" s="15" customFormat="1" ht="12.75" hidden="1" outlineLevel="2">
      <c r="A292" s="15" t="s">
        <v>847</v>
      </c>
      <c r="B292" s="15" t="s">
        <v>848</v>
      </c>
      <c r="C292" s="134" t="s">
        <v>849</v>
      </c>
      <c r="D292" s="16"/>
      <c r="E292" s="16"/>
      <c r="F292" s="16">
        <v>-5788712.91</v>
      </c>
      <c r="G292" s="16">
        <v>-5124036.25</v>
      </c>
      <c r="H292" s="16">
        <f t="shared" si="74"/>
        <v>-664676.6600000001</v>
      </c>
      <c r="I292" s="53">
        <f t="shared" si="75"/>
        <v>-0.12971740002815166</v>
      </c>
      <c r="J292" s="174"/>
      <c r="K292" s="256">
        <v>-5718026.49</v>
      </c>
      <c r="L292" s="16">
        <f t="shared" si="76"/>
        <v>-70686.41999999993</v>
      </c>
      <c r="M292" s="53" t="str">
        <f t="shared" si="77"/>
        <v>N.M.</v>
      </c>
      <c r="N292" s="174"/>
      <c r="O292" s="256">
        <v>-5601495.61</v>
      </c>
      <c r="P292" s="16">
        <f t="shared" si="78"/>
        <v>-187217.2999999998</v>
      </c>
      <c r="Q292" s="53">
        <f t="shared" si="79"/>
        <v>-0.03342273439718001</v>
      </c>
    </row>
    <row r="293" spans="1:17" s="15" customFormat="1" ht="12.75" hidden="1" outlineLevel="2">
      <c r="A293" s="15" t="s">
        <v>850</v>
      </c>
      <c r="B293" s="15" t="s">
        <v>851</v>
      </c>
      <c r="C293" s="134" t="s">
        <v>852</v>
      </c>
      <c r="D293" s="16"/>
      <c r="E293" s="16"/>
      <c r="F293" s="16">
        <v>4280351.76</v>
      </c>
      <c r="G293" s="16">
        <v>3232719.6</v>
      </c>
      <c r="H293" s="16">
        <f t="shared" si="74"/>
        <v>1047632.1599999997</v>
      </c>
      <c r="I293" s="53">
        <f t="shared" si="75"/>
        <v>0.32407145983214863</v>
      </c>
      <c r="J293" s="174"/>
      <c r="K293" s="256">
        <v>4251541.41</v>
      </c>
      <c r="L293" s="16">
        <f t="shared" si="76"/>
        <v>28810.349999999627</v>
      </c>
      <c r="M293" s="53" t="str">
        <f t="shared" si="77"/>
        <v>N.M.</v>
      </c>
      <c r="N293" s="174"/>
      <c r="O293" s="256">
        <v>4186406.25</v>
      </c>
      <c r="P293" s="16">
        <f t="shared" si="78"/>
        <v>93945.50999999978</v>
      </c>
      <c r="Q293" s="53">
        <f t="shared" si="79"/>
        <v>0.022440610010077206</v>
      </c>
    </row>
    <row r="294" spans="1:17" ht="12.75" collapsed="1">
      <c r="A294" s="11" t="s">
        <v>253</v>
      </c>
      <c r="C294" s="121" t="s">
        <v>185</v>
      </c>
      <c r="D294" s="103"/>
      <c r="E294" s="104"/>
      <c r="F294" s="234">
        <v>49422590.01399999</v>
      </c>
      <c r="G294" s="234">
        <v>50083739.81</v>
      </c>
      <c r="H294" s="197">
        <f>+F294-G294</f>
        <v>-661149.7960000113</v>
      </c>
      <c r="I294" s="138">
        <f>IF(G294&lt;0,IF(H294=0,0,IF(OR(G294=0,F294=0),"N.M.",IF(ABS(H294/G294)&gt;=10,"N.M.",H294/(-G294)))),IF(H294=0,0,IF(OR(G294=0,F294=0),"N.M.",IF(ABS(H294/G294)&gt;=10,"N.M.",H294/G294))))</f>
        <v>-0.013200887124407638</v>
      </c>
      <c r="J294" s="166"/>
      <c r="K294" s="234">
        <v>50092912.714</v>
      </c>
      <c r="L294" s="197">
        <f>+F294-K294</f>
        <v>-670322.7000000104</v>
      </c>
      <c r="M294" s="138" t="str">
        <f>IF(K294&lt;0,IF(L294=0,0,IF(OR(K294=0,N294=0),"N.M.",IF(ABS(L294/K294)&gt;=10,"N.M.",L294/(-K294)))),IF(L294=0,0,IF(OR(K294=0,N294=0),"N.M.",IF(ABS(L294/K294)&gt;=10,"N.M.",L294/K294))))</f>
        <v>N.M.</v>
      </c>
      <c r="N294" s="166"/>
      <c r="O294" s="234">
        <v>52012131.95</v>
      </c>
      <c r="P294" s="197">
        <f>+F294-O294</f>
        <v>-2589541.936000012</v>
      </c>
      <c r="Q294" s="138">
        <f>IF(O294&lt;0,IF(P294=0,0,IF(OR(O294=0,F294=0),"N.M.",IF(ABS(P294/O294)&gt;=10,"N.M.",P294/(-O294)))),IF(P294=0,0,IF(OR(O294=0,F294=0),"N.M.",IF(ABS(P294/O294)&gt;=10,"N.M.",P294/O294))))</f>
        <v>-0.049787267679959266</v>
      </c>
    </row>
    <row r="295" spans="1:17" s="13" customFormat="1" ht="12.75">
      <c r="A295" s="13" t="s">
        <v>254</v>
      </c>
      <c r="C295" s="110" t="s">
        <v>182</v>
      </c>
      <c r="D295" s="33"/>
      <c r="F295" s="33">
        <v>52443202.484</v>
      </c>
      <c r="G295" s="33">
        <v>53317181.27</v>
      </c>
      <c r="H295" s="74">
        <f>+F295-G295</f>
        <v>-873978.7860000059</v>
      </c>
      <c r="I295" s="137">
        <f>IF(G295&lt;0,IF(H295=0,0,IF(OR(G295=0,F295=0),"N.M.",IF(ABS(H295/G295)&gt;=10,"N.M.",H295/(-G295)))),IF(H295=0,0,IF(OR(G295=0,F295=0),"N.M.",IF(ABS(H295/G295)&gt;=10,"N.M.",H295/G295))))</f>
        <v>-0.016392066594333784</v>
      </c>
      <c r="J295" s="168"/>
      <c r="K295" s="33">
        <v>53207966.454</v>
      </c>
      <c r="L295" s="74">
        <f>+F295-K295</f>
        <v>-764763.9700000063</v>
      </c>
      <c r="M295" s="137" t="str">
        <f>IF(K295&lt;0,IF(L295=0,0,IF(OR(K295=0,N295=0),"N.M.",IF(ABS(L295/K295)&gt;=10,"N.M.",L295/(-K295)))),IF(L295=0,0,IF(OR(K295=0,N295=0),"N.M.",IF(ABS(L295/K295)&gt;=10,"N.M.",L295/K295))))</f>
        <v>N.M.</v>
      </c>
      <c r="N295" s="168"/>
      <c r="O295" s="33">
        <v>55580916</v>
      </c>
      <c r="P295" s="74">
        <f>+F295-O295</f>
        <v>-3137713.5160000026</v>
      </c>
      <c r="Q295" s="137">
        <f>IF(O295&lt;0,IF(P295=0,0,IF(OR(O295=0,F295=0),"N.M.",IF(ABS(P295/O295)&gt;=10,"N.M.",P295/(-O295)))),IF(P295=0,0,IF(OR(O295=0,F295=0),"N.M.",IF(ABS(P295/O295)&gt;=10,"N.M.",P295/O295))))</f>
        <v>-0.05645307313754963</v>
      </c>
    </row>
    <row r="296" spans="3:17" ht="12.75">
      <c r="C296" s="122"/>
      <c r="D296" s="106"/>
      <c r="E296" s="11"/>
      <c r="F296" s="233" t="str">
        <f>IF(ABS(+F277+F279+F294-F295)&gt;$C$579,$J$178," ")</f>
        <v> </v>
      </c>
      <c r="G296" s="233" t="str">
        <f>IF(ABS(+G277+G279+G294-G295)&gt;$C$579,$J$178," ")</f>
        <v> </v>
      </c>
      <c r="H296" s="233" t="str">
        <f>IF(ABS(+H277+H279+H294-H295)&gt;$C$579,$J$178," ")</f>
        <v> </v>
      </c>
      <c r="I296" s="141"/>
      <c r="J296" s="166"/>
      <c r="K296" s="233" t="str">
        <f>IF(ABS(+K277+K279+K294-K295)&gt;$C$579,$J$178," ")</f>
        <v> </v>
      </c>
      <c r="L296" s="233" t="str">
        <f>IF(ABS(+L277+L279+L294-L295)&gt;$C$579,$J$178," ")</f>
        <v> </v>
      </c>
      <c r="M296" s="141"/>
      <c r="N296" s="166"/>
      <c r="O296" s="233" t="str">
        <f>IF(ABS(+O277+O279+O294-O295)&gt;$C$579,$J$178," ")</f>
        <v> </v>
      </c>
      <c r="P296" s="233" t="str">
        <f>IF(ABS(+P277+P279+P294-P295)&gt;$C$579,$J$178," ")</f>
        <v> </v>
      </c>
      <c r="Q296" s="141"/>
    </row>
    <row r="297" spans="3:17" ht="0.75" customHeight="1" hidden="1" outlineLevel="1">
      <c r="C297" s="122"/>
      <c r="D297" s="106"/>
      <c r="E297" s="11"/>
      <c r="F297" s="106"/>
      <c r="G297" s="106"/>
      <c r="H297" s="106"/>
      <c r="I297" s="141"/>
      <c r="J297" s="166"/>
      <c r="K297" s="106"/>
      <c r="L297" s="106"/>
      <c r="M297" s="141"/>
      <c r="N297" s="166"/>
      <c r="O297" s="106"/>
      <c r="P297" s="106"/>
      <c r="Q297" s="141"/>
    </row>
    <row r="298" spans="1:17" s="227" customFormat="1" ht="12.75" collapsed="1">
      <c r="A298" s="227" t="s">
        <v>255</v>
      </c>
      <c r="C298" s="228" t="s">
        <v>186</v>
      </c>
      <c r="D298" s="18"/>
      <c r="E298" s="11"/>
      <c r="F298" s="18">
        <v>0</v>
      </c>
      <c r="G298" s="18">
        <v>0</v>
      </c>
      <c r="H298" s="51">
        <f>+F298-G298</f>
        <v>0</v>
      </c>
      <c r="I298" s="136">
        <f>IF(G298&lt;0,IF(H298=0,0,IF(OR(G298=0,F298=0),"N.M.",IF(ABS(H298/G298)&gt;=10,"N.M.",H298/(-G298)))),IF(H298=0,0,IF(OR(G298=0,F298=0),"N.M.",IF(ABS(H298/G298)&gt;=10,"N.M.",H298/G298))))</f>
        <v>0</v>
      </c>
      <c r="J298" s="229"/>
      <c r="K298" s="18">
        <v>0</v>
      </c>
      <c r="L298" s="51">
        <f>+F298-K298</f>
        <v>0</v>
      </c>
      <c r="M298" s="136">
        <f>IF(K298&lt;0,IF(L298=0,0,IF(OR(K298=0,N298=0),"N.M.",IF(ABS(L298/K298)&gt;=10,"N.M.",L298/(-K298)))),IF(L298=0,0,IF(OR(K298=0,N298=0),"N.M.",IF(ABS(L298/K298)&gt;=10,"N.M.",L298/K298))))</f>
        <v>0</v>
      </c>
      <c r="N298" s="229"/>
      <c r="O298" s="18">
        <v>0</v>
      </c>
      <c r="P298" s="51">
        <f>+F298-O298</f>
        <v>0</v>
      </c>
      <c r="Q298" s="136">
        <f>IF(O298&lt;0,IF(P298=0,0,IF(OR(O298=0,F298=0),"N.M.",IF(ABS(P298/O298)&gt;=10,"N.M.",P298/(-O298)))),IF(P298=0,0,IF(OR(O298=0,F298=0),"N.M.",IF(ABS(P298/O298)&gt;=10,"N.M.",P298/O298))))</f>
        <v>0</v>
      </c>
    </row>
    <row r="299" spans="3:17" s="227" customFormat="1" ht="0.75" customHeight="1" hidden="1" outlineLevel="1">
      <c r="C299" s="228"/>
      <c r="D299" s="18"/>
      <c r="E299" s="11"/>
      <c r="F299" s="18"/>
      <c r="G299" s="18"/>
      <c r="H299" s="51"/>
      <c r="I299" s="136"/>
      <c r="J299" s="229"/>
      <c r="K299" s="18"/>
      <c r="L299" s="51"/>
      <c r="M299" s="136"/>
      <c r="N299" s="229"/>
      <c r="O299" s="18"/>
      <c r="P299" s="51"/>
      <c r="Q299" s="136"/>
    </row>
    <row r="300" spans="1:17" ht="12.75" collapsed="1">
      <c r="A300" s="11" t="s">
        <v>256</v>
      </c>
      <c r="C300" s="228" t="s">
        <v>187</v>
      </c>
      <c r="E300" s="11"/>
      <c r="F300" s="18">
        <v>0</v>
      </c>
      <c r="G300" s="18">
        <v>0</v>
      </c>
      <c r="H300" s="51">
        <f>+F300-G300</f>
        <v>0</v>
      </c>
      <c r="I300" s="136">
        <f>IF(G300&lt;0,IF(H300=0,0,IF(OR(G300=0,F300=0),"N.M.",IF(ABS(H300/G300)&gt;=10,"N.M.",H300/(-G300)))),IF(H300=0,0,IF(OR(G300=0,F300=0),"N.M.",IF(ABS(H300/G300)&gt;=10,"N.M.",H300/G300))))</f>
        <v>0</v>
      </c>
      <c r="J300" s="166"/>
      <c r="K300" s="18">
        <v>0</v>
      </c>
      <c r="L300" s="51">
        <f>+F300-K300</f>
        <v>0</v>
      </c>
      <c r="M300" s="136">
        <f>IF(K300&lt;0,IF(L300=0,0,IF(OR(K300=0,N300=0),"N.M.",IF(ABS(L300/K300)&gt;=10,"N.M.",L300/(-K300)))),IF(L300=0,0,IF(OR(K300=0,N300=0),"N.M.",IF(ABS(L300/K300)&gt;=10,"N.M.",L300/K300))))</f>
        <v>0</v>
      </c>
      <c r="N300" s="166"/>
      <c r="O300" s="18">
        <v>0</v>
      </c>
      <c r="P300" s="51">
        <f>+F300-O300</f>
        <v>0</v>
      </c>
      <c r="Q300" s="136">
        <f>IF(O300&lt;0,IF(P300=0,0,IF(OR(O300=0,F300=0),"N.M.",IF(ABS(P300/O300)&gt;=10,"N.M.",P300/(-O300)))),IF(P300=0,0,IF(OR(O300=0,F300=0),"N.M.",IF(ABS(P300/O300)&gt;=10,"N.M.",P300/O300))))</f>
        <v>0</v>
      </c>
    </row>
    <row r="301" spans="3:17" ht="0.75" customHeight="1" hidden="1" outlineLevel="1">
      <c r="C301" s="228"/>
      <c r="E301" s="11"/>
      <c r="H301" s="51"/>
      <c r="I301" s="136"/>
      <c r="J301" s="166"/>
      <c r="K301" s="18"/>
      <c r="L301" s="51"/>
      <c r="M301" s="136"/>
      <c r="N301" s="166"/>
      <c r="O301" s="18"/>
      <c r="P301" s="51"/>
      <c r="Q301" s="136"/>
    </row>
    <row r="302" spans="1:17" ht="12.75" collapsed="1">
      <c r="A302" s="11" t="s">
        <v>257</v>
      </c>
      <c r="C302" s="228" t="s">
        <v>188</v>
      </c>
      <c r="E302" s="11"/>
      <c r="F302" s="18">
        <v>0</v>
      </c>
      <c r="G302" s="18">
        <v>0</v>
      </c>
      <c r="H302" s="51">
        <f>+F302-G302</f>
        <v>0</v>
      </c>
      <c r="I302" s="136">
        <f>IF(G302&lt;0,IF(H302=0,0,IF(OR(G302=0,F302=0),"N.M.",IF(ABS(H302/G302)&gt;=10,"N.M.",H302/(-G302)))),IF(H302=0,0,IF(OR(G302=0,F302=0),"N.M.",IF(ABS(H302/G302)&gt;=10,"N.M.",H302/G302))))</f>
        <v>0</v>
      </c>
      <c r="J302" s="166"/>
      <c r="K302" s="18">
        <v>0</v>
      </c>
      <c r="L302" s="51">
        <f>+F302-K302</f>
        <v>0</v>
      </c>
      <c r="M302" s="136">
        <f>IF(K302&lt;0,IF(L302=0,0,IF(OR(K302=0,N302=0),"N.M.",IF(ABS(L302/K302)&gt;=10,"N.M.",L302/(-K302)))),IF(L302=0,0,IF(OR(K302=0,N302=0),"N.M.",IF(ABS(L302/K302)&gt;=10,"N.M.",L302/K302))))</f>
        <v>0</v>
      </c>
      <c r="N302" s="166"/>
      <c r="O302" s="18">
        <v>0</v>
      </c>
      <c r="P302" s="51">
        <f>+F302-O302</f>
        <v>0</v>
      </c>
      <c r="Q302" s="136">
        <f>IF(O302&lt;0,IF(P302=0,0,IF(OR(O302=0,F302=0),"N.M.",IF(ABS(P302/O302)&gt;=10,"N.M.",P302/(-O302)))),IF(P302=0,0,IF(OR(O302=0,F302=0),"N.M.",IF(ABS(P302/O302)&gt;=10,"N.M.",P302/O302))))</f>
        <v>0</v>
      </c>
    </row>
    <row r="303" spans="3:17" ht="0.75" customHeight="1" hidden="1" outlineLevel="1">
      <c r="C303" s="228"/>
      <c r="E303" s="11"/>
      <c r="H303" s="51"/>
      <c r="I303" s="136"/>
      <c r="J303" s="166"/>
      <c r="K303" s="18"/>
      <c r="L303" s="51"/>
      <c r="M303" s="136"/>
      <c r="N303" s="166"/>
      <c r="O303" s="18"/>
      <c r="P303" s="51"/>
      <c r="Q303" s="136"/>
    </row>
    <row r="304" spans="1:17" ht="12.75" collapsed="1">
      <c r="A304" s="11" t="s">
        <v>258</v>
      </c>
      <c r="C304" s="228" t="s">
        <v>189</v>
      </c>
      <c r="E304" s="11"/>
      <c r="F304" s="18">
        <v>0</v>
      </c>
      <c r="G304" s="18">
        <v>0</v>
      </c>
      <c r="H304" s="51">
        <f>+F304-G304</f>
        <v>0</v>
      </c>
      <c r="I304" s="136">
        <f>IF(G304&lt;0,IF(H304=0,0,IF(OR(G304=0,F304=0),"N.M.",IF(ABS(H304/G304)&gt;=10,"N.M.",H304/(-G304)))),IF(H304=0,0,IF(OR(G304=0,F304=0),"N.M.",IF(ABS(H304/G304)&gt;=10,"N.M.",H304/G304))))</f>
        <v>0</v>
      </c>
      <c r="J304" s="166"/>
      <c r="K304" s="18">
        <v>0</v>
      </c>
      <c r="L304" s="51">
        <f>+F304-K304</f>
        <v>0</v>
      </c>
      <c r="M304" s="136">
        <f>IF(K304&lt;0,IF(L304=0,0,IF(OR(K304=0,N304=0),"N.M.",IF(ABS(L304/K304)&gt;=10,"N.M.",L304/(-K304)))),IF(L304=0,0,IF(OR(K304=0,N304=0),"N.M.",IF(ABS(L304/K304)&gt;=10,"N.M.",L304/K304))))</f>
        <v>0</v>
      </c>
      <c r="N304" s="166"/>
      <c r="O304" s="18">
        <v>0</v>
      </c>
      <c r="P304" s="51">
        <f>+F304-O304</f>
        <v>0</v>
      </c>
      <c r="Q304" s="136">
        <f>IF(O304&lt;0,IF(P304=0,0,IF(OR(O304=0,F304=0),"N.M.",IF(ABS(P304/O304)&gt;=10,"N.M.",P304/(-O304)))),IF(P304=0,0,IF(OR(O304=0,F304=0),"N.M.",IF(ABS(P304/O304)&gt;=10,"N.M.",P304/O304))))</f>
        <v>0</v>
      </c>
    </row>
    <row r="305" spans="3:17" ht="0.75" customHeight="1" hidden="1" outlineLevel="1">
      <c r="C305" s="228"/>
      <c r="E305" s="11"/>
      <c r="H305" s="51"/>
      <c r="I305" s="136"/>
      <c r="J305" s="166"/>
      <c r="K305" s="18"/>
      <c r="L305" s="51"/>
      <c r="M305" s="136"/>
      <c r="N305" s="166"/>
      <c r="O305" s="18"/>
      <c r="P305" s="51"/>
      <c r="Q305" s="136"/>
    </row>
    <row r="306" spans="1:17" s="15" customFormat="1" ht="12.75" hidden="1" outlineLevel="2">
      <c r="A306" s="15" t="s">
        <v>853</v>
      </c>
      <c r="B306" s="15" t="s">
        <v>854</v>
      </c>
      <c r="C306" s="134" t="s">
        <v>855</v>
      </c>
      <c r="D306" s="16"/>
      <c r="E306" s="16"/>
      <c r="F306" s="16">
        <v>0</v>
      </c>
      <c r="G306" s="16">
        <v>4268088.07</v>
      </c>
      <c r="H306" s="16">
        <f>+F306-G306</f>
        <v>-4268088.07</v>
      </c>
      <c r="I306" s="53" t="str">
        <f>IF(G306&lt;0,IF(H306=0,0,IF(OR(G306=0,F306=0),"N.M.",IF(ABS(H306/G306)&gt;=10,"N.M.",H306/(-G306)))),IF(H306=0,0,IF(OR(G306=0,F306=0),"N.M.",IF(ABS(H306/G306)&gt;=10,"N.M.",H306/G306))))</f>
        <v>N.M.</v>
      </c>
      <c r="J306" s="174"/>
      <c r="K306" s="256">
        <v>0</v>
      </c>
      <c r="L306" s="16">
        <f>+F306-K306</f>
        <v>0</v>
      </c>
      <c r="M306" s="53">
        <f>IF(K306&lt;0,IF(L306=0,0,IF(OR(K306=0,N306=0),"N.M.",IF(ABS(L306/K306)&gt;=10,"N.M.",L306/(-K306)))),IF(L306=0,0,IF(OR(K306=0,N306=0),"N.M.",IF(ABS(L306/K306)&gt;=10,"N.M.",L306/K306))))</f>
        <v>0</v>
      </c>
      <c r="N306" s="174"/>
      <c r="O306" s="256">
        <v>0</v>
      </c>
      <c r="P306" s="16">
        <f>+F306-O306</f>
        <v>0</v>
      </c>
      <c r="Q306" s="53">
        <f>IF(O306&lt;0,IF(P306=0,0,IF(OR(O306=0,F306=0),"N.M.",IF(ABS(P306/O306)&gt;=10,"N.M.",P306/(-O306)))),IF(P306=0,0,IF(OR(O306=0,F306=0),"N.M.",IF(ABS(P306/O306)&gt;=10,"N.M.",P306/O306))))</f>
        <v>0</v>
      </c>
    </row>
    <row r="307" spans="1:17" ht="12.75" collapsed="1">
      <c r="A307" s="11" t="s">
        <v>259</v>
      </c>
      <c r="C307" s="228" t="s">
        <v>190</v>
      </c>
      <c r="E307" s="11"/>
      <c r="F307" s="18">
        <v>0</v>
      </c>
      <c r="G307" s="18">
        <v>4268088.07</v>
      </c>
      <c r="H307" s="51">
        <f>+F307-G307</f>
        <v>-4268088.07</v>
      </c>
      <c r="I307" s="136" t="str">
        <f>IF(G307&lt;0,IF(H307=0,0,IF(OR(G307=0,F307=0),"N.M.",IF(ABS(H307/G307)&gt;=10,"N.M.",H307/(-G307)))),IF(H307=0,0,IF(OR(G307=0,F307=0),"N.M.",IF(ABS(H307/G307)&gt;=10,"N.M.",H307/G307))))</f>
        <v>N.M.</v>
      </c>
      <c r="J307" s="166"/>
      <c r="K307" s="18">
        <v>0</v>
      </c>
      <c r="L307" s="51">
        <f>+F307-K307</f>
        <v>0</v>
      </c>
      <c r="M307" s="136">
        <f>IF(K307&lt;0,IF(L307=0,0,IF(OR(K307=0,N307=0),"N.M.",IF(ABS(L307/K307)&gt;=10,"N.M.",L307/(-K307)))),IF(L307=0,0,IF(OR(K307=0,N307=0),"N.M.",IF(ABS(L307/K307)&gt;=10,"N.M.",L307/K307))))</f>
        <v>0</v>
      </c>
      <c r="N307" s="166"/>
      <c r="O307" s="18">
        <v>0</v>
      </c>
      <c r="P307" s="51">
        <f>+F307-O307</f>
        <v>0</v>
      </c>
      <c r="Q307" s="136">
        <f>IF(O307&lt;0,IF(P307=0,0,IF(OR(O307=0,F307=0),"N.M.",IF(ABS(P307/O307)&gt;=10,"N.M.",P307/(-O307)))),IF(P307=0,0,IF(OR(O307=0,F307=0),"N.M.",IF(ABS(P307/O307)&gt;=10,"N.M.",P307/O307))))</f>
        <v>0</v>
      </c>
    </row>
    <row r="308" spans="3:17" ht="0.75" customHeight="1" hidden="1" outlineLevel="1">
      <c r="C308" s="228"/>
      <c r="E308" s="11"/>
      <c r="H308" s="51"/>
      <c r="I308" s="136"/>
      <c r="J308" s="166"/>
      <c r="K308" s="18"/>
      <c r="L308" s="51"/>
      <c r="M308" s="136"/>
      <c r="N308" s="166"/>
      <c r="O308" s="18"/>
      <c r="P308" s="51"/>
      <c r="Q308" s="136"/>
    </row>
    <row r="309" spans="1:17" s="15" customFormat="1" ht="12.75" hidden="1" outlineLevel="2">
      <c r="A309" s="15" t="s">
        <v>856</v>
      </c>
      <c r="B309" s="15" t="s">
        <v>857</v>
      </c>
      <c r="C309" s="134" t="s">
        <v>858</v>
      </c>
      <c r="D309" s="16"/>
      <c r="E309" s="16"/>
      <c r="F309" s="16">
        <v>2858801.842</v>
      </c>
      <c r="G309" s="16">
        <v>5035537.242</v>
      </c>
      <c r="H309" s="16">
        <f aca="true" t="shared" si="80" ref="H309:H328">+F309-G309</f>
        <v>-2176735.3999999994</v>
      </c>
      <c r="I309" s="53">
        <f aca="true" t="shared" si="81" ref="I309:I328">IF(G309&lt;0,IF(H309=0,0,IF(OR(G309=0,F309=0),"N.M.",IF(ABS(H309/G309)&gt;=10,"N.M.",H309/(-G309)))),IF(H309=0,0,IF(OR(G309=0,F309=0),"N.M.",IF(ABS(H309/G309)&gt;=10,"N.M.",H309/G309))))</f>
        <v>-0.4322747098054328</v>
      </c>
      <c r="J309" s="174"/>
      <c r="K309" s="256">
        <v>2134923.942</v>
      </c>
      <c r="L309" s="16">
        <f aca="true" t="shared" si="82" ref="L309:L328">+F309-K309</f>
        <v>723877.9000000004</v>
      </c>
      <c r="M309" s="53" t="str">
        <f aca="true" t="shared" si="83" ref="M309:M328">IF(K309&lt;0,IF(L309=0,0,IF(OR(K309=0,N309=0),"N.M.",IF(ABS(L309/K309)&gt;=10,"N.M.",L309/(-K309)))),IF(L309=0,0,IF(OR(K309=0,N309=0),"N.M.",IF(ABS(L309/K309)&gt;=10,"N.M.",L309/K309))))</f>
        <v>N.M.</v>
      </c>
      <c r="N309" s="174"/>
      <c r="O309" s="256">
        <v>3331658.662</v>
      </c>
      <c r="P309" s="16">
        <f aca="true" t="shared" si="84" ref="P309:P328">+F309-O309</f>
        <v>-472856.81999999983</v>
      </c>
      <c r="Q309" s="53">
        <f aca="true" t="shared" si="85" ref="Q309:Q328">IF(O309&lt;0,IF(P309=0,0,IF(OR(O309=0,F309=0),"N.M.",IF(ABS(P309/O309)&gt;=10,"N.M.",P309/(-O309)))),IF(P309=0,0,IF(OR(O309=0,F309=0),"N.M.",IF(ABS(P309/O309)&gt;=10,"N.M.",P309/O309))))</f>
        <v>-0.14192835100224316</v>
      </c>
    </row>
    <row r="310" spans="1:17" s="15" customFormat="1" ht="12.75" hidden="1" outlineLevel="2">
      <c r="A310" s="15" t="s">
        <v>859</v>
      </c>
      <c r="B310" s="15" t="s">
        <v>860</v>
      </c>
      <c r="C310" s="134" t="s">
        <v>861</v>
      </c>
      <c r="D310" s="16"/>
      <c r="E310" s="16"/>
      <c r="F310" s="16">
        <v>5040242.31</v>
      </c>
      <c r="G310" s="16">
        <v>4201854.48</v>
      </c>
      <c r="H310" s="16">
        <f t="shared" si="80"/>
        <v>838387.8299999991</v>
      </c>
      <c r="I310" s="53">
        <f t="shared" si="81"/>
        <v>0.1995280498148044</v>
      </c>
      <c r="J310" s="174"/>
      <c r="K310" s="256">
        <v>6849079.14</v>
      </c>
      <c r="L310" s="16">
        <f t="shared" si="82"/>
        <v>-1808836.83</v>
      </c>
      <c r="M310" s="53" t="str">
        <f t="shared" si="83"/>
        <v>N.M.</v>
      </c>
      <c r="N310" s="174"/>
      <c r="O310" s="256">
        <v>7882515.02</v>
      </c>
      <c r="P310" s="16">
        <f t="shared" si="84"/>
        <v>-2842272.71</v>
      </c>
      <c r="Q310" s="53">
        <f t="shared" si="85"/>
        <v>-0.36057942202309945</v>
      </c>
    </row>
    <row r="311" spans="1:17" s="15" customFormat="1" ht="12.75" hidden="1" outlineLevel="2">
      <c r="A311" s="15" t="s">
        <v>862</v>
      </c>
      <c r="B311" s="15" t="s">
        <v>863</v>
      </c>
      <c r="C311" s="134" t="s">
        <v>864</v>
      </c>
      <c r="D311" s="16"/>
      <c r="E311" s="16"/>
      <c r="F311" s="16">
        <v>286377.99</v>
      </c>
      <c r="G311" s="16">
        <v>103981.1</v>
      </c>
      <c r="H311" s="16">
        <f t="shared" si="80"/>
        <v>182396.88999999998</v>
      </c>
      <c r="I311" s="53">
        <f t="shared" si="81"/>
        <v>1.7541350303083922</v>
      </c>
      <c r="J311" s="174"/>
      <c r="K311" s="256">
        <v>245067.31</v>
      </c>
      <c r="L311" s="16">
        <f t="shared" si="82"/>
        <v>41310.67999999999</v>
      </c>
      <c r="M311" s="53" t="str">
        <f t="shared" si="83"/>
        <v>N.M.</v>
      </c>
      <c r="N311" s="174"/>
      <c r="O311" s="256">
        <v>172765.66</v>
      </c>
      <c r="P311" s="16">
        <f t="shared" si="84"/>
        <v>113612.32999999999</v>
      </c>
      <c r="Q311" s="53">
        <f t="shared" si="85"/>
        <v>0.6576094462290711</v>
      </c>
    </row>
    <row r="312" spans="1:17" s="15" customFormat="1" ht="12.75" hidden="1" outlineLevel="2">
      <c r="A312" s="15" t="s">
        <v>865</v>
      </c>
      <c r="B312" s="15" t="s">
        <v>866</v>
      </c>
      <c r="C312" s="134" t="s">
        <v>867</v>
      </c>
      <c r="D312" s="16"/>
      <c r="E312" s="16"/>
      <c r="F312" s="16">
        <v>-6</v>
      </c>
      <c r="G312" s="16">
        <v>0</v>
      </c>
      <c r="H312" s="16">
        <f t="shared" si="80"/>
        <v>-6</v>
      </c>
      <c r="I312" s="53" t="str">
        <f t="shared" si="81"/>
        <v>N.M.</v>
      </c>
      <c r="J312" s="174"/>
      <c r="K312" s="256">
        <v>-3</v>
      </c>
      <c r="L312" s="16">
        <f t="shared" si="82"/>
        <v>-3</v>
      </c>
      <c r="M312" s="53" t="str">
        <f t="shared" si="83"/>
        <v>N.M.</v>
      </c>
      <c r="N312" s="174"/>
      <c r="O312" s="256">
        <v>486000</v>
      </c>
      <c r="P312" s="16">
        <f t="shared" si="84"/>
        <v>-486006</v>
      </c>
      <c r="Q312" s="53">
        <f t="shared" si="85"/>
        <v>-1.0000123456790124</v>
      </c>
    </row>
    <row r="313" spans="1:17" s="15" customFormat="1" ht="12.75" hidden="1" outlineLevel="2">
      <c r="A313" s="15" t="s">
        <v>868</v>
      </c>
      <c r="B313" s="15" t="s">
        <v>869</v>
      </c>
      <c r="C313" s="134" t="s">
        <v>870</v>
      </c>
      <c r="D313" s="16"/>
      <c r="E313" s="16"/>
      <c r="F313" s="16">
        <v>14311597.79</v>
      </c>
      <c r="G313" s="16">
        <v>5758373.58</v>
      </c>
      <c r="H313" s="16">
        <f t="shared" si="80"/>
        <v>8553224.209999999</v>
      </c>
      <c r="I313" s="53">
        <f t="shared" si="81"/>
        <v>1.4853541700918957</v>
      </c>
      <c r="J313" s="174"/>
      <c r="K313" s="256">
        <v>17257639.87</v>
      </c>
      <c r="L313" s="16">
        <f t="shared" si="82"/>
        <v>-2946042.080000002</v>
      </c>
      <c r="M313" s="53" t="str">
        <f t="shared" si="83"/>
        <v>N.M.</v>
      </c>
      <c r="N313" s="174"/>
      <c r="O313" s="256">
        <v>14034985.82</v>
      </c>
      <c r="P313" s="16">
        <f t="shared" si="84"/>
        <v>276611.9699999988</v>
      </c>
      <c r="Q313" s="53">
        <f t="shared" si="85"/>
        <v>0.019708745954400884</v>
      </c>
    </row>
    <row r="314" spans="1:17" s="15" customFormat="1" ht="12.75" hidden="1" outlineLevel="2">
      <c r="A314" s="15" t="s">
        <v>871</v>
      </c>
      <c r="B314" s="15" t="s">
        <v>872</v>
      </c>
      <c r="C314" s="134" t="s">
        <v>873</v>
      </c>
      <c r="D314" s="16"/>
      <c r="E314" s="16"/>
      <c r="F314" s="16">
        <v>293138.76</v>
      </c>
      <c r="G314" s="16">
        <v>161885.42</v>
      </c>
      <c r="H314" s="16">
        <f t="shared" si="80"/>
        <v>131253.34</v>
      </c>
      <c r="I314" s="53">
        <f t="shared" si="81"/>
        <v>0.8107792536227165</v>
      </c>
      <c r="J314" s="174"/>
      <c r="K314" s="256">
        <v>146033.43</v>
      </c>
      <c r="L314" s="16">
        <f t="shared" si="82"/>
        <v>147105.33000000002</v>
      </c>
      <c r="M314" s="53" t="str">
        <f t="shared" si="83"/>
        <v>N.M.</v>
      </c>
      <c r="N314" s="174"/>
      <c r="O314" s="256">
        <v>170374.74</v>
      </c>
      <c r="P314" s="16">
        <f t="shared" si="84"/>
        <v>122764.02000000002</v>
      </c>
      <c r="Q314" s="53">
        <f t="shared" si="85"/>
        <v>0.7205529411226103</v>
      </c>
    </row>
    <row r="315" spans="1:17" s="15" customFormat="1" ht="12.75" hidden="1" outlineLevel="2">
      <c r="A315" s="15" t="s">
        <v>874</v>
      </c>
      <c r="B315" s="15" t="s">
        <v>875</v>
      </c>
      <c r="C315" s="134" t="s">
        <v>876</v>
      </c>
      <c r="D315" s="16"/>
      <c r="E315" s="16"/>
      <c r="F315" s="16">
        <v>1088083.259</v>
      </c>
      <c r="G315" s="16">
        <v>4094689.329</v>
      </c>
      <c r="H315" s="16">
        <f t="shared" si="80"/>
        <v>-3006606.07</v>
      </c>
      <c r="I315" s="53">
        <f t="shared" si="81"/>
        <v>-0.7342696425602255</v>
      </c>
      <c r="J315" s="174"/>
      <c r="K315" s="256">
        <v>1364298.809</v>
      </c>
      <c r="L315" s="16">
        <f t="shared" si="82"/>
        <v>-276215.5499999998</v>
      </c>
      <c r="M315" s="53" t="str">
        <f t="shared" si="83"/>
        <v>N.M.</v>
      </c>
      <c r="N315" s="174"/>
      <c r="O315" s="256">
        <v>2340114.009</v>
      </c>
      <c r="P315" s="16">
        <f t="shared" si="84"/>
        <v>-1252030.75</v>
      </c>
      <c r="Q315" s="53">
        <f t="shared" si="85"/>
        <v>-0.5350298084557982</v>
      </c>
    </row>
    <row r="316" spans="1:17" s="15" customFormat="1" ht="12.75" hidden="1" outlineLevel="2">
      <c r="A316" s="15" t="s">
        <v>877</v>
      </c>
      <c r="B316" s="15" t="s">
        <v>878</v>
      </c>
      <c r="C316" s="134" t="s">
        <v>879</v>
      </c>
      <c r="D316" s="16"/>
      <c r="E316" s="16"/>
      <c r="F316" s="16">
        <v>468205.07</v>
      </c>
      <c r="G316" s="16">
        <v>768436.8200000001</v>
      </c>
      <c r="H316" s="16">
        <f t="shared" si="80"/>
        <v>-300231.75000000006</v>
      </c>
      <c r="I316" s="53">
        <f t="shared" si="81"/>
        <v>-0.3907045344339435</v>
      </c>
      <c r="J316" s="174"/>
      <c r="K316" s="256">
        <v>485614.29000000004</v>
      </c>
      <c r="L316" s="16">
        <f t="shared" si="82"/>
        <v>-17409.22000000003</v>
      </c>
      <c r="M316" s="53" t="str">
        <f t="shared" si="83"/>
        <v>N.M.</v>
      </c>
      <c r="N316" s="174"/>
      <c r="O316" s="256">
        <v>570063.39</v>
      </c>
      <c r="P316" s="16">
        <f t="shared" si="84"/>
        <v>-101858.32</v>
      </c>
      <c r="Q316" s="53">
        <f t="shared" si="85"/>
        <v>-0.17867893603902543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0.002</v>
      </c>
      <c r="G317" s="16">
        <v>261.952</v>
      </c>
      <c r="H317" s="16">
        <f t="shared" si="80"/>
        <v>-261.95</v>
      </c>
      <c r="I317" s="53">
        <f t="shared" si="81"/>
        <v>-0.9999923650134376</v>
      </c>
      <c r="J317" s="174"/>
      <c r="K317" s="256">
        <v>0.002</v>
      </c>
      <c r="L317" s="16">
        <f t="shared" si="82"/>
        <v>0</v>
      </c>
      <c r="M317" s="53">
        <f t="shared" si="83"/>
        <v>0</v>
      </c>
      <c r="N317" s="174"/>
      <c r="O317" s="256">
        <v>448.16200000000003</v>
      </c>
      <c r="P317" s="16">
        <f t="shared" si="84"/>
        <v>-448.16</v>
      </c>
      <c r="Q317" s="53">
        <f t="shared" si="85"/>
        <v>-0.9999955373280197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12480.911</v>
      </c>
      <c r="G318" s="16">
        <v>10170.291</v>
      </c>
      <c r="H318" s="16">
        <f t="shared" si="80"/>
        <v>2310.620000000001</v>
      </c>
      <c r="I318" s="53">
        <f t="shared" si="81"/>
        <v>0.22719310588064795</v>
      </c>
      <c r="J318" s="174"/>
      <c r="K318" s="256">
        <v>10621.321</v>
      </c>
      <c r="L318" s="16">
        <f t="shared" si="82"/>
        <v>1859.5900000000001</v>
      </c>
      <c r="M318" s="53" t="str">
        <f t="shared" si="83"/>
        <v>N.M.</v>
      </c>
      <c r="N318" s="174"/>
      <c r="O318" s="256">
        <v>10813.181</v>
      </c>
      <c r="P318" s="16">
        <f t="shared" si="84"/>
        <v>1667.7299999999996</v>
      </c>
      <c r="Q318" s="53">
        <f t="shared" si="85"/>
        <v>0.15423121096373024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998.71</v>
      </c>
      <c r="G319" s="16">
        <v>0</v>
      </c>
      <c r="H319" s="16">
        <f t="shared" si="80"/>
        <v>998.71</v>
      </c>
      <c r="I319" s="53" t="str">
        <f t="shared" si="81"/>
        <v>N.M.</v>
      </c>
      <c r="J319" s="174"/>
      <c r="K319" s="256">
        <v>0</v>
      </c>
      <c r="L319" s="16">
        <f t="shared" si="82"/>
        <v>998.71</v>
      </c>
      <c r="M319" s="53" t="str">
        <f t="shared" si="83"/>
        <v>N.M.</v>
      </c>
      <c r="N319" s="174"/>
      <c r="O319" s="256">
        <v>2939.39</v>
      </c>
      <c r="P319" s="16">
        <f t="shared" si="84"/>
        <v>-1940.6799999999998</v>
      </c>
      <c r="Q319" s="53">
        <f t="shared" si="85"/>
        <v>-0.6602322250534974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24022.5</v>
      </c>
      <c r="G320" s="16">
        <v>9342</v>
      </c>
      <c r="H320" s="16">
        <f t="shared" si="80"/>
        <v>14680.5</v>
      </c>
      <c r="I320" s="53">
        <f t="shared" si="81"/>
        <v>1.571451509312781</v>
      </c>
      <c r="J320" s="174"/>
      <c r="K320" s="256">
        <v>24412.5</v>
      </c>
      <c r="L320" s="16">
        <f t="shared" si="82"/>
        <v>-390</v>
      </c>
      <c r="M320" s="53" t="str">
        <f t="shared" si="83"/>
        <v>N.M.</v>
      </c>
      <c r="N320" s="174"/>
      <c r="O320" s="256">
        <v>12831</v>
      </c>
      <c r="P320" s="16">
        <f t="shared" si="84"/>
        <v>11191.5</v>
      </c>
      <c r="Q320" s="53">
        <f t="shared" si="85"/>
        <v>0.8722235211596914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168072.82</v>
      </c>
      <c r="G321" s="16">
        <v>124304.25</v>
      </c>
      <c r="H321" s="16">
        <f t="shared" si="80"/>
        <v>43768.57000000001</v>
      </c>
      <c r="I321" s="53">
        <f t="shared" si="81"/>
        <v>0.35210839532839794</v>
      </c>
      <c r="J321" s="174"/>
      <c r="K321" s="256">
        <v>176917.45</v>
      </c>
      <c r="L321" s="16">
        <f t="shared" si="82"/>
        <v>-8844.630000000005</v>
      </c>
      <c r="M321" s="53" t="str">
        <f t="shared" si="83"/>
        <v>N.M.</v>
      </c>
      <c r="N321" s="174"/>
      <c r="O321" s="256">
        <v>133012.89</v>
      </c>
      <c r="P321" s="16">
        <f t="shared" si="84"/>
        <v>35059.92999999999</v>
      </c>
      <c r="Q321" s="53">
        <f t="shared" si="85"/>
        <v>0.2635829504944971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405919.444</v>
      </c>
      <c r="G322" s="16">
        <v>480145.734</v>
      </c>
      <c r="H322" s="16">
        <f t="shared" si="80"/>
        <v>-74226.28999999998</v>
      </c>
      <c r="I322" s="53">
        <f t="shared" si="81"/>
        <v>-0.15459116835556427</v>
      </c>
      <c r="J322" s="174"/>
      <c r="K322" s="256">
        <v>433859.754</v>
      </c>
      <c r="L322" s="16">
        <f t="shared" si="82"/>
        <v>-27940.309999999998</v>
      </c>
      <c r="M322" s="53" t="str">
        <f t="shared" si="83"/>
        <v>N.M.</v>
      </c>
      <c r="N322" s="174"/>
      <c r="O322" s="256">
        <v>1362905.884</v>
      </c>
      <c r="P322" s="16">
        <f t="shared" si="84"/>
        <v>-956986.4400000001</v>
      </c>
      <c r="Q322" s="53">
        <f t="shared" si="85"/>
        <v>-0.7021661959454861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8.478</v>
      </c>
      <c r="G323" s="16">
        <v>20.098000000000003</v>
      </c>
      <c r="H323" s="16">
        <f t="shared" si="80"/>
        <v>-11.620000000000003</v>
      </c>
      <c r="I323" s="53">
        <f t="shared" si="81"/>
        <v>-0.5781669817892329</v>
      </c>
      <c r="J323" s="174"/>
      <c r="K323" s="256">
        <v>8.877</v>
      </c>
      <c r="L323" s="16">
        <f t="shared" si="82"/>
        <v>-0.3990000000000009</v>
      </c>
      <c r="M323" s="53" t="str">
        <f t="shared" si="83"/>
        <v>N.M.</v>
      </c>
      <c r="N323" s="174"/>
      <c r="O323" s="256">
        <v>0.998</v>
      </c>
      <c r="P323" s="16">
        <f t="shared" si="84"/>
        <v>7.4799999999999995</v>
      </c>
      <c r="Q323" s="53">
        <f t="shared" si="85"/>
        <v>7.49498997995992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0</v>
      </c>
      <c r="G324" s="16">
        <v>0</v>
      </c>
      <c r="H324" s="16">
        <f t="shared" si="80"/>
        <v>0</v>
      </c>
      <c r="I324" s="53">
        <f t="shared" si="81"/>
        <v>0</v>
      </c>
      <c r="J324" s="174"/>
      <c r="K324" s="256">
        <v>100.71000000000001</v>
      </c>
      <c r="L324" s="16">
        <f t="shared" si="82"/>
        <v>-100.71000000000001</v>
      </c>
      <c r="M324" s="53" t="str">
        <f t="shared" si="83"/>
        <v>N.M.</v>
      </c>
      <c r="N324" s="174"/>
      <c r="O324" s="256">
        <v>0</v>
      </c>
      <c r="P324" s="16">
        <f t="shared" si="84"/>
        <v>0</v>
      </c>
      <c r="Q324" s="53">
        <f t="shared" si="85"/>
        <v>0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0</v>
      </c>
      <c r="G325" s="16">
        <v>0</v>
      </c>
      <c r="H325" s="16">
        <f t="shared" si="80"/>
        <v>0</v>
      </c>
      <c r="I325" s="53">
        <f t="shared" si="81"/>
        <v>0</v>
      </c>
      <c r="J325" s="174"/>
      <c r="K325" s="256">
        <v>1846948.78</v>
      </c>
      <c r="L325" s="16">
        <f t="shared" si="82"/>
        <v>-1846948.78</v>
      </c>
      <c r="M325" s="53" t="str">
        <f t="shared" si="83"/>
        <v>N.M.</v>
      </c>
      <c r="N325" s="174"/>
      <c r="O325" s="256">
        <v>1746196.9100000001</v>
      </c>
      <c r="P325" s="16">
        <f t="shared" si="84"/>
        <v>-1746196.9100000001</v>
      </c>
      <c r="Q325" s="53" t="str">
        <f t="shared" si="85"/>
        <v>N.M.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239871.12</v>
      </c>
      <c r="G326" s="16">
        <v>189329.24</v>
      </c>
      <c r="H326" s="16">
        <f t="shared" si="80"/>
        <v>50541.880000000005</v>
      </c>
      <c r="I326" s="53">
        <f t="shared" si="81"/>
        <v>0.266952320729751</v>
      </c>
      <c r="J326" s="174"/>
      <c r="K326" s="256">
        <v>383779.508</v>
      </c>
      <c r="L326" s="16">
        <f t="shared" si="82"/>
        <v>-143908.38799999998</v>
      </c>
      <c r="M326" s="53" t="str">
        <f t="shared" si="83"/>
        <v>N.M.</v>
      </c>
      <c r="N326" s="174"/>
      <c r="O326" s="256">
        <v>0</v>
      </c>
      <c r="P326" s="16">
        <f t="shared" si="84"/>
        <v>239871.12</v>
      </c>
      <c r="Q326" s="53" t="str">
        <f t="shared" si="85"/>
        <v>N.M.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67913.12</v>
      </c>
      <c r="G327" s="16">
        <v>161700.07</v>
      </c>
      <c r="H327" s="16">
        <f t="shared" si="80"/>
        <v>-93786.95000000001</v>
      </c>
      <c r="I327" s="53">
        <f t="shared" si="81"/>
        <v>-0.580005623992618</v>
      </c>
      <c r="J327" s="174"/>
      <c r="K327" s="256">
        <v>365494.2</v>
      </c>
      <c r="L327" s="16">
        <f t="shared" si="82"/>
        <v>-297581.08</v>
      </c>
      <c r="M327" s="53" t="str">
        <f t="shared" si="83"/>
        <v>N.M.</v>
      </c>
      <c r="N327" s="174"/>
      <c r="O327" s="256">
        <v>540256.06</v>
      </c>
      <c r="P327" s="16">
        <f t="shared" si="84"/>
        <v>-472342.94000000006</v>
      </c>
      <c r="Q327" s="53">
        <f t="shared" si="85"/>
        <v>-0.8742945706152746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915</v>
      </c>
      <c r="D328" s="16"/>
      <c r="E328" s="16"/>
      <c r="F328" s="16">
        <v>663866.98</v>
      </c>
      <c r="G328" s="16">
        <v>466046.69</v>
      </c>
      <c r="H328" s="16">
        <f t="shared" si="80"/>
        <v>197820.28999999998</v>
      </c>
      <c r="I328" s="53">
        <f t="shared" si="81"/>
        <v>0.42446453165454295</v>
      </c>
      <c r="J328" s="174"/>
      <c r="K328" s="256">
        <v>720793.77</v>
      </c>
      <c r="L328" s="16">
        <f t="shared" si="82"/>
        <v>-56926.79000000004</v>
      </c>
      <c r="M328" s="53" t="str">
        <f t="shared" si="83"/>
        <v>N.M.</v>
      </c>
      <c r="N328" s="174"/>
      <c r="O328" s="256">
        <v>535782.76</v>
      </c>
      <c r="P328" s="16">
        <f t="shared" si="84"/>
        <v>128084.21999999997</v>
      </c>
      <c r="Q328" s="53">
        <f t="shared" si="85"/>
        <v>0.23905998767112246</v>
      </c>
    </row>
    <row r="329" spans="1:17" ht="12.75" collapsed="1">
      <c r="A329" s="11" t="s">
        <v>260</v>
      </c>
      <c r="C329" s="228" t="s">
        <v>191</v>
      </c>
      <c r="E329" s="11"/>
      <c r="F329" s="18">
        <v>25929595.106000002</v>
      </c>
      <c r="G329" s="18">
        <v>21566078.296000004</v>
      </c>
      <c r="H329" s="51">
        <f>+F329-G329</f>
        <v>4363516.809999999</v>
      </c>
      <c r="I329" s="136">
        <f>IF(G329&lt;0,IF(H329=0,0,IF(OR(G329=0,F329=0),"N.M.",IF(ABS(H329/G329)&gt;=10,"N.M.",H329/(-G329)))),IF(H329=0,0,IF(OR(G329=0,F329=0),"N.M.",IF(ABS(H329/G329)&gt;=10,"N.M.",H329/G329))))</f>
        <v>0.20233241992863057</v>
      </c>
      <c r="J329" s="166"/>
      <c r="K329" s="18">
        <v>32445590.663000003</v>
      </c>
      <c r="L329" s="51">
        <f>+F329-K329</f>
        <v>-6515995.557</v>
      </c>
      <c r="M329" s="136" t="str">
        <f>IF(K329&lt;0,IF(L329=0,0,IF(OR(K329=0,N329=0),"N.M.",IF(ABS(L329/K329)&gt;=10,"N.M.",L329/(-K329)))),IF(L329=0,0,IF(OR(K329=0,N329=0),"N.M.",IF(ABS(L329/K329)&gt;=10,"N.M.",L329/K329))))</f>
        <v>N.M.</v>
      </c>
      <c r="N329" s="166"/>
      <c r="O329" s="18">
        <v>33333664.536000002</v>
      </c>
      <c r="P329" s="51">
        <f>+F329-O329</f>
        <v>-7404069.43</v>
      </c>
      <c r="Q329" s="136">
        <f>IF(O329&lt;0,IF(P329=0,0,IF(OR(O329=0,F329=0),"N.M.",IF(ABS(P329/O329)&gt;=10,"N.M.",P329/(-O329)))),IF(P329=0,0,IF(OR(O329=0,F329=0),"N.M.",IF(ABS(P329/O329)&gt;=10,"N.M.",P329/O329))))</f>
        <v>-0.22211987589914345</v>
      </c>
    </row>
    <row r="330" spans="3:17" ht="0.75" customHeight="1" hidden="1" outlineLevel="1">
      <c r="C330" s="228"/>
      <c r="E330" s="11"/>
      <c r="H330" s="51"/>
      <c r="I330" s="136"/>
      <c r="J330" s="166"/>
      <c r="K330" s="18"/>
      <c r="L330" s="51"/>
      <c r="M330" s="136"/>
      <c r="N330" s="166"/>
      <c r="O330" s="18"/>
      <c r="P330" s="51"/>
      <c r="Q330" s="136"/>
    </row>
    <row r="331" spans="1:17" s="15" customFormat="1" ht="12.75" hidden="1" outlineLevel="2">
      <c r="A331" s="15" t="s">
        <v>916</v>
      </c>
      <c r="B331" s="15" t="s">
        <v>917</v>
      </c>
      <c r="C331" s="134" t="s">
        <v>918</v>
      </c>
      <c r="D331" s="16"/>
      <c r="E331" s="16"/>
      <c r="F331" s="16">
        <v>24363978.86</v>
      </c>
      <c r="G331" s="16">
        <v>11633960.647</v>
      </c>
      <c r="H331" s="16">
        <f aca="true" t="shared" si="86" ref="H331:H342">+F331-G331</f>
        <v>12730018.213</v>
      </c>
      <c r="I331" s="53">
        <f aca="true" t="shared" si="87" ref="I331:I342">IF(G331&lt;0,IF(H331=0,0,IF(OR(G331=0,F331=0),"N.M.",IF(ABS(H331/G331)&gt;=10,"N.M.",H331/(-G331)))),IF(H331=0,0,IF(OR(G331=0,F331=0),"N.M.",IF(ABS(H331/G331)&gt;=10,"N.M.",H331/G331))))</f>
        <v>1.0942119024859032</v>
      </c>
      <c r="J331" s="174"/>
      <c r="K331" s="256">
        <v>29945866.117</v>
      </c>
      <c r="L331" s="16">
        <f aca="true" t="shared" si="88" ref="L331:L342">+F331-K331</f>
        <v>-5581887.256999999</v>
      </c>
      <c r="M331" s="53" t="str">
        <f aca="true" t="shared" si="89" ref="M331:M342">IF(K331&lt;0,IF(L331=0,0,IF(OR(K331=0,N331=0),"N.M.",IF(ABS(L331/K331)&gt;=10,"N.M.",L331/(-K331)))),IF(L331=0,0,IF(OR(K331=0,N331=0),"N.M.",IF(ABS(L331/K331)&gt;=10,"N.M.",L331/K331))))</f>
        <v>N.M.</v>
      </c>
      <c r="N331" s="174"/>
      <c r="O331" s="256">
        <v>23739034.464</v>
      </c>
      <c r="P331" s="16">
        <f aca="true" t="shared" si="90" ref="P331:P342">+F331-O331</f>
        <v>624944.3959999979</v>
      </c>
      <c r="Q331" s="53">
        <f aca="true" t="shared" si="91" ref="Q331:Q342">IF(O331&lt;0,IF(P331=0,0,IF(OR(O331=0,F331=0),"N.M.",IF(ABS(P331/O331)&gt;=10,"N.M.",P331/(-O331)))),IF(P331=0,0,IF(OR(O331=0,F331=0),"N.M.",IF(ABS(P331/O331)&gt;=10,"N.M.",P331/O331))))</f>
        <v>0.02632560296197891</v>
      </c>
    </row>
    <row r="332" spans="1:17" s="15" customFormat="1" ht="12.75" hidden="1" outlineLevel="2">
      <c r="A332" s="15" t="s">
        <v>919</v>
      </c>
      <c r="B332" s="15" t="s">
        <v>920</v>
      </c>
      <c r="C332" s="134" t="s">
        <v>921</v>
      </c>
      <c r="D332" s="16"/>
      <c r="E332" s="16"/>
      <c r="F332" s="16">
        <v>0</v>
      </c>
      <c r="G332" s="16">
        <v>0</v>
      </c>
      <c r="H332" s="16">
        <f t="shared" si="86"/>
        <v>0</v>
      </c>
      <c r="I332" s="53">
        <f t="shared" si="87"/>
        <v>0</v>
      </c>
      <c r="J332" s="174"/>
      <c r="K332" s="256">
        <v>0</v>
      </c>
      <c r="L332" s="16">
        <f t="shared" si="88"/>
        <v>0</v>
      </c>
      <c r="M332" s="53">
        <f t="shared" si="89"/>
        <v>0</v>
      </c>
      <c r="N332" s="174"/>
      <c r="O332" s="256">
        <v>11503060.96</v>
      </c>
      <c r="P332" s="16">
        <f t="shared" si="90"/>
        <v>-11503060.96</v>
      </c>
      <c r="Q332" s="53" t="str">
        <f t="shared" si="91"/>
        <v>N.M.</v>
      </c>
    </row>
    <row r="333" spans="1:17" s="15" customFormat="1" ht="12.75" hidden="1" outlineLevel="2">
      <c r="A333" s="15" t="s">
        <v>922</v>
      </c>
      <c r="B333" s="15" t="s">
        <v>923</v>
      </c>
      <c r="C333" s="134" t="s">
        <v>924</v>
      </c>
      <c r="D333" s="16"/>
      <c r="E333" s="16"/>
      <c r="F333" s="16">
        <v>3686774</v>
      </c>
      <c r="G333" s="16">
        <v>4353817</v>
      </c>
      <c r="H333" s="16">
        <f t="shared" si="86"/>
        <v>-667043</v>
      </c>
      <c r="I333" s="53">
        <f t="shared" si="87"/>
        <v>-0.1532087820870744</v>
      </c>
      <c r="J333" s="174"/>
      <c r="K333" s="256">
        <v>2883578</v>
      </c>
      <c r="L333" s="16">
        <f t="shared" si="88"/>
        <v>803196</v>
      </c>
      <c r="M333" s="53" t="str">
        <f t="shared" si="89"/>
        <v>N.M.</v>
      </c>
      <c r="N333" s="174"/>
      <c r="O333" s="256">
        <v>7048455</v>
      </c>
      <c r="P333" s="16">
        <f t="shared" si="90"/>
        <v>-3361681</v>
      </c>
      <c r="Q333" s="53">
        <f t="shared" si="91"/>
        <v>-0.4769387050069838</v>
      </c>
    </row>
    <row r="334" spans="1:17" s="15" customFormat="1" ht="12.75" hidden="1" outlineLevel="2">
      <c r="A334" s="15" t="s">
        <v>925</v>
      </c>
      <c r="B334" s="15" t="s">
        <v>926</v>
      </c>
      <c r="C334" s="134" t="s">
        <v>927</v>
      </c>
      <c r="D334" s="16"/>
      <c r="E334" s="16"/>
      <c r="F334" s="16">
        <v>33213.33</v>
      </c>
      <c r="G334" s="16">
        <v>24281.73</v>
      </c>
      <c r="H334" s="16">
        <f t="shared" si="86"/>
        <v>8931.600000000002</v>
      </c>
      <c r="I334" s="53">
        <f t="shared" si="87"/>
        <v>0.36783211080923817</v>
      </c>
      <c r="J334" s="174"/>
      <c r="K334" s="256">
        <v>12037.24</v>
      </c>
      <c r="L334" s="16">
        <f t="shared" si="88"/>
        <v>21176.090000000004</v>
      </c>
      <c r="M334" s="53" t="str">
        <f t="shared" si="89"/>
        <v>N.M.</v>
      </c>
      <c r="N334" s="174"/>
      <c r="O334" s="256">
        <v>35368.17</v>
      </c>
      <c r="P334" s="16">
        <f t="shared" si="90"/>
        <v>-2154.8399999999965</v>
      </c>
      <c r="Q334" s="53">
        <f t="shared" si="91"/>
        <v>-0.06092596817986332</v>
      </c>
    </row>
    <row r="335" spans="1:17" s="15" customFormat="1" ht="12.75" hidden="1" outlineLevel="2">
      <c r="A335" s="15" t="s">
        <v>928</v>
      </c>
      <c r="B335" s="15" t="s">
        <v>929</v>
      </c>
      <c r="C335" s="134" t="s">
        <v>930</v>
      </c>
      <c r="D335" s="16"/>
      <c r="E335" s="16"/>
      <c r="F335" s="16">
        <v>273384.13</v>
      </c>
      <c r="G335" s="16">
        <v>174704.9</v>
      </c>
      <c r="H335" s="16">
        <f t="shared" si="86"/>
        <v>98679.23000000001</v>
      </c>
      <c r="I335" s="53">
        <f t="shared" si="87"/>
        <v>0.5648337854290293</v>
      </c>
      <c r="J335" s="174"/>
      <c r="K335" s="256">
        <v>342165.82</v>
      </c>
      <c r="L335" s="16">
        <f t="shared" si="88"/>
        <v>-68781.69</v>
      </c>
      <c r="M335" s="53" t="str">
        <f t="shared" si="89"/>
        <v>N.M.</v>
      </c>
      <c r="N335" s="174"/>
      <c r="O335" s="256">
        <v>195155.55000000002</v>
      </c>
      <c r="P335" s="16">
        <f t="shared" si="90"/>
        <v>78228.57999999999</v>
      </c>
      <c r="Q335" s="53">
        <f t="shared" si="91"/>
        <v>0.40085244821374527</v>
      </c>
    </row>
    <row r="336" spans="1:17" s="15" customFormat="1" ht="12.75" hidden="1" outlineLevel="2">
      <c r="A336" s="15" t="s">
        <v>931</v>
      </c>
      <c r="B336" s="15" t="s">
        <v>932</v>
      </c>
      <c r="C336" s="134" t="s">
        <v>933</v>
      </c>
      <c r="D336" s="16"/>
      <c r="E336" s="16"/>
      <c r="F336" s="16">
        <v>2915445.88</v>
      </c>
      <c r="G336" s="16">
        <v>5920886.71</v>
      </c>
      <c r="H336" s="16">
        <f t="shared" si="86"/>
        <v>-3005440.83</v>
      </c>
      <c r="I336" s="53">
        <f t="shared" si="87"/>
        <v>-0.5075997865191378</v>
      </c>
      <c r="J336" s="174"/>
      <c r="K336" s="256">
        <v>2469545.37</v>
      </c>
      <c r="L336" s="16">
        <f t="shared" si="88"/>
        <v>445900.5099999998</v>
      </c>
      <c r="M336" s="53" t="str">
        <f t="shared" si="89"/>
        <v>N.M.</v>
      </c>
      <c r="N336" s="174"/>
      <c r="O336" s="256">
        <v>3073686.353</v>
      </c>
      <c r="P336" s="16">
        <f t="shared" si="90"/>
        <v>-158240.47300000023</v>
      </c>
      <c r="Q336" s="53">
        <f t="shared" si="91"/>
        <v>-0.05148230978269897</v>
      </c>
    </row>
    <row r="337" spans="1:17" s="15" customFormat="1" ht="12.75" hidden="1" outlineLevel="2">
      <c r="A337" s="15" t="s">
        <v>934</v>
      </c>
      <c r="B337" s="15" t="s">
        <v>935</v>
      </c>
      <c r="C337" s="134" t="s">
        <v>936</v>
      </c>
      <c r="D337" s="16"/>
      <c r="E337" s="16"/>
      <c r="F337" s="16">
        <v>11368.08</v>
      </c>
      <c r="G337" s="16">
        <v>6587.650000000001</v>
      </c>
      <c r="H337" s="16">
        <f t="shared" si="86"/>
        <v>4780.429999999999</v>
      </c>
      <c r="I337" s="53">
        <f t="shared" si="87"/>
        <v>0.7256654497430797</v>
      </c>
      <c r="J337" s="174"/>
      <c r="K337" s="256">
        <v>33933.74</v>
      </c>
      <c r="L337" s="16">
        <f t="shared" si="88"/>
        <v>-22565.659999999996</v>
      </c>
      <c r="M337" s="53" t="str">
        <f t="shared" si="89"/>
        <v>N.M.</v>
      </c>
      <c r="N337" s="174"/>
      <c r="O337" s="256">
        <v>170474.55000000002</v>
      </c>
      <c r="P337" s="16">
        <f t="shared" si="90"/>
        <v>-159106.47000000003</v>
      </c>
      <c r="Q337" s="53">
        <f t="shared" si="91"/>
        <v>-0.9333150901410211</v>
      </c>
    </row>
    <row r="338" spans="1:17" s="15" customFormat="1" ht="12.75" hidden="1" outlineLevel="2">
      <c r="A338" s="15" t="s">
        <v>937</v>
      </c>
      <c r="B338" s="15" t="s">
        <v>938</v>
      </c>
      <c r="C338" s="134" t="s">
        <v>939</v>
      </c>
      <c r="D338" s="16"/>
      <c r="E338" s="16"/>
      <c r="F338" s="16">
        <v>16.86</v>
      </c>
      <c r="G338" s="16">
        <v>453.64</v>
      </c>
      <c r="H338" s="16">
        <f t="shared" si="86"/>
        <v>-436.78</v>
      </c>
      <c r="I338" s="53">
        <f t="shared" si="87"/>
        <v>-0.9628339652587955</v>
      </c>
      <c r="J338" s="174"/>
      <c r="K338" s="256">
        <v>379.98</v>
      </c>
      <c r="L338" s="16">
        <f t="shared" si="88"/>
        <v>-363.12</v>
      </c>
      <c r="M338" s="53" t="str">
        <f t="shared" si="89"/>
        <v>N.M.</v>
      </c>
      <c r="N338" s="174"/>
      <c r="O338" s="256">
        <v>13.98</v>
      </c>
      <c r="P338" s="16">
        <f t="shared" si="90"/>
        <v>2.879999999999999</v>
      </c>
      <c r="Q338" s="53">
        <f t="shared" si="91"/>
        <v>0.20600858369098704</v>
      </c>
    </row>
    <row r="339" spans="1:17" s="15" customFormat="1" ht="12.75" hidden="1" outlineLevel="2">
      <c r="A339" s="15" t="s">
        <v>940</v>
      </c>
      <c r="B339" s="15" t="s">
        <v>941</v>
      </c>
      <c r="C339" s="134" t="s">
        <v>942</v>
      </c>
      <c r="D339" s="16"/>
      <c r="E339" s="16"/>
      <c r="F339" s="16">
        <v>2876.43</v>
      </c>
      <c r="G339" s="16">
        <v>12378.65</v>
      </c>
      <c r="H339" s="16">
        <f t="shared" si="86"/>
        <v>-9502.22</v>
      </c>
      <c r="I339" s="53">
        <f t="shared" si="87"/>
        <v>-0.7676297496092062</v>
      </c>
      <c r="J339" s="174"/>
      <c r="K339" s="256">
        <v>3140.52</v>
      </c>
      <c r="L339" s="16">
        <f t="shared" si="88"/>
        <v>-264.09000000000015</v>
      </c>
      <c r="M339" s="53" t="str">
        <f t="shared" si="89"/>
        <v>N.M.</v>
      </c>
      <c r="N339" s="174"/>
      <c r="O339" s="256">
        <v>17859.600000000002</v>
      </c>
      <c r="P339" s="16">
        <f t="shared" si="90"/>
        <v>-14983.170000000002</v>
      </c>
      <c r="Q339" s="53">
        <f t="shared" si="91"/>
        <v>-0.8389420815695761</v>
      </c>
    </row>
    <row r="340" spans="1:17" s="15" customFormat="1" ht="12.75" hidden="1" outlineLevel="2">
      <c r="A340" s="15" t="s">
        <v>943</v>
      </c>
      <c r="B340" s="15" t="s">
        <v>944</v>
      </c>
      <c r="C340" s="134" t="s">
        <v>945</v>
      </c>
      <c r="D340" s="16"/>
      <c r="E340" s="16"/>
      <c r="F340" s="16">
        <v>11098.960000000001</v>
      </c>
      <c r="G340" s="16">
        <v>5924.7</v>
      </c>
      <c r="H340" s="16">
        <f t="shared" si="86"/>
        <v>5174.260000000001</v>
      </c>
      <c r="I340" s="53">
        <f t="shared" si="87"/>
        <v>0.8733370466015159</v>
      </c>
      <c r="J340" s="174"/>
      <c r="K340" s="256">
        <v>11289.37</v>
      </c>
      <c r="L340" s="16">
        <f t="shared" si="88"/>
        <v>-190.40999999999985</v>
      </c>
      <c r="M340" s="53" t="str">
        <f t="shared" si="89"/>
        <v>N.M.</v>
      </c>
      <c r="N340" s="174"/>
      <c r="O340" s="256">
        <v>5942.24</v>
      </c>
      <c r="P340" s="16">
        <f t="shared" si="90"/>
        <v>5156.720000000001</v>
      </c>
      <c r="Q340" s="53">
        <f t="shared" si="91"/>
        <v>0.8678074261557933</v>
      </c>
    </row>
    <row r="341" spans="1:17" s="15" customFormat="1" ht="12.75" hidden="1" outlineLevel="2">
      <c r="A341" s="15" t="s">
        <v>946</v>
      </c>
      <c r="B341" s="15" t="s">
        <v>947</v>
      </c>
      <c r="C341" s="134" t="s">
        <v>948</v>
      </c>
      <c r="D341" s="16"/>
      <c r="E341" s="16"/>
      <c r="F341" s="16">
        <v>87500</v>
      </c>
      <c r="G341" s="16">
        <v>87500</v>
      </c>
      <c r="H341" s="16">
        <f t="shared" si="86"/>
        <v>0</v>
      </c>
      <c r="I341" s="53">
        <f t="shared" si="87"/>
        <v>0</v>
      </c>
      <c r="J341" s="174"/>
      <c r="K341" s="256">
        <v>525000</v>
      </c>
      <c r="L341" s="16">
        <f t="shared" si="88"/>
        <v>-437500</v>
      </c>
      <c r="M341" s="53" t="str">
        <f t="shared" si="89"/>
        <v>N.M.</v>
      </c>
      <c r="N341" s="174"/>
      <c r="O341" s="256">
        <v>87500</v>
      </c>
      <c r="P341" s="16">
        <f t="shared" si="90"/>
        <v>0</v>
      </c>
      <c r="Q341" s="53">
        <f t="shared" si="91"/>
        <v>0</v>
      </c>
    </row>
    <row r="342" spans="1:17" s="15" customFormat="1" ht="12.75" hidden="1" outlineLevel="2">
      <c r="A342" s="15" t="s">
        <v>949</v>
      </c>
      <c r="B342" s="15" t="s">
        <v>950</v>
      </c>
      <c r="C342" s="134" t="s">
        <v>951</v>
      </c>
      <c r="D342" s="16"/>
      <c r="E342" s="16"/>
      <c r="F342" s="16">
        <v>0</v>
      </c>
      <c r="G342" s="16">
        <v>618</v>
      </c>
      <c r="H342" s="16">
        <f t="shared" si="86"/>
        <v>-618</v>
      </c>
      <c r="I342" s="53" t="str">
        <f t="shared" si="87"/>
        <v>N.M.</v>
      </c>
      <c r="J342" s="174"/>
      <c r="K342" s="256">
        <v>0</v>
      </c>
      <c r="L342" s="16">
        <f t="shared" si="88"/>
        <v>0</v>
      </c>
      <c r="M342" s="53">
        <f t="shared" si="89"/>
        <v>0</v>
      </c>
      <c r="N342" s="174"/>
      <c r="O342" s="256">
        <v>1051</v>
      </c>
      <c r="P342" s="16">
        <f t="shared" si="90"/>
        <v>-1051</v>
      </c>
      <c r="Q342" s="53" t="str">
        <f t="shared" si="91"/>
        <v>N.M.</v>
      </c>
    </row>
    <row r="343" spans="1:17" ht="12.75" collapsed="1">
      <c r="A343" s="11" t="s">
        <v>261</v>
      </c>
      <c r="C343" s="228" t="s">
        <v>192</v>
      </c>
      <c r="E343" s="11"/>
      <c r="F343" s="18">
        <v>31385656.529999994</v>
      </c>
      <c r="G343" s="18">
        <v>22221113.626999997</v>
      </c>
      <c r="H343" s="51">
        <f>+F343-G343</f>
        <v>9164542.902999997</v>
      </c>
      <c r="I343" s="136">
        <f>IF(G343&lt;0,IF(H343=0,0,IF(OR(G343=0,F343=0),"N.M.",IF(ABS(H343/G343)&gt;=10,"N.M.",H343/(-G343)))),IF(H343=0,0,IF(OR(G343=0,F343=0),"N.M.",IF(ABS(H343/G343)&gt;=10,"N.M.",H343/G343))))</f>
        <v>0.4124250051925626</v>
      </c>
      <c r="J343" s="166"/>
      <c r="K343" s="18">
        <v>36226936.157</v>
      </c>
      <c r="L343" s="51">
        <f>+F343-K343</f>
        <v>-4841279.627000004</v>
      </c>
      <c r="M343" s="136" t="str">
        <f>IF(K343&lt;0,IF(L343=0,0,IF(OR(K343=0,N343=0),"N.M.",IF(ABS(L343/K343)&gt;=10,"N.M.",L343/(-K343)))),IF(L343=0,0,IF(OR(K343=0,N343=0),"N.M.",IF(ABS(L343/K343)&gt;=10,"N.M.",L343/K343))))</f>
        <v>N.M.</v>
      </c>
      <c r="N343" s="166"/>
      <c r="O343" s="18">
        <v>45877601.867</v>
      </c>
      <c r="P343" s="51">
        <f>+F343-O343</f>
        <v>-14491945.337000005</v>
      </c>
      <c r="Q343" s="136">
        <f>IF(O343&lt;0,IF(P343=0,0,IF(OR(O343=0,F343=0),"N.M.",IF(ABS(P343/O343)&gt;=10,"N.M.",P343/(-O343)))),IF(P343=0,0,IF(OR(O343=0,F343=0),"N.M.",IF(ABS(P343/O343)&gt;=10,"N.M.",P343/O343))))</f>
        <v>-0.315882800042871</v>
      </c>
    </row>
    <row r="344" spans="3:17" ht="0.75" customHeight="1" hidden="1" outlineLevel="1">
      <c r="C344" s="228"/>
      <c r="E344" s="11"/>
      <c r="H344" s="51"/>
      <c r="I344" s="136"/>
      <c r="J344" s="166"/>
      <c r="K344" s="18"/>
      <c r="L344" s="51"/>
      <c r="M344" s="136"/>
      <c r="N344" s="166"/>
      <c r="O344" s="18"/>
      <c r="P344" s="51"/>
      <c r="Q344" s="136"/>
    </row>
    <row r="345" spans="1:17" s="15" customFormat="1" ht="12.75" hidden="1" outlineLevel="2">
      <c r="A345" s="15" t="s">
        <v>952</v>
      </c>
      <c r="B345" s="15" t="s">
        <v>953</v>
      </c>
      <c r="C345" s="134" t="s">
        <v>954</v>
      </c>
      <c r="D345" s="16"/>
      <c r="E345" s="16"/>
      <c r="F345" s="16">
        <v>20668995.46</v>
      </c>
      <c r="G345" s="16">
        <v>18650961.86</v>
      </c>
      <c r="H345" s="16">
        <f>+F345-G345</f>
        <v>2018033.6000000015</v>
      </c>
      <c r="I345" s="53">
        <f>IF(G345&lt;0,IF(H345=0,0,IF(OR(G345=0,F345=0),"N.M.",IF(ABS(H345/G345)&gt;=10,"N.M.",H345/(-G345)))),IF(H345=0,0,IF(OR(G345=0,F345=0),"N.M.",IF(ABS(H345/G345)&gt;=10,"N.M.",H345/G345))))</f>
        <v>0.10819997462586638</v>
      </c>
      <c r="J345" s="174"/>
      <c r="K345" s="256">
        <v>20378082.81</v>
      </c>
      <c r="L345" s="16">
        <f>+F345-K345</f>
        <v>290912.65000000224</v>
      </c>
      <c r="M345" s="53" t="str">
        <f>IF(K345&lt;0,IF(L345=0,0,IF(OR(K345=0,N345=0),"N.M.",IF(ABS(L345/K345)&gt;=10,"N.M.",L345/(-K345)))),IF(L345=0,0,IF(OR(K345=0,N345=0),"N.M.",IF(ABS(L345/K345)&gt;=10,"N.M.",L345/K345))))</f>
        <v>N.M.</v>
      </c>
      <c r="N345" s="174"/>
      <c r="O345" s="256">
        <v>19370357.42</v>
      </c>
      <c r="P345" s="16">
        <f>+F345-O345</f>
        <v>1298638.039999999</v>
      </c>
      <c r="Q345" s="53">
        <f>IF(O345&lt;0,IF(P345=0,0,IF(OR(O345=0,F345=0),"N.M.",IF(ABS(P345/O345)&gt;=10,"N.M.",P345/(-O345)))),IF(P345=0,0,IF(OR(O345=0,F345=0),"N.M.",IF(ABS(P345/O345)&gt;=10,"N.M.",P345/O345))))</f>
        <v>0.06704254401930385</v>
      </c>
    </row>
    <row r="346" spans="1:17" s="15" customFormat="1" ht="12.75" hidden="1" outlineLevel="2">
      <c r="A346" s="15" t="s">
        <v>955</v>
      </c>
      <c r="B346" s="15" t="s">
        <v>956</v>
      </c>
      <c r="C346" s="134" t="s">
        <v>957</v>
      </c>
      <c r="D346" s="16"/>
      <c r="E346" s="16"/>
      <c r="F346" s="16">
        <v>437814.69</v>
      </c>
      <c r="G346" s="16">
        <v>1763885.62</v>
      </c>
      <c r="H346" s="16">
        <f>+F346-G346</f>
        <v>-1326070.9300000002</v>
      </c>
      <c r="I346" s="53">
        <f>IF(G346&lt;0,IF(H346=0,0,IF(OR(G346=0,F346=0),"N.M.",IF(ABS(H346/G346)&gt;=10,"N.M.",H346/(-G346)))),IF(H346=0,0,IF(OR(G346=0,F346=0),"N.M.",IF(ABS(H346/G346)&gt;=10,"N.M.",H346/G346))))</f>
        <v>-0.7517896370173935</v>
      </c>
      <c r="J346" s="174"/>
      <c r="K346" s="256">
        <v>369249.55</v>
      </c>
      <c r="L346" s="16">
        <f>+F346-K346</f>
        <v>68565.14000000001</v>
      </c>
      <c r="M346" s="53" t="str">
        <f>IF(K346&lt;0,IF(L346=0,0,IF(OR(K346=0,N346=0),"N.M.",IF(ABS(L346/K346)&gt;=10,"N.M.",L346/(-K346)))),IF(L346=0,0,IF(OR(K346=0,N346=0),"N.M.",IF(ABS(L346/K346)&gt;=10,"N.M.",L346/K346))))</f>
        <v>N.M.</v>
      </c>
      <c r="N346" s="174"/>
      <c r="O346" s="256">
        <v>697186.54</v>
      </c>
      <c r="P346" s="16">
        <f>+F346-O346</f>
        <v>-259371.85000000003</v>
      </c>
      <c r="Q346" s="53">
        <f>IF(O346&lt;0,IF(P346=0,0,IF(OR(O346=0,F346=0),"N.M.",IF(ABS(P346/O346)&gt;=10,"N.M.",P346/(-O346)))),IF(P346=0,0,IF(OR(O346=0,F346=0),"N.M.",IF(ABS(P346/O346)&gt;=10,"N.M.",P346/O346))))</f>
        <v>-0.37202647371821035</v>
      </c>
    </row>
    <row r="347" spans="1:17" s="15" customFormat="1" ht="12.75" hidden="1" outlineLevel="2">
      <c r="A347" s="15" t="s">
        <v>958</v>
      </c>
      <c r="B347" s="15" t="s">
        <v>959</v>
      </c>
      <c r="C347" s="134" t="s">
        <v>960</v>
      </c>
      <c r="D347" s="16"/>
      <c r="E347" s="16"/>
      <c r="F347" s="16">
        <v>-143224</v>
      </c>
      <c r="G347" s="16">
        <v>-1318895</v>
      </c>
      <c r="H347" s="16">
        <f>+F347-G347</f>
        <v>1175671</v>
      </c>
      <c r="I347" s="53">
        <f>IF(G347&lt;0,IF(H347=0,0,IF(OR(G347=0,F347=0),"N.M.",IF(ABS(H347/G347)&gt;=10,"N.M.",H347/(-G347)))),IF(H347=0,0,IF(OR(G347=0,F347=0),"N.M.",IF(ABS(H347/G347)&gt;=10,"N.M.",H347/G347))))</f>
        <v>0.8914060634091417</v>
      </c>
      <c r="J347" s="174"/>
      <c r="K347" s="256">
        <v>-190012</v>
      </c>
      <c r="L347" s="16">
        <f>+F347-K347</f>
        <v>46788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-375017</v>
      </c>
      <c r="P347" s="16">
        <f>+F347-O347</f>
        <v>231793</v>
      </c>
      <c r="Q347" s="53">
        <f>IF(O347&lt;0,IF(P347=0,0,IF(OR(O347=0,F347=0),"N.M.",IF(ABS(P347/O347)&gt;=10,"N.M.",P347/(-O347)))),IF(P347=0,0,IF(OR(O347=0,F347=0),"N.M.",IF(ABS(P347/O347)&gt;=10,"N.M.",P347/O347))))</f>
        <v>0.6180866467386812</v>
      </c>
    </row>
    <row r="348" spans="1:17" ht="12.75" collapsed="1">
      <c r="A348" s="11" t="s">
        <v>262</v>
      </c>
      <c r="C348" s="228" t="s">
        <v>193</v>
      </c>
      <c r="E348" s="11"/>
      <c r="F348" s="18">
        <v>20963586.150000002</v>
      </c>
      <c r="G348" s="18">
        <v>19095952.48</v>
      </c>
      <c r="H348" s="51">
        <f>+F348-G348</f>
        <v>1867633.6700000018</v>
      </c>
      <c r="I348" s="136">
        <f>IF(G348&lt;0,IF(H348=0,0,IF(OR(G348=0,F348=0),"N.M.",IF(ABS(H348/G348)&gt;=10,"N.M.",H348/(-G348)))),IF(H348=0,0,IF(OR(G348=0,F348=0),"N.M.",IF(ABS(H348/G348)&gt;=10,"N.M.",H348/G348))))</f>
        <v>0.09780259308646969</v>
      </c>
      <c r="J348" s="166"/>
      <c r="K348" s="18">
        <v>20557320.36</v>
      </c>
      <c r="L348" s="51">
        <f>+F348-K348</f>
        <v>406265.79000000283</v>
      </c>
      <c r="M348" s="136" t="str">
        <f>IF(K348&lt;0,IF(L348=0,0,IF(OR(K348=0,N348=0),"N.M.",IF(ABS(L348/K348)&gt;=10,"N.M.",L348/(-K348)))),IF(L348=0,0,IF(OR(K348=0,N348=0),"N.M.",IF(ABS(L348/K348)&gt;=10,"N.M.",L348/K348))))</f>
        <v>N.M.</v>
      </c>
      <c r="N348" s="166"/>
      <c r="O348" s="18">
        <v>19692526.96</v>
      </c>
      <c r="P348" s="51">
        <f>+F348-O348</f>
        <v>1271059.1900000013</v>
      </c>
      <c r="Q348" s="136">
        <f>IF(O348&lt;0,IF(P348=0,0,IF(OR(O348=0,F348=0),"N.M.",IF(ABS(P348/O348)&gt;=10,"N.M.",P348/(-O348)))),IF(P348=0,0,IF(OR(O348=0,F348=0),"N.M.",IF(ABS(P348/O348)&gt;=10,"N.M.",P348/O348))))</f>
        <v>0.06454525580093462</v>
      </c>
    </row>
    <row r="349" spans="3:17" ht="0.75" customHeight="1" hidden="1" outlineLevel="1">
      <c r="C349" s="228"/>
      <c r="E349" s="11"/>
      <c r="H349" s="51"/>
      <c r="I349" s="136"/>
      <c r="J349" s="166"/>
      <c r="K349" s="18"/>
      <c r="L349" s="51"/>
      <c r="M349" s="136"/>
      <c r="N349" s="166"/>
      <c r="O349" s="18"/>
      <c r="P349" s="51"/>
      <c r="Q349" s="136"/>
    </row>
    <row r="350" spans="1:17" s="15" customFormat="1" ht="12.75" hidden="1" outlineLevel="2">
      <c r="A350" s="15" t="s">
        <v>961</v>
      </c>
      <c r="B350" s="15" t="s">
        <v>962</v>
      </c>
      <c r="C350" s="134" t="s">
        <v>963</v>
      </c>
      <c r="D350" s="16"/>
      <c r="E350" s="16"/>
      <c r="F350" s="16">
        <v>13939541.31</v>
      </c>
      <c r="G350" s="16">
        <v>-30506456.84</v>
      </c>
      <c r="H350" s="16">
        <f aca="true" t="shared" si="92" ref="H350:H384">+F350-G350</f>
        <v>44445998.15</v>
      </c>
      <c r="I350" s="53">
        <f aca="true" t="shared" si="93" ref="I350:I384">IF(G350&lt;0,IF(H350=0,0,IF(OR(G350=0,F350=0),"N.M.",IF(ABS(H350/G350)&gt;=10,"N.M.",H350/(-G350)))),IF(H350=0,0,IF(OR(G350=0,F350=0),"N.M.",IF(ABS(H350/G350)&gt;=10,"N.M.",H350/G350))))</f>
        <v>1.4569374078120572</v>
      </c>
      <c r="J350" s="174"/>
      <c r="K350" s="256">
        <v>11920879.55</v>
      </c>
      <c r="L350" s="16">
        <f aca="true" t="shared" si="94" ref="L350:L384">+F350-K350</f>
        <v>2018661.7599999998</v>
      </c>
      <c r="M350" s="53" t="str">
        <f aca="true" t="shared" si="95" ref="M350:M384">IF(K350&lt;0,IF(L350=0,0,IF(OR(K350=0,N350=0),"N.M.",IF(ABS(L350/K350)&gt;=10,"N.M.",L350/(-K350)))),IF(L350=0,0,IF(OR(K350=0,N350=0),"N.M.",IF(ABS(L350/K350)&gt;=10,"N.M.",L350/K350))))</f>
        <v>N.M.</v>
      </c>
      <c r="N350" s="174"/>
      <c r="O350" s="256">
        <v>6894905.85</v>
      </c>
      <c r="P350" s="16">
        <f aca="true" t="shared" si="96" ref="P350:P384">+F350-O350</f>
        <v>7044635.460000001</v>
      </c>
      <c r="Q350" s="53">
        <f aca="true" t="shared" si="97" ref="Q350:Q384">IF(O350&lt;0,IF(P350=0,0,IF(OR(O350=0,F350=0),"N.M.",IF(ABS(P350/O350)&gt;=10,"N.M.",P350/(-O350)))),IF(P350=0,0,IF(OR(O350=0,F350=0),"N.M.",IF(ABS(P350/O350)&gt;=10,"N.M.",P350/O350))))</f>
        <v>1.0217159760056769</v>
      </c>
    </row>
    <row r="351" spans="1:17" s="15" customFormat="1" ht="12.75" hidden="1" outlineLevel="2">
      <c r="A351" s="15" t="s">
        <v>964</v>
      </c>
      <c r="B351" s="15" t="s">
        <v>965</v>
      </c>
      <c r="C351" s="134" t="s">
        <v>966</v>
      </c>
      <c r="D351" s="16"/>
      <c r="E351" s="16"/>
      <c r="F351" s="16">
        <v>0</v>
      </c>
      <c r="G351" s="16">
        <v>-4725396.5600000005</v>
      </c>
      <c r="H351" s="16">
        <f t="shared" si="92"/>
        <v>4725396.5600000005</v>
      </c>
      <c r="I351" s="53" t="str">
        <f t="shared" si="93"/>
        <v>N.M.</v>
      </c>
      <c r="J351" s="174"/>
      <c r="K351" s="256">
        <v>0</v>
      </c>
      <c r="L351" s="16">
        <f t="shared" si="94"/>
        <v>0</v>
      </c>
      <c r="M351" s="53">
        <f t="shared" si="95"/>
        <v>0</v>
      </c>
      <c r="N351" s="174"/>
      <c r="O351" s="256">
        <v>0</v>
      </c>
      <c r="P351" s="16">
        <f t="shared" si="96"/>
        <v>0</v>
      </c>
      <c r="Q351" s="53">
        <f t="shared" si="97"/>
        <v>0</v>
      </c>
    </row>
    <row r="352" spans="1:17" s="15" customFormat="1" ht="12.75" hidden="1" outlineLevel="2">
      <c r="A352" s="15" t="s">
        <v>967</v>
      </c>
      <c r="B352" s="15" t="s">
        <v>968</v>
      </c>
      <c r="C352" s="134" t="s">
        <v>966</v>
      </c>
      <c r="D352" s="16"/>
      <c r="E352" s="16"/>
      <c r="F352" s="16">
        <v>-1397402.7</v>
      </c>
      <c r="G352" s="16">
        <v>-316814.18</v>
      </c>
      <c r="H352" s="16">
        <f t="shared" si="92"/>
        <v>-1080588.52</v>
      </c>
      <c r="I352" s="53">
        <f t="shared" si="93"/>
        <v>-3.4107959435401534</v>
      </c>
      <c r="J352" s="174"/>
      <c r="K352" s="256">
        <v>-1397402.7</v>
      </c>
      <c r="L352" s="16">
        <f t="shared" si="94"/>
        <v>0</v>
      </c>
      <c r="M352" s="53">
        <f t="shared" si="95"/>
        <v>0</v>
      </c>
      <c r="N352" s="174"/>
      <c r="O352" s="256">
        <v>-1419402.7</v>
      </c>
      <c r="P352" s="16">
        <f t="shared" si="96"/>
        <v>22000</v>
      </c>
      <c r="Q352" s="53">
        <f t="shared" si="97"/>
        <v>0.015499477350578522</v>
      </c>
    </row>
    <row r="353" spans="1:17" s="15" customFormat="1" ht="12.75" hidden="1" outlineLevel="2">
      <c r="A353" s="15" t="s">
        <v>969</v>
      </c>
      <c r="B353" s="15" t="s">
        <v>970</v>
      </c>
      <c r="C353" s="134" t="s">
        <v>966</v>
      </c>
      <c r="D353" s="16"/>
      <c r="E353" s="16"/>
      <c r="F353" s="16">
        <v>1974899.82</v>
      </c>
      <c r="G353" s="16">
        <v>0</v>
      </c>
      <c r="H353" s="16">
        <f t="shared" si="92"/>
        <v>1974899.82</v>
      </c>
      <c r="I353" s="53" t="str">
        <f t="shared" si="93"/>
        <v>N.M.</v>
      </c>
      <c r="J353" s="174"/>
      <c r="K353" s="256">
        <v>2003327.26</v>
      </c>
      <c r="L353" s="16">
        <f t="shared" si="94"/>
        <v>-28427.439999999944</v>
      </c>
      <c r="M353" s="53" t="str">
        <f t="shared" si="95"/>
        <v>N.M.</v>
      </c>
      <c r="N353" s="174"/>
      <c r="O353" s="256">
        <v>0</v>
      </c>
      <c r="P353" s="16">
        <f t="shared" si="96"/>
        <v>1974899.82</v>
      </c>
      <c r="Q353" s="53" t="str">
        <f t="shared" si="97"/>
        <v>N.M.</v>
      </c>
    </row>
    <row r="354" spans="1:17" s="15" customFormat="1" ht="12.75" hidden="1" outlineLevel="2">
      <c r="A354" s="15" t="s">
        <v>971</v>
      </c>
      <c r="B354" s="15" t="s">
        <v>972</v>
      </c>
      <c r="C354" s="134" t="s">
        <v>973</v>
      </c>
      <c r="D354" s="16"/>
      <c r="E354" s="16"/>
      <c r="F354" s="16">
        <v>138043.91</v>
      </c>
      <c r="G354" s="16">
        <v>416569.12</v>
      </c>
      <c r="H354" s="16">
        <f t="shared" si="92"/>
        <v>-278525.20999999996</v>
      </c>
      <c r="I354" s="53">
        <f t="shared" si="93"/>
        <v>-0.6686170352713614</v>
      </c>
      <c r="J354" s="174"/>
      <c r="K354" s="256">
        <v>122091.65000000001</v>
      </c>
      <c r="L354" s="16">
        <f t="shared" si="94"/>
        <v>15952.259999999995</v>
      </c>
      <c r="M354" s="53" t="str">
        <f t="shared" si="95"/>
        <v>N.M.</v>
      </c>
      <c r="N354" s="174"/>
      <c r="O354" s="256">
        <v>168874.31</v>
      </c>
      <c r="P354" s="16">
        <f t="shared" si="96"/>
        <v>-30830.399999999994</v>
      </c>
      <c r="Q354" s="53">
        <f t="shared" si="97"/>
        <v>-0.1825641804250747</v>
      </c>
    </row>
    <row r="355" spans="1:17" s="15" customFormat="1" ht="12.75" hidden="1" outlineLevel="2">
      <c r="A355" s="15" t="s">
        <v>974</v>
      </c>
      <c r="B355" s="15" t="s">
        <v>975</v>
      </c>
      <c r="C355" s="134" t="s">
        <v>976</v>
      </c>
      <c r="D355" s="16"/>
      <c r="E355" s="16"/>
      <c r="F355" s="16">
        <v>305.1</v>
      </c>
      <c r="G355" s="16">
        <v>918.25</v>
      </c>
      <c r="H355" s="16">
        <f t="shared" si="92"/>
        <v>-613.15</v>
      </c>
      <c r="I355" s="53">
        <f t="shared" si="93"/>
        <v>-0.6677375442417642</v>
      </c>
      <c r="J355" s="174"/>
      <c r="K355" s="256">
        <v>239.23000000000002</v>
      </c>
      <c r="L355" s="16">
        <f t="shared" si="94"/>
        <v>65.87</v>
      </c>
      <c r="M355" s="53" t="str">
        <f t="shared" si="95"/>
        <v>N.M.</v>
      </c>
      <c r="N355" s="174"/>
      <c r="O355" s="256">
        <v>7203.53</v>
      </c>
      <c r="P355" s="16">
        <f t="shared" si="96"/>
        <v>-6898.429999999999</v>
      </c>
      <c r="Q355" s="53">
        <f t="shared" si="97"/>
        <v>-0.9576457653400485</v>
      </c>
    </row>
    <row r="356" spans="1:17" s="15" customFormat="1" ht="12.75" hidden="1" outlineLevel="2">
      <c r="A356" s="15" t="s">
        <v>977</v>
      </c>
      <c r="B356" s="15" t="s">
        <v>978</v>
      </c>
      <c r="C356" s="134" t="s">
        <v>979</v>
      </c>
      <c r="D356" s="16"/>
      <c r="E356" s="16"/>
      <c r="F356" s="16">
        <v>505.48</v>
      </c>
      <c r="G356" s="16">
        <v>1346.82</v>
      </c>
      <c r="H356" s="16">
        <f t="shared" si="92"/>
        <v>-841.3399999999999</v>
      </c>
      <c r="I356" s="53">
        <f t="shared" si="93"/>
        <v>-0.6246862980947714</v>
      </c>
      <c r="J356" s="174"/>
      <c r="K356" s="256">
        <v>400.3</v>
      </c>
      <c r="L356" s="16">
        <f t="shared" si="94"/>
        <v>105.18</v>
      </c>
      <c r="M356" s="53" t="str">
        <f t="shared" si="95"/>
        <v>N.M.</v>
      </c>
      <c r="N356" s="174"/>
      <c r="O356" s="256">
        <v>9585.49</v>
      </c>
      <c r="P356" s="16">
        <f t="shared" si="96"/>
        <v>-9080.01</v>
      </c>
      <c r="Q356" s="53">
        <f t="shared" si="97"/>
        <v>-0.9472661282834786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982</v>
      </c>
      <c r="D357" s="16"/>
      <c r="E357" s="16"/>
      <c r="F357" s="16">
        <v>0</v>
      </c>
      <c r="G357" s="16">
        <v>38180.96</v>
      </c>
      <c r="H357" s="16">
        <f t="shared" si="92"/>
        <v>-38180.96</v>
      </c>
      <c r="I357" s="53" t="str">
        <f t="shared" si="93"/>
        <v>N.M.</v>
      </c>
      <c r="J357" s="174"/>
      <c r="K357" s="256">
        <v>0</v>
      </c>
      <c r="L357" s="16">
        <f t="shared" si="94"/>
        <v>0</v>
      </c>
      <c r="M357" s="53">
        <f t="shared" si="95"/>
        <v>0</v>
      </c>
      <c r="N357" s="174"/>
      <c r="O357" s="256">
        <v>65517.1</v>
      </c>
      <c r="P357" s="16">
        <f t="shared" si="96"/>
        <v>-65517.1</v>
      </c>
      <c r="Q357" s="53" t="str">
        <f t="shared" si="97"/>
        <v>N.M.</v>
      </c>
    </row>
    <row r="358" spans="1:17" s="15" customFormat="1" ht="12.75" hidden="1" outlineLevel="2">
      <c r="A358" s="15" t="s">
        <v>983</v>
      </c>
      <c r="B358" s="15" t="s">
        <v>984</v>
      </c>
      <c r="C358" s="134" t="s">
        <v>982</v>
      </c>
      <c r="D358" s="16"/>
      <c r="E358" s="16"/>
      <c r="F358" s="16">
        <v>77837.7</v>
      </c>
      <c r="G358" s="16">
        <v>0</v>
      </c>
      <c r="H358" s="16">
        <f t="shared" si="92"/>
        <v>77837.7</v>
      </c>
      <c r="I358" s="53" t="str">
        <f t="shared" si="93"/>
        <v>N.M.</v>
      </c>
      <c r="J358" s="174"/>
      <c r="K358" s="256">
        <v>37257.3</v>
      </c>
      <c r="L358" s="16">
        <f t="shared" si="94"/>
        <v>40580.399999999994</v>
      </c>
      <c r="M358" s="53" t="str">
        <f t="shared" si="95"/>
        <v>N.M.</v>
      </c>
      <c r="N358" s="174"/>
      <c r="O358" s="256">
        <v>0</v>
      </c>
      <c r="P358" s="16">
        <f t="shared" si="96"/>
        <v>77837.7</v>
      </c>
      <c r="Q358" s="53" t="str">
        <f t="shared" si="97"/>
        <v>N.M.</v>
      </c>
    </row>
    <row r="359" spans="1:17" s="15" customFormat="1" ht="12.75" hidden="1" outlineLevel="2">
      <c r="A359" s="15" t="s">
        <v>985</v>
      </c>
      <c r="B359" s="15" t="s">
        <v>986</v>
      </c>
      <c r="C359" s="134" t="s">
        <v>987</v>
      </c>
      <c r="D359" s="16"/>
      <c r="E359" s="16"/>
      <c r="F359" s="16">
        <v>-832</v>
      </c>
      <c r="G359" s="16">
        <v>0</v>
      </c>
      <c r="H359" s="16">
        <f t="shared" si="92"/>
        <v>-832</v>
      </c>
      <c r="I359" s="53" t="str">
        <f t="shared" si="93"/>
        <v>N.M.</v>
      </c>
      <c r="J359" s="174"/>
      <c r="K359" s="256">
        <v>0</v>
      </c>
      <c r="L359" s="16">
        <f t="shared" si="94"/>
        <v>-832</v>
      </c>
      <c r="M359" s="53" t="str">
        <f t="shared" si="95"/>
        <v>N.M.</v>
      </c>
      <c r="N359" s="174"/>
      <c r="O359" s="256">
        <v>0</v>
      </c>
      <c r="P359" s="16">
        <f t="shared" si="96"/>
        <v>-832</v>
      </c>
      <c r="Q359" s="53" t="str">
        <f t="shared" si="97"/>
        <v>N.M.</v>
      </c>
    </row>
    <row r="360" spans="1:17" s="15" customFormat="1" ht="12.75" hidden="1" outlineLevel="2">
      <c r="A360" s="15" t="s">
        <v>988</v>
      </c>
      <c r="B360" s="15" t="s">
        <v>989</v>
      </c>
      <c r="C360" s="134" t="s">
        <v>987</v>
      </c>
      <c r="D360" s="16"/>
      <c r="E360" s="16"/>
      <c r="F360" s="16">
        <v>-984.57</v>
      </c>
      <c r="G360" s="16">
        <v>0</v>
      </c>
      <c r="H360" s="16">
        <f t="shared" si="92"/>
        <v>-984.57</v>
      </c>
      <c r="I360" s="53" t="str">
        <f t="shared" si="93"/>
        <v>N.M.</v>
      </c>
      <c r="J360" s="174"/>
      <c r="K360" s="256">
        <v>0</v>
      </c>
      <c r="L360" s="16">
        <f t="shared" si="94"/>
        <v>-984.57</v>
      </c>
      <c r="M360" s="53" t="str">
        <f t="shared" si="95"/>
        <v>N.M.</v>
      </c>
      <c r="N360" s="174"/>
      <c r="O360" s="256">
        <v>0</v>
      </c>
      <c r="P360" s="16">
        <f t="shared" si="96"/>
        <v>-984.57</v>
      </c>
      <c r="Q360" s="53" t="str">
        <f t="shared" si="97"/>
        <v>N.M.</v>
      </c>
    </row>
    <row r="361" spans="1:17" s="15" customFormat="1" ht="12.75" hidden="1" outlineLevel="2">
      <c r="A361" s="15" t="s">
        <v>990</v>
      </c>
      <c r="B361" s="15" t="s">
        <v>991</v>
      </c>
      <c r="C361" s="134" t="s">
        <v>987</v>
      </c>
      <c r="D361" s="16"/>
      <c r="E361" s="16"/>
      <c r="F361" s="16">
        <v>109692.86</v>
      </c>
      <c r="G361" s="16">
        <v>1690395.97</v>
      </c>
      <c r="H361" s="16">
        <f t="shared" si="92"/>
        <v>-1580703.1099999999</v>
      </c>
      <c r="I361" s="53">
        <f t="shared" si="93"/>
        <v>-0.9351081865156126</v>
      </c>
      <c r="J361" s="174"/>
      <c r="K361" s="256">
        <v>109692.74</v>
      </c>
      <c r="L361" s="16">
        <f t="shared" si="94"/>
        <v>0.11999999999534339</v>
      </c>
      <c r="M361" s="53" t="str">
        <f t="shared" si="95"/>
        <v>N.M.</v>
      </c>
      <c r="N361" s="174"/>
      <c r="O361" s="256">
        <v>136260.95</v>
      </c>
      <c r="P361" s="16">
        <f t="shared" si="96"/>
        <v>-26568.09000000001</v>
      </c>
      <c r="Q361" s="53">
        <f t="shared" si="97"/>
        <v>-0.19497948605231366</v>
      </c>
    </row>
    <row r="362" spans="1:17" s="15" customFormat="1" ht="12.75" hidden="1" outlineLevel="2">
      <c r="A362" s="15" t="s">
        <v>992</v>
      </c>
      <c r="B362" s="15" t="s">
        <v>993</v>
      </c>
      <c r="C362" s="134" t="s">
        <v>987</v>
      </c>
      <c r="D362" s="16"/>
      <c r="E362" s="16"/>
      <c r="F362" s="16">
        <v>31363.48</v>
      </c>
      <c r="G362" s="16">
        <v>9323500</v>
      </c>
      <c r="H362" s="16">
        <f t="shared" si="92"/>
        <v>-9292136.52</v>
      </c>
      <c r="I362" s="53">
        <f t="shared" si="93"/>
        <v>-0.9966360830160347</v>
      </c>
      <c r="J362" s="174"/>
      <c r="K362" s="256">
        <v>251740.71</v>
      </c>
      <c r="L362" s="16">
        <f t="shared" si="94"/>
        <v>-220377.22999999998</v>
      </c>
      <c r="M362" s="53" t="str">
        <f t="shared" si="95"/>
        <v>N.M.</v>
      </c>
      <c r="N362" s="174"/>
      <c r="O362" s="256">
        <v>6047621.56</v>
      </c>
      <c r="P362" s="16">
        <f t="shared" si="96"/>
        <v>-6016258.079999999</v>
      </c>
      <c r="Q362" s="53">
        <f t="shared" si="97"/>
        <v>-0.9948139149103767</v>
      </c>
    </row>
    <row r="363" spans="1:17" s="15" customFormat="1" ht="12.75" hidden="1" outlineLevel="2">
      <c r="A363" s="15" t="s">
        <v>994</v>
      </c>
      <c r="B363" s="15" t="s">
        <v>995</v>
      </c>
      <c r="C363" s="134" t="s">
        <v>996</v>
      </c>
      <c r="D363" s="16"/>
      <c r="E363" s="16"/>
      <c r="F363" s="16">
        <v>8691548</v>
      </c>
      <c r="G363" s="16">
        <v>0</v>
      </c>
      <c r="H363" s="16">
        <f t="shared" si="92"/>
        <v>8691548</v>
      </c>
      <c r="I363" s="53" t="str">
        <f t="shared" si="93"/>
        <v>N.M.</v>
      </c>
      <c r="J363" s="174"/>
      <c r="K363" s="256">
        <v>8691548</v>
      </c>
      <c r="L363" s="16">
        <f t="shared" si="94"/>
        <v>0</v>
      </c>
      <c r="M363" s="53">
        <f t="shared" si="95"/>
        <v>0</v>
      </c>
      <c r="N363" s="174"/>
      <c r="O363" s="256">
        <v>7970436</v>
      </c>
      <c r="P363" s="16">
        <f t="shared" si="96"/>
        <v>721112</v>
      </c>
      <c r="Q363" s="53">
        <f t="shared" si="97"/>
        <v>0.09047334424365241</v>
      </c>
    </row>
    <row r="364" spans="1:17" s="15" customFormat="1" ht="12.75" hidden="1" outlineLevel="2">
      <c r="A364" s="15" t="s">
        <v>997</v>
      </c>
      <c r="B364" s="15" t="s">
        <v>998</v>
      </c>
      <c r="C364" s="134" t="s">
        <v>999</v>
      </c>
      <c r="D364" s="16"/>
      <c r="E364" s="16"/>
      <c r="F364" s="16">
        <v>0</v>
      </c>
      <c r="G364" s="16">
        <v>-25500</v>
      </c>
      <c r="H364" s="16">
        <f t="shared" si="92"/>
        <v>25500</v>
      </c>
      <c r="I364" s="53" t="str">
        <f t="shared" si="93"/>
        <v>N.M.</v>
      </c>
      <c r="J364" s="174"/>
      <c r="K364" s="256">
        <v>0</v>
      </c>
      <c r="L364" s="16">
        <f t="shared" si="94"/>
        <v>0</v>
      </c>
      <c r="M364" s="53">
        <f t="shared" si="95"/>
        <v>0</v>
      </c>
      <c r="N364" s="174"/>
      <c r="O364" s="256">
        <v>0</v>
      </c>
      <c r="P364" s="16">
        <f t="shared" si="96"/>
        <v>0</v>
      </c>
      <c r="Q364" s="53">
        <f t="shared" si="97"/>
        <v>0</v>
      </c>
    </row>
    <row r="365" spans="1:17" s="15" customFormat="1" ht="12.75" hidden="1" outlineLevel="2">
      <c r="A365" s="15" t="s">
        <v>1000</v>
      </c>
      <c r="B365" s="15" t="s">
        <v>1001</v>
      </c>
      <c r="C365" s="134" t="s">
        <v>999</v>
      </c>
      <c r="D365" s="16"/>
      <c r="E365" s="16"/>
      <c r="F365" s="16">
        <v>0</v>
      </c>
      <c r="G365" s="16">
        <v>80100</v>
      </c>
      <c r="H365" s="16">
        <f t="shared" si="92"/>
        <v>-80100</v>
      </c>
      <c r="I365" s="53" t="str">
        <f t="shared" si="93"/>
        <v>N.M.</v>
      </c>
      <c r="J365" s="174"/>
      <c r="K365" s="256">
        <v>0</v>
      </c>
      <c r="L365" s="16">
        <f t="shared" si="94"/>
        <v>0</v>
      </c>
      <c r="M365" s="53">
        <f t="shared" si="95"/>
        <v>0</v>
      </c>
      <c r="N365" s="174"/>
      <c r="O365" s="256">
        <v>0</v>
      </c>
      <c r="P365" s="16">
        <f t="shared" si="96"/>
        <v>0</v>
      </c>
      <c r="Q365" s="53">
        <f t="shared" si="97"/>
        <v>0</v>
      </c>
    </row>
    <row r="366" spans="1:17" s="15" customFormat="1" ht="12.75" hidden="1" outlineLevel="2">
      <c r="A366" s="15" t="s">
        <v>1002</v>
      </c>
      <c r="B366" s="15" t="s">
        <v>1003</v>
      </c>
      <c r="C366" s="134" t="s">
        <v>999</v>
      </c>
      <c r="D366" s="16"/>
      <c r="E366" s="16"/>
      <c r="F366" s="16">
        <v>29392</v>
      </c>
      <c r="G366" s="16">
        <v>0</v>
      </c>
      <c r="H366" s="16">
        <f t="shared" si="92"/>
        <v>29392</v>
      </c>
      <c r="I366" s="53" t="str">
        <f t="shared" si="93"/>
        <v>N.M.</v>
      </c>
      <c r="J366" s="174"/>
      <c r="K366" s="256">
        <v>29392</v>
      </c>
      <c r="L366" s="16">
        <f t="shared" si="94"/>
        <v>0</v>
      </c>
      <c r="M366" s="53">
        <f t="shared" si="95"/>
        <v>0</v>
      </c>
      <c r="N366" s="174"/>
      <c r="O366" s="256">
        <v>0</v>
      </c>
      <c r="P366" s="16">
        <f t="shared" si="96"/>
        <v>29392</v>
      </c>
      <c r="Q366" s="53" t="str">
        <f t="shared" si="97"/>
        <v>N.M.</v>
      </c>
    </row>
    <row r="367" spans="1:17" s="15" customFormat="1" ht="12.75" hidden="1" outlineLevel="2">
      <c r="A367" s="15" t="s">
        <v>1004</v>
      </c>
      <c r="B367" s="15" t="s">
        <v>1005</v>
      </c>
      <c r="C367" s="134" t="s">
        <v>1006</v>
      </c>
      <c r="D367" s="16"/>
      <c r="E367" s="16"/>
      <c r="F367" s="16">
        <v>0</v>
      </c>
      <c r="G367" s="16">
        <v>64716</v>
      </c>
      <c r="H367" s="16">
        <f t="shared" si="92"/>
        <v>-64716</v>
      </c>
      <c r="I367" s="53" t="str">
        <f t="shared" si="93"/>
        <v>N.M.</v>
      </c>
      <c r="J367" s="174"/>
      <c r="K367" s="256">
        <v>0</v>
      </c>
      <c r="L367" s="16">
        <f t="shared" si="94"/>
        <v>0</v>
      </c>
      <c r="M367" s="53">
        <f t="shared" si="95"/>
        <v>0</v>
      </c>
      <c r="N367" s="174"/>
      <c r="O367" s="256">
        <v>64716</v>
      </c>
      <c r="P367" s="16">
        <f t="shared" si="96"/>
        <v>-64716</v>
      </c>
      <c r="Q367" s="53" t="str">
        <f t="shared" si="97"/>
        <v>N.M.</v>
      </c>
    </row>
    <row r="368" spans="1:17" s="15" customFormat="1" ht="12.75" hidden="1" outlineLevel="2">
      <c r="A368" s="15" t="s">
        <v>1007</v>
      </c>
      <c r="B368" s="15" t="s">
        <v>1008</v>
      </c>
      <c r="C368" s="134" t="s">
        <v>1006</v>
      </c>
      <c r="D368" s="16"/>
      <c r="E368" s="16"/>
      <c r="F368" s="16">
        <v>48000</v>
      </c>
      <c r="G368" s="16">
        <v>0</v>
      </c>
      <c r="H368" s="16">
        <f t="shared" si="92"/>
        <v>48000</v>
      </c>
      <c r="I368" s="53" t="str">
        <f t="shared" si="93"/>
        <v>N.M.</v>
      </c>
      <c r="J368" s="174"/>
      <c r="K368" s="256">
        <v>32000</v>
      </c>
      <c r="L368" s="16">
        <f t="shared" si="94"/>
        <v>16000</v>
      </c>
      <c r="M368" s="53" t="str">
        <f t="shared" si="95"/>
        <v>N.M.</v>
      </c>
      <c r="N368" s="174"/>
      <c r="O368" s="256">
        <v>0</v>
      </c>
      <c r="P368" s="16">
        <f t="shared" si="96"/>
        <v>48000</v>
      </c>
      <c r="Q368" s="53" t="str">
        <f t="shared" si="97"/>
        <v>N.M.</v>
      </c>
    </row>
    <row r="369" spans="1:17" s="15" customFormat="1" ht="12.75" hidden="1" outlineLevel="2">
      <c r="A369" s="15" t="s">
        <v>1009</v>
      </c>
      <c r="B369" s="15" t="s">
        <v>1010</v>
      </c>
      <c r="C369" s="134" t="s">
        <v>1011</v>
      </c>
      <c r="D369" s="16"/>
      <c r="E369" s="16"/>
      <c r="F369" s="16">
        <v>0</v>
      </c>
      <c r="G369" s="16">
        <v>-41</v>
      </c>
      <c r="H369" s="16">
        <f t="shared" si="92"/>
        <v>41</v>
      </c>
      <c r="I369" s="53" t="str">
        <f t="shared" si="93"/>
        <v>N.M.</v>
      </c>
      <c r="J369" s="174"/>
      <c r="K369" s="256">
        <v>0</v>
      </c>
      <c r="L369" s="16">
        <f t="shared" si="94"/>
        <v>0</v>
      </c>
      <c r="M369" s="53">
        <f t="shared" si="95"/>
        <v>0</v>
      </c>
      <c r="N369" s="174"/>
      <c r="O369" s="256">
        <v>0</v>
      </c>
      <c r="P369" s="16">
        <f t="shared" si="96"/>
        <v>0</v>
      </c>
      <c r="Q369" s="53">
        <f t="shared" si="97"/>
        <v>0</v>
      </c>
    </row>
    <row r="370" spans="1:17" s="15" customFormat="1" ht="12.75" hidden="1" outlineLevel="2">
      <c r="A370" s="15" t="s">
        <v>1012</v>
      </c>
      <c r="B370" s="15" t="s">
        <v>1013</v>
      </c>
      <c r="C370" s="134" t="s">
        <v>1011</v>
      </c>
      <c r="D370" s="16"/>
      <c r="E370" s="16"/>
      <c r="F370" s="16">
        <v>-70</v>
      </c>
      <c r="G370" s="16">
        <v>0</v>
      </c>
      <c r="H370" s="16">
        <f t="shared" si="92"/>
        <v>-70</v>
      </c>
      <c r="I370" s="53" t="str">
        <f t="shared" si="93"/>
        <v>N.M.</v>
      </c>
      <c r="J370" s="174"/>
      <c r="K370" s="256">
        <v>0</v>
      </c>
      <c r="L370" s="16">
        <f t="shared" si="94"/>
        <v>-70</v>
      </c>
      <c r="M370" s="53" t="str">
        <f t="shared" si="95"/>
        <v>N.M.</v>
      </c>
      <c r="N370" s="174"/>
      <c r="O370" s="256">
        <v>0</v>
      </c>
      <c r="P370" s="16">
        <f t="shared" si="96"/>
        <v>-70</v>
      </c>
      <c r="Q370" s="53" t="str">
        <f t="shared" si="97"/>
        <v>N.M.</v>
      </c>
    </row>
    <row r="371" spans="1:17" s="15" customFormat="1" ht="12.75" hidden="1" outlineLevel="2">
      <c r="A371" s="15" t="s">
        <v>1014</v>
      </c>
      <c r="B371" s="15" t="s">
        <v>1015</v>
      </c>
      <c r="C371" s="134" t="s">
        <v>1016</v>
      </c>
      <c r="D371" s="16"/>
      <c r="E371" s="16"/>
      <c r="F371" s="16">
        <v>0</v>
      </c>
      <c r="G371" s="16">
        <v>-3232.84</v>
      </c>
      <c r="H371" s="16">
        <f t="shared" si="92"/>
        <v>3232.84</v>
      </c>
      <c r="I371" s="53" t="str">
        <f t="shared" si="93"/>
        <v>N.M.</v>
      </c>
      <c r="J371" s="174"/>
      <c r="K371" s="256">
        <v>-15.790000000000001</v>
      </c>
      <c r="L371" s="16">
        <f t="shared" si="94"/>
        <v>15.790000000000001</v>
      </c>
      <c r="M371" s="53" t="str">
        <f t="shared" si="95"/>
        <v>N.M.</v>
      </c>
      <c r="N371" s="174"/>
      <c r="O371" s="256">
        <v>-3341.63</v>
      </c>
      <c r="P371" s="16">
        <f t="shared" si="96"/>
        <v>3341.63</v>
      </c>
      <c r="Q371" s="53" t="str">
        <f t="shared" si="97"/>
        <v>N.M.</v>
      </c>
    </row>
    <row r="372" spans="1:17" s="15" customFormat="1" ht="12.75" hidden="1" outlineLevel="2">
      <c r="A372" s="15" t="s">
        <v>1017</v>
      </c>
      <c r="B372" s="15" t="s">
        <v>1018</v>
      </c>
      <c r="C372" s="134" t="s">
        <v>1016</v>
      </c>
      <c r="D372" s="16"/>
      <c r="E372" s="16"/>
      <c r="F372" s="16">
        <v>104265.03</v>
      </c>
      <c r="G372" s="16">
        <v>106300</v>
      </c>
      <c r="H372" s="16">
        <f t="shared" si="92"/>
        <v>-2034.9700000000012</v>
      </c>
      <c r="I372" s="53">
        <f t="shared" si="93"/>
        <v>-0.0191436500470367</v>
      </c>
      <c r="J372" s="174"/>
      <c r="K372" s="256">
        <v>104276.31</v>
      </c>
      <c r="L372" s="16">
        <f t="shared" si="94"/>
        <v>-11.279999999998836</v>
      </c>
      <c r="M372" s="53" t="str">
        <f t="shared" si="95"/>
        <v>N.M.</v>
      </c>
      <c r="N372" s="174"/>
      <c r="O372" s="256">
        <v>106300</v>
      </c>
      <c r="P372" s="16">
        <f t="shared" si="96"/>
        <v>-2034.9700000000012</v>
      </c>
      <c r="Q372" s="53">
        <f t="shared" si="97"/>
        <v>-0.0191436500470367</v>
      </c>
    </row>
    <row r="373" spans="1:17" s="15" customFormat="1" ht="12.75" hidden="1" outlineLevel="2">
      <c r="A373" s="15" t="s">
        <v>1019</v>
      </c>
      <c r="B373" s="15" t="s">
        <v>1020</v>
      </c>
      <c r="C373" s="134" t="s">
        <v>1016</v>
      </c>
      <c r="D373" s="16"/>
      <c r="E373" s="16"/>
      <c r="F373" s="16">
        <v>79000</v>
      </c>
      <c r="G373" s="16">
        <v>0</v>
      </c>
      <c r="H373" s="16">
        <f t="shared" si="92"/>
        <v>79000</v>
      </c>
      <c r="I373" s="53" t="str">
        <f t="shared" si="93"/>
        <v>N.M.</v>
      </c>
      <c r="J373" s="174"/>
      <c r="K373" s="256">
        <v>79000</v>
      </c>
      <c r="L373" s="16">
        <f t="shared" si="94"/>
        <v>0</v>
      </c>
      <c r="M373" s="53">
        <f t="shared" si="95"/>
        <v>0</v>
      </c>
      <c r="N373" s="174"/>
      <c r="O373" s="256">
        <v>0</v>
      </c>
      <c r="P373" s="16">
        <f t="shared" si="96"/>
        <v>79000</v>
      </c>
      <c r="Q373" s="53" t="str">
        <f t="shared" si="97"/>
        <v>N.M.</v>
      </c>
    </row>
    <row r="374" spans="1:17" s="15" customFormat="1" ht="12.75" hidden="1" outlineLevel="2">
      <c r="A374" s="15" t="s">
        <v>1021</v>
      </c>
      <c r="B374" s="15" t="s">
        <v>1022</v>
      </c>
      <c r="C374" s="134" t="s">
        <v>1023</v>
      </c>
      <c r="D374" s="16"/>
      <c r="E374" s="16"/>
      <c r="F374" s="16">
        <v>0</v>
      </c>
      <c r="G374" s="16">
        <v>-14660.81</v>
      </c>
      <c r="H374" s="16">
        <f t="shared" si="92"/>
        <v>14660.81</v>
      </c>
      <c r="I374" s="53" t="str">
        <f t="shared" si="93"/>
        <v>N.M.</v>
      </c>
      <c r="J374" s="174"/>
      <c r="K374" s="256">
        <v>0</v>
      </c>
      <c r="L374" s="16">
        <f t="shared" si="94"/>
        <v>0</v>
      </c>
      <c r="M374" s="53">
        <f t="shared" si="95"/>
        <v>0</v>
      </c>
      <c r="N374" s="174"/>
      <c r="O374" s="256">
        <v>-14699.81</v>
      </c>
      <c r="P374" s="16">
        <f t="shared" si="96"/>
        <v>14699.81</v>
      </c>
      <c r="Q374" s="53" t="str">
        <f t="shared" si="97"/>
        <v>N.M.</v>
      </c>
    </row>
    <row r="375" spans="1:17" s="15" customFormat="1" ht="12.75" hidden="1" outlineLevel="2">
      <c r="A375" s="15" t="s">
        <v>1024</v>
      </c>
      <c r="B375" s="15" t="s">
        <v>1025</v>
      </c>
      <c r="C375" s="134" t="s">
        <v>1023</v>
      </c>
      <c r="D375" s="16"/>
      <c r="E375" s="16"/>
      <c r="F375" s="16">
        <v>6163.49</v>
      </c>
      <c r="G375" s="16">
        <v>13350</v>
      </c>
      <c r="H375" s="16">
        <f t="shared" si="92"/>
        <v>-7186.51</v>
      </c>
      <c r="I375" s="53">
        <f t="shared" si="93"/>
        <v>-0.5383153558052435</v>
      </c>
      <c r="J375" s="174"/>
      <c r="K375" s="256">
        <v>6163.49</v>
      </c>
      <c r="L375" s="16">
        <f t="shared" si="94"/>
        <v>0</v>
      </c>
      <c r="M375" s="53">
        <f t="shared" si="95"/>
        <v>0</v>
      </c>
      <c r="N375" s="174"/>
      <c r="O375" s="256">
        <v>13785.17</v>
      </c>
      <c r="P375" s="16">
        <f t="shared" si="96"/>
        <v>-7621.68</v>
      </c>
      <c r="Q375" s="53">
        <f t="shared" si="97"/>
        <v>-0.5528898083955439</v>
      </c>
    </row>
    <row r="376" spans="1:17" s="15" customFormat="1" ht="12.75" hidden="1" outlineLevel="2">
      <c r="A376" s="15" t="s">
        <v>1026</v>
      </c>
      <c r="B376" s="15" t="s">
        <v>1027</v>
      </c>
      <c r="C376" s="134" t="s">
        <v>1023</v>
      </c>
      <c r="D376" s="16"/>
      <c r="E376" s="16"/>
      <c r="F376" s="16">
        <v>12378</v>
      </c>
      <c r="G376" s="16">
        <v>0</v>
      </c>
      <c r="H376" s="16">
        <f t="shared" si="92"/>
        <v>12378</v>
      </c>
      <c r="I376" s="53" t="str">
        <f t="shared" si="93"/>
        <v>N.M.</v>
      </c>
      <c r="J376" s="174"/>
      <c r="K376" s="256">
        <v>10315</v>
      </c>
      <c r="L376" s="16">
        <f t="shared" si="94"/>
        <v>2063</v>
      </c>
      <c r="M376" s="53" t="str">
        <f t="shared" si="95"/>
        <v>N.M.</v>
      </c>
      <c r="N376" s="174"/>
      <c r="O376" s="256">
        <v>0</v>
      </c>
      <c r="P376" s="16">
        <f t="shared" si="96"/>
        <v>12378</v>
      </c>
      <c r="Q376" s="53" t="str">
        <f t="shared" si="97"/>
        <v>N.M.</v>
      </c>
    </row>
    <row r="377" spans="1:17" s="15" customFormat="1" ht="12.75" hidden="1" outlineLevel="2">
      <c r="A377" s="15" t="s">
        <v>1028</v>
      </c>
      <c r="B377" s="15" t="s">
        <v>1029</v>
      </c>
      <c r="C377" s="134" t="s">
        <v>1030</v>
      </c>
      <c r="D377" s="16"/>
      <c r="E377" s="16"/>
      <c r="F377" s="16">
        <v>80872</v>
      </c>
      <c r="G377" s="16">
        <v>0</v>
      </c>
      <c r="H377" s="16">
        <f t="shared" si="92"/>
        <v>80872</v>
      </c>
      <c r="I377" s="53" t="str">
        <f t="shared" si="93"/>
        <v>N.M.</v>
      </c>
      <c r="J377" s="174"/>
      <c r="K377" s="256">
        <v>65257.05</v>
      </c>
      <c r="L377" s="16">
        <f t="shared" si="94"/>
        <v>15614.949999999997</v>
      </c>
      <c r="M377" s="53" t="str">
        <f t="shared" si="95"/>
        <v>N.M.</v>
      </c>
      <c r="N377" s="174"/>
      <c r="O377" s="256">
        <v>215138.525</v>
      </c>
      <c r="P377" s="16">
        <f t="shared" si="96"/>
        <v>-134266.525</v>
      </c>
      <c r="Q377" s="53">
        <f t="shared" si="97"/>
        <v>-0.6240933603128496</v>
      </c>
    </row>
    <row r="378" spans="1:17" s="15" customFormat="1" ht="12.75" hidden="1" outlineLevel="2">
      <c r="A378" s="15" t="s">
        <v>1031</v>
      </c>
      <c r="B378" s="15" t="s">
        <v>1032</v>
      </c>
      <c r="C378" s="134" t="s">
        <v>1033</v>
      </c>
      <c r="D378" s="16"/>
      <c r="E378" s="16"/>
      <c r="F378" s="16">
        <v>18666.006</v>
      </c>
      <c r="G378" s="16">
        <v>151051.18</v>
      </c>
      <c r="H378" s="16">
        <f t="shared" si="92"/>
        <v>-132385.174</v>
      </c>
      <c r="I378" s="53">
        <f t="shared" si="93"/>
        <v>-0.8764259504626181</v>
      </c>
      <c r="J378" s="174"/>
      <c r="K378" s="256">
        <v>37146.466</v>
      </c>
      <c r="L378" s="16">
        <f t="shared" si="94"/>
        <v>-18480.46</v>
      </c>
      <c r="M378" s="53" t="str">
        <f t="shared" si="95"/>
        <v>N.M.</v>
      </c>
      <c r="N378" s="174"/>
      <c r="O378" s="256">
        <v>46661.645000000004</v>
      </c>
      <c r="P378" s="16">
        <f t="shared" si="96"/>
        <v>-27995.639000000003</v>
      </c>
      <c r="Q378" s="53">
        <f t="shared" si="97"/>
        <v>-0.5999711111770706</v>
      </c>
    </row>
    <row r="379" spans="1:17" s="15" customFormat="1" ht="12.75" hidden="1" outlineLevel="2">
      <c r="A379" s="15" t="s">
        <v>1034</v>
      </c>
      <c r="B379" s="15" t="s">
        <v>1035</v>
      </c>
      <c r="C379" s="134" t="s">
        <v>1036</v>
      </c>
      <c r="D379" s="16"/>
      <c r="E379" s="16"/>
      <c r="F379" s="16">
        <v>1580224</v>
      </c>
      <c r="G379" s="16">
        <v>495839</v>
      </c>
      <c r="H379" s="16">
        <f t="shared" si="92"/>
        <v>1084385</v>
      </c>
      <c r="I379" s="53">
        <f t="shared" si="93"/>
        <v>2.186969964040747</v>
      </c>
      <c r="J379" s="174"/>
      <c r="K379" s="256">
        <v>1580224</v>
      </c>
      <c r="L379" s="16">
        <f t="shared" si="94"/>
        <v>0</v>
      </c>
      <c r="M379" s="53">
        <f t="shared" si="95"/>
        <v>0</v>
      </c>
      <c r="N379" s="174"/>
      <c r="O379" s="256">
        <v>1580224</v>
      </c>
      <c r="P379" s="16">
        <f t="shared" si="96"/>
        <v>0</v>
      </c>
      <c r="Q379" s="53">
        <f t="shared" si="97"/>
        <v>0</v>
      </c>
    </row>
    <row r="380" spans="1:17" s="15" customFormat="1" ht="12.75" hidden="1" outlineLevel="2">
      <c r="A380" s="15" t="s">
        <v>1037</v>
      </c>
      <c r="B380" s="15" t="s">
        <v>1038</v>
      </c>
      <c r="C380" s="134" t="s">
        <v>1039</v>
      </c>
      <c r="D380" s="16"/>
      <c r="E380" s="16"/>
      <c r="F380" s="16">
        <v>436870</v>
      </c>
      <c r="G380" s="16">
        <v>211473</v>
      </c>
      <c r="H380" s="16">
        <f t="shared" si="92"/>
        <v>225397</v>
      </c>
      <c r="I380" s="53">
        <f t="shared" si="93"/>
        <v>1.0658429208456872</v>
      </c>
      <c r="J380" s="174"/>
      <c r="K380" s="256">
        <v>436870</v>
      </c>
      <c r="L380" s="16">
        <f t="shared" si="94"/>
        <v>0</v>
      </c>
      <c r="M380" s="53">
        <f t="shared" si="95"/>
        <v>0</v>
      </c>
      <c r="N380" s="174"/>
      <c r="O380" s="256">
        <v>431674</v>
      </c>
      <c r="P380" s="16">
        <f t="shared" si="96"/>
        <v>5196</v>
      </c>
      <c r="Q380" s="53">
        <f t="shared" si="97"/>
        <v>0.012036861149849191</v>
      </c>
    </row>
    <row r="381" spans="1:17" s="15" customFormat="1" ht="12.75" hidden="1" outlineLevel="2">
      <c r="A381" s="15" t="s">
        <v>1040</v>
      </c>
      <c r="B381" s="15" t="s">
        <v>1041</v>
      </c>
      <c r="C381" s="134" t="s">
        <v>1042</v>
      </c>
      <c r="D381" s="16"/>
      <c r="E381" s="16"/>
      <c r="F381" s="16">
        <v>871957.06</v>
      </c>
      <c r="G381" s="16">
        <v>1242187.06</v>
      </c>
      <c r="H381" s="16">
        <f t="shared" si="92"/>
        <v>-370230</v>
      </c>
      <c r="I381" s="53">
        <f t="shared" si="93"/>
        <v>-0.2980468980251654</v>
      </c>
      <c r="J381" s="174"/>
      <c r="K381" s="256">
        <v>871957.06</v>
      </c>
      <c r="L381" s="16">
        <f t="shared" si="94"/>
        <v>0</v>
      </c>
      <c r="M381" s="53">
        <f t="shared" si="95"/>
        <v>0</v>
      </c>
      <c r="N381" s="174"/>
      <c r="O381" s="256">
        <v>737946.06</v>
      </c>
      <c r="P381" s="16">
        <f t="shared" si="96"/>
        <v>134011</v>
      </c>
      <c r="Q381" s="53">
        <f t="shared" si="97"/>
        <v>0.18159999390741377</v>
      </c>
    </row>
    <row r="382" spans="1:17" s="15" customFormat="1" ht="12.75" hidden="1" outlineLevel="2">
      <c r="A382" s="15" t="s">
        <v>1043</v>
      </c>
      <c r="B382" s="15" t="s">
        <v>1044</v>
      </c>
      <c r="C382" s="134" t="s">
        <v>1045</v>
      </c>
      <c r="D382" s="16"/>
      <c r="E382" s="16"/>
      <c r="F382" s="16">
        <v>136480</v>
      </c>
      <c r="G382" s="16">
        <v>749937</v>
      </c>
      <c r="H382" s="16">
        <f t="shared" si="92"/>
        <v>-613457</v>
      </c>
      <c r="I382" s="53">
        <f t="shared" si="93"/>
        <v>-0.818011379622555</v>
      </c>
      <c r="J382" s="174"/>
      <c r="K382" s="256">
        <v>132068</v>
      </c>
      <c r="L382" s="16">
        <f t="shared" si="94"/>
        <v>4412</v>
      </c>
      <c r="M382" s="53" t="str">
        <f t="shared" si="95"/>
        <v>N.M.</v>
      </c>
      <c r="N382" s="174"/>
      <c r="O382" s="256">
        <v>111626</v>
      </c>
      <c r="P382" s="16">
        <f t="shared" si="96"/>
        <v>24854</v>
      </c>
      <c r="Q382" s="53">
        <f t="shared" si="97"/>
        <v>0.22265422034293086</v>
      </c>
    </row>
    <row r="383" spans="1:17" s="15" customFormat="1" ht="12.75" hidden="1" outlineLevel="2">
      <c r="A383" s="15" t="s">
        <v>1046</v>
      </c>
      <c r="B383" s="15" t="s">
        <v>1047</v>
      </c>
      <c r="C383" s="134" t="s">
        <v>1048</v>
      </c>
      <c r="D383" s="16"/>
      <c r="E383" s="16"/>
      <c r="F383" s="16">
        <v>-2523501</v>
      </c>
      <c r="G383" s="16">
        <v>-1809347</v>
      </c>
      <c r="H383" s="16">
        <f t="shared" si="92"/>
        <v>-714154</v>
      </c>
      <c r="I383" s="53">
        <f t="shared" si="93"/>
        <v>-0.39470261923224237</v>
      </c>
      <c r="J383" s="174"/>
      <c r="K383" s="256">
        <v>-2523501</v>
      </c>
      <c r="L383" s="16">
        <f t="shared" si="94"/>
        <v>0</v>
      </c>
      <c r="M383" s="53">
        <f t="shared" si="95"/>
        <v>0</v>
      </c>
      <c r="N383" s="174"/>
      <c r="O383" s="256">
        <v>-2389490</v>
      </c>
      <c r="P383" s="16">
        <f t="shared" si="96"/>
        <v>-134011</v>
      </c>
      <c r="Q383" s="53">
        <f t="shared" si="97"/>
        <v>-0.056083515729297886</v>
      </c>
    </row>
    <row r="384" spans="1:17" s="15" customFormat="1" ht="12.75" hidden="1" outlineLevel="2">
      <c r="A384" s="15" t="s">
        <v>1049</v>
      </c>
      <c r="B384" s="15" t="s">
        <v>1050</v>
      </c>
      <c r="C384" s="134" t="s">
        <v>1051</v>
      </c>
      <c r="D384" s="16"/>
      <c r="E384" s="16"/>
      <c r="F384" s="16">
        <v>-387597</v>
      </c>
      <c r="G384" s="16">
        <v>-256032</v>
      </c>
      <c r="H384" s="16">
        <f t="shared" si="92"/>
        <v>-131565</v>
      </c>
      <c r="I384" s="53">
        <f t="shared" si="93"/>
        <v>-0.5138615485564304</v>
      </c>
      <c r="J384" s="174"/>
      <c r="K384" s="256">
        <v>-399969</v>
      </c>
      <c r="L384" s="16">
        <f t="shared" si="94"/>
        <v>12372</v>
      </c>
      <c r="M384" s="53" t="str">
        <f t="shared" si="95"/>
        <v>N.M.</v>
      </c>
      <c r="N384" s="174"/>
      <c r="O384" s="256">
        <v>-377056</v>
      </c>
      <c r="P384" s="16">
        <f t="shared" si="96"/>
        <v>-10541</v>
      </c>
      <c r="Q384" s="53">
        <f t="shared" si="97"/>
        <v>-0.02795605957735721</v>
      </c>
    </row>
    <row r="385" spans="1:17" ht="12.75" collapsed="1">
      <c r="A385" s="11" t="s">
        <v>263</v>
      </c>
      <c r="C385" s="228" t="s">
        <v>194</v>
      </c>
      <c r="E385" s="11"/>
      <c r="F385" s="18">
        <v>24057617.976</v>
      </c>
      <c r="G385" s="18">
        <v>-23071616.87</v>
      </c>
      <c r="H385" s="51">
        <f>+F385-G385</f>
        <v>47129234.846</v>
      </c>
      <c r="I385" s="136">
        <f>IF(G385&lt;0,IF(H385=0,0,IF(OR(G385=0,F385=0),"N.M.",IF(ABS(H385/G385)&gt;=10,"N.M.",H385/(-G385)))),IF(H385=0,0,IF(OR(G385=0,F385=0),"N.M.",IF(ABS(H385/G385)&gt;=10,"N.M.",H385/G385))))</f>
        <v>2.0427365412470113</v>
      </c>
      <c r="J385" s="166"/>
      <c r="K385" s="18">
        <v>22200957.626000002</v>
      </c>
      <c r="L385" s="51">
        <f>+F385-K385</f>
        <v>1856660.3499999978</v>
      </c>
      <c r="M385" s="136" t="str">
        <f>IF(K385&lt;0,IF(L385=0,0,IF(OR(K385=0,N385=0),"N.M.",IF(ABS(L385/K385)&gt;=10,"N.M.",L385/(-K385)))),IF(L385=0,0,IF(OR(K385=0,N385=0),"N.M.",IF(ABS(L385/K385)&gt;=10,"N.M.",L385/K385))))</f>
        <v>N.M.</v>
      </c>
      <c r="N385" s="166"/>
      <c r="O385" s="18">
        <v>20404486.05</v>
      </c>
      <c r="P385" s="51">
        <f>+F385-O385</f>
        <v>3653131.925999999</v>
      </c>
      <c r="Q385" s="136">
        <f>IF(O385&lt;0,IF(P385=0,0,IF(OR(O385=0,F385=0),"N.M.",IF(ABS(P385/O385)&gt;=10,"N.M.",P385/(-O385)))),IF(P385=0,0,IF(OR(O385=0,F385=0),"N.M.",IF(ABS(P385/O385)&gt;=10,"N.M.",P385/O385))))</f>
        <v>0.17903572366626697</v>
      </c>
    </row>
    <row r="386" spans="3:17" ht="0.75" customHeight="1" hidden="1" outlineLevel="1">
      <c r="C386" s="228"/>
      <c r="E386" s="11"/>
      <c r="H386" s="51"/>
      <c r="I386" s="136"/>
      <c r="J386" s="166"/>
      <c r="K386" s="18"/>
      <c r="L386" s="51"/>
      <c r="M386" s="136"/>
      <c r="N386" s="166"/>
      <c r="O386" s="18"/>
      <c r="P386" s="51"/>
      <c r="Q386" s="136"/>
    </row>
    <row r="387" spans="1:17" s="15" customFormat="1" ht="12.75" hidden="1" outlineLevel="2">
      <c r="A387" s="15" t="s">
        <v>1052</v>
      </c>
      <c r="B387" s="15" t="s">
        <v>1053</v>
      </c>
      <c r="C387" s="134" t="s">
        <v>1054</v>
      </c>
      <c r="D387" s="16"/>
      <c r="E387" s="16"/>
      <c r="F387" s="16">
        <v>6461093.12</v>
      </c>
      <c r="G387" s="16">
        <v>6461093.08</v>
      </c>
      <c r="H387" s="16">
        <f aca="true" t="shared" si="98" ref="H387:H392">+F387-G387</f>
        <v>0.0400000000372529</v>
      </c>
      <c r="I387" s="53">
        <f aca="true" t="shared" si="99" ref="I387:I392">IF(G387&lt;0,IF(H387=0,0,IF(OR(G387=0,F387=0),"N.M.",IF(ABS(H387/G387)&gt;=10,"N.M.",H387/(-G387)))),IF(H387=0,0,IF(OR(G387=0,F387=0),"N.M.",IF(ABS(H387/G387)&gt;=10,"N.M.",H387/G387))))</f>
        <v>6.190902923387834E-09</v>
      </c>
      <c r="J387" s="174"/>
      <c r="K387" s="256">
        <v>10838488.95</v>
      </c>
      <c r="L387" s="16">
        <f aca="true" t="shared" si="100" ref="L387:L392">+F387-K387</f>
        <v>-4377395.829999999</v>
      </c>
      <c r="M387" s="53" t="str">
        <f aca="true" t="shared" si="101" ref="M387:M392">IF(K387&lt;0,IF(L387=0,0,IF(OR(K387=0,N387=0),"N.M.",IF(ABS(L387/K387)&gt;=10,"N.M.",L387/(-K387)))),IF(L387=0,0,IF(OR(K387=0,N387=0),"N.M.",IF(ABS(L387/K387)&gt;=10,"N.M.",L387/K387))))</f>
        <v>N.M.</v>
      </c>
      <c r="N387" s="174"/>
      <c r="O387" s="256">
        <v>6461093.1</v>
      </c>
      <c r="P387" s="16">
        <f aca="true" t="shared" si="102" ref="P387:P392">+F387-O387</f>
        <v>0.02000000048428774</v>
      </c>
      <c r="Q387" s="53">
        <f aca="true" t="shared" si="103" ref="Q387:Q392">IF(O387&lt;0,IF(P387=0,0,IF(OR(O387=0,F387=0),"N.M.",IF(ABS(P387/O387)&gt;=10,"N.M.",P387/(-O387)))),IF(P387=0,0,IF(OR(O387=0,F387=0),"N.M.",IF(ABS(P387/O387)&gt;=10,"N.M.",P387/O387))))</f>
        <v>3.095451524183693E-09</v>
      </c>
    </row>
    <row r="388" spans="1:17" s="15" customFormat="1" ht="12.75" hidden="1" outlineLevel="2">
      <c r="A388" s="15" t="s">
        <v>1055</v>
      </c>
      <c r="B388" s="15" t="s">
        <v>1056</v>
      </c>
      <c r="C388" s="134" t="s">
        <v>1057</v>
      </c>
      <c r="D388" s="16"/>
      <c r="E388" s="16"/>
      <c r="F388" s="16">
        <v>554526.83</v>
      </c>
      <c r="G388" s="16">
        <v>506481.02</v>
      </c>
      <c r="H388" s="16">
        <f t="shared" si="98"/>
        <v>48045.80999999994</v>
      </c>
      <c r="I388" s="53">
        <f t="shared" si="99"/>
        <v>0.09486201477006964</v>
      </c>
      <c r="J388" s="174"/>
      <c r="K388" s="256">
        <v>461089.45</v>
      </c>
      <c r="L388" s="16">
        <f t="shared" si="100"/>
        <v>93437.37999999995</v>
      </c>
      <c r="M388" s="53" t="str">
        <f t="shared" si="101"/>
        <v>N.M.</v>
      </c>
      <c r="N388" s="174"/>
      <c r="O388" s="256">
        <v>1018537.94</v>
      </c>
      <c r="P388" s="16">
        <f t="shared" si="102"/>
        <v>-464011.11</v>
      </c>
      <c r="Q388" s="53">
        <f t="shared" si="103"/>
        <v>-0.4555658574682059</v>
      </c>
    </row>
    <row r="389" spans="1:17" s="15" customFormat="1" ht="12.75" hidden="1" outlineLevel="2">
      <c r="A389" s="15" t="s">
        <v>1058</v>
      </c>
      <c r="B389" s="15" t="s">
        <v>1059</v>
      </c>
      <c r="C389" s="134" t="s">
        <v>1060</v>
      </c>
      <c r="D389" s="16"/>
      <c r="E389" s="16"/>
      <c r="F389" s="16">
        <v>2745.0840000000003</v>
      </c>
      <c r="G389" s="16">
        <v>2547.3740000000003</v>
      </c>
      <c r="H389" s="16">
        <f t="shared" si="98"/>
        <v>197.71000000000004</v>
      </c>
      <c r="I389" s="53">
        <f t="shared" si="99"/>
        <v>0.07761325977261291</v>
      </c>
      <c r="J389" s="174"/>
      <c r="K389" s="256">
        <v>2743.684</v>
      </c>
      <c r="L389" s="16">
        <f t="shared" si="100"/>
        <v>1.400000000000091</v>
      </c>
      <c r="M389" s="53" t="str">
        <f t="shared" si="101"/>
        <v>N.M.</v>
      </c>
      <c r="N389" s="174"/>
      <c r="O389" s="256">
        <v>3012.134</v>
      </c>
      <c r="P389" s="16">
        <f t="shared" si="102"/>
        <v>-267.0499999999997</v>
      </c>
      <c r="Q389" s="53">
        <f t="shared" si="103"/>
        <v>-0.088658074308779</v>
      </c>
    </row>
    <row r="390" spans="1:17" s="15" customFormat="1" ht="12.75" hidden="1" outlineLevel="2">
      <c r="A390" s="15" t="s">
        <v>1061</v>
      </c>
      <c r="B390" s="15" t="s">
        <v>1062</v>
      </c>
      <c r="C390" s="134" t="s">
        <v>1063</v>
      </c>
      <c r="D390" s="16"/>
      <c r="E390" s="16"/>
      <c r="F390" s="16">
        <v>588553</v>
      </c>
      <c r="G390" s="16">
        <v>727519</v>
      </c>
      <c r="H390" s="16">
        <f t="shared" si="98"/>
        <v>-138966</v>
      </c>
      <c r="I390" s="53">
        <f t="shared" si="99"/>
        <v>-0.19101356803052566</v>
      </c>
      <c r="J390" s="174"/>
      <c r="K390" s="256">
        <v>542562</v>
      </c>
      <c r="L390" s="16">
        <f t="shared" si="100"/>
        <v>45991</v>
      </c>
      <c r="M390" s="53" t="str">
        <f t="shared" si="101"/>
        <v>N.M.</v>
      </c>
      <c r="N390" s="174"/>
      <c r="O390" s="256">
        <v>547119</v>
      </c>
      <c r="P390" s="16">
        <f t="shared" si="102"/>
        <v>41434</v>
      </c>
      <c r="Q390" s="53">
        <f t="shared" si="103"/>
        <v>0.07573123945613294</v>
      </c>
    </row>
    <row r="391" spans="1:17" s="15" customFormat="1" ht="12.75" hidden="1" outlineLevel="2">
      <c r="A391" s="15" t="s">
        <v>1064</v>
      </c>
      <c r="B391" s="15" t="s">
        <v>1065</v>
      </c>
      <c r="C391" s="134" t="s">
        <v>1066</v>
      </c>
      <c r="D391" s="16"/>
      <c r="E391" s="16"/>
      <c r="F391" s="16">
        <v>18390</v>
      </c>
      <c r="G391" s="16">
        <v>433934</v>
      </c>
      <c r="H391" s="16">
        <f t="shared" si="98"/>
        <v>-415544</v>
      </c>
      <c r="I391" s="53">
        <f t="shared" si="99"/>
        <v>-0.9576202832688842</v>
      </c>
      <c r="J391" s="174"/>
      <c r="K391" s="256">
        <v>18390</v>
      </c>
      <c r="L391" s="16">
        <f t="shared" si="100"/>
        <v>0</v>
      </c>
      <c r="M391" s="53">
        <f t="shared" si="101"/>
        <v>0</v>
      </c>
      <c r="N391" s="174"/>
      <c r="O391" s="256">
        <v>18390</v>
      </c>
      <c r="P391" s="16">
        <f t="shared" si="102"/>
        <v>0</v>
      </c>
      <c r="Q391" s="53">
        <f t="shared" si="103"/>
        <v>0</v>
      </c>
    </row>
    <row r="392" spans="1:17" s="15" customFormat="1" ht="12.75" hidden="1" outlineLevel="2">
      <c r="A392" s="15" t="s">
        <v>1067</v>
      </c>
      <c r="B392" s="15" t="s">
        <v>1068</v>
      </c>
      <c r="C392" s="134" t="s">
        <v>1069</v>
      </c>
      <c r="D392" s="16"/>
      <c r="E392" s="16"/>
      <c r="F392" s="16">
        <v>6402</v>
      </c>
      <c r="G392" s="16">
        <v>0</v>
      </c>
      <c r="H392" s="16">
        <f t="shared" si="98"/>
        <v>6402</v>
      </c>
      <c r="I392" s="53" t="str">
        <f t="shared" si="99"/>
        <v>N.M.</v>
      </c>
      <c r="J392" s="174"/>
      <c r="K392" s="256">
        <v>6402</v>
      </c>
      <c r="L392" s="16">
        <f t="shared" si="100"/>
        <v>0</v>
      </c>
      <c r="M392" s="53">
        <f t="shared" si="101"/>
        <v>0</v>
      </c>
      <c r="N392" s="174"/>
      <c r="O392" s="256">
        <v>0</v>
      </c>
      <c r="P392" s="16">
        <f t="shared" si="102"/>
        <v>6402</v>
      </c>
      <c r="Q392" s="53" t="str">
        <f t="shared" si="103"/>
        <v>N.M.</v>
      </c>
    </row>
    <row r="393" spans="1:17" ht="12.75" collapsed="1">
      <c r="A393" s="11" t="s">
        <v>264</v>
      </c>
      <c r="C393" s="228" t="s">
        <v>195</v>
      </c>
      <c r="E393" s="11"/>
      <c r="F393" s="18">
        <v>7631710.034</v>
      </c>
      <c r="G393" s="18">
        <v>8131574.473999999</v>
      </c>
      <c r="H393" s="51">
        <f>+F393-G393</f>
        <v>-499864.4399999995</v>
      </c>
      <c r="I393" s="136">
        <f>IF(G393&lt;0,IF(H393=0,0,IF(OR(G393=0,F393=0),"N.M.",IF(ABS(H393/G393)&gt;=10,"N.M.",H393/(-G393)))),IF(H393=0,0,IF(OR(G393=0,F393=0),"N.M.",IF(ABS(H393/G393)&gt;=10,"N.M.",H393/G393))))</f>
        <v>-0.061472036147276574</v>
      </c>
      <c r="J393" s="166"/>
      <c r="K393" s="18">
        <v>11869676.083999999</v>
      </c>
      <c r="L393" s="51">
        <f>+F393-K393</f>
        <v>-4237966.049999999</v>
      </c>
      <c r="M393" s="136" t="str">
        <f>IF(K393&lt;0,IF(L393=0,0,IF(OR(K393=0,N393=0),"N.M.",IF(ABS(L393/K393)&gt;=10,"N.M.",L393/(-K393)))),IF(L393=0,0,IF(OR(K393=0,N393=0),"N.M.",IF(ABS(L393/K393)&gt;=10,"N.M.",L393/K393))))</f>
        <v>N.M.</v>
      </c>
      <c r="N393" s="166"/>
      <c r="O393" s="18">
        <v>8048152.173999999</v>
      </c>
      <c r="P393" s="51">
        <f>+F393-O393</f>
        <v>-416442.13999999873</v>
      </c>
      <c r="Q393" s="136">
        <f>IF(O393&lt;0,IF(P393=0,0,IF(OR(O393=0,F393=0),"N.M.",IF(ABS(P393/O393)&gt;=10,"N.M.",P393/(-O393)))),IF(P393=0,0,IF(OR(O393=0,F393=0),"N.M.",IF(ABS(P393/O393)&gt;=10,"N.M.",P393/O393))))</f>
        <v>-0.05174382032006528</v>
      </c>
    </row>
    <row r="394" spans="3:17" ht="0.75" customHeight="1" hidden="1" outlineLevel="1">
      <c r="C394" s="228"/>
      <c r="E394" s="11"/>
      <c r="H394" s="51"/>
      <c r="I394" s="136"/>
      <c r="J394" s="166"/>
      <c r="K394" s="18"/>
      <c r="L394" s="51"/>
      <c r="M394" s="136"/>
      <c r="N394" s="166"/>
      <c r="O394" s="18"/>
      <c r="P394" s="51"/>
      <c r="Q394" s="136"/>
    </row>
    <row r="395" spans="1:17" ht="12.75" collapsed="1">
      <c r="A395" s="11" t="s">
        <v>265</v>
      </c>
      <c r="C395" s="228" t="s">
        <v>196</v>
      </c>
      <c r="E395" s="11"/>
      <c r="F395" s="18">
        <v>0</v>
      </c>
      <c r="G395" s="18">
        <v>0</v>
      </c>
      <c r="H395" s="51">
        <f>+F395-G395</f>
        <v>0</v>
      </c>
      <c r="I395" s="136">
        <f>IF(G395&lt;0,IF(H395=0,0,IF(OR(G395=0,F395=0),"N.M.",IF(ABS(H395/G395)&gt;=10,"N.M.",H395/(-G395)))),IF(H395=0,0,IF(OR(G395=0,F395=0),"N.M.",IF(ABS(H395/G395)&gt;=10,"N.M.",H395/G395))))</f>
        <v>0</v>
      </c>
      <c r="J395" s="166"/>
      <c r="K395" s="18">
        <v>0</v>
      </c>
      <c r="L395" s="51">
        <f>+F395-K395</f>
        <v>0</v>
      </c>
      <c r="M395" s="136">
        <f>IF(K395&lt;0,IF(L395=0,0,IF(OR(K395=0,N395=0),"N.M.",IF(ABS(L395/K395)&gt;=10,"N.M.",L395/(-K395)))),IF(L395=0,0,IF(OR(K395=0,N395=0),"N.M.",IF(ABS(L395/K395)&gt;=10,"N.M.",L395/K395))))</f>
        <v>0</v>
      </c>
      <c r="N395" s="166"/>
      <c r="O395" s="18">
        <v>0</v>
      </c>
      <c r="P395" s="51">
        <f>+F395-O395</f>
        <v>0</v>
      </c>
      <c r="Q395" s="136">
        <f>IF(O395&lt;0,IF(P395=0,0,IF(OR(O395=0,F395=0),"N.M.",IF(ABS(P395/O395)&gt;=10,"N.M.",P395/(-O395)))),IF(P395=0,0,IF(OR(O395=0,F395=0),"N.M.",IF(ABS(P395/O395)&gt;=10,"N.M.",P395/O395))))</f>
        <v>0</v>
      </c>
    </row>
    <row r="396" spans="3:17" ht="0.75" customHeight="1" hidden="1" outlineLevel="1">
      <c r="C396" s="228"/>
      <c r="E396" s="11"/>
      <c r="H396" s="51"/>
      <c r="I396" s="136"/>
      <c r="J396" s="166"/>
      <c r="K396" s="18"/>
      <c r="L396" s="51"/>
      <c r="M396" s="136"/>
      <c r="N396" s="166"/>
      <c r="O396" s="18"/>
      <c r="P396" s="51"/>
      <c r="Q396" s="136"/>
    </row>
    <row r="397" spans="1:17" s="15" customFormat="1" ht="12.75" hidden="1" outlineLevel="2">
      <c r="A397" s="15" t="s">
        <v>1070</v>
      </c>
      <c r="B397" s="15" t="s">
        <v>1071</v>
      </c>
      <c r="C397" s="134" t="s">
        <v>1072</v>
      </c>
      <c r="D397" s="16"/>
      <c r="E397" s="16"/>
      <c r="F397" s="16">
        <v>1492956.29</v>
      </c>
      <c r="G397" s="16">
        <v>1816214.44</v>
      </c>
      <c r="H397" s="16">
        <f>+F397-G397</f>
        <v>-323258.1499999999</v>
      </c>
      <c r="I397" s="53">
        <f>IF(G397&lt;0,IF(H397=0,0,IF(OR(G397=0,F397=0),"N.M.",IF(ABS(H397/G397)&gt;=10,"N.M.",H397/(-G397)))),IF(H397=0,0,IF(OR(G397=0,F397=0),"N.M.",IF(ABS(H397/G397)&gt;=10,"N.M.",H397/G397))))</f>
        <v>-0.17798457213014995</v>
      </c>
      <c r="J397" s="174"/>
      <c r="K397" s="256">
        <v>1524066.49</v>
      </c>
      <c r="L397" s="16">
        <f>+F397-K397</f>
        <v>-31110.199999999953</v>
      </c>
      <c r="M397" s="53" t="str">
        <f>IF(K397&lt;0,IF(L397=0,0,IF(OR(K397=0,N397=0),"N.M.",IF(ABS(L397/K397)&gt;=10,"N.M.",L397/(-K397)))),IF(L397=0,0,IF(OR(K397=0,N397=0),"N.M.",IF(ABS(L397/K397)&gt;=10,"N.M.",L397/K397))))</f>
        <v>N.M.</v>
      </c>
      <c r="N397" s="174"/>
      <c r="O397" s="256">
        <v>1843550.42</v>
      </c>
      <c r="P397" s="16">
        <f>+F397-O397</f>
        <v>-350594.1299999999</v>
      </c>
      <c r="Q397" s="53">
        <f>IF(O397&lt;0,IF(P397=0,0,IF(OR(O397=0,F397=0),"N.M.",IF(ABS(P397/O397)&gt;=10,"N.M.",P397/(-O397)))),IF(P397=0,0,IF(OR(O397=0,F397=0),"N.M.",IF(ABS(P397/O397)&gt;=10,"N.M.",P397/O397))))</f>
        <v>-0.19017333412557272</v>
      </c>
    </row>
    <row r="398" spans="1:17" s="15" customFormat="1" ht="12.75" hidden="1" outlineLevel="2">
      <c r="A398" s="15" t="s">
        <v>1073</v>
      </c>
      <c r="B398" s="15" t="s">
        <v>1074</v>
      </c>
      <c r="C398" s="134" t="s">
        <v>1075</v>
      </c>
      <c r="D398" s="16"/>
      <c r="E398" s="16"/>
      <c r="F398" s="16">
        <v>479.5</v>
      </c>
      <c r="G398" s="16">
        <v>1979.8400000000001</v>
      </c>
      <c r="H398" s="16">
        <f>+F398-G398</f>
        <v>-1500.3400000000001</v>
      </c>
      <c r="I398" s="53">
        <f>IF(G398&lt;0,IF(H398=0,0,IF(OR(G398=0,F398=0),"N.M.",IF(ABS(H398/G398)&gt;=10,"N.M.",H398/(-G398)))),IF(H398=0,0,IF(OR(G398=0,F398=0),"N.M.",IF(ABS(H398/G398)&gt;=10,"N.M.",H398/G398))))</f>
        <v>-0.7578087118150962</v>
      </c>
      <c r="J398" s="174"/>
      <c r="K398" s="256">
        <v>600.33</v>
      </c>
      <c r="L398" s="16">
        <f>+F398-K398</f>
        <v>-120.83000000000004</v>
      </c>
      <c r="M398" s="53" t="str">
        <f>IF(K398&lt;0,IF(L398=0,0,IF(OR(K398=0,N398=0),"N.M.",IF(ABS(L398/K398)&gt;=10,"N.M.",L398/(-K398)))),IF(L398=0,0,IF(OR(K398=0,N398=0),"N.M.",IF(ABS(L398/K398)&gt;=10,"N.M.",L398/K398))))</f>
        <v>N.M.</v>
      </c>
      <c r="N398" s="174"/>
      <c r="O398" s="256">
        <v>277.83</v>
      </c>
      <c r="P398" s="16">
        <f>+F398-O398</f>
        <v>201.67000000000002</v>
      </c>
      <c r="Q398" s="53">
        <f>IF(O398&lt;0,IF(P398=0,0,IF(OR(O398=0,F398=0),"N.M.",IF(ABS(P398/O398)&gt;=10,"N.M.",P398/(-O398)))),IF(P398=0,0,IF(OR(O398=0,F398=0),"N.M.",IF(ABS(P398/O398)&gt;=10,"N.M.",P398/O398))))</f>
        <v>0.725875535399345</v>
      </c>
    </row>
    <row r="399" spans="1:17" ht="12.75" collapsed="1">
      <c r="A399" s="11" t="s">
        <v>266</v>
      </c>
      <c r="C399" s="228" t="s">
        <v>197</v>
      </c>
      <c r="E399" s="11"/>
      <c r="F399" s="18">
        <v>1493435.79</v>
      </c>
      <c r="G399" s="18">
        <v>1818194.28</v>
      </c>
      <c r="H399" s="51">
        <f>+F399-G399</f>
        <v>-324758.49</v>
      </c>
      <c r="I399" s="136">
        <f>IF(G399&lt;0,IF(H399=0,0,IF(OR(G399=0,F399=0),"N.M.",IF(ABS(H399/G399)&gt;=10,"N.M.",H399/(-G399)))),IF(H399=0,0,IF(OR(G399=0,F399=0),"N.M.",IF(ABS(H399/G399)&gt;=10,"N.M.",H399/G399))))</f>
        <v>-0.17861594526631114</v>
      </c>
      <c r="J399" s="166"/>
      <c r="K399" s="18">
        <v>1524666.82</v>
      </c>
      <c r="L399" s="51">
        <f>+F399-K399</f>
        <v>-31231.030000000028</v>
      </c>
      <c r="M399" s="136" t="str">
        <f>IF(K399&lt;0,IF(L399=0,0,IF(OR(K399=0,N399=0),"N.M.",IF(ABS(L399/K399)&gt;=10,"N.M.",L399/(-K399)))),IF(L399=0,0,IF(OR(K399=0,N399=0),"N.M.",IF(ABS(L399/K399)&gt;=10,"N.M.",L399/K399))))</f>
        <v>N.M.</v>
      </c>
      <c r="N399" s="166"/>
      <c r="O399" s="18">
        <v>1843828.25</v>
      </c>
      <c r="P399" s="51">
        <f>+F399-O399</f>
        <v>-350392.45999999996</v>
      </c>
      <c r="Q399" s="136">
        <f>IF(O399&lt;0,IF(P399=0,0,IF(OR(O399=0,F399=0),"N.M.",IF(ABS(P399/O399)&gt;=10,"N.M.",P399/(-O399)))),IF(P399=0,0,IF(OR(O399=0,F399=0),"N.M.",IF(ABS(P399/O399)&gt;=10,"N.M.",P399/O399))))</f>
        <v>-0.19003530290850026</v>
      </c>
    </row>
    <row r="400" spans="3:17" ht="0.75" customHeight="1" hidden="1" outlineLevel="1">
      <c r="C400" s="228"/>
      <c r="E400" s="11"/>
      <c r="H400" s="51"/>
      <c r="I400" s="136"/>
      <c r="J400" s="166"/>
      <c r="K400" s="18"/>
      <c r="L400" s="51"/>
      <c r="M400" s="136"/>
      <c r="N400" s="166"/>
      <c r="O400" s="18"/>
      <c r="P400" s="51"/>
      <c r="Q400" s="136"/>
    </row>
    <row r="401" spans="1:17" s="15" customFormat="1" ht="12.75" hidden="1" outlineLevel="2">
      <c r="A401" s="15" t="s">
        <v>1076</v>
      </c>
      <c r="B401" s="15" t="s">
        <v>1077</v>
      </c>
      <c r="C401" s="134" t="s">
        <v>1078</v>
      </c>
      <c r="D401" s="16"/>
      <c r="E401" s="16"/>
      <c r="F401" s="16">
        <v>5086256.79</v>
      </c>
      <c r="G401" s="16">
        <v>7861894.94</v>
      </c>
      <c r="H401" s="16">
        <f aca="true" t="shared" si="104" ref="H401:H406">+F401-G401</f>
        <v>-2775638.1500000004</v>
      </c>
      <c r="I401" s="53">
        <f aca="true" t="shared" si="105" ref="I401:I406">IF(G401&lt;0,IF(H401=0,0,IF(OR(G401=0,F401=0),"N.M.",IF(ABS(H401/G401)&gt;=10,"N.M.",H401/(-G401)))),IF(H401=0,0,IF(OR(G401=0,F401=0),"N.M.",IF(ABS(H401/G401)&gt;=10,"N.M.",H401/G401))))</f>
        <v>-0.35304950920649164</v>
      </c>
      <c r="J401" s="174"/>
      <c r="K401" s="256">
        <v>3642749.46</v>
      </c>
      <c r="L401" s="16">
        <f aca="true" t="shared" si="106" ref="L401:L406">+F401-K401</f>
        <v>1443507.33</v>
      </c>
      <c r="M401" s="53" t="str">
        <f aca="true" t="shared" si="107" ref="M401:M406">IF(K401&lt;0,IF(L401=0,0,IF(OR(K401=0,N401=0),"N.M.",IF(ABS(L401/K401)&gt;=10,"N.M.",L401/(-K401)))),IF(L401=0,0,IF(OR(K401=0,N401=0),"N.M.",IF(ABS(L401/K401)&gt;=10,"N.M.",L401/K401))))</f>
        <v>N.M.</v>
      </c>
      <c r="N401" s="174"/>
      <c r="O401" s="256">
        <v>7337232.24</v>
      </c>
      <c r="P401" s="16">
        <f aca="true" t="shared" si="108" ref="P401:P406">+F401-O401</f>
        <v>-2250975.45</v>
      </c>
      <c r="Q401" s="53">
        <f aca="true" t="shared" si="109" ref="Q401:Q406">IF(O401&lt;0,IF(P401=0,0,IF(OR(O401=0,F401=0),"N.M.",IF(ABS(P401/O401)&gt;=10,"N.M.",P401/(-O401)))),IF(P401=0,0,IF(OR(O401=0,F401=0),"N.M.",IF(ABS(P401/O401)&gt;=10,"N.M.",P401/O401))))</f>
        <v>-0.3067880879834329</v>
      </c>
    </row>
    <row r="402" spans="1:17" s="15" customFormat="1" ht="12.75" hidden="1" outlineLevel="2">
      <c r="A402" s="15" t="s">
        <v>1079</v>
      </c>
      <c r="B402" s="15" t="s">
        <v>1080</v>
      </c>
      <c r="C402" s="134" t="s">
        <v>1081</v>
      </c>
      <c r="D402" s="16"/>
      <c r="E402" s="16"/>
      <c r="F402" s="16">
        <v>43006</v>
      </c>
      <c r="G402" s="16">
        <v>81908.3</v>
      </c>
      <c r="H402" s="16">
        <f t="shared" si="104"/>
        <v>-38902.3</v>
      </c>
      <c r="I402" s="53">
        <f t="shared" si="105"/>
        <v>-0.4749494251498322</v>
      </c>
      <c r="J402" s="174"/>
      <c r="K402" s="256">
        <v>61802</v>
      </c>
      <c r="L402" s="16">
        <f t="shared" si="106"/>
        <v>-18796</v>
      </c>
      <c r="M402" s="53" t="str">
        <f t="shared" si="107"/>
        <v>N.M.</v>
      </c>
      <c r="N402" s="174"/>
      <c r="O402" s="256">
        <v>72544</v>
      </c>
      <c r="P402" s="16">
        <f t="shared" si="108"/>
        <v>-29538</v>
      </c>
      <c r="Q402" s="53">
        <f t="shared" si="109"/>
        <v>-0.40717357741508603</v>
      </c>
    </row>
    <row r="403" spans="1:17" s="15" customFormat="1" ht="12.75" hidden="1" outlineLevel="2">
      <c r="A403" s="15" t="s">
        <v>1082</v>
      </c>
      <c r="B403" s="15" t="s">
        <v>1083</v>
      </c>
      <c r="C403" s="134" t="s">
        <v>1084</v>
      </c>
      <c r="D403" s="16"/>
      <c r="E403" s="16"/>
      <c r="F403" s="16">
        <v>44714.9</v>
      </c>
      <c r="G403" s="16">
        <v>62652.630000000005</v>
      </c>
      <c r="H403" s="16">
        <f t="shared" si="104"/>
        <v>-17937.730000000003</v>
      </c>
      <c r="I403" s="53">
        <f t="shared" si="105"/>
        <v>-0.28630450150296965</v>
      </c>
      <c r="J403" s="174"/>
      <c r="K403" s="256">
        <v>52517.4</v>
      </c>
      <c r="L403" s="16">
        <f t="shared" si="106"/>
        <v>-7802.5</v>
      </c>
      <c r="M403" s="53" t="str">
        <f t="shared" si="107"/>
        <v>N.M.</v>
      </c>
      <c r="N403" s="174"/>
      <c r="O403" s="256">
        <v>55869.04</v>
      </c>
      <c r="P403" s="16">
        <f t="shared" si="108"/>
        <v>-11154.14</v>
      </c>
      <c r="Q403" s="53">
        <f t="shared" si="109"/>
        <v>-0.19964796244932792</v>
      </c>
    </row>
    <row r="404" spans="1:17" s="15" customFormat="1" ht="12.75" hidden="1" outlineLevel="2">
      <c r="A404" s="15" t="s">
        <v>1085</v>
      </c>
      <c r="B404" s="15" t="s">
        <v>1086</v>
      </c>
      <c r="C404" s="134" t="s">
        <v>1087</v>
      </c>
      <c r="D404" s="16"/>
      <c r="E404" s="16"/>
      <c r="F404" s="16">
        <v>-1268398</v>
      </c>
      <c r="G404" s="16">
        <v>-3251939</v>
      </c>
      <c r="H404" s="16">
        <f t="shared" si="104"/>
        <v>1983541</v>
      </c>
      <c r="I404" s="53">
        <f t="shared" si="105"/>
        <v>0.6099563983211247</v>
      </c>
      <c r="J404" s="174"/>
      <c r="K404" s="256">
        <v>-265384</v>
      </c>
      <c r="L404" s="16">
        <f t="shared" si="106"/>
        <v>-1003014</v>
      </c>
      <c r="M404" s="53" t="str">
        <f t="shared" si="107"/>
        <v>N.M.</v>
      </c>
      <c r="N404" s="174"/>
      <c r="O404" s="256">
        <v>-1657390</v>
      </c>
      <c r="P404" s="16">
        <f t="shared" si="108"/>
        <v>388992</v>
      </c>
      <c r="Q404" s="53">
        <f t="shared" si="109"/>
        <v>0.2347015488207362</v>
      </c>
    </row>
    <row r="405" spans="1:17" s="15" customFormat="1" ht="12.75" hidden="1" outlineLevel="2">
      <c r="A405" s="15" t="s">
        <v>1088</v>
      </c>
      <c r="B405" s="15" t="s">
        <v>1089</v>
      </c>
      <c r="C405" s="134" t="s">
        <v>1090</v>
      </c>
      <c r="D405" s="16"/>
      <c r="E405" s="16"/>
      <c r="F405" s="16">
        <v>91718</v>
      </c>
      <c r="G405" s="16">
        <v>480000</v>
      </c>
      <c r="H405" s="16">
        <f t="shared" si="104"/>
        <v>-388282</v>
      </c>
      <c r="I405" s="53">
        <f t="shared" si="105"/>
        <v>-0.8089208333333333</v>
      </c>
      <c r="J405" s="174"/>
      <c r="K405" s="256">
        <v>331775</v>
      </c>
      <c r="L405" s="16">
        <f t="shared" si="106"/>
        <v>-240057</v>
      </c>
      <c r="M405" s="53" t="str">
        <f t="shared" si="107"/>
        <v>N.M.</v>
      </c>
      <c r="N405" s="174"/>
      <c r="O405" s="256">
        <v>150677</v>
      </c>
      <c r="P405" s="16">
        <f t="shared" si="108"/>
        <v>-58959</v>
      </c>
      <c r="Q405" s="53">
        <f t="shared" si="109"/>
        <v>-0.3912939599275271</v>
      </c>
    </row>
    <row r="406" spans="1:17" ht="12.75" collapsed="1">
      <c r="A406" s="11" t="s">
        <v>267</v>
      </c>
      <c r="C406" s="228" t="s">
        <v>198</v>
      </c>
      <c r="E406" s="11"/>
      <c r="F406" s="18">
        <v>3997297.6900000004</v>
      </c>
      <c r="G406" s="18">
        <v>5234516.87</v>
      </c>
      <c r="H406" s="51">
        <f t="shared" si="104"/>
        <v>-1237219.1799999997</v>
      </c>
      <c r="I406" s="136">
        <f t="shared" si="105"/>
        <v>-0.23635785512331337</v>
      </c>
      <c r="J406" s="166"/>
      <c r="K406" s="18">
        <v>3823459.86</v>
      </c>
      <c r="L406" s="51">
        <f t="shared" si="106"/>
        <v>173837.83000000054</v>
      </c>
      <c r="M406" s="136" t="str">
        <f t="shared" si="107"/>
        <v>N.M.</v>
      </c>
      <c r="N406" s="166"/>
      <c r="O406" s="18">
        <v>5958932.28</v>
      </c>
      <c r="P406" s="51">
        <f t="shared" si="108"/>
        <v>-1961634.5899999999</v>
      </c>
      <c r="Q406" s="136">
        <f t="shared" si="109"/>
        <v>-0.3291922944960871</v>
      </c>
    </row>
    <row r="407" spans="3:17" ht="0.75" customHeight="1" hidden="1" outlineLevel="1">
      <c r="C407" s="228"/>
      <c r="E407" s="11"/>
      <c r="H407" s="18"/>
      <c r="I407" s="141"/>
      <c r="J407" s="166"/>
      <c r="K407" s="18"/>
      <c r="L407" s="18"/>
      <c r="M407" s="141"/>
      <c r="N407" s="166"/>
      <c r="O407" s="18"/>
      <c r="P407" s="18"/>
      <c r="Q407" s="141"/>
    </row>
    <row r="408" spans="1:17" s="15" customFormat="1" ht="12.75" hidden="1" outlineLevel="2">
      <c r="A408" s="15" t="s">
        <v>1091</v>
      </c>
      <c r="B408" s="15" t="s">
        <v>1092</v>
      </c>
      <c r="C408" s="134" t="s">
        <v>1093</v>
      </c>
      <c r="D408" s="16"/>
      <c r="E408" s="16"/>
      <c r="F408" s="16">
        <v>0</v>
      </c>
      <c r="G408" s="16">
        <v>0</v>
      </c>
      <c r="H408" s="16">
        <f aca="true" t="shared" si="110" ref="H408:H414">+F408-G408</f>
        <v>0</v>
      </c>
      <c r="I408" s="53">
        <f aca="true" t="shared" si="111" ref="I408:I414">IF(G408&lt;0,IF(H408=0,0,IF(OR(G408=0,F408=0),"N.M.",IF(ABS(H408/G408)&gt;=10,"N.M.",H408/(-G408)))),IF(H408=0,0,IF(OR(G408=0,F408=0),"N.M.",IF(ABS(H408/G408)&gt;=10,"N.M.",H408/G408))))</f>
        <v>0</v>
      </c>
      <c r="J408" s="174"/>
      <c r="K408" s="256">
        <v>0</v>
      </c>
      <c r="L408" s="16">
        <f aca="true" t="shared" si="112" ref="L408:L414">+F408-K408</f>
        <v>0</v>
      </c>
      <c r="M408" s="53">
        <f aca="true" t="shared" si="113" ref="M408:M414">IF(K408&lt;0,IF(L408=0,0,IF(OR(K408=0,N408=0),"N.M.",IF(ABS(L408/K408)&gt;=10,"N.M.",L408/(-K408)))),IF(L408=0,0,IF(OR(K408=0,N408=0),"N.M.",IF(ABS(L408/K408)&gt;=10,"N.M.",L408/K408))))</f>
        <v>0</v>
      </c>
      <c r="N408" s="174"/>
      <c r="O408" s="256">
        <v>214417.08000000002</v>
      </c>
      <c r="P408" s="16">
        <f aca="true" t="shared" si="114" ref="P408:P414">+F408-O408</f>
        <v>-214417.08000000002</v>
      </c>
      <c r="Q408" s="53" t="str">
        <f aca="true" t="shared" si="115" ref="Q408:Q414">IF(O408&lt;0,IF(P408=0,0,IF(OR(O408=0,F408=0),"N.M.",IF(ABS(P408/O408)&gt;=10,"N.M.",P408/(-O408)))),IF(P408=0,0,IF(OR(O408=0,F408=0),"N.M.",IF(ABS(P408/O408)&gt;=10,"N.M.",P408/O408))))</f>
        <v>N.M.</v>
      </c>
    </row>
    <row r="409" spans="1:17" s="15" customFormat="1" ht="12.75" hidden="1" outlineLevel="2">
      <c r="A409" s="15" t="s">
        <v>1094</v>
      </c>
      <c r="B409" s="15" t="s">
        <v>1095</v>
      </c>
      <c r="C409" s="134" t="s">
        <v>1096</v>
      </c>
      <c r="D409" s="16"/>
      <c r="E409" s="16"/>
      <c r="F409" s="16">
        <v>74838.92</v>
      </c>
      <c r="G409" s="16">
        <v>99365.06</v>
      </c>
      <c r="H409" s="16">
        <f t="shared" si="110"/>
        <v>-24526.14</v>
      </c>
      <c r="I409" s="53">
        <f t="shared" si="111"/>
        <v>-0.24682861359918667</v>
      </c>
      <c r="J409" s="174"/>
      <c r="K409" s="256">
        <v>76966.81</v>
      </c>
      <c r="L409" s="16">
        <f t="shared" si="112"/>
        <v>-2127.8899999999994</v>
      </c>
      <c r="M409" s="53" t="str">
        <f t="shared" si="113"/>
        <v>N.M.</v>
      </c>
      <c r="N409" s="174"/>
      <c r="O409" s="256">
        <v>146019.05000000002</v>
      </c>
      <c r="P409" s="16">
        <f t="shared" si="114"/>
        <v>-71180.13000000002</v>
      </c>
      <c r="Q409" s="53">
        <f t="shared" si="115"/>
        <v>-0.487471531967918</v>
      </c>
    </row>
    <row r="410" spans="1:17" s="15" customFormat="1" ht="12.75" hidden="1" outlineLevel="2">
      <c r="A410" s="15" t="s">
        <v>1097</v>
      </c>
      <c r="B410" s="15" t="s">
        <v>1098</v>
      </c>
      <c r="C410" s="134" t="s">
        <v>1099</v>
      </c>
      <c r="D410" s="16"/>
      <c r="E410" s="16"/>
      <c r="F410" s="16">
        <v>14948.01</v>
      </c>
      <c r="G410" s="16">
        <v>21278.98</v>
      </c>
      <c r="H410" s="16">
        <f t="shared" si="110"/>
        <v>-6330.969999999999</v>
      </c>
      <c r="I410" s="53">
        <f t="shared" si="111"/>
        <v>-0.29752224965670343</v>
      </c>
      <c r="J410" s="174"/>
      <c r="K410" s="256">
        <v>12712.85</v>
      </c>
      <c r="L410" s="16">
        <f t="shared" si="112"/>
        <v>2235.16</v>
      </c>
      <c r="M410" s="53" t="str">
        <f t="shared" si="113"/>
        <v>N.M.</v>
      </c>
      <c r="N410" s="174"/>
      <c r="O410" s="256">
        <v>20115.52</v>
      </c>
      <c r="P410" s="16">
        <f t="shared" si="114"/>
        <v>-5167.51</v>
      </c>
      <c r="Q410" s="53">
        <f t="shared" si="115"/>
        <v>-0.2568916935778941</v>
      </c>
    </row>
    <row r="411" spans="1:17" s="15" customFormat="1" ht="12.75" hidden="1" outlineLevel="2">
      <c r="A411" s="15" t="s">
        <v>1100</v>
      </c>
      <c r="B411" s="15" t="s">
        <v>1101</v>
      </c>
      <c r="C411" s="134" t="s">
        <v>1102</v>
      </c>
      <c r="D411" s="16"/>
      <c r="E411" s="16"/>
      <c r="F411" s="16">
        <v>613872.55</v>
      </c>
      <c r="G411" s="16">
        <v>668518.42</v>
      </c>
      <c r="H411" s="16">
        <f t="shared" si="110"/>
        <v>-54645.869999999995</v>
      </c>
      <c r="I411" s="53">
        <f t="shared" si="111"/>
        <v>-0.08174175664449154</v>
      </c>
      <c r="J411" s="174"/>
      <c r="K411" s="256">
        <v>737649.49</v>
      </c>
      <c r="L411" s="16">
        <f t="shared" si="112"/>
        <v>-123776.93999999994</v>
      </c>
      <c r="M411" s="53" t="str">
        <f t="shared" si="113"/>
        <v>N.M.</v>
      </c>
      <c r="N411" s="174"/>
      <c r="O411" s="256">
        <v>766911.75</v>
      </c>
      <c r="P411" s="16">
        <f t="shared" si="114"/>
        <v>-153039.19999999995</v>
      </c>
      <c r="Q411" s="53">
        <f t="shared" si="115"/>
        <v>-0.1995525560796271</v>
      </c>
    </row>
    <row r="412" spans="1:17" s="15" customFormat="1" ht="12.75" hidden="1" outlineLevel="2">
      <c r="A412" s="15" t="s">
        <v>1103</v>
      </c>
      <c r="B412" s="15" t="s">
        <v>1104</v>
      </c>
      <c r="C412" s="134" t="s">
        <v>1105</v>
      </c>
      <c r="D412" s="16"/>
      <c r="E412" s="16"/>
      <c r="F412" s="16">
        <v>0</v>
      </c>
      <c r="G412" s="16">
        <v>0</v>
      </c>
      <c r="H412" s="16">
        <f t="shared" si="110"/>
        <v>0</v>
      </c>
      <c r="I412" s="53">
        <f t="shared" si="111"/>
        <v>0</v>
      </c>
      <c r="J412" s="174"/>
      <c r="K412" s="256">
        <v>0</v>
      </c>
      <c r="L412" s="16">
        <f t="shared" si="112"/>
        <v>0</v>
      </c>
      <c r="M412" s="53">
        <f t="shared" si="113"/>
        <v>0</v>
      </c>
      <c r="N412" s="174"/>
      <c r="O412" s="256">
        <v>104159.95</v>
      </c>
      <c r="P412" s="16">
        <f t="shared" si="114"/>
        <v>-104159.95</v>
      </c>
      <c r="Q412" s="53" t="str">
        <f t="shared" si="115"/>
        <v>N.M.</v>
      </c>
    </row>
    <row r="413" spans="1:17" s="15" customFormat="1" ht="12.75" hidden="1" outlineLevel="2">
      <c r="A413" s="15" t="s">
        <v>1106</v>
      </c>
      <c r="B413" s="15" t="s">
        <v>1107</v>
      </c>
      <c r="C413" s="134" t="s">
        <v>1108</v>
      </c>
      <c r="D413" s="16"/>
      <c r="E413" s="16"/>
      <c r="F413" s="16">
        <v>176721.94</v>
      </c>
      <c r="G413" s="16">
        <v>142465.08000000002</v>
      </c>
      <c r="H413" s="16">
        <f t="shared" si="110"/>
        <v>34256.859999999986</v>
      </c>
      <c r="I413" s="53">
        <f t="shared" si="111"/>
        <v>0.2404579423954276</v>
      </c>
      <c r="J413" s="174"/>
      <c r="K413" s="256">
        <v>118805.62</v>
      </c>
      <c r="L413" s="16">
        <f t="shared" si="112"/>
        <v>57916.32000000001</v>
      </c>
      <c r="M413" s="53" t="str">
        <f t="shared" si="113"/>
        <v>N.M.</v>
      </c>
      <c r="N413" s="174"/>
      <c r="O413" s="256">
        <v>185402.13</v>
      </c>
      <c r="P413" s="16">
        <f t="shared" si="114"/>
        <v>-8680.190000000002</v>
      </c>
      <c r="Q413" s="53">
        <f t="shared" si="115"/>
        <v>-0.046818178410355925</v>
      </c>
    </row>
    <row r="414" spans="1:17" s="15" customFormat="1" ht="12.75" hidden="1" outlineLevel="2">
      <c r="A414" s="15" t="s">
        <v>1109</v>
      </c>
      <c r="B414" s="15" t="s">
        <v>1110</v>
      </c>
      <c r="C414" s="134" t="s">
        <v>1111</v>
      </c>
      <c r="D414" s="16"/>
      <c r="E414" s="16"/>
      <c r="F414" s="16">
        <v>962455.3300000001</v>
      </c>
      <c r="G414" s="16">
        <v>812700.9</v>
      </c>
      <c r="H414" s="16">
        <f t="shared" si="110"/>
        <v>149754.43000000005</v>
      </c>
      <c r="I414" s="53">
        <f t="shared" si="111"/>
        <v>0.18426758232948928</v>
      </c>
      <c r="J414" s="174"/>
      <c r="K414" s="256">
        <v>831246.98</v>
      </c>
      <c r="L414" s="16">
        <f t="shared" si="112"/>
        <v>131208.3500000001</v>
      </c>
      <c r="M414" s="53" t="str">
        <f t="shared" si="113"/>
        <v>N.M.</v>
      </c>
      <c r="N414" s="174"/>
      <c r="O414" s="256">
        <v>1239874.24</v>
      </c>
      <c r="P414" s="16">
        <f t="shared" si="114"/>
        <v>-277418.9099999999</v>
      </c>
      <c r="Q414" s="53">
        <f t="shared" si="115"/>
        <v>-0.2237476197585974</v>
      </c>
    </row>
    <row r="415" spans="1:17" s="1" customFormat="1" ht="12.75" hidden="1" outlineLevel="1">
      <c r="A415" s="1" t="s">
        <v>268</v>
      </c>
      <c r="C415" s="114" t="s">
        <v>200</v>
      </c>
      <c r="D415" s="34"/>
      <c r="F415" s="34">
        <v>1842836.75</v>
      </c>
      <c r="G415" s="34">
        <v>1744328.44</v>
      </c>
      <c r="H415" s="51">
        <f aca="true" t="shared" si="116" ref="H415:H434">+F415-G415</f>
        <v>98508.31000000006</v>
      </c>
      <c r="I415" s="136">
        <f aca="true" t="shared" si="117" ref="I415:I434">IF(G415&lt;0,IF(H415=0,0,IF(OR(G415=0,F415=0),"N.M.",IF(ABS(H415/G415)&gt;=10,"N.M.",H415/(-G415)))),IF(H415=0,0,IF(OR(G415=0,F415=0),"N.M.",IF(ABS(H415/G415)&gt;=10,"N.M.",H415/G415))))</f>
        <v>0.05647348729806874</v>
      </c>
      <c r="J415" s="167"/>
      <c r="K415" s="34">
        <v>1777381.75</v>
      </c>
      <c r="L415" s="51">
        <f aca="true" t="shared" si="118" ref="L415:L434">+F415-K415</f>
        <v>65455</v>
      </c>
      <c r="M415" s="136" t="str">
        <f aca="true" t="shared" si="119" ref="M415:M434">IF(K415&lt;0,IF(L415=0,0,IF(OR(K415=0,N415=0),"N.M.",IF(ABS(L415/K415)&gt;=10,"N.M.",L415/(-K415)))),IF(L415=0,0,IF(OR(K415=0,N415=0),"N.M.",IF(ABS(L415/K415)&gt;=10,"N.M.",L415/K415))))</f>
        <v>N.M.</v>
      </c>
      <c r="N415" s="167"/>
      <c r="O415" s="34">
        <v>2676899.7199999997</v>
      </c>
      <c r="P415" s="51">
        <f aca="true" t="shared" si="120" ref="P415:P434">+F415-O415</f>
        <v>-834062.9699999997</v>
      </c>
      <c r="Q415" s="136">
        <f aca="true" t="shared" si="121" ref="Q415:Q434">IF(O415&lt;0,IF(P415=0,0,IF(OR(O415=0,F415=0),"N.M.",IF(ABS(P415/O415)&gt;=10,"N.M.",P415/(-O415)))),IF(P415=0,0,IF(OR(O415=0,F415=0),"N.M.",IF(ABS(P415/O415)&gt;=10,"N.M.",P415/O415))))</f>
        <v>-0.31157796602108045</v>
      </c>
    </row>
    <row r="416" spans="1:17" s="15" customFormat="1" ht="12.75" hidden="1" outlineLevel="2">
      <c r="A416" s="15" t="s">
        <v>1112</v>
      </c>
      <c r="B416" s="15" t="s">
        <v>1113</v>
      </c>
      <c r="C416" s="134" t="s">
        <v>1114</v>
      </c>
      <c r="D416" s="16"/>
      <c r="E416" s="16"/>
      <c r="F416" s="16">
        <v>1764709.3</v>
      </c>
      <c r="G416" s="16">
        <v>2052972.03</v>
      </c>
      <c r="H416" s="16">
        <f t="shared" si="116"/>
        <v>-288262.73</v>
      </c>
      <c r="I416" s="53">
        <f t="shared" si="117"/>
        <v>-0.14041240006567454</v>
      </c>
      <c r="J416" s="174"/>
      <c r="K416" s="256">
        <v>1799612.46</v>
      </c>
      <c r="L416" s="16">
        <f t="shared" si="118"/>
        <v>-34903.159999999916</v>
      </c>
      <c r="M416" s="53" t="str">
        <f t="shared" si="119"/>
        <v>N.M.</v>
      </c>
      <c r="N416" s="174"/>
      <c r="O416" s="256">
        <v>1974128.3</v>
      </c>
      <c r="P416" s="16">
        <f t="shared" si="120"/>
        <v>-209419</v>
      </c>
      <c r="Q416" s="53">
        <f t="shared" si="121"/>
        <v>-0.10608175770541357</v>
      </c>
    </row>
    <row r="417" spans="1:17" s="1" customFormat="1" ht="12.75" hidden="1" outlineLevel="1">
      <c r="A417" s="1" t="s">
        <v>269</v>
      </c>
      <c r="C417" s="114" t="s">
        <v>201</v>
      </c>
      <c r="D417" s="34"/>
      <c r="F417" s="34">
        <v>1764709.3</v>
      </c>
      <c r="G417" s="34">
        <v>2052972.03</v>
      </c>
      <c r="H417" s="51">
        <f t="shared" si="116"/>
        <v>-288262.73</v>
      </c>
      <c r="I417" s="136">
        <f t="shared" si="117"/>
        <v>-0.14041240006567454</v>
      </c>
      <c r="J417" s="167"/>
      <c r="K417" s="34">
        <v>1799612.46</v>
      </c>
      <c r="L417" s="51">
        <f t="shared" si="118"/>
        <v>-34903.159999999916</v>
      </c>
      <c r="M417" s="136" t="str">
        <f t="shared" si="119"/>
        <v>N.M.</v>
      </c>
      <c r="N417" s="167"/>
      <c r="O417" s="34">
        <v>1974128.3</v>
      </c>
      <c r="P417" s="51">
        <f t="shared" si="120"/>
        <v>-209419</v>
      </c>
      <c r="Q417" s="136">
        <f t="shared" si="121"/>
        <v>-0.10608175770541357</v>
      </c>
    </row>
    <row r="418" spans="1:17" s="1" customFormat="1" ht="12.75" hidden="1" outlineLevel="1">
      <c r="A418" s="1" t="s">
        <v>270</v>
      </c>
      <c r="C418" s="124" t="s">
        <v>202</v>
      </c>
      <c r="D418" s="34"/>
      <c r="F418" s="34">
        <v>0</v>
      </c>
      <c r="G418" s="34">
        <v>0</v>
      </c>
      <c r="H418" s="51">
        <f t="shared" si="116"/>
        <v>0</v>
      </c>
      <c r="I418" s="136">
        <f t="shared" si="117"/>
        <v>0</v>
      </c>
      <c r="J418" s="167"/>
      <c r="K418" s="34">
        <v>0</v>
      </c>
      <c r="L418" s="51">
        <f t="shared" si="118"/>
        <v>0</v>
      </c>
      <c r="M418" s="136">
        <f t="shared" si="119"/>
        <v>0</v>
      </c>
      <c r="N418" s="167"/>
      <c r="O418" s="34">
        <v>0</v>
      </c>
      <c r="P418" s="51">
        <f t="shared" si="120"/>
        <v>0</v>
      </c>
      <c r="Q418" s="136">
        <f t="shared" si="121"/>
        <v>0</v>
      </c>
    </row>
    <row r="419" spans="1:17" s="15" customFormat="1" ht="12.75" hidden="1" outlineLevel="2">
      <c r="A419" s="15" t="s">
        <v>1115</v>
      </c>
      <c r="B419" s="15" t="s">
        <v>1116</v>
      </c>
      <c r="C419" s="134" t="s">
        <v>1117</v>
      </c>
      <c r="D419" s="16"/>
      <c r="E419" s="16"/>
      <c r="F419" s="16">
        <v>0</v>
      </c>
      <c r="G419" s="16">
        <v>3364.34</v>
      </c>
      <c r="H419" s="16">
        <f t="shared" si="116"/>
        <v>-3364.34</v>
      </c>
      <c r="I419" s="53" t="str">
        <f t="shared" si="117"/>
        <v>N.M.</v>
      </c>
      <c r="J419" s="174"/>
      <c r="K419" s="256">
        <v>866.19</v>
      </c>
      <c r="L419" s="16">
        <f t="shared" si="118"/>
        <v>-866.19</v>
      </c>
      <c r="M419" s="53" t="str">
        <f t="shared" si="119"/>
        <v>N.M.</v>
      </c>
      <c r="N419" s="174"/>
      <c r="O419" s="256">
        <v>0</v>
      </c>
      <c r="P419" s="16">
        <f t="shared" si="120"/>
        <v>0</v>
      </c>
      <c r="Q419" s="53">
        <f t="shared" si="121"/>
        <v>0</v>
      </c>
    </row>
    <row r="420" spans="1:17" s="1" customFormat="1" ht="12.75" hidden="1" outlineLevel="1">
      <c r="A420" s="1" t="s">
        <v>271</v>
      </c>
      <c r="B420" s="86"/>
      <c r="C420" s="125" t="s">
        <v>203</v>
      </c>
      <c r="D420" s="34"/>
      <c r="F420" s="197">
        <v>0</v>
      </c>
      <c r="G420" s="197">
        <v>3364.34</v>
      </c>
      <c r="H420" s="197">
        <f t="shared" si="116"/>
        <v>-3364.34</v>
      </c>
      <c r="I420" s="138" t="str">
        <f t="shared" si="117"/>
        <v>N.M.</v>
      </c>
      <c r="J420" s="167"/>
      <c r="K420" s="197">
        <v>866.19</v>
      </c>
      <c r="L420" s="197">
        <f t="shared" si="118"/>
        <v>-866.19</v>
      </c>
      <c r="M420" s="138" t="str">
        <f t="shared" si="119"/>
        <v>N.M.</v>
      </c>
      <c r="N420" s="167"/>
      <c r="O420" s="197">
        <v>0</v>
      </c>
      <c r="P420" s="197">
        <f t="shared" si="120"/>
        <v>0</v>
      </c>
      <c r="Q420" s="138">
        <f t="shared" si="121"/>
        <v>0</v>
      </c>
    </row>
    <row r="421" spans="1:17" s="1" customFormat="1" ht="12.75" hidden="1" outlineLevel="1">
      <c r="A421" s="1" t="s">
        <v>272</v>
      </c>
      <c r="B421" s="86"/>
      <c r="C421" s="114" t="s">
        <v>204</v>
      </c>
      <c r="D421" s="34"/>
      <c r="F421" s="34">
        <v>0</v>
      </c>
      <c r="G421" s="34">
        <v>3364.34</v>
      </c>
      <c r="H421" s="51">
        <f t="shared" si="116"/>
        <v>-3364.34</v>
      </c>
      <c r="I421" s="136" t="str">
        <f t="shared" si="117"/>
        <v>N.M.</v>
      </c>
      <c r="J421" s="167"/>
      <c r="K421" s="34">
        <v>866.19</v>
      </c>
      <c r="L421" s="51">
        <f t="shared" si="118"/>
        <v>-866.19</v>
      </c>
      <c r="M421" s="136" t="str">
        <f t="shared" si="119"/>
        <v>N.M.</v>
      </c>
      <c r="N421" s="167"/>
      <c r="O421" s="34">
        <v>0</v>
      </c>
      <c r="P421" s="51">
        <f t="shared" si="120"/>
        <v>0</v>
      </c>
      <c r="Q421" s="136">
        <f t="shared" si="121"/>
        <v>0</v>
      </c>
    </row>
    <row r="422" spans="1:17" s="15" customFormat="1" ht="12.75" hidden="1" outlineLevel="2">
      <c r="A422" s="15" t="s">
        <v>1118</v>
      </c>
      <c r="B422" s="15" t="s">
        <v>1119</v>
      </c>
      <c r="C422" s="134" t="s">
        <v>1120</v>
      </c>
      <c r="D422" s="16"/>
      <c r="E422" s="16"/>
      <c r="F422" s="16">
        <v>2143034.6</v>
      </c>
      <c r="G422" s="16">
        <v>2008904.3</v>
      </c>
      <c r="H422" s="16">
        <f t="shared" si="116"/>
        <v>134130.30000000005</v>
      </c>
      <c r="I422" s="53">
        <f t="shared" si="117"/>
        <v>0.0667678893414684</v>
      </c>
      <c r="J422" s="174"/>
      <c r="K422" s="256">
        <v>2415341.69</v>
      </c>
      <c r="L422" s="16">
        <f t="shared" si="118"/>
        <v>-272307.08999999985</v>
      </c>
      <c r="M422" s="53" t="str">
        <f t="shared" si="119"/>
        <v>N.M.</v>
      </c>
      <c r="N422" s="174"/>
      <c r="O422" s="256">
        <v>0</v>
      </c>
      <c r="P422" s="16">
        <f t="shared" si="120"/>
        <v>2143034.6</v>
      </c>
      <c r="Q422" s="53" t="str">
        <f t="shared" si="121"/>
        <v>N.M.</v>
      </c>
    </row>
    <row r="423" spans="1:17" s="15" customFormat="1" ht="12.75" hidden="1" outlineLevel="2">
      <c r="A423" s="15" t="s">
        <v>1121</v>
      </c>
      <c r="B423" s="15" t="s">
        <v>1122</v>
      </c>
      <c r="C423" s="134" t="s">
        <v>1123</v>
      </c>
      <c r="D423" s="16"/>
      <c r="E423" s="16"/>
      <c r="F423" s="16">
        <v>1174357.861</v>
      </c>
      <c r="G423" s="16">
        <v>1187038.641</v>
      </c>
      <c r="H423" s="16">
        <f t="shared" si="116"/>
        <v>-12680.780000000028</v>
      </c>
      <c r="I423" s="53">
        <f t="shared" si="117"/>
        <v>-0.010682701945841734</v>
      </c>
      <c r="J423" s="174"/>
      <c r="K423" s="256">
        <v>980287.081</v>
      </c>
      <c r="L423" s="16">
        <f t="shared" si="118"/>
        <v>194070.78000000003</v>
      </c>
      <c r="M423" s="53" t="str">
        <f t="shared" si="119"/>
        <v>N.M.</v>
      </c>
      <c r="N423" s="174"/>
      <c r="O423" s="256">
        <v>2954346.062</v>
      </c>
      <c r="P423" s="16">
        <f t="shared" si="120"/>
        <v>-1779988.201</v>
      </c>
      <c r="Q423" s="53">
        <f t="shared" si="121"/>
        <v>-0.6024982055741308</v>
      </c>
    </row>
    <row r="424" spans="1:17" s="1" customFormat="1" ht="12.75" hidden="1" outlineLevel="1">
      <c r="A424" s="1" t="s">
        <v>273</v>
      </c>
      <c r="C424" s="124" t="s">
        <v>205</v>
      </c>
      <c r="D424" s="34"/>
      <c r="F424" s="34">
        <v>3317392.461</v>
      </c>
      <c r="G424" s="34">
        <v>3195942.941</v>
      </c>
      <c r="H424" s="51">
        <f t="shared" si="116"/>
        <v>121449.52000000002</v>
      </c>
      <c r="I424" s="136">
        <f t="shared" si="117"/>
        <v>0.03800115403875104</v>
      </c>
      <c r="J424" s="167"/>
      <c r="K424" s="34">
        <v>3395628.7709999997</v>
      </c>
      <c r="L424" s="51">
        <f t="shared" si="118"/>
        <v>-78236.30999999959</v>
      </c>
      <c r="M424" s="136" t="str">
        <f t="shared" si="119"/>
        <v>N.M.</v>
      </c>
      <c r="N424" s="167"/>
      <c r="O424" s="34">
        <v>2954346.062</v>
      </c>
      <c r="P424" s="51">
        <f t="shared" si="120"/>
        <v>363046.3990000002</v>
      </c>
      <c r="Q424" s="136">
        <f t="shared" si="121"/>
        <v>0.12288553587870107</v>
      </c>
    </row>
    <row r="425" spans="1:17" s="15" customFormat="1" ht="12.75" hidden="1" outlineLevel="2">
      <c r="A425" s="15" t="s">
        <v>1124</v>
      </c>
      <c r="B425" s="15" t="s">
        <v>1125</v>
      </c>
      <c r="C425" s="134" t="s">
        <v>1126</v>
      </c>
      <c r="D425" s="16"/>
      <c r="E425" s="16"/>
      <c r="F425" s="16">
        <v>-1840.4940000000001</v>
      </c>
      <c r="G425" s="16">
        <v>110870.616</v>
      </c>
      <c r="H425" s="16">
        <f t="shared" si="116"/>
        <v>-112711.11</v>
      </c>
      <c r="I425" s="53">
        <f t="shared" si="117"/>
        <v>-1.0166003767851348</v>
      </c>
      <c r="J425" s="174"/>
      <c r="K425" s="256">
        <v>78908.156</v>
      </c>
      <c r="L425" s="16">
        <f t="shared" si="118"/>
        <v>-80748.65000000001</v>
      </c>
      <c r="M425" s="53" t="str">
        <f t="shared" si="119"/>
        <v>N.M.</v>
      </c>
      <c r="N425" s="174"/>
      <c r="O425" s="256">
        <v>37619.395000000004</v>
      </c>
      <c r="P425" s="16">
        <f t="shared" si="120"/>
        <v>-39459.889</v>
      </c>
      <c r="Q425" s="53">
        <f t="shared" si="121"/>
        <v>-1.0489240722770794</v>
      </c>
    </row>
    <row r="426" spans="1:17" s="15" customFormat="1" ht="12.75" hidden="1" outlineLevel="2">
      <c r="A426" s="15" t="s">
        <v>1127</v>
      </c>
      <c r="B426" s="15" t="s">
        <v>1128</v>
      </c>
      <c r="C426" s="134" t="s">
        <v>834</v>
      </c>
      <c r="D426" s="16"/>
      <c r="E426" s="16"/>
      <c r="F426" s="16">
        <v>177581.15</v>
      </c>
      <c r="G426" s="16">
        <v>86085.29000000001</v>
      </c>
      <c r="H426" s="16">
        <f t="shared" si="116"/>
        <v>91495.85999999999</v>
      </c>
      <c r="I426" s="53">
        <f t="shared" si="117"/>
        <v>1.0628512722673058</v>
      </c>
      <c r="J426" s="174"/>
      <c r="K426" s="256">
        <v>0</v>
      </c>
      <c r="L426" s="16">
        <f t="shared" si="118"/>
        <v>177581.15</v>
      </c>
      <c r="M426" s="53" t="str">
        <f t="shared" si="119"/>
        <v>N.M.</v>
      </c>
      <c r="N426" s="174"/>
      <c r="O426" s="256">
        <v>111258.19</v>
      </c>
      <c r="P426" s="16">
        <f t="shared" si="120"/>
        <v>66322.95999999999</v>
      </c>
      <c r="Q426" s="53">
        <f t="shared" si="121"/>
        <v>0.596117553233609</v>
      </c>
    </row>
    <row r="427" spans="1:17" s="1" customFormat="1" ht="12.75" hidden="1" outlineLevel="1">
      <c r="A427" s="1" t="s">
        <v>274</v>
      </c>
      <c r="C427" s="125" t="s">
        <v>206</v>
      </c>
      <c r="D427" s="34"/>
      <c r="F427" s="197">
        <v>175740.656</v>
      </c>
      <c r="G427" s="197">
        <v>196955.90600000002</v>
      </c>
      <c r="H427" s="197">
        <f t="shared" si="116"/>
        <v>-21215.25000000003</v>
      </c>
      <c r="I427" s="138">
        <f t="shared" si="117"/>
        <v>-0.10771573409938785</v>
      </c>
      <c r="J427" s="167"/>
      <c r="K427" s="197">
        <v>78908.156</v>
      </c>
      <c r="L427" s="197">
        <f t="shared" si="118"/>
        <v>96832.49999999999</v>
      </c>
      <c r="M427" s="138" t="str">
        <f t="shared" si="119"/>
        <v>N.M.</v>
      </c>
      <c r="N427" s="167"/>
      <c r="O427" s="197">
        <v>148877.58500000002</v>
      </c>
      <c r="P427" s="197">
        <f t="shared" si="120"/>
        <v>26863.070999999967</v>
      </c>
      <c r="Q427" s="138">
        <f t="shared" si="121"/>
        <v>0.18043731029086724</v>
      </c>
    </row>
    <row r="428" spans="1:17" s="1" customFormat="1" ht="12.75" hidden="1" outlineLevel="1">
      <c r="A428" s="1" t="s">
        <v>275</v>
      </c>
      <c r="C428" s="114" t="s">
        <v>207</v>
      </c>
      <c r="D428" s="34"/>
      <c r="F428" s="34">
        <v>3493133.117</v>
      </c>
      <c r="G428" s="34">
        <v>3392898.847</v>
      </c>
      <c r="H428" s="51">
        <f t="shared" si="116"/>
        <v>100234.27000000002</v>
      </c>
      <c r="I428" s="136">
        <f t="shared" si="117"/>
        <v>0.029542369083188885</v>
      </c>
      <c r="J428" s="167"/>
      <c r="K428" s="34">
        <v>3474536.927</v>
      </c>
      <c r="L428" s="51">
        <f t="shared" si="118"/>
        <v>18596.189999999944</v>
      </c>
      <c r="M428" s="136" t="str">
        <f t="shared" si="119"/>
        <v>N.M.</v>
      </c>
      <c r="N428" s="167"/>
      <c r="O428" s="34">
        <v>3103223.647</v>
      </c>
      <c r="P428" s="51">
        <f t="shared" si="120"/>
        <v>389909.4700000002</v>
      </c>
      <c r="Q428" s="136">
        <f t="shared" si="121"/>
        <v>0.1256465902407453</v>
      </c>
    </row>
    <row r="429" spans="1:17" s="15" customFormat="1" ht="12.75" hidden="1" outlineLevel="2">
      <c r="A429" s="15" t="s">
        <v>1129</v>
      </c>
      <c r="B429" s="15" t="s">
        <v>1130</v>
      </c>
      <c r="C429" s="134" t="s">
        <v>1131</v>
      </c>
      <c r="D429" s="16"/>
      <c r="E429" s="16"/>
      <c r="F429" s="16">
        <v>97890.78</v>
      </c>
      <c r="G429" s="16">
        <v>87541.54000000001</v>
      </c>
      <c r="H429" s="16">
        <f t="shared" si="116"/>
        <v>10349.23999999999</v>
      </c>
      <c r="I429" s="53">
        <f t="shared" si="117"/>
        <v>0.1182209040416697</v>
      </c>
      <c r="J429" s="174"/>
      <c r="K429" s="256">
        <v>98039.35</v>
      </c>
      <c r="L429" s="16">
        <f t="shared" si="118"/>
        <v>-148.57000000000698</v>
      </c>
      <c r="M429" s="53" t="str">
        <f t="shared" si="119"/>
        <v>N.M.</v>
      </c>
      <c r="N429" s="174"/>
      <c r="O429" s="256">
        <v>85310.28</v>
      </c>
      <c r="P429" s="16">
        <f t="shared" si="120"/>
        <v>12580.5</v>
      </c>
      <c r="Q429" s="53">
        <f t="shared" si="121"/>
        <v>0.14746757366169705</v>
      </c>
    </row>
    <row r="430" spans="1:17" s="15" customFormat="1" ht="12.75" hidden="1" outlineLevel="2">
      <c r="A430" s="15" t="s">
        <v>1132</v>
      </c>
      <c r="B430" s="15" t="s">
        <v>1133</v>
      </c>
      <c r="C430" s="134" t="s">
        <v>1134</v>
      </c>
      <c r="D430" s="16"/>
      <c r="E430" s="16"/>
      <c r="F430" s="16">
        <v>7975.070000000001</v>
      </c>
      <c r="G430" s="16">
        <v>7630.35</v>
      </c>
      <c r="H430" s="16">
        <f t="shared" si="116"/>
        <v>344.72000000000025</v>
      </c>
      <c r="I430" s="53">
        <f t="shared" si="117"/>
        <v>0.04517748202900263</v>
      </c>
      <c r="J430" s="174"/>
      <c r="K430" s="256">
        <v>7978.35</v>
      </c>
      <c r="L430" s="16">
        <f t="shared" si="118"/>
        <v>-3.2799999999997453</v>
      </c>
      <c r="M430" s="53" t="str">
        <f t="shared" si="119"/>
        <v>N.M.</v>
      </c>
      <c r="N430" s="174"/>
      <c r="O430" s="256">
        <v>7423.92</v>
      </c>
      <c r="P430" s="16">
        <f t="shared" si="120"/>
        <v>551.1500000000005</v>
      </c>
      <c r="Q430" s="53">
        <f t="shared" si="121"/>
        <v>0.07423975473873648</v>
      </c>
    </row>
    <row r="431" spans="1:17" s="15" customFormat="1" ht="12.75" hidden="1" outlineLevel="2">
      <c r="A431" s="15" t="s">
        <v>1135</v>
      </c>
      <c r="B431" s="15" t="s">
        <v>1136</v>
      </c>
      <c r="C431" s="134" t="s">
        <v>1137</v>
      </c>
      <c r="D431" s="16"/>
      <c r="E431" s="16"/>
      <c r="F431" s="16">
        <v>45772.840000000004</v>
      </c>
      <c r="G431" s="16">
        <v>42217.090000000004</v>
      </c>
      <c r="H431" s="16">
        <f t="shared" si="116"/>
        <v>3555.75</v>
      </c>
      <c r="I431" s="53">
        <f t="shared" si="117"/>
        <v>0.08422536939424294</v>
      </c>
      <c r="J431" s="174"/>
      <c r="K431" s="256">
        <v>46215.41</v>
      </c>
      <c r="L431" s="16">
        <f t="shared" si="118"/>
        <v>-442.5699999999997</v>
      </c>
      <c r="M431" s="53" t="str">
        <f t="shared" si="119"/>
        <v>N.M.</v>
      </c>
      <c r="N431" s="174"/>
      <c r="O431" s="256">
        <v>48388.99</v>
      </c>
      <c r="P431" s="16">
        <f t="shared" si="120"/>
        <v>-2616.149999999994</v>
      </c>
      <c r="Q431" s="53">
        <f t="shared" si="121"/>
        <v>-0.05406498461736842</v>
      </c>
    </row>
    <row r="432" spans="1:17" s="1" customFormat="1" ht="12.75" hidden="1" outlineLevel="1">
      <c r="A432" s="1" t="s">
        <v>276</v>
      </c>
      <c r="C432" s="114" t="s">
        <v>208</v>
      </c>
      <c r="D432" s="34"/>
      <c r="F432" s="34">
        <v>151638.69</v>
      </c>
      <c r="G432" s="34">
        <v>137388.98</v>
      </c>
      <c r="H432" s="51">
        <f t="shared" si="116"/>
        <v>14249.709999999992</v>
      </c>
      <c r="I432" s="136">
        <f t="shared" si="117"/>
        <v>0.10371799834309849</v>
      </c>
      <c r="J432" s="167"/>
      <c r="K432" s="34">
        <v>152233.11000000002</v>
      </c>
      <c r="L432" s="51">
        <f t="shared" si="118"/>
        <v>-594.4200000000128</v>
      </c>
      <c r="M432" s="136" t="str">
        <f t="shared" si="119"/>
        <v>N.M.</v>
      </c>
      <c r="N432" s="167"/>
      <c r="O432" s="34">
        <v>141123.19</v>
      </c>
      <c r="P432" s="51">
        <f t="shared" si="120"/>
        <v>10515.5</v>
      </c>
      <c r="Q432" s="136">
        <f t="shared" si="121"/>
        <v>0.07451291315056016</v>
      </c>
    </row>
    <row r="433" spans="1:17" s="15" customFormat="1" ht="12.75" hidden="1" outlineLevel="2">
      <c r="A433" s="15" t="s">
        <v>1138</v>
      </c>
      <c r="B433" s="15" t="s">
        <v>1139</v>
      </c>
      <c r="C433" s="134" t="s">
        <v>1140</v>
      </c>
      <c r="D433" s="16"/>
      <c r="E433" s="16"/>
      <c r="F433" s="16">
        <v>405411.84</v>
      </c>
      <c r="G433" s="16">
        <v>622426.09</v>
      </c>
      <c r="H433" s="16">
        <f t="shared" si="116"/>
        <v>-217014.24999999994</v>
      </c>
      <c r="I433" s="53">
        <f t="shared" si="117"/>
        <v>-0.348658665641731</v>
      </c>
      <c r="J433" s="174"/>
      <c r="K433" s="256">
        <v>480128.25</v>
      </c>
      <c r="L433" s="16">
        <f t="shared" si="118"/>
        <v>-74716.40999999997</v>
      </c>
      <c r="M433" s="53" t="str">
        <f t="shared" si="119"/>
        <v>N.M.</v>
      </c>
      <c r="N433" s="174"/>
      <c r="O433" s="256">
        <v>608966.01</v>
      </c>
      <c r="P433" s="16">
        <f t="shared" si="120"/>
        <v>-203554.16999999998</v>
      </c>
      <c r="Q433" s="53">
        <f t="shared" si="121"/>
        <v>-0.3342619565909762</v>
      </c>
    </row>
    <row r="434" spans="1:17" s="1" customFormat="1" ht="12.75" hidden="1" outlineLevel="1">
      <c r="A434" s="1" t="s">
        <v>277</v>
      </c>
      <c r="C434" s="114" t="s">
        <v>209</v>
      </c>
      <c r="D434" s="34"/>
      <c r="F434" s="34">
        <v>405411.84</v>
      </c>
      <c r="G434" s="34">
        <v>622426.09</v>
      </c>
      <c r="H434" s="51">
        <f t="shared" si="116"/>
        <v>-217014.24999999994</v>
      </c>
      <c r="I434" s="136">
        <f t="shared" si="117"/>
        <v>-0.348658665641731</v>
      </c>
      <c r="J434" s="167"/>
      <c r="K434" s="34">
        <v>480128.25</v>
      </c>
      <c r="L434" s="51">
        <f t="shared" si="118"/>
        <v>-74716.40999999997</v>
      </c>
      <c r="M434" s="136" t="str">
        <f t="shared" si="119"/>
        <v>N.M.</v>
      </c>
      <c r="N434" s="167"/>
      <c r="O434" s="34">
        <v>608966.01</v>
      </c>
      <c r="P434" s="51">
        <f t="shared" si="120"/>
        <v>-203554.16999999998</v>
      </c>
      <c r="Q434" s="136">
        <f t="shared" si="121"/>
        <v>-0.3342619565909762</v>
      </c>
    </row>
    <row r="435" spans="1:17" s="15" customFormat="1" ht="12.75" hidden="1" outlineLevel="2">
      <c r="A435" s="15" t="s">
        <v>1141</v>
      </c>
      <c r="B435" s="15" t="s">
        <v>1142</v>
      </c>
      <c r="C435" s="134" t="s">
        <v>1143</v>
      </c>
      <c r="D435" s="16"/>
      <c r="E435" s="16"/>
      <c r="F435" s="16">
        <v>0</v>
      </c>
      <c r="G435" s="16">
        <v>4.8500000000000005</v>
      </c>
      <c r="H435" s="16">
        <f aca="true" t="shared" si="122" ref="H435:H459">+F435-G435</f>
        <v>-4.8500000000000005</v>
      </c>
      <c r="I435" s="53" t="str">
        <f aca="true" t="shared" si="123" ref="I435:I459">IF(G435&lt;0,IF(H435=0,0,IF(OR(G435=0,F435=0),"N.M.",IF(ABS(H435/G435)&gt;=10,"N.M.",H435/(-G435)))),IF(H435=0,0,IF(OR(G435=0,F435=0),"N.M.",IF(ABS(H435/G435)&gt;=10,"N.M.",H435/G435))))</f>
        <v>N.M.</v>
      </c>
      <c r="J435" s="174"/>
      <c r="K435" s="256">
        <v>0</v>
      </c>
      <c r="L435" s="16">
        <f aca="true" t="shared" si="124" ref="L435:L459">+F435-K435</f>
        <v>0</v>
      </c>
      <c r="M435" s="53">
        <f aca="true" t="shared" si="125" ref="M435:M459">IF(K435&lt;0,IF(L435=0,0,IF(OR(K435=0,N435=0),"N.M.",IF(ABS(L435/K435)&gt;=10,"N.M.",L435/(-K435)))),IF(L435=0,0,IF(OR(K435=0,N435=0),"N.M.",IF(ABS(L435/K435)&gt;=10,"N.M.",L435/K435))))</f>
        <v>0</v>
      </c>
      <c r="N435" s="174"/>
      <c r="O435" s="256">
        <v>0</v>
      </c>
      <c r="P435" s="16">
        <f aca="true" t="shared" si="126" ref="P435:P459">+F435-O435</f>
        <v>0</v>
      </c>
      <c r="Q435" s="53">
        <f aca="true" t="shared" si="127" ref="Q435:Q459">IF(O435&lt;0,IF(P435=0,0,IF(OR(O435=0,F435=0),"N.M.",IF(ABS(P435/O435)&gt;=10,"N.M.",P435/(-O435)))),IF(P435=0,0,IF(OR(O435=0,F435=0),"N.M.",IF(ABS(P435/O435)&gt;=10,"N.M.",P435/O435))))</f>
        <v>0</v>
      </c>
    </row>
    <row r="436" spans="1:17" s="15" customFormat="1" ht="12.75" hidden="1" outlineLevel="2">
      <c r="A436" s="15" t="s">
        <v>1144</v>
      </c>
      <c r="B436" s="15" t="s">
        <v>1145</v>
      </c>
      <c r="C436" s="134" t="s">
        <v>1146</v>
      </c>
      <c r="D436" s="16"/>
      <c r="E436" s="16"/>
      <c r="F436" s="16">
        <v>883521.64</v>
      </c>
      <c r="G436" s="16">
        <v>1273428</v>
      </c>
      <c r="H436" s="16">
        <f t="shared" si="122"/>
        <v>-389906.36</v>
      </c>
      <c r="I436" s="53">
        <f t="shared" si="123"/>
        <v>-0.30618641964838217</v>
      </c>
      <c r="J436" s="174"/>
      <c r="K436" s="256">
        <v>883521.64</v>
      </c>
      <c r="L436" s="16">
        <f t="shared" si="124"/>
        <v>0</v>
      </c>
      <c r="M436" s="53">
        <f t="shared" si="125"/>
        <v>0</v>
      </c>
      <c r="N436" s="174"/>
      <c r="O436" s="256">
        <v>1273428</v>
      </c>
      <c r="P436" s="16">
        <f t="shared" si="126"/>
        <v>-389906.36</v>
      </c>
      <c r="Q436" s="53">
        <f t="shared" si="127"/>
        <v>-0.30618641964838217</v>
      </c>
    </row>
    <row r="437" spans="1:17" s="15" customFormat="1" ht="12.75" hidden="1" outlineLevel="2">
      <c r="A437" s="15" t="s">
        <v>1147</v>
      </c>
      <c r="B437" s="15" t="s">
        <v>1148</v>
      </c>
      <c r="C437" s="134" t="s">
        <v>1149</v>
      </c>
      <c r="D437" s="16"/>
      <c r="E437" s="16"/>
      <c r="F437" s="16">
        <v>0</v>
      </c>
      <c r="G437" s="16">
        <v>194</v>
      </c>
      <c r="H437" s="16">
        <f t="shared" si="122"/>
        <v>-194</v>
      </c>
      <c r="I437" s="53" t="str">
        <f t="shared" si="123"/>
        <v>N.M.</v>
      </c>
      <c r="J437" s="174"/>
      <c r="K437" s="256">
        <v>0</v>
      </c>
      <c r="L437" s="16">
        <f t="shared" si="124"/>
        <v>0</v>
      </c>
      <c r="M437" s="53">
        <f t="shared" si="125"/>
        <v>0</v>
      </c>
      <c r="N437" s="174"/>
      <c r="O437" s="256">
        <v>0</v>
      </c>
      <c r="P437" s="16">
        <f t="shared" si="126"/>
        <v>0</v>
      </c>
      <c r="Q437" s="53">
        <f t="shared" si="127"/>
        <v>0</v>
      </c>
    </row>
    <row r="438" spans="1:17" s="15" customFormat="1" ht="12.75" hidden="1" outlineLevel="2">
      <c r="A438" s="15" t="s">
        <v>1150</v>
      </c>
      <c r="B438" s="15" t="s">
        <v>1151</v>
      </c>
      <c r="C438" s="134" t="s">
        <v>1152</v>
      </c>
      <c r="D438" s="16"/>
      <c r="E438" s="16"/>
      <c r="F438" s="16">
        <v>3669.16</v>
      </c>
      <c r="G438" s="16">
        <v>3715.66</v>
      </c>
      <c r="H438" s="16">
        <f t="shared" si="122"/>
        <v>-46.5</v>
      </c>
      <c r="I438" s="53">
        <f t="shared" si="123"/>
        <v>-0.012514600367094945</v>
      </c>
      <c r="J438" s="174"/>
      <c r="K438" s="256">
        <v>3669.15</v>
      </c>
      <c r="L438" s="16">
        <f t="shared" si="124"/>
        <v>0.009999999999763531</v>
      </c>
      <c r="M438" s="53" t="str">
        <f t="shared" si="125"/>
        <v>N.M.</v>
      </c>
      <c r="N438" s="174"/>
      <c r="O438" s="256">
        <v>3615.98</v>
      </c>
      <c r="P438" s="16">
        <f t="shared" si="126"/>
        <v>53.179999999999836</v>
      </c>
      <c r="Q438" s="53">
        <f t="shared" si="127"/>
        <v>0.014706939750772913</v>
      </c>
    </row>
    <row r="439" spans="1:17" s="15" customFormat="1" ht="12.75" hidden="1" outlineLevel="2">
      <c r="A439" s="15" t="s">
        <v>1153</v>
      </c>
      <c r="B439" s="15" t="s">
        <v>1154</v>
      </c>
      <c r="C439" s="134" t="s">
        <v>1155</v>
      </c>
      <c r="D439" s="16"/>
      <c r="E439" s="16"/>
      <c r="F439" s="16">
        <v>3927.2400000000002</v>
      </c>
      <c r="G439" s="16">
        <v>2273.75</v>
      </c>
      <c r="H439" s="16">
        <f t="shared" si="122"/>
        <v>1653.4900000000002</v>
      </c>
      <c r="I439" s="53">
        <f t="shared" si="123"/>
        <v>0.7272083562396923</v>
      </c>
      <c r="J439" s="174"/>
      <c r="K439" s="256">
        <v>3927.2400000000002</v>
      </c>
      <c r="L439" s="16">
        <f t="shared" si="124"/>
        <v>0</v>
      </c>
      <c r="M439" s="53">
        <f t="shared" si="125"/>
        <v>0</v>
      </c>
      <c r="N439" s="174"/>
      <c r="O439" s="256">
        <v>0</v>
      </c>
      <c r="P439" s="16">
        <f t="shared" si="126"/>
        <v>3927.2400000000002</v>
      </c>
      <c r="Q439" s="53" t="str">
        <f t="shared" si="127"/>
        <v>N.M.</v>
      </c>
    </row>
    <row r="440" spans="1:17" s="15" customFormat="1" ht="12.75" hidden="1" outlineLevel="2">
      <c r="A440" s="15" t="s">
        <v>1156</v>
      </c>
      <c r="B440" s="15" t="s">
        <v>1157</v>
      </c>
      <c r="C440" s="134" t="s">
        <v>1158</v>
      </c>
      <c r="D440" s="16"/>
      <c r="E440" s="16"/>
      <c r="F440" s="16">
        <v>42257.58</v>
      </c>
      <c r="G440" s="16">
        <v>0</v>
      </c>
      <c r="H440" s="16">
        <f t="shared" si="122"/>
        <v>42257.58</v>
      </c>
      <c r="I440" s="53" t="str">
        <f t="shared" si="123"/>
        <v>N.M.</v>
      </c>
      <c r="J440" s="174"/>
      <c r="K440" s="256">
        <v>34245.24</v>
      </c>
      <c r="L440" s="16">
        <f t="shared" si="124"/>
        <v>8012.340000000004</v>
      </c>
      <c r="M440" s="53" t="str">
        <f t="shared" si="125"/>
        <v>N.M.</v>
      </c>
      <c r="N440" s="174"/>
      <c r="O440" s="256">
        <v>115556.515</v>
      </c>
      <c r="P440" s="16">
        <f t="shared" si="126"/>
        <v>-73298.935</v>
      </c>
      <c r="Q440" s="53">
        <f t="shared" si="127"/>
        <v>-0.6343124401077689</v>
      </c>
    </row>
    <row r="441" spans="1:17" s="15" customFormat="1" ht="12.75" hidden="1" outlineLevel="2">
      <c r="A441" s="15" t="s">
        <v>1159</v>
      </c>
      <c r="B441" s="15" t="s">
        <v>1160</v>
      </c>
      <c r="C441" s="134" t="s">
        <v>1161</v>
      </c>
      <c r="D441" s="16"/>
      <c r="E441" s="16"/>
      <c r="F441" s="16">
        <v>0</v>
      </c>
      <c r="G441" s="16">
        <v>231174</v>
      </c>
      <c r="H441" s="16">
        <f t="shared" si="122"/>
        <v>-231174</v>
      </c>
      <c r="I441" s="53" t="str">
        <f t="shared" si="123"/>
        <v>N.M.</v>
      </c>
      <c r="J441" s="174"/>
      <c r="K441" s="256">
        <v>0</v>
      </c>
      <c r="L441" s="16">
        <f t="shared" si="124"/>
        <v>0</v>
      </c>
      <c r="M441" s="53">
        <f t="shared" si="125"/>
        <v>0</v>
      </c>
      <c r="N441" s="174"/>
      <c r="O441" s="256">
        <v>0</v>
      </c>
      <c r="P441" s="16">
        <f t="shared" si="126"/>
        <v>0</v>
      </c>
      <c r="Q441" s="53">
        <f t="shared" si="127"/>
        <v>0</v>
      </c>
    </row>
    <row r="442" spans="1:17" s="15" customFormat="1" ht="12.75" hidden="1" outlineLevel="2">
      <c r="A442" s="15" t="s">
        <v>1162</v>
      </c>
      <c r="B442" s="15" t="s">
        <v>1163</v>
      </c>
      <c r="C442" s="134" t="s">
        <v>1164</v>
      </c>
      <c r="D442" s="16"/>
      <c r="E442" s="16"/>
      <c r="F442" s="16">
        <v>2100307.382</v>
      </c>
      <c r="G442" s="16">
        <v>609084.912</v>
      </c>
      <c r="H442" s="16">
        <f t="shared" si="122"/>
        <v>1491222.4700000002</v>
      </c>
      <c r="I442" s="53">
        <f t="shared" si="123"/>
        <v>2.4482998029017016</v>
      </c>
      <c r="J442" s="174"/>
      <c r="K442" s="256">
        <v>685253.462</v>
      </c>
      <c r="L442" s="16">
        <f t="shared" si="124"/>
        <v>1415053.9200000002</v>
      </c>
      <c r="M442" s="53" t="str">
        <f t="shared" si="125"/>
        <v>N.M.</v>
      </c>
      <c r="N442" s="174"/>
      <c r="O442" s="256">
        <v>621992.832</v>
      </c>
      <c r="P442" s="16">
        <f t="shared" si="126"/>
        <v>1478314.5500000003</v>
      </c>
      <c r="Q442" s="53">
        <f t="shared" si="127"/>
        <v>2.3767388849908806</v>
      </c>
    </row>
    <row r="443" spans="1:17" s="15" customFormat="1" ht="12.75" hidden="1" outlineLevel="2">
      <c r="A443" s="15" t="s">
        <v>1165</v>
      </c>
      <c r="B443" s="15" t="s">
        <v>1166</v>
      </c>
      <c r="C443" s="134" t="s">
        <v>1167</v>
      </c>
      <c r="D443" s="16"/>
      <c r="E443" s="16"/>
      <c r="F443" s="16">
        <v>42795.124</v>
      </c>
      <c r="G443" s="16">
        <v>32533.424</v>
      </c>
      <c r="H443" s="16">
        <f t="shared" si="122"/>
        <v>10261.700000000004</v>
      </c>
      <c r="I443" s="53">
        <f t="shared" si="123"/>
        <v>0.31542022751739884</v>
      </c>
      <c r="J443" s="174"/>
      <c r="K443" s="256">
        <v>735.3140000000001</v>
      </c>
      <c r="L443" s="16">
        <f t="shared" si="124"/>
        <v>42059.810000000005</v>
      </c>
      <c r="M443" s="53" t="str">
        <f t="shared" si="125"/>
        <v>N.M.</v>
      </c>
      <c r="N443" s="174"/>
      <c r="O443" s="256">
        <v>745.4240000000001</v>
      </c>
      <c r="P443" s="16">
        <f t="shared" si="126"/>
        <v>42049.700000000004</v>
      </c>
      <c r="Q443" s="53" t="str">
        <f t="shared" si="127"/>
        <v>N.M.</v>
      </c>
    </row>
    <row r="444" spans="1:17" s="15" customFormat="1" ht="12.75" hidden="1" outlineLevel="2">
      <c r="A444" s="15" t="s">
        <v>1168</v>
      </c>
      <c r="B444" s="15" t="s">
        <v>1169</v>
      </c>
      <c r="C444" s="134" t="s">
        <v>1170</v>
      </c>
      <c r="D444" s="16"/>
      <c r="E444" s="16"/>
      <c r="F444" s="16">
        <v>103839.81</v>
      </c>
      <c r="G444" s="16">
        <v>81421.1</v>
      </c>
      <c r="H444" s="16">
        <f t="shared" si="122"/>
        <v>22418.709999999992</v>
      </c>
      <c r="I444" s="53">
        <f t="shared" si="123"/>
        <v>0.2753427551334972</v>
      </c>
      <c r="J444" s="174"/>
      <c r="K444" s="256">
        <v>106819.28</v>
      </c>
      <c r="L444" s="16">
        <f t="shared" si="124"/>
        <v>-2979.470000000001</v>
      </c>
      <c r="M444" s="53" t="str">
        <f t="shared" si="125"/>
        <v>N.M.</v>
      </c>
      <c r="N444" s="174"/>
      <c r="O444" s="256">
        <v>97874.7</v>
      </c>
      <c r="P444" s="16">
        <f t="shared" si="126"/>
        <v>5965.110000000001</v>
      </c>
      <c r="Q444" s="53">
        <f t="shared" si="127"/>
        <v>0.06094639370542133</v>
      </c>
    </row>
    <row r="445" spans="1:17" s="15" customFormat="1" ht="12.75" hidden="1" outlineLevel="2">
      <c r="A445" s="15" t="s">
        <v>1171</v>
      </c>
      <c r="B445" s="15" t="s">
        <v>1172</v>
      </c>
      <c r="C445" s="134" t="s">
        <v>1173</v>
      </c>
      <c r="D445" s="16"/>
      <c r="E445" s="16"/>
      <c r="F445" s="16">
        <v>1208057.44</v>
      </c>
      <c r="G445" s="16">
        <v>1606276.88</v>
      </c>
      <c r="H445" s="16">
        <f t="shared" si="122"/>
        <v>-398219.43999999994</v>
      </c>
      <c r="I445" s="53">
        <f t="shared" si="123"/>
        <v>-0.24791456875106113</v>
      </c>
      <c r="J445" s="174"/>
      <c r="K445" s="256">
        <v>1213449.24</v>
      </c>
      <c r="L445" s="16">
        <f t="shared" si="124"/>
        <v>-5391.800000000047</v>
      </c>
      <c r="M445" s="53" t="str">
        <f t="shared" si="125"/>
        <v>N.M.</v>
      </c>
      <c r="N445" s="174"/>
      <c r="O445" s="256">
        <v>1471859.92</v>
      </c>
      <c r="P445" s="16">
        <f t="shared" si="126"/>
        <v>-263802.48</v>
      </c>
      <c r="Q445" s="53">
        <f t="shared" si="127"/>
        <v>-0.17923069744300124</v>
      </c>
    </row>
    <row r="446" spans="1:17" s="15" customFormat="1" ht="12.75" hidden="1" outlineLevel="2">
      <c r="A446" s="15" t="s">
        <v>1174</v>
      </c>
      <c r="B446" s="15" t="s">
        <v>1175</v>
      </c>
      <c r="C446" s="134" t="s">
        <v>1176</v>
      </c>
      <c r="D446" s="16"/>
      <c r="E446" s="16"/>
      <c r="F446" s="16">
        <v>0</v>
      </c>
      <c r="G446" s="16">
        <v>3539.29</v>
      </c>
      <c r="H446" s="16">
        <f t="shared" si="122"/>
        <v>-3539.29</v>
      </c>
      <c r="I446" s="53" t="str">
        <f t="shared" si="123"/>
        <v>N.M.</v>
      </c>
      <c r="J446" s="174"/>
      <c r="K446" s="256">
        <v>0</v>
      </c>
      <c r="L446" s="16">
        <f t="shared" si="124"/>
        <v>0</v>
      </c>
      <c r="M446" s="53">
        <f t="shared" si="125"/>
        <v>0</v>
      </c>
      <c r="N446" s="174"/>
      <c r="O446" s="256">
        <v>75772.66</v>
      </c>
      <c r="P446" s="16">
        <f t="shared" si="126"/>
        <v>-75772.66</v>
      </c>
      <c r="Q446" s="53" t="str">
        <f t="shared" si="127"/>
        <v>N.M.</v>
      </c>
    </row>
    <row r="447" spans="1:17" s="15" customFormat="1" ht="12.75" hidden="1" outlineLevel="2">
      <c r="A447" s="15" t="s">
        <v>1177</v>
      </c>
      <c r="B447" s="15" t="s">
        <v>1178</v>
      </c>
      <c r="C447" s="134" t="s">
        <v>1176</v>
      </c>
      <c r="D447" s="16"/>
      <c r="E447" s="16"/>
      <c r="F447" s="16">
        <v>103.49000000000001</v>
      </c>
      <c r="G447" s="16">
        <v>0</v>
      </c>
      <c r="H447" s="16">
        <f t="shared" si="122"/>
        <v>103.49000000000001</v>
      </c>
      <c r="I447" s="53" t="str">
        <f t="shared" si="123"/>
        <v>N.M.</v>
      </c>
      <c r="J447" s="174"/>
      <c r="K447" s="256">
        <v>404.64</v>
      </c>
      <c r="L447" s="16">
        <f t="shared" si="124"/>
        <v>-301.15</v>
      </c>
      <c r="M447" s="53" t="str">
        <f t="shared" si="125"/>
        <v>N.M.</v>
      </c>
      <c r="N447" s="174"/>
      <c r="O447" s="256">
        <v>0</v>
      </c>
      <c r="P447" s="16">
        <f t="shared" si="126"/>
        <v>103.49000000000001</v>
      </c>
      <c r="Q447" s="53" t="str">
        <f t="shared" si="127"/>
        <v>N.M.</v>
      </c>
    </row>
    <row r="448" spans="1:17" s="15" customFormat="1" ht="12.75" hidden="1" outlineLevel="2">
      <c r="A448" s="15" t="s">
        <v>1179</v>
      </c>
      <c r="B448" s="15" t="s">
        <v>1180</v>
      </c>
      <c r="C448" s="134" t="s">
        <v>1181</v>
      </c>
      <c r="D448" s="16"/>
      <c r="E448" s="16"/>
      <c r="F448" s="16">
        <v>1487028.51</v>
      </c>
      <c r="G448" s="16">
        <v>1335163.44</v>
      </c>
      <c r="H448" s="16">
        <f t="shared" si="122"/>
        <v>151865.07000000007</v>
      </c>
      <c r="I448" s="53">
        <f t="shared" si="123"/>
        <v>0.11374268157013052</v>
      </c>
      <c r="J448" s="174"/>
      <c r="K448" s="256">
        <v>1230009.24</v>
      </c>
      <c r="L448" s="16">
        <f t="shared" si="124"/>
        <v>257019.27000000002</v>
      </c>
      <c r="M448" s="53" t="str">
        <f t="shared" si="125"/>
        <v>N.M.</v>
      </c>
      <c r="N448" s="174"/>
      <c r="O448" s="256">
        <v>519009.25</v>
      </c>
      <c r="P448" s="16">
        <f t="shared" si="126"/>
        <v>968019.26</v>
      </c>
      <c r="Q448" s="53">
        <f t="shared" si="127"/>
        <v>1.8651291089706012</v>
      </c>
    </row>
    <row r="449" spans="1:17" s="15" customFormat="1" ht="12.75" hidden="1" outlineLevel="2">
      <c r="A449" s="15" t="s">
        <v>1182</v>
      </c>
      <c r="B449" s="15" t="s">
        <v>1183</v>
      </c>
      <c r="C449" s="134" t="s">
        <v>1184</v>
      </c>
      <c r="D449" s="16"/>
      <c r="E449" s="16"/>
      <c r="F449" s="16">
        <v>628639.1</v>
      </c>
      <c r="G449" s="16">
        <v>0.01</v>
      </c>
      <c r="H449" s="16">
        <f t="shared" si="122"/>
        <v>628639.09</v>
      </c>
      <c r="I449" s="53" t="str">
        <f t="shared" si="123"/>
        <v>N.M.</v>
      </c>
      <c r="J449" s="174"/>
      <c r="K449" s="256">
        <v>516742.98000000004</v>
      </c>
      <c r="L449" s="16">
        <f t="shared" si="124"/>
        <v>111896.11999999994</v>
      </c>
      <c r="M449" s="53" t="str">
        <f t="shared" si="125"/>
        <v>N.M.</v>
      </c>
      <c r="N449" s="174"/>
      <c r="O449" s="256">
        <v>1550590.4100000001</v>
      </c>
      <c r="P449" s="16">
        <f t="shared" si="126"/>
        <v>-921951.3100000002</v>
      </c>
      <c r="Q449" s="53">
        <f t="shared" si="127"/>
        <v>-0.5945808151876807</v>
      </c>
    </row>
    <row r="450" spans="1:17" s="15" customFormat="1" ht="12.75" hidden="1" outlineLevel="2">
      <c r="A450" s="15" t="s">
        <v>1185</v>
      </c>
      <c r="B450" s="15" t="s">
        <v>1186</v>
      </c>
      <c r="C450" s="134" t="s">
        <v>1187</v>
      </c>
      <c r="D450" s="16"/>
      <c r="E450" s="16"/>
      <c r="F450" s="16">
        <v>82090.18000000001</v>
      </c>
      <c r="G450" s="16">
        <v>0</v>
      </c>
      <c r="H450" s="16">
        <f t="shared" si="122"/>
        <v>82090.18000000001</v>
      </c>
      <c r="I450" s="53" t="str">
        <f t="shared" si="123"/>
        <v>N.M.</v>
      </c>
      <c r="J450" s="174"/>
      <c r="K450" s="256">
        <v>67529.18000000001</v>
      </c>
      <c r="L450" s="16">
        <f t="shared" si="124"/>
        <v>14561</v>
      </c>
      <c r="M450" s="53" t="str">
        <f t="shared" si="125"/>
        <v>N.M.</v>
      </c>
      <c r="N450" s="174"/>
      <c r="O450" s="256">
        <v>187360</v>
      </c>
      <c r="P450" s="16">
        <f t="shared" si="126"/>
        <v>-105269.81999999999</v>
      </c>
      <c r="Q450" s="53">
        <f t="shared" si="127"/>
        <v>-0.561858561058924</v>
      </c>
    </row>
    <row r="451" spans="1:17" s="15" customFormat="1" ht="12.75" hidden="1" outlineLevel="2">
      <c r="A451" s="15" t="s">
        <v>1188</v>
      </c>
      <c r="B451" s="15" t="s">
        <v>1189</v>
      </c>
      <c r="C451" s="134" t="s">
        <v>1190</v>
      </c>
      <c r="D451" s="16"/>
      <c r="E451" s="16"/>
      <c r="F451" s="16">
        <v>385430.68</v>
      </c>
      <c r="G451" s="16">
        <v>0</v>
      </c>
      <c r="H451" s="16">
        <f t="shared" si="122"/>
        <v>385430.68</v>
      </c>
      <c r="I451" s="53" t="str">
        <f t="shared" si="123"/>
        <v>N.M.</v>
      </c>
      <c r="J451" s="174"/>
      <c r="K451" s="256">
        <v>317056.68</v>
      </c>
      <c r="L451" s="16">
        <f t="shared" si="124"/>
        <v>68374</v>
      </c>
      <c r="M451" s="53" t="str">
        <f t="shared" si="125"/>
        <v>N.M.</v>
      </c>
      <c r="N451" s="174"/>
      <c r="O451" s="256">
        <v>869620</v>
      </c>
      <c r="P451" s="16">
        <f t="shared" si="126"/>
        <v>-484189.32</v>
      </c>
      <c r="Q451" s="53">
        <f t="shared" si="127"/>
        <v>-0.5567826406936363</v>
      </c>
    </row>
    <row r="452" spans="1:17" s="15" customFormat="1" ht="12.75" hidden="1" outlineLevel="2">
      <c r="A452" s="15" t="s">
        <v>1191</v>
      </c>
      <c r="B452" s="15" t="s">
        <v>1192</v>
      </c>
      <c r="C452" s="134" t="s">
        <v>1193</v>
      </c>
      <c r="D452" s="16"/>
      <c r="E452" s="16"/>
      <c r="F452" s="16">
        <v>28420.597</v>
      </c>
      <c r="G452" s="16">
        <v>22442.75</v>
      </c>
      <c r="H452" s="16">
        <f t="shared" si="122"/>
        <v>5977.847000000002</v>
      </c>
      <c r="I452" s="53">
        <f t="shared" si="123"/>
        <v>0.26635982667008284</v>
      </c>
      <c r="J452" s="174"/>
      <c r="K452" s="256">
        <v>164356.307</v>
      </c>
      <c r="L452" s="16">
        <f t="shared" si="124"/>
        <v>-135935.71</v>
      </c>
      <c r="M452" s="53" t="str">
        <f t="shared" si="125"/>
        <v>N.M.</v>
      </c>
      <c r="N452" s="174"/>
      <c r="O452" s="256">
        <v>12961.75</v>
      </c>
      <c r="P452" s="16">
        <f t="shared" si="126"/>
        <v>15458.847000000002</v>
      </c>
      <c r="Q452" s="53">
        <f t="shared" si="127"/>
        <v>1.1926512237930835</v>
      </c>
    </row>
    <row r="453" spans="1:17" s="15" customFormat="1" ht="12.75" hidden="1" outlineLevel="2">
      <c r="A453" s="15" t="s">
        <v>1194</v>
      </c>
      <c r="B453" s="15" t="s">
        <v>1195</v>
      </c>
      <c r="C453" s="134" t="s">
        <v>1196</v>
      </c>
      <c r="D453" s="16"/>
      <c r="E453" s="16"/>
      <c r="F453" s="16">
        <v>0</v>
      </c>
      <c r="G453" s="16">
        <v>7283122.8</v>
      </c>
      <c r="H453" s="16">
        <f t="shared" si="122"/>
        <v>-7283122.8</v>
      </c>
      <c r="I453" s="53" t="str">
        <f t="shared" si="123"/>
        <v>N.M.</v>
      </c>
      <c r="J453" s="174"/>
      <c r="K453" s="256">
        <v>0</v>
      </c>
      <c r="L453" s="16">
        <f t="shared" si="124"/>
        <v>0</v>
      </c>
      <c r="M453" s="53">
        <f t="shared" si="125"/>
        <v>0</v>
      </c>
      <c r="N453" s="174"/>
      <c r="O453" s="256">
        <v>20006.4</v>
      </c>
      <c r="P453" s="16">
        <f t="shared" si="126"/>
        <v>-20006.4</v>
      </c>
      <c r="Q453" s="53" t="str">
        <f t="shared" si="127"/>
        <v>N.M.</v>
      </c>
    </row>
    <row r="454" spans="1:17" s="15" customFormat="1" ht="12.75" hidden="1" outlineLevel="2">
      <c r="A454" s="15" t="s">
        <v>1197</v>
      </c>
      <c r="B454" s="15" t="s">
        <v>1198</v>
      </c>
      <c r="C454" s="134" t="s">
        <v>1199</v>
      </c>
      <c r="D454" s="16"/>
      <c r="E454" s="16"/>
      <c r="F454" s="16">
        <v>293763.04</v>
      </c>
      <c r="G454" s="16">
        <v>344819</v>
      </c>
      <c r="H454" s="16">
        <f t="shared" si="122"/>
        <v>-51055.96000000002</v>
      </c>
      <c r="I454" s="53">
        <f t="shared" si="123"/>
        <v>-0.14806597084267403</v>
      </c>
      <c r="J454" s="174"/>
      <c r="K454" s="256">
        <v>543631.58</v>
      </c>
      <c r="L454" s="16">
        <f t="shared" si="124"/>
        <v>-249868.53999999998</v>
      </c>
      <c r="M454" s="53" t="str">
        <f t="shared" si="125"/>
        <v>N.M.</v>
      </c>
      <c r="N454" s="174"/>
      <c r="O454" s="256">
        <v>690526.02</v>
      </c>
      <c r="P454" s="16">
        <f t="shared" si="126"/>
        <v>-396762.98000000004</v>
      </c>
      <c r="Q454" s="53">
        <f t="shared" si="127"/>
        <v>-0.5745807811847554</v>
      </c>
    </row>
    <row r="455" spans="1:17" s="15" customFormat="1" ht="12.75" hidden="1" outlineLevel="2">
      <c r="A455" s="15" t="s">
        <v>1200</v>
      </c>
      <c r="B455" s="15" t="s">
        <v>1201</v>
      </c>
      <c r="C455" s="134" t="s">
        <v>1202</v>
      </c>
      <c r="D455" s="16"/>
      <c r="E455" s="16"/>
      <c r="F455" s="16">
        <v>164308.57</v>
      </c>
      <c r="G455" s="16">
        <v>297469.9</v>
      </c>
      <c r="H455" s="16">
        <f t="shared" si="122"/>
        <v>-133161.33000000002</v>
      </c>
      <c r="I455" s="53">
        <f t="shared" si="123"/>
        <v>-0.4476464005265743</v>
      </c>
      <c r="J455" s="174"/>
      <c r="K455" s="256">
        <v>164308.57</v>
      </c>
      <c r="L455" s="16">
        <f t="shared" si="124"/>
        <v>0</v>
      </c>
      <c r="M455" s="53">
        <f t="shared" si="125"/>
        <v>0</v>
      </c>
      <c r="N455" s="174"/>
      <c r="O455" s="256">
        <v>164299.79</v>
      </c>
      <c r="P455" s="16">
        <f t="shared" si="126"/>
        <v>8.779999999998836</v>
      </c>
      <c r="Q455" s="53">
        <f t="shared" si="127"/>
        <v>5.3438899708872636E-05</v>
      </c>
    </row>
    <row r="456" spans="1:17" s="15" customFormat="1" ht="12.75" hidden="1" outlineLevel="2">
      <c r="A456" s="15" t="s">
        <v>1203</v>
      </c>
      <c r="B456" s="15" t="s">
        <v>1204</v>
      </c>
      <c r="C456" s="134" t="s">
        <v>1205</v>
      </c>
      <c r="D456" s="16"/>
      <c r="E456" s="16"/>
      <c r="F456" s="16">
        <v>42482</v>
      </c>
      <c r="G456" s="16">
        <v>42482</v>
      </c>
      <c r="H456" s="16">
        <f t="shared" si="122"/>
        <v>0</v>
      </c>
      <c r="I456" s="53">
        <f t="shared" si="123"/>
        <v>0</v>
      </c>
      <c r="J456" s="174"/>
      <c r="K456" s="256">
        <v>42482</v>
      </c>
      <c r="L456" s="16">
        <f t="shared" si="124"/>
        <v>0</v>
      </c>
      <c r="M456" s="53">
        <f t="shared" si="125"/>
        <v>0</v>
      </c>
      <c r="N456" s="174"/>
      <c r="O456" s="256">
        <v>42482</v>
      </c>
      <c r="P456" s="16">
        <f t="shared" si="126"/>
        <v>0</v>
      </c>
      <c r="Q456" s="53">
        <f t="shared" si="127"/>
        <v>0</v>
      </c>
    </row>
    <row r="457" spans="1:17" s="15" customFormat="1" ht="12.75" hidden="1" outlineLevel="2">
      <c r="A457" s="15" t="s">
        <v>1206</v>
      </c>
      <c r="B457" s="15" t="s">
        <v>1207</v>
      </c>
      <c r="C457" s="134" t="s">
        <v>1208</v>
      </c>
      <c r="D457" s="16"/>
      <c r="E457" s="16"/>
      <c r="F457" s="16">
        <v>103387.34</v>
      </c>
      <c r="G457" s="16">
        <v>0</v>
      </c>
      <c r="H457" s="16">
        <f t="shared" si="122"/>
        <v>103387.34</v>
      </c>
      <c r="I457" s="53" t="str">
        <f t="shared" si="123"/>
        <v>N.M.</v>
      </c>
      <c r="J457" s="174"/>
      <c r="K457" s="256">
        <v>85048.34</v>
      </c>
      <c r="L457" s="16">
        <f t="shared" si="124"/>
        <v>18339</v>
      </c>
      <c r="M457" s="53" t="str">
        <f t="shared" si="125"/>
        <v>N.M.</v>
      </c>
      <c r="N457" s="174"/>
      <c r="O457" s="256">
        <v>240850</v>
      </c>
      <c r="P457" s="16">
        <f t="shared" si="126"/>
        <v>-137462.66</v>
      </c>
      <c r="Q457" s="53">
        <f t="shared" si="127"/>
        <v>-0.5707397135146357</v>
      </c>
    </row>
    <row r="458" spans="1:17" s="15" customFormat="1" ht="12.75" hidden="1" outlineLevel="2">
      <c r="A458" s="15" t="s">
        <v>1209</v>
      </c>
      <c r="B458" s="15" t="s">
        <v>1210</v>
      </c>
      <c r="C458" s="134" t="s">
        <v>1211</v>
      </c>
      <c r="D458" s="16"/>
      <c r="E458" s="16"/>
      <c r="F458" s="16">
        <v>0</v>
      </c>
      <c r="G458" s="16">
        <v>0</v>
      </c>
      <c r="H458" s="16">
        <f t="shared" si="122"/>
        <v>0</v>
      </c>
      <c r="I458" s="53">
        <f t="shared" si="123"/>
        <v>0</v>
      </c>
      <c r="J458" s="174"/>
      <c r="K458" s="256">
        <v>0</v>
      </c>
      <c r="L458" s="16">
        <f t="shared" si="124"/>
        <v>0</v>
      </c>
      <c r="M458" s="53">
        <f t="shared" si="125"/>
        <v>0</v>
      </c>
      <c r="N458" s="174"/>
      <c r="O458" s="256">
        <v>20560</v>
      </c>
      <c r="P458" s="16">
        <f t="shared" si="126"/>
        <v>-20560</v>
      </c>
      <c r="Q458" s="53" t="str">
        <f t="shared" si="127"/>
        <v>N.M.</v>
      </c>
    </row>
    <row r="459" spans="1:17" s="15" customFormat="1" ht="12.75" hidden="1" outlineLevel="2">
      <c r="A459" s="15" t="s">
        <v>1212</v>
      </c>
      <c r="B459" s="15" t="s">
        <v>1213</v>
      </c>
      <c r="C459" s="134" t="s">
        <v>1214</v>
      </c>
      <c r="D459" s="16"/>
      <c r="E459" s="16"/>
      <c r="F459" s="16">
        <v>391803.37</v>
      </c>
      <c r="G459" s="16">
        <v>336919.8</v>
      </c>
      <c r="H459" s="16">
        <f t="shared" si="122"/>
        <v>54883.57000000001</v>
      </c>
      <c r="I459" s="53">
        <f t="shared" si="123"/>
        <v>0.16289802498992345</v>
      </c>
      <c r="J459" s="174"/>
      <c r="K459" s="256">
        <v>391803.37</v>
      </c>
      <c r="L459" s="16">
        <f t="shared" si="124"/>
        <v>0</v>
      </c>
      <c r="M459" s="53">
        <f t="shared" si="125"/>
        <v>0</v>
      </c>
      <c r="N459" s="174"/>
      <c r="O459" s="256">
        <v>452183.31</v>
      </c>
      <c r="P459" s="16">
        <f t="shared" si="126"/>
        <v>-60379.94</v>
      </c>
      <c r="Q459" s="53">
        <f t="shared" si="127"/>
        <v>-0.13352978463535065</v>
      </c>
    </row>
    <row r="460" spans="1:17" s="1" customFormat="1" ht="12.75" hidden="1" outlineLevel="1">
      <c r="A460" s="1" t="s">
        <v>278</v>
      </c>
      <c r="C460" s="115" t="s">
        <v>210</v>
      </c>
      <c r="D460" s="34"/>
      <c r="F460" s="197">
        <v>7995832.253</v>
      </c>
      <c r="G460" s="197">
        <v>13506065.566000002</v>
      </c>
      <c r="H460" s="197">
        <f>+F460-G460</f>
        <v>-5510233.313000002</v>
      </c>
      <c r="I460" s="138">
        <f>IF(G460&lt;0,IF(H460=0,0,IF(OR(G460=0,F460=0),"N.M.",IF(ABS(H460/G460)&gt;=10,"N.M.",H460/(-G460)))),IF(H460=0,0,IF(OR(G460=0,F460=0),"N.M.",IF(ABS(H460/G460)&gt;=10,"N.M.",H460/G460))))</f>
        <v>-0.40798212374086157</v>
      </c>
      <c r="J460" s="167"/>
      <c r="K460" s="197">
        <v>6454993.453000001</v>
      </c>
      <c r="L460" s="197">
        <f>+F460-K460</f>
        <v>1540838.7999999989</v>
      </c>
      <c r="M460" s="138" t="str">
        <f>IF(K460&lt;0,IF(L460=0,0,IF(OR(K460=0,N460=0),"N.M.",IF(ABS(L460/K460)&gt;=10,"N.M.",L460/(-K460)))),IF(L460=0,0,IF(OR(K460=0,N460=0),"N.M.",IF(ABS(L460/K460)&gt;=10,"N.M.",L460/K460))))</f>
        <v>N.M.</v>
      </c>
      <c r="N460" s="167"/>
      <c r="O460" s="197">
        <v>8431294.961000001</v>
      </c>
      <c r="P460" s="197">
        <f>+F460-O460</f>
        <v>-435462.7080000015</v>
      </c>
      <c r="Q460" s="138">
        <f>IF(O460&lt;0,IF(P460=0,0,IF(OR(O460=0,F460=0),"N.M.",IF(ABS(P460/O460)&gt;=10,"N.M.",P460/(-O460)))),IF(P460=0,0,IF(OR(O460=0,F460=0),"N.M.",IF(ABS(P460/O460)&gt;=10,"N.M.",P460/O460))))</f>
        <v>-0.051648377860611945</v>
      </c>
    </row>
    <row r="461" spans="1:17" ht="12.75" collapsed="1">
      <c r="A461" s="11" t="s">
        <v>338</v>
      </c>
      <c r="C461" s="230" t="s">
        <v>199</v>
      </c>
      <c r="D461" s="117"/>
      <c r="E461" s="118"/>
      <c r="F461" s="235">
        <v>15653561.950000001</v>
      </c>
      <c r="G461" s="235">
        <v>21459444.292999998</v>
      </c>
      <c r="H461" s="197">
        <f>+F461-G461</f>
        <v>-5805882.342999997</v>
      </c>
      <c r="I461" s="138">
        <f>IF(G461&lt;0,IF(H461=0,0,IF(OR(G461=0,F461=0),"N.M.",IF(ABS(H461/G461)&gt;=10,"N.M.",H461/(-G461)))),IF(H461=0,0,IF(OR(G461=0,F461=0),"N.M.",IF(ABS(H461/G461)&gt;=10,"N.M.",H461/G461))))</f>
        <v>-0.2705513835180651</v>
      </c>
      <c r="J461" s="166"/>
      <c r="K461" s="235">
        <v>14139752.14</v>
      </c>
      <c r="L461" s="197">
        <f>+F461-K461</f>
        <v>1513809.8100000005</v>
      </c>
      <c r="M461" s="138" t="str">
        <f>IF(K461&lt;0,IF(L461=0,0,IF(OR(K461=0,N461=0),"N.M.",IF(ABS(L461/K461)&gt;=10,"N.M.",L461/(-K461)))),IF(L461=0,0,IF(OR(K461=0,N461=0),"N.M.",IF(ABS(L461/K461)&gt;=10,"N.M.",L461/K461))))</f>
        <v>N.M.</v>
      </c>
      <c r="N461" s="166"/>
      <c r="O461" s="235">
        <v>16935635.828</v>
      </c>
      <c r="P461" s="197">
        <f>+F461-O461</f>
        <v>-1282073.8780000005</v>
      </c>
      <c r="Q461" s="138">
        <f>IF(O461&lt;0,IF(P461=0,0,IF(OR(O461=0,F461=0),"N.M.",IF(ABS(P461/O461)&gt;=10,"N.M.",P461/(-O461)))),IF(P461=0,0,IF(OR(O461=0,F461=0),"N.M.",IF(ABS(P461/O461)&gt;=10,"N.M.",P461/O461))))</f>
        <v>-0.07570273068108396</v>
      </c>
    </row>
    <row r="462" spans="1:17" s="13" customFormat="1" ht="12.75">
      <c r="A462" s="13" t="s">
        <v>279</v>
      </c>
      <c r="C462" s="110" t="s">
        <v>220</v>
      </c>
      <c r="D462" s="33"/>
      <c r="F462" s="33">
        <v>131112461.22600001</v>
      </c>
      <c r="G462" s="33">
        <v>80723345.52000001</v>
      </c>
      <c r="H462" s="74">
        <f>+F462-G462</f>
        <v>50389115.706</v>
      </c>
      <c r="I462" s="137">
        <f>IF(G462&lt;0,IF(H462=0,0,IF(OR(G462=0,F462=0),"N.M.",IF(ABS(H462/G462)&gt;=10,"N.M.",H462/(-G462)))),IF(H462=0,0,IF(OR(G462=0,F462=0),"N.M.",IF(ABS(H462/G462)&gt;=10,"N.M.",H462/G462))))</f>
        <v>0.6242198633047933</v>
      </c>
      <c r="J462" s="168"/>
      <c r="K462" s="33">
        <v>142788359.71</v>
      </c>
      <c r="L462" s="74">
        <f>+F462-K462</f>
        <v>-11675898.483999997</v>
      </c>
      <c r="M462" s="137" t="str">
        <f>IF(K462&lt;0,IF(L462=0,0,IF(OR(K462=0,N462=0),"N.M.",IF(ABS(L462/K462)&gt;=10,"N.M.",L462/(-K462)))),IF(L462=0,0,IF(OR(K462=0,N462=0),"N.M.",IF(ABS(L462/K462)&gt;=10,"N.M.",L462/K462))))</f>
        <v>N.M.</v>
      </c>
      <c r="N462" s="168"/>
      <c r="O462" s="33">
        <v>152094827.945</v>
      </c>
      <c r="P462" s="74">
        <f>+F462-O462</f>
        <v>-20982366.718999982</v>
      </c>
      <c r="Q462" s="137">
        <f>IF(O462&lt;0,IF(P462=0,0,IF(OR(O462=0,F462=0),"N.M.",IF(ABS(P462/O462)&gt;=10,"N.M.",P462/(-O462)))),IF(P462=0,0,IF(OR(O462=0,F462=0),"N.M.",IF(ABS(P462/O462)&gt;=10,"N.M.",P462/O462))))</f>
        <v>-0.13795582007948062</v>
      </c>
    </row>
    <row r="463" spans="3:17" ht="12.75">
      <c r="C463" s="126"/>
      <c r="D463" s="106"/>
      <c r="E463" s="11"/>
      <c r="F463" s="233" t="str">
        <f>IF(ABS(+F298+F300+F302+F304+F329+F343+F307+F348+F385+F393+F395+F399+F406+F461-F462)&gt;$C$579,$J$178," ")</f>
        <v> </v>
      </c>
      <c r="G463" s="233" t="str">
        <f>IF(ABS(+G298+G300+G302+G304+G329+G343+G307+G348+G385+G393+G395+G399+G406+G461-G462)&gt;$C$579,$J$178," ")</f>
        <v> </v>
      </c>
      <c r="H463" s="233" t="str">
        <f>IF(ABS(+H298+H300+H302+H304+H329+H343+H307+H348+H385+H393+H395+H399+H406+H461-H462)&gt;$C$579,$J$178," ")</f>
        <v> </v>
      </c>
      <c r="I463" s="141"/>
      <c r="J463" s="166"/>
      <c r="K463" s="233" t="str">
        <f>IF(ABS(+K298+K300+K302+K304+K329+K343+K307+K348+K385+K393+K395+K399+K406+K461-K462)&gt;$C$579,$J$178," ")</f>
        <v> </v>
      </c>
      <c r="L463" s="233" t="str">
        <f>IF(ABS(+L298+L300+L302+L304+L329+L343+L307+L348+L385+L393+L395+L399+L406+L461-L462)&gt;$C$579,$J$178," ")</f>
        <v> </v>
      </c>
      <c r="M463" s="141"/>
      <c r="N463" s="166"/>
      <c r="O463" s="233" t="str">
        <f>IF(ABS(+O298+O300+O302+O304+O329+O343+O307+O348+O385+O393+O395+O399+O406+O461-O462)&gt;$C$579,$J$178," ")</f>
        <v> </v>
      </c>
      <c r="P463" s="233" t="str">
        <f>IF(ABS(+P298+P300+P302+P304+P329+P343+P307+P348+P385+P393+P395+P399+P406+P461-P462)&gt;$C$579,$J$178," ")</f>
        <v> </v>
      </c>
      <c r="Q463" s="141"/>
    </row>
    <row r="464" spans="3:17" ht="12.75">
      <c r="C464" s="127"/>
      <c r="D464" s="103"/>
      <c r="E464" s="104"/>
      <c r="F464" s="103"/>
      <c r="G464" s="103"/>
      <c r="H464" s="103"/>
      <c r="I464" s="141"/>
      <c r="J464" s="166"/>
      <c r="K464" s="103"/>
      <c r="L464" s="103"/>
      <c r="M464" s="141"/>
      <c r="N464" s="166"/>
      <c r="O464" s="103"/>
      <c r="P464" s="103"/>
      <c r="Q464" s="141"/>
    </row>
    <row r="465" spans="3:17" ht="0.75" customHeight="1" hidden="1" outlineLevel="1">
      <c r="C465" s="127"/>
      <c r="D465" s="103"/>
      <c r="E465" s="104"/>
      <c r="F465" s="103"/>
      <c r="G465" s="103"/>
      <c r="H465" s="103"/>
      <c r="I465" s="141"/>
      <c r="J465" s="166"/>
      <c r="K465" s="103"/>
      <c r="L465" s="103"/>
      <c r="M465" s="141"/>
      <c r="N465" s="166"/>
      <c r="O465" s="103"/>
      <c r="P465" s="103"/>
      <c r="Q465" s="141"/>
    </row>
    <row r="466" spans="1:17" s="15" customFormat="1" ht="12.75" hidden="1" outlineLevel="2">
      <c r="A466" s="15" t="s">
        <v>1215</v>
      </c>
      <c r="B466" s="15" t="s">
        <v>1216</v>
      </c>
      <c r="C466" s="134" t="s">
        <v>1217</v>
      </c>
      <c r="D466" s="16"/>
      <c r="E466" s="16"/>
      <c r="F466" s="16">
        <v>29021003.9</v>
      </c>
      <c r="G466" s="16">
        <v>30549488.9</v>
      </c>
      <c r="H466" s="16">
        <f aca="true" t="shared" si="128" ref="H466:H474">+F466-G466</f>
        <v>-1528485</v>
      </c>
      <c r="I466" s="53">
        <f aca="true" t="shared" si="129" ref="I466:I474">IF(G466&lt;0,IF(H466=0,0,IF(OR(G466=0,F466=0),"N.M.",IF(ABS(H466/G466)&gt;=10,"N.M.",H466/(-G466)))),IF(H466=0,0,IF(OR(G466=0,F466=0),"N.M.",IF(ABS(H466/G466)&gt;=10,"N.M.",H466/G466))))</f>
        <v>-0.05003307927681894</v>
      </c>
      <c r="J466" s="174"/>
      <c r="K466" s="256">
        <v>29151203.9</v>
      </c>
      <c r="L466" s="16">
        <f aca="true" t="shared" si="130" ref="L466:L474">+F466-K466</f>
        <v>-130200</v>
      </c>
      <c r="M466" s="53" t="str">
        <f aca="true" t="shared" si="131" ref="M466:M474">IF(K466&lt;0,IF(L466=0,0,IF(OR(K466=0,N466=0),"N.M.",IF(ABS(L466/K466)&gt;=10,"N.M.",L466/(-K466)))),IF(L466=0,0,IF(OR(K466=0,N466=0),"N.M.",IF(ABS(L466/K466)&gt;=10,"N.M.",L466/K466))))</f>
        <v>N.M.</v>
      </c>
      <c r="N466" s="174"/>
      <c r="O466" s="256">
        <v>29802203.9</v>
      </c>
      <c r="P466" s="16">
        <f aca="true" t="shared" si="132" ref="P466:P474">+F466-O466</f>
        <v>-781200</v>
      </c>
      <c r="Q466" s="53">
        <f aca="true" t="shared" si="133" ref="Q466:Q474">IF(O466&lt;0,IF(P466=0,0,IF(OR(O466=0,F466=0),"N.M.",IF(ABS(P466/O466)&gt;=10,"N.M.",P466/(-O466)))),IF(P466=0,0,IF(OR(O466=0,F466=0),"N.M.",IF(ABS(P466/O466)&gt;=10,"N.M.",P466/O466))))</f>
        <v>-0.026212826495023076</v>
      </c>
    </row>
    <row r="467" spans="1:17" s="15" customFormat="1" ht="12.75" hidden="1" outlineLevel="2">
      <c r="A467" s="15" t="s">
        <v>1218</v>
      </c>
      <c r="B467" s="15" t="s">
        <v>1219</v>
      </c>
      <c r="C467" s="134" t="s">
        <v>1220</v>
      </c>
      <c r="D467" s="16"/>
      <c r="E467" s="16"/>
      <c r="F467" s="16">
        <v>178997837.3</v>
      </c>
      <c r="G467" s="16">
        <v>166053866.3</v>
      </c>
      <c r="H467" s="16">
        <f t="shared" si="128"/>
        <v>12943971</v>
      </c>
      <c r="I467" s="53">
        <f t="shared" si="129"/>
        <v>0.07795043432842973</v>
      </c>
      <c r="J467" s="174"/>
      <c r="K467" s="256">
        <v>177237318.74</v>
      </c>
      <c r="L467" s="16">
        <f t="shared" si="130"/>
        <v>1760518.5600000024</v>
      </c>
      <c r="M467" s="53" t="str">
        <f t="shared" si="131"/>
        <v>N.M.</v>
      </c>
      <c r="N467" s="174"/>
      <c r="O467" s="256">
        <v>168448771.87</v>
      </c>
      <c r="P467" s="16">
        <f t="shared" si="132"/>
        <v>10549065.430000007</v>
      </c>
      <c r="Q467" s="53">
        <f t="shared" si="133"/>
        <v>0.0626247690196354</v>
      </c>
    </row>
    <row r="468" spans="1:17" s="15" customFormat="1" ht="12.75" hidden="1" outlineLevel="2">
      <c r="A468" s="15" t="s">
        <v>1221</v>
      </c>
      <c r="B468" s="15" t="s">
        <v>1222</v>
      </c>
      <c r="C468" s="134" t="s">
        <v>1223</v>
      </c>
      <c r="D468" s="16"/>
      <c r="E468" s="16"/>
      <c r="F468" s="16">
        <v>52526771.83</v>
      </c>
      <c r="G468" s="16">
        <v>50818228.56</v>
      </c>
      <c r="H468" s="16">
        <f t="shared" si="128"/>
        <v>1708543.2699999958</v>
      </c>
      <c r="I468" s="53">
        <f t="shared" si="129"/>
        <v>0.033620677430397934</v>
      </c>
      <c r="J468" s="174"/>
      <c r="K468" s="256">
        <v>52524566.53</v>
      </c>
      <c r="L468" s="16">
        <f t="shared" si="130"/>
        <v>2205.2999999970198</v>
      </c>
      <c r="M468" s="53" t="str">
        <f t="shared" si="131"/>
        <v>N.M.</v>
      </c>
      <c r="N468" s="174"/>
      <c r="O468" s="256">
        <v>52419036.93</v>
      </c>
      <c r="P468" s="16">
        <f t="shared" si="132"/>
        <v>107734.89999999851</v>
      </c>
      <c r="Q468" s="53">
        <f t="shared" si="133"/>
        <v>0.0020552628645937716</v>
      </c>
    </row>
    <row r="469" spans="1:17" s="15" customFormat="1" ht="12.75" hidden="1" outlineLevel="2">
      <c r="A469" s="15" t="s">
        <v>1224</v>
      </c>
      <c r="B469" s="15" t="s">
        <v>1225</v>
      </c>
      <c r="C469" s="134" t="s">
        <v>1226</v>
      </c>
      <c r="D469" s="16"/>
      <c r="E469" s="16"/>
      <c r="F469" s="16">
        <v>-1056586</v>
      </c>
      <c r="G469" s="16">
        <v>-754195</v>
      </c>
      <c r="H469" s="16">
        <f t="shared" si="128"/>
        <v>-302391</v>
      </c>
      <c r="I469" s="53">
        <f t="shared" si="129"/>
        <v>-0.40094537884764553</v>
      </c>
      <c r="J469" s="174"/>
      <c r="K469" s="256">
        <v>-998678</v>
      </c>
      <c r="L469" s="16">
        <f t="shared" si="130"/>
        <v>-57908</v>
      </c>
      <c r="M469" s="53" t="str">
        <f t="shared" si="131"/>
        <v>N.M.</v>
      </c>
      <c r="N469" s="174"/>
      <c r="O469" s="256">
        <v>-709138</v>
      </c>
      <c r="P469" s="16">
        <f t="shared" si="132"/>
        <v>-347448</v>
      </c>
      <c r="Q469" s="53">
        <f t="shared" si="133"/>
        <v>-0.4899582309790196</v>
      </c>
    </row>
    <row r="470" spans="1:17" s="15" customFormat="1" ht="12.75" hidden="1" outlineLevel="2">
      <c r="A470" s="15" t="s">
        <v>1227</v>
      </c>
      <c r="B470" s="15" t="s">
        <v>1228</v>
      </c>
      <c r="C470" s="134" t="s">
        <v>772</v>
      </c>
      <c r="D470" s="16"/>
      <c r="E470" s="16"/>
      <c r="F470" s="16">
        <v>121149.3</v>
      </c>
      <c r="G470" s="16">
        <v>25571.79</v>
      </c>
      <c r="H470" s="16">
        <f t="shared" si="128"/>
        <v>95577.51000000001</v>
      </c>
      <c r="I470" s="53">
        <f t="shared" si="129"/>
        <v>3.7376151610818016</v>
      </c>
      <c r="J470" s="174"/>
      <c r="K470" s="256">
        <v>224534.72</v>
      </c>
      <c r="L470" s="16">
        <f t="shared" si="130"/>
        <v>-103385.42</v>
      </c>
      <c r="M470" s="53" t="str">
        <f t="shared" si="131"/>
        <v>N.M.</v>
      </c>
      <c r="N470" s="174"/>
      <c r="O470" s="256">
        <v>28716.73</v>
      </c>
      <c r="P470" s="16">
        <f t="shared" si="132"/>
        <v>92432.57</v>
      </c>
      <c r="Q470" s="53">
        <f t="shared" si="133"/>
        <v>3.218770730511448</v>
      </c>
    </row>
    <row r="471" spans="1:17" s="15" customFormat="1" ht="12.75" hidden="1" outlineLevel="2">
      <c r="A471" s="15" t="s">
        <v>1229</v>
      </c>
      <c r="B471" s="15" t="s">
        <v>1230</v>
      </c>
      <c r="C471" s="134" t="s">
        <v>778</v>
      </c>
      <c r="D471" s="16"/>
      <c r="E471" s="16"/>
      <c r="F471" s="16">
        <v>12582631.35</v>
      </c>
      <c r="G471" s="16">
        <v>18948029.5</v>
      </c>
      <c r="H471" s="16">
        <f t="shared" si="128"/>
        <v>-6365398.15</v>
      </c>
      <c r="I471" s="53">
        <f t="shared" si="129"/>
        <v>-0.3359398479931647</v>
      </c>
      <c r="J471" s="174"/>
      <c r="K471" s="256">
        <v>12566228.49</v>
      </c>
      <c r="L471" s="16">
        <f t="shared" si="130"/>
        <v>16402.859999999404</v>
      </c>
      <c r="M471" s="53" t="str">
        <f t="shared" si="131"/>
        <v>N.M.</v>
      </c>
      <c r="N471" s="174"/>
      <c r="O471" s="256">
        <v>18350250.05</v>
      </c>
      <c r="P471" s="16">
        <f t="shared" si="132"/>
        <v>-5767618.700000001</v>
      </c>
      <c r="Q471" s="53">
        <f t="shared" si="133"/>
        <v>-0.31430736280348404</v>
      </c>
    </row>
    <row r="472" spans="1:17" s="15" customFormat="1" ht="12.75" hidden="1" outlineLevel="2">
      <c r="A472" s="15" t="s">
        <v>1231</v>
      </c>
      <c r="B472" s="15" t="s">
        <v>1232</v>
      </c>
      <c r="C472" s="134" t="s">
        <v>1233</v>
      </c>
      <c r="D472" s="16"/>
      <c r="E472" s="16"/>
      <c r="F472" s="16">
        <v>52405.89</v>
      </c>
      <c r="G472" s="16">
        <v>125441.09</v>
      </c>
      <c r="H472" s="16">
        <f t="shared" si="128"/>
        <v>-73035.2</v>
      </c>
      <c r="I472" s="53">
        <f t="shared" si="129"/>
        <v>-0.5822270836453988</v>
      </c>
      <c r="J472" s="174"/>
      <c r="K472" s="256">
        <v>54237.44</v>
      </c>
      <c r="L472" s="16">
        <f t="shared" si="130"/>
        <v>-1831.550000000003</v>
      </c>
      <c r="M472" s="53" t="str">
        <f t="shared" si="131"/>
        <v>N.M.</v>
      </c>
      <c r="N472" s="174"/>
      <c r="O472" s="256">
        <v>34017.94</v>
      </c>
      <c r="P472" s="16">
        <f t="shared" si="132"/>
        <v>18387.949999999997</v>
      </c>
      <c r="Q472" s="53">
        <f t="shared" si="133"/>
        <v>0.5405368461464743</v>
      </c>
    </row>
    <row r="473" spans="1:17" s="15" customFormat="1" ht="12.75" hidden="1" outlineLevel="2">
      <c r="A473" s="15" t="s">
        <v>1234</v>
      </c>
      <c r="B473" s="15" t="s">
        <v>1235</v>
      </c>
      <c r="C473" s="134" t="s">
        <v>1236</v>
      </c>
      <c r="D473" s="16"/>
      <c r="E473" s="16"/>
      <c r="F473" s="16">
        <v>43764554.23</v>
      </c>
      <c r="G473" s="16">
        <v>41234863.68</v>
      </c>
      <c r="H473" s="16">
        <f t="shared" si="128"/>
        <v>2529690.549999997</v>
      </c>
      <c r="I473" s="53">
        <f t="shared" si="129"/>
        <v>0.06134834274296301</v>
      </c>
      <c r="J473" s="174"/>
      <c r="K473" s="256">
        <v>43798934.52</v>
      </c>
      <c r="L473" s="16">
        <f t="shared" si="130"/>
        <v>-34380.29000000656</v>
      </c>
      <c r="M473" s="53" t="str">
        <f t="shared" si="131"/>
        <v>N.M.</v>
      </c>
      <c r="N473" s="174"/>
      <c r="O473" s="256">
        <v>43895112.39</v>
      </c>
      <c r="P473" s="16">
        <f t="shared" si="132"/>
        <v>-130558.16000000387</v>
      </c>
      <c r="Q473" s="53">
        <f t="shared" si="133"/>
        <v>-0.0029743211235004627</v>
      </c>
    </row>
    <row r="474" spans="1:17" s="15" customFormat="1" ht="12.75" hidden="1" outlineLevel="2">
      <c r="A474" s="15" t="s">
        <v>1237</v>
      </c>
      <c r="B474" s="15" t="s">
        <v>1238</v>
      </c>
      <c r="C474" s="134" t="s">
        <v>1239</v>
      </c>
      <c r="D474" s="16"/>
      <c r="E474" s="16"/>
      <c r="F474" s="16">
        <v>41515841.07</v>
      </c>
      <c r="G474" s="16">
        <v>37534865</v>
      </c>
      <c r="H474" s="16">
        <f t="shared" si="128"/>
        <v>3980976.0700000003</v>
      </c>
      <c r="I474" s="53">
        <f t="shared" si="129"/>
        <v>0.10606075364864108</v>
      </c>
      <c r="J474" s="174"/>
      <c r="K474" s="256">
        <v>41647036.07</v>
      </c>
      <c r="L474" s="16">
        <f t="shared" si="130"/>
        <v>-131195</v>
      </c>
      <c r="M474" s="53" t="str">
        <f t="shared" si="131"/>
        <v>N.M.</v>
      </c>
      <c r="N474" s="174"/>
      <c r="O474" s="256">
        <v>42232048.27</v>
      </c>
      <c r="P474" s="16">
        <f t="shared" si="132"/>
        <v>-716207.200000003</v>
      </c>
      <c r="Q474" s="53">
        <f t="shared" si="133"/>
        <v>-0.01695885540339204</v>
      </c>
    </row>
    <row r="475" spans="1:17" s="13" customFormat="1" ht="12.75" collapsed="1">
      <c r="A475" s="13" t="s">
        <v>280</v>
      </c>
      <c r="C475" s="110" t="s">
        <v>211</v>
      </c>
      <c r="D475" s="33"/>
      <c r="F475" s="33">
        <v>357525608.87000006</v>
      </c>
      <c r="G475" s="33">
        <v>344536159.82</v>
      </c>
      <c r="H475" s="74">
        <f>+F475-G475</f>
        <v>12989449.050000072</v>
      </c>
      <c r="I475" s="137">
        <f>IF(G475&lt;0,IF(H475=0,0,IF(OR(G475=0,F475=0),"N.M.",IF(ABS(H475/G475)&gt;=10,"N.M.",H475/(-G475)))),IF(H475=0,0,IF(OR(G475=0,F475=0),"N.M.",IF(ABS(H475/G475)&gt;=10,"N.M.",H475/G475))))</f>
        <v>0.0377012649609443</v>
      </c>
      <c r="J475" s="168"/>
      <c r="K475" s="33">
        <v>356205382.40999997</v>
      </c>
      <c r="L475" s="74">
        <f>+F475-K475</f>
        <v>1320226.4600000978</v>
      </c>
      <c r="M475" s="137" t="str">
        <f>IF(K475&lt;0,IF(L475=0,0,IF(OR(K475=0,N475=0),"N.M.",IF(ABS(L475/K475)&gt;=10,"N.M.",L475/(-K475)))),IF(L475=0,0,IF(OR(K475=0,N475=0),"N.M.",IF(ABS(L475/K475)&gt;=10,"N.M.",L475/K475))))</f>
        <v>N.M.</v>
      </c>
      <c r="N475" s="168"/>
      <c r="O475" s="33">
        <v>354501020.08</v>
      </c>
      <c r="P475" s="74">
        <f>+F475-O475</f>
        <v>3024588.790000081</v>
      </c>
      <c r="Q475" s="137">
        <f>IF(O475&lt;0,IF(P475=0,0,IF(OR(O475=0,F475=0),"N.M.",IF(ABS(P475/O475)&gt;=10,"N.M.",P475/(-O475)))),IF(P475=0,0,IF(OR(O475=0,F475=0),"N.M.",IF(ABS(P475/O475)&gt;=10,"N.M.",P475/O475))))</f>
        <v>0.008531960752376748</v>
      </c>
    </row>
    <row r="476" spans="3:17" s="13" customFormat="1" ht="0.75" customHeight="1" hidden="1" outlineLevel="1">
      <c r="C476" s="110"/>
      <c r="D476" s="33"/>
      <c r="F476" s="33"/>
      <c r="G476" s="33"/>
      <c r="H476" s="74"/>
      <c r="I476" s="137"/>
      <c r="J476" s="168"/>
      <c r="K476" s="33"/>
      <c r="L476" s="74"/>
      <c r="M476" s="137"/>
      <c r="N476" s="168"/>
      <c r="O476" s="33"/>
      <c r="P476" s="74"/>
      <c r="Q476" s="137"/>
    </row>
    <row r="477" spans="1:17" s="15" customFormat="1" ht="12.75" hidden="1" outlineLevel="2">
      <c r="A477" s="15" t="s">
        <v>1240</v>
      </c>
      <c r="B477" s="15" t="s">
        <v>1241</v>
      </c>
      <c r="C477" s="134" t="s">
        <v>1242</v>
      </c>
      <c r="D477" s="16"/>
      <c r="E477" s="16"/>
      <c r="F477" s="16">
        <v>813453.96</v>
      </c>
      <c r="G477" s="16">
        <v>1345242</v>
      </c>
      <c r="H477" s="16">
        <f>+F477-G477</f>
        <v>-531788.04</v>
      </c>
      <c r="I477" s="53">
        <f>IF(G477&lt;0,IF(H477=0,0,IF(OR(G477=0,F477=0),"N.M.",IF(ABS(H477/G477)&gt;=10,"N.M.",H477/(-G477)))),IF(H477=0,0,IF(OR(G477=0,F477=0),"N.M.",IF(ABS(H477/G477)&gt;=10,"N.M.",H477/G477))))</f>
        <v>-0.3953103159134193</v>
      </c>
      <c r="J477" s="174"/>
      <c r="K477" s="256">
        <v>843401.8</v>
      </c>
      <c r="L477" s="16">
        <f>+F477-K477</f>
        <v>-29947.840000000084</v>
      </c>
      <c r="M477" s="53" t="str">
        <f>IF(K477&lt;0,IF(L477=0,0,IF(OR(K477=0,N477=0),"N.M.",IF(ABS(L477/K477)&gt;=10,"N.M.",L477/(-K477)))),IF(L477=0,0,IF(OR(K477=0,N477=0),"N.M.",IF(ABS(L477/K477)&gt;=10,"N.M.",L477/K477))))</f>
        <v>N.M.</v>
      </c>
      <c r="N477" s="174"/>
      <c r="O477" s="256">
        <v>993141</v>
      </c>
      <c r="P477" s="16">
        <f>+F477-O477</f>
        <v>-179687.04000000004</v>
      </c>
      <c r="Q477" s="53">
        <f>IF(O477&lt;0,IF(P477=0,0,IF(OR(O477=0,F477=0),"N.M.",IF(ABS(P477/O477)&gt;=10,"N.M.",P477/(-O477)))),IF(P477=0,0,IF(OR(O477=0,F477=0),"N.M.",IF(ABS(P477/O477)&gt;=10,"N.M.",P477/O477))))</f>
        <v>-0.18092802532570906</v>
      </c>
    </row>
    <row r="478" spans="1:17" s="13" customFormat="1" ht="12.75" collapsed="1">
      <c r="A478" s="13" t="s">
        <v>281</v>
      </c>
      <c r="C478" s="110" t="s">
        <v>212</v>
      </c>
      <c r="D478" s="33"/>
      <c r="F478" s="33">
        <v>813453.96</v>
      </c>
      <c r="G478" s="33">
        <v>1345242</v>
      </c>
      <c r="H478" s="74">
        <f>+F478-G478</f>
        <v>-531788.04</v>
      </c>
      <c r="I478" s="137">
        <f>IF(G478&lt;0,IF(H478=0,0,IF(OR(G478=0,F478=0),"N.M.",IF(ABS(H478/G478)&gt;=10,"N.M.",H478/(-G478)))),IF(H478=0,0,IF(OR(G478=0,F478=0),"N.M.",IF(ABS(H478/G478)&gt;=10,"N.M.",H478/G478))))</f>
        <v>-0.3953103159134193</v>
      </c>
      <c r="J478" s="168"/>
      <c r="K478" s="33">
        <v>843401.8</v>
      </c>
      <c r="L478" s="74">
        <f>+F478-K478</f>
        <v>-29947.840000000084</v>
      </c>
      <c r="M478" s="137" t="str">
        <f>IF(K478&lt;0,IF(L478=0,0,IF(OR(K478=0,N478=0),"N.M.",IF(ABS(L478/K478)&gt;=10,"N.M.",L478/(-K478)))),IF(L478=0,0,IF(OR(K478=0,N478=0),"N.M.",IF(ABS(L478/K478)&gt;=10,"N.M.",L478/K478))))</f>
        <v>N.M.</v>
      </c>
      <c r="N478" s="168"/>
      <c r="O478" s="33">
        <v>993141</v>
      </c>
      <c r="P478" s="74">
        <f>+F478-O478</f>
        <v>-179687.04000000004</v>
      </c>
      <c r="Q478" s="137">
        <f>IF(O478&lt;0,IF(P478=0,0,IF(OR(O478=0,F478=0),"N.M.",IF(ABS(P478/O478)&gt;=10,"N.M.",P478/(-O478)))),IF(P478=0,0,IF(OR(O478=0,F478=0),"N.M.",IF(ABS(P478/O478)&gt;=10,"N.M.",P478/O478))))</f>
        <v>-0.18092802532570906</v>
      </c>
    </row>
    <row r="479" spans="3:17" s="13" customFormat="1" ht="0.75" customHeight="1" hidden="1" outlineLevel="1">
      <c r="C479" s="110"/>
      <c r="D479" s="33"/>
      <c r="F479" s="33"/>
      <c r="G479" s="33"/>
      <c r="H479" s="74"/>
      <c r="I479" s="137"/>
      <c r="J479" s="168"/>
      <c r="K479" s="33"/>
      <c r="L479" s="74"/>
      <c r="M479" s="137"/>
      <c r="N479" s="168"/>
      <c r="O479" s="33"/>
      <c r="P479" s="74"/>
      <c r="Q479" s="137"/>
    </row>
    <row r="480" spans="1:17" s="15" customFormat="1" ht="12.75" hidden="1" outlineLevel="2">
      <c r="A480" s="15" t="s">
        <v>1243</v>
      </c>
      <c r="B480" s="15" t="s">
        <v>1244</v>
      </c>
      <c r="C480" s="134" t="s">
        <v>1245</v>
      </c>
      <c r="D480" s="16"/>
      <c r="E480" s="16"/>
      <c r="F480" s="16">
        <v>930584.88</v>
      </c>
      <c r="G480" s="16">
        <v>1407003.88</v>
      </c>
      <c r="H480" s="16">
        <f aca="true" t="shared" si="134" ref="H480:H494">+F480-G480</f>
        <v>-476418.9999999999</v>
      </c>
      <c r="I480" s="53">
        <f aca="true" t="shared" si="135" ref="I480:I494">IF(G480&lt;0,IF(H480=0,0,IF(OR(G480=0,F480=0),"N.M.",IF(ABS(H480/G480)&gt;=10,"N.M.",H480/(-G480)))),IF(H480=0,0,IF(OR(G480=0,F480=0),"N.M.",IF(ABS(H480/G480)&gt;=10,"N.M.",H480/G480))))</f>
        <v>-0.3386053206903736</v>
      </c>
      <c r="J480" s="174"/>
      <c r="K480" s="256">
        <v>0</v>
      </c>
      <c r="L480" s="16">
        <f>+F480-K480</f>
        <v>930584.88</v>
      </c>
      <c r="M480" s="53" t="str">
        <f>IF(K480&lt;0,IF(L480=0,0,IF(OR(K480=0,N480=0),"N.M.",IF(ABS(L480/K480)&gt;=10,"N.M.",L480/(-K480)))),IF(L480=0,0,IF(OR(K480=0,N480=0),"N.M.",IF(ABS(L480/K480)&gt;=10,"N.M.",L480/K480))))</f>
        <v>N.M.</v>
      </c>
      <c r="N480" s="174"/>
      <c r="O480" s="256">
        <v>863928.88</v>
      </c>
      <c r="P480" s="16">
        <f>+F480-O480</f>
        <v>66656</v>
      </c>
      <c r="Q480" s="53">
        <f>IF(O480&lt;0,IF(P480=0,0,IF(OR(O480=0,F480=0),"N.M.",IF(ABS(P480/O480)&gt;=10,"N.M.",P480/(-O480)))),IF(P480=0,0,IF(OR(O480=0,F480=0),"N.M.",IF(ABS(P480/O480)&gt;=10,"N.M.",P480/O480))))</f>
        <v>0.07715449910645422</v>
      </c>
    </row>
    <row r="481" spans="1:17" s="13" customFormat="1" ht="12.75" hidden="1" outlineLevel="1">
      <c r="A481" s="11" t="s">
        <v>282</v>
      </c>
      <c r="B481" s="11"/>
      <c r="C481" s="123" t="s">
        <v>222</v>
      </c>
      <c r="D481" s="18"/>
      <c r="E481" s="11"/>
      <c r="F481" s="18">
        <v>930584.88</v>
      </c>
      <c r="G481" s="18">
        <v>1407003.88</v>
      </c>
      <c r="H481" s="51">
        <f t="shared" si="134"/>
        <v>-476418.9999999999</v>
      </c>
      <c r="I481" s="136">
        <f t="shared" si="135"/>
        <v>-0.3386053206903736</v>
      </c>
      <c r="J481" s="168"/>
      <c r="K481" s="18">
        <v>0</v>
      </c>
      <c r="L481" s="51">
        <f aca="true" t="shared" si="136" ref="L481:L494">+F481-K481</f>
        <v>930584.88</v>
      </c>
      <c r="M481" s="136" t="str">
        <f aca="true" t="shared" si="137" ref="M481:M494">IF(K481&lt;0,IF(L481=0,0,IF(OR(K481=0,N481=0),"N.M.",IF(ABS(L481/K481)&gt;=10,"N.M.",L481/(-K481)))),IF(L481=0,0,IF(OR(K481=0,N481=0),"N.M.",IF(ABS(L481/K481)&gt;=10,"N.M.",L481/K481))))</f>
        <v>N.M.</v>
      </c>
      <c r="N481" s="168"/>
      <c r="O481" s="18">
        <v>863928.88</v>
      </c>
      <c r="P481" s="51">
        <f aca="true" t="shared" si="138" ref="P481:P494">+F481-O481</f>
        <v>66656</v>
      </c>
      <c r="Q481" s="136">
        <f aca="true" t="shared" si="139" ref="Q481:Q494">IF(O481&lt;0,IF(P481=0,0,IF(OR(O481=0,F481=0),"N.M.",IF(ABS(P481/O481)&gt;=10,"N.M.",P481/(-O481)))),IF(P481=0,0,IF(OR(O481=0,F481=0),"N.M.",IF(ABS(P481/O481)&gt;=10,"N.M.",P481/O481))))</f>
        <v>0.07715449910645422</v>
      </c>
    </row>
    <row r="482" spans="1:17" s="13" customFormat="1" ht="12.75" hidden="1" outlineLevel="1">
      <c r="A482" s="11" t="s">
        <v>283</v>
      </c>
      <c r="B482" s="11"/>
      <c r="C482" s="123" t="s">
        <v>223</v>
      </c>
      <c r="D482" s="18"/>
      <c r="E482" s="11"/>
      <c r="F482" s="18">
        <v>0</v>
      </c>
      <c r="G482" s="18">
        <v>0</v>
      </c>
      <c r="H482" s="51">
        <f t="shared" si="134"/>
        <v>0</v>
      </c>
      <c r="I482" s="136">
        <f t="shared" si="135"/>
        <v>0</v>
      </c>
      <c r="J482" s="168"/>
      <c r="K482" s="18">
        <v>0</v>
      </c>
      <c r="L482" s="51">
        <f t="shared" si="136"/>
        <v>0</v>
      </c>
      <c r="M482" s="136">
        <f t="shared" si="137"/>
        <v>0</v>
      </c>
      <c r="N482" s="168"/>
      <c r="O482" s="18">
        <v>0</v>
      </c>
      <c r="P482" s="51">
        <f t="shared" si="138"/>
        <v>0</v>
      </c>
      <c r="Q482" s="136">
        <f t="shared" si="139"/>
        <v>0</v>
      </c>
    </row>
    <row r="483" spans="1:17" s="13" customFormat="1" ht="12.75" hidden="1" outlineLevel="1">
      <c r="A483" s="11" t="s">
        <v>284</v>
      </c>
      <c r="B483" s="11"/>
      <c r="C483" s="123" t="s">
        <v>224</v>
      </c>
      <c r="D483" s="18"/>
      <c r="E483" s="11"/>
      <c r="F483" s="18">
        <v>0</v>
      </c>
      <c r="G483" s="18">
        <v>0</v>
      </c>
      <c r="H483" s="51">
        <f t="shared" si="134"/>
        <v>0</v>
      </c>
      <c r="I483" s="136">
        <f t="shared" si="135"/>
        <v>0</v>
      </c>
      <c r="J483" s="168"/>
      <c r="K483" s="18">
        <v>0</v>
      </c>
      <c r="L483" s="51">
        <f t="shared" si="136"/>
        <v>0</v>
      </c>
      <c r="M483" s="136">
        <f t="shared" si="137"/>
        <v>0</v>
      </c>
      <c r="N483" s="168"/>
      <c r="O483" s="18">
        <v>0</v>
      </c>
      <c r="P483" s="51">
        <f t="shared" si="138"/>
        <v>0</v>
      </c>
      <c r="Q483" s="136">
        <f t="shared" si="139"/>
        <v>0</v>
      </c>
    </row>
    <row r="484" spans="1:17" s="15" customFormat="1" ht="12.75" hidden="1" outlineLevel="2">
      <c r="A484" s="15" t="s">
        <v>1246</v>
      </c>
      <c r="B484" s="15" t="s">
        <v>1247</v>
      </c>
      <c r="C484" s="134" t="s">
        <v>1248</v>
      </c>
      <c r="D484" s="16"/>
      <c r="E484" s="16"/>
      <c r="F484" s="16">
        <v>711360.65</v>
      </c>
      <c r="G484" s="16">
        <v>0</v>
      </c>
      <c r="H484" s="16">
        <f t="shared" si="134"/>
        <v>711360.65</v>
      </c>
      <c r="I484" s="53" t="str">
        <f t="shared" si="135"/>
        <v>N.M.</v>
      </c>
      <c r="J484" s="174"/>
      <c r="K484" s="256">
        <v>0</v>
      </c>
      <c r="L484" s="16">
        <f>+F484-K484</f>
        <v>711360.65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0</v>
      </c>
      <c r="P484" s="16">
        <f>+F484-O484</f>
        <v>711360.65</v>
      </c>
      <c r="Q484" s="53" t="str">
        <f>IF(O484&lt;0,IF(P484=0,0,IF(OR(O484=0,F484=0),"N.M.",IF(ABS(P484/O484)&gt;=10,"N.M.",P484/(-O484)))),IF(P484=0,0,IF(OR(O484=0,F484=0),"N.M.",IF(ABS(P484/O484)&gt;=10,"N.M.",P484/O484))))</f>
        <v>N.M.</v>
      </c>
    </row>
    <row r="485" spans="1:17" s="15" customFormat="1" ht="12.75" hidden="1" outlineLevel="2">
      <c r="A485" s="15" t="s">
        <v>1249</v>
      </c>
      <c r="B485" s="15" t="s">
        <v>1250</v>
      </c>
      <c r="C485" s="134" t="s">
        <v>1251</v>
      </c>
      <c r="D485" s="16"/>
      <c r="E485" s="16"/>
      <c r="F485" s="16">
        <v>5802588.57</v>
      </c>
      <c r="G485" s="16">
        <v>8449837.06</v>
      </c>
      <c r="H485" s="16">
        <f t="shared" si="134"/>
        <v>-2647248.49</v>
      </c>
      <c r="I485" s="53">
        <f t="shared" si="135"/>
        <v>-0.3132898860892354</v>
      </c>
      <c r="J485" s="174"/>
      <c r="K485" s="256">
        <v>6156170.93</v>
      </c>
      <c r="L485" s="16">
        <f>+F485-K485</f>
        <v>-353582.3599999994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5844355.89</v>
      </c>
      <c r="P485" s="16">
        <f>+F485-O485</f>
        <v>-41767.31999999937</v>
      </c>
      <c r="Q485" s="53">
        <f>IF(O485&lt;0,IF(P485=0,0,IF(OR(O485=0,F485=0),"N.M.",IF(ABS(P485/O485)&gt;=10,"N.M.",P485/(-O485)))),IF(P485=0,0,IF(OR(O485=0,F485=0),"N.M.",IF(ABS(P485/O485)&gt;=10,"N.M.",P485/O485))))</f>
        <v>-0.007146607904468215</v>
      </c>
    </row>
    <row r="486" spans="1:17" s="15" customFormat="1" ht="12.75" hidden="1" outlineLevel="2">
      <c r="A486" s="15" t="s">
        <v>1252</v>
      </c>
      <c r="B486" s="15" t="s">
        <v>1253</v>
      </c>
      <c r="C486" s="134" t="s">
        <v>1254</v>
      </c>
      <c r="D486" s="16"/>
      <c r="E486" s="16"/>
      <c r="F486" s="16">
        <v>1882514</v>
      </c>
      <c r="G486" s="16">
        <v>0</v>
      </c>
      <c r="H486" s="16">
        <f t="shared" si="134"/>
        <v>1882514</v>
      </c>
      <c r="I486" s="53" t="str">
        <f t="shared" si="135"/>
        <v>N.M.</v>
      </c>
      <c r="J486" s="174"/>
      <c r="K486" s="256">
        <v>1392742</v>
      </c>
      <c r="L486" s="16">
        <f>+F486-K486</f>
        <v>489772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0</v>
      </c>
      <c r="P486" s="16">
        <f>+F486-O486</f>
        <v>1882514</v>
      </c>
      <c r="Q486" s="53" t="str">
        <f>IF(O486&lt;0,IF(P486=0,0,IF(OR(O486=0,F486=0),"N.M.",IF(ABS(P486/O486)&gt;=10,"N.M.",P486/(-O486)))),IF(P486=0,0,IF(OR(O486=0,F486=0),"N.M.",IF(ABS(P486/O486)&gt;=10,"N.M.",P486/O486))))</f>
        <v>N.M.</v>
      </c>
    </row>
    <row r="487" spans="1:17" s="15" customFormat="1" ht="12.75" hidden="1" outlineLevel="2">
      <c r="A487" s="15" t="s">
        <v>1255</v>
      </c>
      <c r="B487" s="15" t="s">
        <v>1256</v>
      </c>
      <c r="C487" s="134" t="s">
        <v>1257</v>
      </c>
      <c r="D487" s="16"/>
      <c r="E487" s="16"/>
      <c r="F487" s="16">
        <v>233676.22</v>
      </c>
      <c r="G487" s="16">
        <v>47106.63</v>
      </c>
      <c r="H487" s="16">
        <f t="shared" si="134"/>
        <v>186569.59</v>
      </c>
      <c r="I487" s="53">
        <f t="shared" si="135"/>
        <v>3.960580283497249</v>
      </c>
      <c r="J487" s="174"/>
      <c r="K487" s="256">
        <v>194699.87</v>
      </c>
      <c r="L487" s="16">
        <f>+F487-K487</f>
        <v>38976.350000000006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177765.21</v>
      </c>
      <c r="P487" s="16">
        <f>+F487-O487</f>
        <v>55911.01000000001</v>
      </c>
      <c r="Q487" s="53">
        <f>IF(O487&lt;0,IF(P487=0,0,IF(OR(O487=0,F487=0),"N.M.",IF(ABS(P487/O487)&gt;=10,"N.M.",P487/(-O487)))),IF(P487=0,0,IF(OR(O487=0,F487=0),"N.M.",IF(ABS(P487/O487)&gt;=10,"N.M.",P487/O487))))</f>
        <v>0.31452166596602343</v>
      </c>
    </row>
    <row r="488" spans="1:17" s="15" customFormat="1" ht="12.75" hidden="1" outlineLevel="2">
      <c r="A488" s="15" t="s">
        <v>1258</v>
      </c>
      <c r="B488" s="15" t="s">
        <v>1259</v>
      </c>
      <c r="C488" s="134" t="s">
        <v>1260</v>
      </c>
      <c r="D488" s="16"/>
      <c r="E488" s="16"/>
      <c r="F488" s="16">
        <v>594</v>
      </c>
      <c r="G488" s="16">
        <v>548</v>
      </c>
      <c r="H488" s="16">
        <f t="shared" si="134"/>
        <v>46</v>
      </c>
      <c r="I488" s="53">
        <f t="shared" si="135"/>
        <v>0.08394160583941605</v>
      </c>
      <c r="J488" s="174"/>
      <c r="K488" s="256">
        <v>584</v>
      </c>
      <c r="L488" s="16">
        <f>+F488-K488</f>
        <v>10</v>
      </c>
      <c r="M488" s="53" t="str">
        <f>IF(K488&lt;0,IF(L488=0,0,IF(OR(K488=0,N488=0),"N.M.",IF(ABS(L488/K488)&gt;=10,"N.M.",L488/(-K488)))),IF(L488=0,0,IF(OR(K488=0,N488=0),"N.M.",IF(ABS(L488/K488)&gt;=10,"N.M.",L488/K488))))</f>
        <v>N.M.</v>
      </c>
      <c r="N488" s="174"/>
      <c r="O488" s="256">
        <v>584</v>
      </c>
      <c r="P488" s="16">
        <f>+F488-O488</f>
        <v>10</v>
      </c>
      <c r="Q488" s="53">
        <f>IF(O488&lt;0,IF(P488=0,0,IF(OR(O488=0,F488=0),"N.M.",IF(ABS(P488/O488)&gt;=10,"N.M.",P488/(-O488)))),IF(P488=0,0,IF(OR(O488=0,F488=0),"N.M.",IF(ABS(P488/O488)&gt;=10,"N.M.",P488/O488))))</f>
        <v>0.017123287671232876</v>
      </c>
    </row>
    <row r="489" spans="1:17" s="13" customFormat="1" ht="12.75" hidden="1" outlineLevel="1">
      <c r="A489" s="11" t="s">
        <v>285</v>
      </c>
      <c r="B489" s="11"/>
      <c r="C489" s="123" t="s">
        <v>225</v>
      </c>
      <c r="D489" s="18"/>
      <c r="E489" s="11"/>
      <c r="F489" s="18">
        <v>8630733.440000001</v>
      </c>
      <c r="G489" s="18">
        <v>8497491.690000001</v>
      </c>
      <c r="H489" s="51">
        <f t="shared" si="134"/>
        <v>133241.75</v>
      </c>
      <c r="I489" s="136">
        <f t="shared" si="135"/>
        <v>0.01568012713172774</v>
      </c>
      <c r="J489" s="168"/>
      <c r="K489" s="18">
        <v>7744196.8</v>
      </c>
      <c r="L489" s="51">
        <f t="shared" si="136"/>
        <v>886536.6400000015</v>
      </c>
      <c r="M489" s="136" t="str">
        <f t="shared" si="137"/>
        <v>N.M.</v>
      </c>
      <c r="N489" s="168"/>
      <c r="O489" s="18">
        <v>6022705.1</v>
      </c>
      <c r="P489" s="51">
        <f t="shared" si="138"/>
        <v>2608028.3400000017</v>
      </c>
      <c r="Q489" s="136">
        <f t="shared" si="139"/>
        <v>0.4330327148177987</v>
      </c>
    </row>
    <row r="490" spans="1:17" s="15" customFormat="1" ht="12.75" hidden="1" outlineLevel="2">
      <c r="A490" s="15" t="s">
        <v>1261</v>
      </c>
      <c r="B490" s="15" t="s">
        <v>1262</v>
      </c>
      <c r="C490" s="134" t="s">
        <v>1263</v>
      </c>
      <c r="D490" s="16"/>
      <c r="E490" s="16"/>
      <c r="F490" s="16">
        <v>438013.68</v>
      </c>
      <c r="G490" s="16">
        <v>724361.08</v>
      </c>
      <c r="H490" s="16">
        <f t="shared" si="134"/>
        <v>-286347.39999999997</v>
      </c>
      <c r="I490" s="53">
        <f t="shared" si="135"/>
        <v>-0.39531030573867937</v>
      </c>
      <c r="J490" s="174"/>
      <c r="K490" s="256">
        <v>454139.44</v>
      </c>
      <c r="L490" s="16">
        <f>+F490-K490</f>
        <v>-16125.76000000001</v>
      </c>
      <c r="M490" s="53" t="str">
        <f>IF(K490&lt;0,IF(L490=0,0,IF(OR(K490=0,N490=0),"N.M.",IF(ABS(L490/K490)&gt;=10,"N.M.",L490/(-K490)))),IF(L490=0,0,IF(OR(K490=0,N490=0),"N.M.",IF(ABS(L490/K490)&gt;=10,"N.M.",L490/K490))))</f>
        <v>N.M.</v>
      </c>
      <c r="N490" s="174"/>
      <c r="O490" s="256">
        <v>534768.23</v>
      </c>
      <c r="P490" s="16">
        <f>+F490-O490</f>
        <v>-96754.54999999999</v>
      </c>
      <c r="Q490" s="53">
        <f>IF(O490&lt;0,IF(P490=0,0,IF(OR(O490=0,F490=0),"N.M.",IF(ABS(P490/O490)&gt;=10,"N.M.",P490/(-O490)))),IF(P490=0,0,IF(OR(O490=0,F490=0),"N.M.",IF(ABS(P490/O490)&gt;=10,"N.M.",P490/O490))))</f>
        <v>-0.18092800688627295</v>
      </c>
    </row>
    <row r="491" spans="1:17" s="15" customFormat="1" ht="12.75" hidden="1" outlineLevel="2">
      <c r="A491" s="15" t="s">
        <v>1264</v>
      </c>
      <c r="B491" s="15" t="s">
        <v>1265</v>
      </c>
      <c r="C491" s="134" t="s">
        <v>1266</v>
      </c>
      <c r="D491" s="16"/>
      <c r="E491" s="16"/>
      <c r="F491" s="16">
        <v>1625516.9100000001</v>
      </c>
      <c r="G491" s="16">
        <v>1160299.99</v>
      </c>
      <c r="H491" s="16">
        <f t="shared" si="134"/>
        <v>465216.92000000016</v>
      </c>
      <c r="I491" s="53">
        <f t="shared" si="135"/>
        <v>0.4009453796513436</v>
      </c>
      <c r="J491" s="174"/>
      <c r="K491" s="256">
        <v>1536427.67</v>
      </c>
      <c r="L491" s="16">
        <f>+F491-K491</f>
        <v>89089.24000000022</v>
      </c>
      <c r="M491" s="53" t="str">
        <f>IF(K491&lt;0,IF(L491=0,0,IF(OR(K491=0,N491=0),"N.M.",IF(ABS(L491/K491)&gt;=10,"N.M.",L491/(-K491)))),IF(L491=0,0,IF(OR(K491=0,N491=0),"N.M.",IF(ABS(L491/K491)&gt;=10,"N.M.",L491/K491))))</f>
        <v>N.M.</v>
      </c>
      <c r="N491" s="174"/>
      <c r="O491" s="256">
        <v>1090981.53</v>
      </c>
      <c r="P491" s="16">
        <f>+F491-O491</f>
        <v>534535.3800000001</v>
      </c>
      <c r="Q491" s="53">
        <f>IF(O491&lt;0,IF(P491=0,0,IF(OR(O491=0,F491=0),"N.M.",IF(ABS(P491/O491)&gt;=10,"N.M.",P491/(-O491)))),IF(P491=0,0,IF(OR(O491=0,F491=0),"N.M.",IF(ABS(P491/O491)&gt;=10,"N.M.",P491/O491))))</f>
        <v>0.4899582305485961</v>
      </c>
    </row>
    <row r="492" spans="1:17" s="13" customFormat="1" ht="12.75" hidden="1" outlineLevel="1">
      <c r="A492" s="11" t="s">
        <v>286</v>
      </c>
      <c r="B492" s="11"/>
      <c r="C492" s="123" t="s">
        <v>226</v>
      </c>
      <c r="D492" s="18"/>
      <c r="E492" s="11"/>
      <c r="F492" s="18">
        <v>2063530.59</v>
      </c>
      <c r="G492" s="18">
        <v>1884661.0699999998</v>
      </c>
      <c r="H492" s="51">
        <f t="shared" si="134"/>
        <v>178869.52000000025</v>
      </c>
      <c r="I492" s="136">
        <f t="shared" si="135"/>
        <v>0.09490805686350823</v>
      </c>
      <c r="J492" s="168"/>
      <c r="K492" s="18">
        <v>1990567.1099999999</v>
      </c>
      <c r="L492" s="51">
        <f t="shared" si="136"/>
        <v>72963.48000000021</v>
      </c>
      <c r="M492" s="136" t="str">
        <f t="shared" si="137"/>
        <v>N.M.</v>
      </c>
      <c r="N492" s="168"/>
      <c r="O492" s="18">
        <v>1625749.76</v>
      </c>
      <c r="P492" s="51">
        <f t="shared" si="138"/>
        <v>437780.8300000001</v>
      </c>
      <c r="Q492" s="136">
        <f t="shared" si="139"/>
        <v>0.26927934468832404</v>
      </c>
    </row>
    <row r="493" spans="1:17" s="13" customFormat="1" ht="12.75" hidden="1" outlineLevel="1">
      <c r="A493" s="11" t="s">
        <v>287</v>
      </c>
      <c r="B493" s="11"/>
      <c r="C493" s="123" t="s">
        <v>227</v>
      </c>
      <c r="D493" s="18"/>
      <c r="E493" s="11"/>
      <c r="F493" s="18">
        <v>0</v>
      </c>
      <c r="G493" s="18">
        <v>0</v>
      </c>
      <c r="H493" s="51">
        <f t="shared" si="134"/>
        <v>0</v>
      </c>
      <c r="I493" s="136">
        <f t="shared" si="135"/>
        <v>0</v>
      </c>
      <c r="J493" s="168"/>
      <c r="K493" s="18">
        <v>0</v>
      </c>
      <c r="L493" s="51">
        <f t="shared" si="136"/>
        <v>0</v>
      </c>
      <c r="M493" s="136">
        <f t="shared" si="137"/>
        <v>0</v>
      </c>
      <c r="N493" s="168"/>
      <c r="O493" s="18">
        <v>0</v>
      </c>
      <c r="P493" s="51">
        <f t="shared" si="138"/>
        <v>0</v>
      </c>
      <c r="Q493" s="136">
        <f t="shared" si="139"/>
        <v>0</v>
      </c>
    </row>
    <row r="494" spans="1:17" s="13" customFormat="1" ht="12.75" collapsed="1">
      <c r="A494" s="13" t="s">
        <v>339</v>
      </c>
      <c r="C494" s="110" t="s">
        <v>213</v>
      </c>
      <c r="D494" s="33"/>
      <c r="F494" s="33">
        <v>11624848.91</v>
      </c>
      <c r="G494" s="33">
        <v>11789156.64</v>
      </c>
      <c r="H494" s="74">
        <f t="shared" si="134"/>
        <v>-164307.73000000045</v>
      </c>
      <c r="I494" s="137">
        <f t="shared" si="135"/>
        <v>-0.013937191184864979</v>
      </c>
      <c r="J494" s="168"/>
      <c r="K494" s="33">
        <v>9734763.91</v>
      </c>
      <c r="L494" s="74">
        <f t="shared" si="136"/>
        <v>1890085</v>
      </c>
      <c r="M494" s="137" t="str">
        <f t="shared" si="137"/>
        <v>N.M.</v>
      </c>
      <c r="N494" s="168"/>
      <c r="O494" s="33">
        <v>8512383.74</v>
      </c>
      <c r="P494" s="74">
        <f t="shared" si="138"/>
        <v>3112465.17</v>
      </c>
      <c r="Q494" s="137">
        <f t="shared" si="139"/>
        <v>0.36563966863646113</v>
      </c>
    </row>
    <row r="495" spans="3:17" ht="12.75">
      <c r="C495" s="126"/>
      <c r="E495" s="11"/>
      <c r="H495" s="18"/>
      <c r="I495" s="141"/>
      <c r="J495" s="166"/>
      <c r="K495" s="18"/>
      <c r="L495" s="18"/>
      <c r="M495" s="141"/>
      <c r="N495" s="166"/>
      <c r="O495" s="18"/>
      <c r="P495" s="18"/>
      <c r="Q495" s="141"/>
    </row>
    <row r="496" spans="3:17" ht="0.75" customHeight="1" hidden="1" outlineLevel="1">
      <c r="C496" s="126"/>
      <c r="E496" s="11"/>
      <c r="H496" s="18"/>
      <c r="I496" s="141"/>
      <c r="J496" s="166"/>
      <c r="K496" s="18"/>
      <c r="L496" s="18"/>
      <c r="M496" s="141"/>
      <c r="N496" s="166"/>
      <c r="O496" s="18"/>
      <c r="P496" s="18"/>
      <c r="Q496" s="141"/>
    </row>
    <row r="497" spans="1:17" s="15" customFormat="1" ht="12.75" hidden="1" outlineLevel="2">
      <c r="A497" s="15" t="s">
        <v>1267</v>
      </c>
      <c r="B497" s="15" t="s">
        <v>1268</v>
      </c>
      <c r="C497" s="134" t="s">
        <v>1269</v>
      </c>
      <c r="D497" s="16"/>
      <c r="E497" s="16"/>
      <c r="F497" s="16">
        <v>3094072.86</v>
      </c>
      <c r="G497" s="16">
        <v>6657555.27</v>
      </c>
      <c r="H497" s="16">
        <f aca="true" t="shared" si="140" ref="H497:H502">+F497-G497</f>
        <v>-3563482.4099999997</v>
      </c>
      <c r="I497" s="53">
        <f aca="true" t="shared" si="141" ref="I497:I502">IF(G497&lt;0,IF(H497=0,0,IF(OR(G497=0,F497=0),"N.M.",IF(ABS(H497/G497)&gt;=10,"N.M.",H497/(-G497)))),IF(H497=0,0,IF(OR(G497=0,F497=0),"N.M.",IF(ABS(H497/G497)&gt;=10,"N.M.",H497/G497))))</f>
        <v>-0.5352538980874281</v>
      </c>
      <c r="J497" s="174"/>
      <c r="K497" s="256">
        <v>2195889.75</v>
      </c>
      <c r="L497" s="16">
        <f aca="true" t="shared" si="142" ref="L497:L502">+F497-K497</f>
        <v>898183.1099999999</v>
      </c>
      <c r="M497" s="53" t="str">
        <f aca="true" t="shared" si="143" ref="M497:M502">IF(K497&lt;0,IF(L497=0,0,IF(OR(K497=0,N497=0),"N.M.",IF(ABS(L497/K497)&gt;=10,"N.M.",L497/(-K497)))),IF(L497=0,0,IF(OR(K497=0,N497=0),"N.M.",IF(ABS(L497/K497)&gt;=10,"N.M.",L497/K497))))</f>
        <v>N.M.</v>
      </c>
      <c r="N497" s="174"/>
      <c r="O497" s="256">
        <v>4013269.72</v>
      </c>
      <c r="P497" s="16">
        <f aca="true" t="shared" si="144" ref="P497:P502">+F497-O497</f>
        <v>-919196.8600000003</v>
      </c>
      <c r="Q497" s="53">
        <f aca="true" t="shared" si="145" ref="Q497:Q502">IF(O497&lt;0,IF(P497=0,0,IF(OR(O497=0,F497=0),"N.M.",IF(ABS(P497/O497)&gt;=10,"N.M.",P497/(-O497)))),IF(P497=0,0,IF(OR(O497=0,F497=0),"N.M.",IF(ABS(P497/O497)&gt;=10,"N.M.",P497/O497))))</f>
        <v>-0.22903939284698768</v>
      </c>
    </row>
    <row r="498" spans="1:17" s="15" customFormat="1" ht="12.75" hidden="1" outlineLevel="2">
      <c r="A498" s="15" t="s">
        <v>1270</v>
      </c>
      <c r="B498" s="15" t="s">
        <v>1271</v>
      </c>
      <c r="C498" s="134" t="s">
        <v>1272</v>
      </c>
      <c r="D498" s="16"/>
      <c r="E498" s="16"/>
      <c r="F498" s="16">
        <v>0</v>
      </c>
      <c r="G498" s="16">
        <v>85800</v>
      </c>
      <c r="H498" s="16">
        <f t="shared" si="140"/>
        <v>-85800</v>
      </c>
      <c r="I498" s="53" t="str">
        <f t="shared" si="141"/>
        <v>N.M.</v>
      </c>
      <c r="J498" s="174"/>
      <c r="K498" s="256">
        <v>0</v>
      </c>
      <c r="L498" s="16">
        <f t="shared" si="142"/>
        <v>0</v>
      </c>
      <c r="M498" s="53">
        <f t="shared" si="143"/>
        <v>0</v>
      </c>
      <c r="N498" s="174"/>
      <c r="O498" s="256">
        <v>0</v>
      </c>
      <c r="P498" s="16">
        <f t="shared" si="144"/>
        <v>0</v>
      </c>
      <c r="Q498" s="53">
        <f t="shared" si="145"/>
        <v>0</v>
      </c>
    </row>
    <row r="499" spans="1:17" s="15" customFormat="1" ht="12.75" hidden="1" outlineLevel="2">
      <c r="A499" s="15" t="s">
        <v>1273</v>
      </c>
      <c r="B499" s="15" t="s">
        <v>1274</v>
      </c>
      <c r="C499" s="134" t="s">
        <v>1275</v>
      </c>
      <c r="D499" s="16"/>
      <c r="E499" s="16"/>
      <c r="F499" s="16">
        <v>0</v>
      </c>
      <c r="G499" s="16">
        <v>18357.86</v>
      </c>
      <c r="H499" s="16">
        <f t="shared" si="140"/>
        <v>-18357.86</v>
      </c>
      <c r="I499" s="53" t="str">
        <f t="shared" si="141"/>
        <v>N.M.</v>
      </c>
      <c r="J499" s="174"/>
      <c r="K499" s="256">
        <v>0</v>
      </c>
      <c r="L499" s="16">
        <f t="shared" si="142"/>
        <v>0</v>
      </c>
      <c r="M499" s="53">
        <f t="shared" si="143"/>
        <v>0</v>
      </c>
      <c r="N499" s="174"/>
      <c r="O499" s="256">
        <v>6526.89</v>
      </c>
      <c r="P499" s="16">
        <f t="shared" si="144"/>
        <v>-6526.89</v>
      </c>
      <c r="Q499" s="53" t="str">
        <f t="shared" si="145"/>
        <v>N.M.</v>
      </c>
    </row>
    <row r="500" spans="1:17" s="15" customFormat="1" ht="12.75" hidden="1" outlineLevel="2">
      <c r="A500" s="15" t="s">
        <v>1276</v>
      </c>
      <c r="B500" s="15" t="s">
        <v>1277</v>
      </c>
      <c r="C500" s="134" t="s">
        <v>1278</v>
      </c>
      <c r="D500" s="16"/>
      <c r="E500" s="16"/>
      <c r="F500" s="16">
        <v>-900423</v>
      </c>
      <c r="G500" s="16">
        <v>-2680494</v>
      </c>
      <c r="H500" s="16">
        <f t="shared" si="140"/>
        <v>1780071</v>
      </c>
      <c r="I500" s="53">
        <f t="shared" si="141"/>
        <v>0.6640831876512314</v>
      </c>
      <c r="J500" s="174"/>
      <c r="K500" s="256">
        <v>-158215</v>
      </c>
      <c r="L500" s="16">
        <f t="shared" si="142"/>
        <v>-742208</v>
      </c>
      <c r="M500" s="53" t="str">
        <f t="shared" si="143"/>
        <v>N.M.</v>
      </c>
      <c r="N500" s="174"/>
      <c r="O500" s="256">
        <v>-1717192</v>
      </c>
      <c r="P500" s="16">
        <f t="shared" si="144"/>
        <v>816769</v>
      </c>
      <c r="Q500" s="53">
        <f t="shared" si="145"/>
        <v>0.47564221123788136</v>
      </c>
    </row>
    <row r="501" spans="1:17" s="15" customFormat="1" ht="12.75" hidden="1" outlineLevel="2">
      <c r="A501" s="15" t="s">
        <v>1279</v>
      </c>
      <c r="B501" s="15" t="s">
        <v>1280</v>
      </c>
      <c r="C501" s="134" t="s">
        <v>1281</v>
      </c>
      <c r="D501" s="16"/>
      <c r="E501" s="16"/>
      <c r="F501" s="16">
        <v>19753</v>
      </c>
      <c r="G501" s="16">
        <v>47264</v>
      </c>
      <c r="H501" s="16">
        <f t="shared" si="140"/>
        <v>-27511</v>
      </c>
      <c r="I501" s="53">
        <f t="shared" si="141"/>
        <v>-0.5820709207853758</v>
      </c>
      <c r="J501" s="174"/>
      <c r="K501" s="256">
        <v>12111</v>
      </c>
      <c r="L501" s="16">
        <f t="shared" si="142"/>
        <v>7642</v>
      </c>
      <c r="M501" s="53" t="str">
        <f t="shared" si="143"/>
        <v>N.M.</v>
      </c>
      <c r="N501" s="174"/>
      <c r="O501" s="256">
        <v>61</v>
      </c>
      <c r="P501" s="16">
        <f t="shared" si="144"/>
        <v>19692</v>
      </c>
      <c r="Q501" s="53" t="str">
        <f t="shared" si="145"/>
        <v>N.M.</v>
      </c>
    </row>
    <row r="502" spans="1:17" ht="12.75" collapsed="1">
      <c r="A502" s="11" t="s">
        <v>288</v>
      </c>
      <c r="C502" s="128" t="s">
        <v>214</v>
      </c>
      <c r="E502" s="11"/>
      <c r="F502" s="18">
        <v>2213402.86</v>
      </c>
      <c r="G502" s="18">
        <v>4128483.13</v>
      </c>
      <c r="H502" s="51">
        <f t="shared" si="140"/>
        <v>-1915080.27</v>
      </c>
      <c r="I502" s="136">
        <f t="shared" si="141"/>
        <v>-0.4638701938937074</v>
      </c>
      <c r="J502" s="166"/>
      <c r="K502" s="18">
        <v>2049785.75</v>
      </c>
      <c r="L502" s="51">
        <f t="shared" si="142"/>
        <v>163617.10999999987</v>
      </c>
      <c r="M502" s="136" t="str">
        <f t="shared" si="143"/>
        <v>N.M.</v>
      </c>
      <c r="N502" s="166"/>
      <c r="O502" s="18">
        <v>2302665.6100000003</v>
      </c>
      <c r="P502" s="51">
        <f t="shared" si="144"/>
        <v>-89262.75000000047</v>
      </c>
      <c r="Q502" s="136">
        <f t="shared" si="145"/>
        <v>-0.038764964227698026</v>
      </c>
    </row>
    <row r="503" spans="3:17" ht="0.75" customHeight="1" hidden="1" outlineLevel="1">
      <c r="C503" s="128"/>
      <c r="E503" s="11"/>
      <c r="H503" s="51"/>
      <c r="I503" s="136"/>
      <c r="J503" s="166"/>
      <c r="K503" s="18"/>
      <c r="L503" s="51"/>
      <c r="M503" s="136"/>
      <c r="N503" s="166"/>
      <c r="O503" s="18"/>
      <c r="P503" s="51"/>
      <c r="Q503" s="136"/>
    </row>
    <row r="504" spans="1:17" s="15" customFormat="1" ht="12.75" hidden="1" outlineLevel="2">
      <c r="A504" s="15" t="s">
        <v>1282</v>
      </c>
      <c r="B504" s="15" t="s">
        <v>1283</v>
      </c>
      <c r="C504" s="134" t="s">
        <v>1284</v>
      </c>
      <c r="D504" s="16"/>
      <c r="E504" s="16"/>
      <c r="F504" s="16">
        <v>99923.26000000001</v>
      </c>
      <c r="G504" s="16">
        <v>77921.5</v>
      </c>
      <c r="H504" s="16">
        <f>+F504-G504</f>
        <v>22001.76000000001</v>
      </c>
      <c r="I504" s="53">
        <f>IF(G504&lt;0,IF(H504=0,0,IF(OR(G504=0,F504=0),"N.M.",IF(ABS(H504/G504)&gt;=10,"N.M.",H504/(-G504)))),IF(H504=0,0,IF(OR(G504=0,F504=0),"N.M.",IF(ABS(H504/G504)&gt;=10,"N.M.",H504/G504))))</f>
        <v>0.2823580141552718</v>
      </c>
      <c r="J504" s="174"/>
      <c r="K504" s="256">
        <v>88159.62</v>
      </c>
      <c r="L504" s="16">
        <f>+F504-K504</f>
        <v>11763.640000000014</v>
      </c>
      <c r="M504" s="53" t="str">
        <f>IF(K504&lt;0,IF(L504=0,0,IF(OR(K504=0,N504=0),"N.M.",IF(ABS(L504/K504)&gt;=10,"N.M.",L504/(-K504)))),IF(L504=0,0,IF(OR(K504=0,N504=0),"N.M.",IF(ABS(L504/K504)&gt;=10,"N.M.",L504/K504))))</f>
        <v>N.M.</v>
      </c>
      <c r="N504" s="174"/>
      <c r="O504" s="256">
        <v>93401.81</v>
      </c>
      <c r="P504" s="16">
        <f>+F504-O504</f>
        <v>6521.450000000012</v>
      </c>
      <c r="Q504" s="53">
        <f>IF(O504&lt;0,IF(P504=0,0,IF(OR(O504=0,F504=0),"N.M.",IF(ABS(P504/O504)&gt;=10,"N.M.",P504/(-O504)))),IF(P504=0,0,IF(OR(O504=0,F504=0),"N.M.",IF(ABS(P504/O504)&gt;=10,"N.M.",P504/O504))))</f>
        <v>0.06982145206822021</v>
      </c>
    </row>
    <row r="505" spans="1:17" ht="12.75" collapsed="1">
      <c r="A505" s="11" t="s">
        <v>289</v>
      </c>
      <c r="C505" s="128" t="s">
        <v>215</v>
      </c>
      <c r="E505" s="11"/>
      <c r="F505" s="18">
        <v>99923.26000000001</v>
      </c>
      <c r="G505" s="18">
        <v>77921.5</v>
      </c>
      <c r="H505" s="51">
        <f>+F505-G505</f>
        <v>22001.76000000001</v>
      </c>
      <c r="I505" s="136">
        <f>IF(G505&lt;0,IF(H505=0,0,IF(OR(G505=0,F505=0),"N.M.",IF(ABS(H505/G505)&gt;=10,"N.M.",H505/(-G505)))),IF(H505=0,0,IF(OR(G505=0,F505=0),"N.M.",IF(ABS(H505/G505)&gt;=10,"N.M.",H505/G505))))</f>
        <v>0.2823580141552718</v>
      </c>
      <c r="J505" s="166"/>
      <c r="K505" s="18">
        <v>88159.62</v>
      </c>
      <c r="L505" s="51">
        <f>+F505-K505</f>
        <v>11763.640000000014</v>
      </c>
      <c r="M505" s="136" t="str">
        <f>IF(K505&lt;0,IF(L505=0,0,IF(OR(K505=0,N505=0),"N.M.",IF(ABS(L505/K505)&gt;=10,"N.M.",L505/(-K505)))),IF(L505=0,0,IF(OR(K505=0,N505=0),"N.M.",IF(ABS(L505/K505)&gt;=10,"N.M.",L505/K505))))</f>
        <v>N.M.</v>
      </c>
      <c r="N505" s="166"/>
      <c r="O505" s="18">
        <v>93401.81</v>
      </c>
      <c r="P505" s="51">
        <f>+F505-O505</f>
        <v>6521.450000000012</v>
      </c>
      <c r="Q505" s="136">
        <f>IF(O505&lt;0,IF(P505=0,0,IF(OR(O505=0,F505=0),"N.M.",IF(ABS(P505/O505)&gt;=10,"N.M.",P505/(-O505)))),IF(P505=0,0,IF(OR(O505=0,F505=0),"N.M.",IF(ABS(P505/O505)&gt;=10,"N.M.",P505/O505))))</f>
        <v>0.06982145206822021</v>
      </c>
    </row>
    <row r="506" spans="3:17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  <c r="N506" s="166"/>
      <c r="O506" s="18"/>
      <c r="P506" s="51"/>
      <c r="Q506" s="136"/>
    </row>
    <row r="507" spans="1:17" ht="12.75" collapsed="1">
      <c r="A507" s="11" t="s">
        <v>290</v>
      </c>
      <c r="C507" s="128" t="s">
        <v>216</v>
      </c>
      <c r="E507" s="11"/>
      <c r="F507" s="18">
        <v>0</v>
      </c>
      <c r="G507" s="18">
        <v>0</v>
      </c>
      <c r="H507" s="51">
        <f>+F507-G507</f>
        <v>0</v>
      </c>
      <c r="I507" s="136">
        <f>IF(G507&lt;0,IF(H507=0,0,IF(OR(G507=0,F507=0),"N.M.",IF(ABS(H507/G507)&gt;=10,"N.M.",H507/(-G507)))),IF(H507=0,0,IF(OR(G507=0,F507=0),"N.M.",IF(ABS(H507/G507)&gt;=10,"N.M.",H507/G507))))</f>
        <v>0</v>
      </c>
      <c r="J507" s="166"/>
      <c r="K507" s="18">
        <v>0</v>
      </c>
      <c r="L507" s="51">
        <f>+F507-K507</f>
        <v>0</v>
      </c>
      <c r="M507" s="136">
        <f>IF(K507&lt;0,IF(L507=0,0,IF(OR(K507=0,N507=0),"N.M.",IF(ABS(L507/K507)&gt;=10,"N.M.",L507/(-K507)))),IF(L507=0,0,IF(OR(K507=0,N507=0),"N.M.",IF(ABS(L507/K507)&gt;=10,"N.M.",L507/K507))))</f>
        <v>0</v>
      </c>
      <c r="N507" s="166"/>
      <c r="O507" s="18">
        <v>0</v>
      </c>
      <c r="P507" s="51">
        <f>+F507-O507</f>
        <v>0</v>
      </c>
      <c r="Q507" s="136">
        <f>IF(O507&lt;0,IF(P507=0,0,IF(OR(O507=0,F507=0),"N.M.",IF(ABS(P507/O507)&gt;=10,"N.M.",P507/(-O507)))),IF(P507=0,0,IF(OR(O507=0,F507=0),"N.M.",IF(ABS(P507/O507)&gt;=10,"N.M.",P507/O507))))</f>
        <v>0</v>
      </c>
    </row>
    <row r="508" spans="3:17" ht="0.75" customHeight="1" hidden="1" outlineLevel="1">
      <c r="C508" s="128"/>
      <c r="E508" s="11"/>
      <c r="H508" s="51"/>
      <c r="I508" s="136"/>
      <c r="J508" s="166"/>
      <c r="K508" s="18"/>
      <c r="L508" s="51"/>
      <c r="M508" s="136"/>
      <c r="N508" s="166"/>
      <c r="O508" s="18"/>
      <c r="P508" s="51"/>
      <c r="Q508" s="136"/>
    </row>
    <row r="509" spans="1:17" ht="12.75" collapsed="1">
      <c r="A509" s="11" t="s">
        <v>291</v>
      </c>
      <c r="C509" s="128" t="s">
        <v>217</v>
      </c>
      <c r="E509" s="11"/>
      <c r="F509" s="18">
        <v>0</v>
      </c>
      <c r="G509" s="18">
        <v>0</v>
      </c>
      <c r="H509" s="51">
        <f>+F509-G509</f>
        <v>0</v>
      </c>
      <c r="I509" s="136">
        <f>IF(G509&lt;0,IF(H509=0,0,IF(OR(G509=0,F509=0),"N.M.",IF(ABS(H509/G509)&gt;=10,"N.M.",H509/(-G509)))),IF(H509=0,0,IF(OR(G509=0,F509=0),"N.M.",IF(ABS(H509/G509)&gt;=10,"N.M.",H509/G509))))</f>
        <v>0</v>
      </c>
      <c r="J509" s="166"/>
      <c r="K509" s="18">
        <v>0</v>
      </c>
      <c r="L509" s="51">
        <f>+F509-K509</f>
        <v>0</v>
      </c>
      <c r="M509" s="136">
        <f>IF(K509&lt;0,IF(L509=0,0,IF(OR(K509=0,N509=0),"N.M.",IF(ABS(L509/K509)&gt;=10,"N.M.",L509/(-K509)))),IF(L509=0,0,IF(OR(K509=0,N509=0),"N.M.",IF(ABS(L509/K509)&gt;=10,"N.M.",L509/K509))))</f>
        <v>0</v>
      </c>
      <c r="N509" s="166"/>
      <c r="O509" s="18">
        <v>0</v>
      </c>
      <c r="P509" s="51">
        <f>+F509-O509</f>
        <v>0</v>
      </c>
      <c r="Q509" s="136">
        <f>IF(O509&lt;0,IF(P509=0,0,IF(OR(O509=0,F509=0),"N.M.",IF(ABS(P509/O509)&gt;=10,"N.M.",P509/(-O509)))),IF(P509=0,0,IF(OR(O509=0,F509=0),"N.M.",IF(ABS(P509/O509)&gt;=10,"N.M.",P509/O509))))</f>
        <v>0</v>
      </c>
    </row>
    <row r="510" spans="3:17" ht="0.75" customHeight="1" hidden="1" outlineLevel="1">
      <c r="C510" s="128"/>
      <c r="E510" s="11"/>
      <c r="H510" s="51"/>
      <c r="I510" s="136"/>
      <c r="J510" s="166"/>
      <c r="K510" s="18"/>
      <c r="L510" s="51"/>
      <c r="M510" s="136"/>
      <c r="N510" s="166"/>
      <c r="O510" s="18"/>
      <c r="P510" s="51"/>
      <c r="Q510" s="136"/>
    </row>
    <row r="511" spans="1:17" s="15" customFormat="1" ht="12.75" hidden="1" outlineLevel="2">
      <c r="A511" s="15" t="s">
        <v>1285</v>
      </c>
      <c r="B511" s="15" t="s">
        <v>1286</v>
      </c>
      <c r="C511" s="134" t="s">
        <v>218</v>
      </c>
      <c r="D511" s="16"/>
      <c r="E511" s="16"/>
      <c r="F511" s="16">
        <v>14378.39</v>
      </c>
      <c r="G511" s="16">
        <v>295032.14</v>
      </c>
      <c r="H511" s="16">
        <f aca="true" t="shared" si="146" ref="H511:H520">+F511-G511</f>
        <v>-280653.75</v>
      </c>
      <c r="I511" s="53">
        <f aca="true" t="shared" si="147" ref="I511:I520">IF(G511&lt;0,IF(H511=0,0,IF(OR(G511=0,F511=0),"N.M.",IF(ABS(H511/G511)&gt;=10,"N.M.",H511/(-G511)))),IF(H511=0,0,IF(OR(G511=0,F511=0),"N.M.",IF(ABS(H511/G511)&gt;=10,"N.M.",H511/G511))))</f>
        <v>-0.9512650045517075</v>
      </c>
      <c r="J511" s="174"/>
      <c r="K511" s="256">
        <v>14378.39</v>
      </c>
      <c r="L511" s="16">
        <f aca="true" t="shared" si="148" ref="L511:L520">+F511-K511</f>
        <v>0</v>
      </c>
      <c r="M511" s="53">
        <f aca="true" t="shared" si="149" ref="M511:M520">IF(K511&lt;0,IF(L511=0,0,IF(OR(K511=0,N511=0),"N.M.",IF(ABS(L511/K511)&gt;=10,"N.M.",L511/(-K511)))),IF(L511=0,0,IF(OR(K511=0,N511=0),"N.M.",IF(ABS(L511/K511)&gt;=10,"N.M.",L511/K511))))</f>
        <v>0</v>
      </c>
      <c r="N511" s="174"/>
      <c r="O511" s="256">
        <v>14378.39</v>
      </c>
      <c r="P511" s="16">
        <f aca="true" t="shared" si="150" ref="P511:P520">+F511-O511</f>
        <v>0</v>
      </c>
      <c r="Q511" s="53">
        <f aca="true" t="shared" si="151" ref="Q511:Q520">IF(O511&lt;0,IF(P511=0,0,IF(OR(O511=0,F511=0),"N.M.",IF(ABS(P511/O511)&gt;=10,"N.M.",P511/(-O511)))),IF(P511=0,0,IF(OR(O511=0,F511=0),"N.M.",IF(ABS(P511/O511)&gt;=10,"N.M.",P511/O511))))</f>
        <v>0</v>
      </c>
    </row>
    <row r="512" spans="1:17" s="15" customFormat="1" ht="12.75" hidden="1" outlineLevel="2">
      <c r="A512" s="15" t="s">
        <v>1287</v>
      </c>
      <c r="B512" s="15" t="s">
        <v>1288</v>
      </c>
      <c r="C512" s="134" t="s">
        <v>1289</v>
      </c>
      <c r="D512" s="16"/>
      <c r="E512" s="16"/>
      <c r="F512" s="16">
        <v>854466.49</v>
      </c>
      <c r="G512" s="16">
        <v>1036660.74</v>
      </c>
      <c r="H512" s="16">
        <f t="shared" si="146"/>
        <v>-182194.25</v>
      </c>
      <c r="I512" s="53">
        <f t="shared" si="147"/>
        <v>-0.17575108516215246</v>
      </c>
      <c r="J512" s="174"/>
      <c r="K512" s="256">
        <v>857803.68</v>
      </c>
      <c r="L512" s="16">
        <f t="shared" si="148"/>
        <v>-3337.1900000000605</v>
      </c>
      <c r="M512" s="53" t="str">
        <f t="shared" si="149"/>
        <v>N.M.</v>
      </c>
      <c r="N512" s="174"/>
      <c r="O512" s="256">
        <v>827471.65</v>
      </c>
      <c r="P512" s="16">
        <f t="shared" si="150"/>
        <v>26994.839999999967</v>
      </c>
      <c r="Q512" s="53">
        <f t="shared" si="151"/>
        <v>0.03262328080968087</v>
      </c>
    </row>
    <row r="513" spans="1:17" s="15" customFormat="1" ht="12.75" hidden="1" outlineLevel="2">
      <c r="A513" s="15" t="s">
        <v>1290</v>
      </c>
      <c r="B513" s="15" t="s">
        <v>1291</v>
      </c>
      <c r="C513" s="134" t="s">
        <v>1292</v>
      </c>
      <c r="D513" s="16"/>
      <c r="E513" s="16"/>
      <c r="F513" s="16">
        <v>44033.840000000004</v>
      </c>
      <c r="G513" s="16">
        <v>116187.58</v>
      </c>
      <c r="H513" s="16">
        <f t="shared" si="146"/>
        <v>-72153.73999999999</v>
      </c>
      <c r="I513" s="53">
        <f t="shared" si="147"/>
        <v>-0.621010782735986</v>
      </c>
      <c r="J513" s="174"/>
      <c r="K513" s="256">
        <v>82212.52</v>
      </c>
      <c r="L513" s="16">
        <f t="shared" si="148"/>
        <v>-38178.68</v>
      </c>
      <c r="M513" s="53" t="str">
        <f t="shared" si="149"/>
        <v>N.M.</v>
      </c>
      <c r="N513" s="174"/>
      <c r="O513" s="256">
        <v>97251.23</v>
      </c>
      <c r="P513" s="16">
        <f t="shared" si="150"/>
        <v>-53217.38999999999</v>
      </c>
      <c r="Q513" s="53">
        <f t="shared" si="151"/>
        <v>-0.5472155981986037</v>
      </c>
    </row>
    <row r="514" spans="1:17" s="15" customFormat="1" ht="12.75" hidden="1" outlineLevel="2">
      <c r="A514" s="15" t="s">
        <v>1293</v>
      </c>
      <c r="B514" s="15" t="s">
        <v>1294</v>
      </c>
      <c r="C514" s="134" t="s">
        <v>1295</v>
      </c>
      <c r="D514" s="16"/>
      <c r="E514" s="16"/>
      <c r="F514" s="16">
        <v>247911.39</v>
      </c>
      <c r="G514" s="16">
        <v>240015.30000000002</v>
      </c>
      <c r="H514" s="16">
        <f t="shared" si="146"/>
        <v>7896.0899999999965</v>
      </c>
      <c r="I514" s="53">
        <f t="shared" si="147"/>
        <v>0.03289827773479439</v>
      </c>
      <c r="J514" s="174"/>
      <c r="K514" s="256">
        <v>247273.19</v>
      </c>
      <c r="L514" s="16">
        <f t="shared" si="148"/>
        <v>638.2000000000116</v>
      </c>
      <c r="M514" s="53" t="str">
        <f t="shared" si="149"/>
        <v>N.M.</v>
      </c>
      <c r="N514" s="174"/>
      <c r="O514" s="256">
        <v>243963.72</v>
      </c>
      <c r="P514" s="16">
        <f t="shared" si="150"/>
        <v>3947.670000000013</v>
      </c>
      <c r="Q514" s="53">
        <f t="shared" si="151"/>
        <v>0.016181381395561655</v>
      </c>
    </row>
    <row r="515" spans="1:17" s="15" customFormat="1" ht="12.75" hidden="1" outlineLevel="2">
      <c r="A515" s="15" t="s">
        <v>1296</v>
      </c>
      <c r="B515" s="15" t="s">
        <v>1297</v>
      </c>
      <c r="C515" s="134" t="s">
        <v>1298</v>
      </c>
      <c r="D515" s="16"/>
      <c r="E515" s="16"/>
      <c r="F515" s="16">
        <v>169807</v>
      </c>
      <c r="G515" s="16">
        <v>173938</v>
      </c>
      <c r="H515" s="16">
        <f t="shared" si="146"/>
        <v>-4131</v>
      </c>
      <c r="I515" s="53">
        <f t="shared" si="147"/>
        <v>-0.023749841897687682</v>
      </c>
      <c r="J515" s="174"/>
      <c r="K515" s="256">
        <v>170173</v>
      </c>
      <c r="L515" s="16">
        <f t="shared" si="148"/>
        <v>-366</v>
      </c>
      <c r="M515" s="53" t="str">
        <f t="shared" si="149"/>
        <v>N.M.</v>
      </c>
      <c r="N515" s="174"/>
      <c r="O515" s="256">
        <v>172006</v>
      </c>
      <c r="P515" s="16">
        <f t="shared" si="150"/>
        <v>-2199</v>
      </c>
      <c r="Q515" s="53">
        <f t="shared" si="151"/>
        <v>-0.012784437752171435</v>
      </c>
    </row>
    <row r="516" spans="1:17" s="15" customFormat="1" ht="12.75" hidden="1" outlineLevel="2">
      <c r="A516" s="15" t="s">
        <v>1299</v>
      </c>
      <c r="B516" s="15" t="s">
        <v>1300</v>
      </c>
      <c r="C516" s="134" t="s">
        <v>1301</v>
      </c>
      <c r="D516" s="16"/>
      <c r="E516" s="16"/>
      <c r="F516" s="16">
        <v>990617.74</v>
      </c>
      <c r="G516" s="16">
        <v>364.88</v>
      </c>
      <c r="H516" s="16">
        <f t="shared" si="146"/>
        <v>990252.86</v>
      </c>
      <c r="I516" s="53" t="str">
        <f t="shared" si="147"/>
        <v>N.M.</v>
      </c>
      <c r="J516" s="174"/>
      <c r="K516" s="256">
        <v>987972.74</v>
      </c>
      <c r="L516" s="16">
        <f t="shared" si="148"/>
        <v>2645</v>
      </c>
      <c r="M516" s="53" t="str">
        <f t="shared" si="149"/>
        <v>N.M.</v>
      </c>
      <c r="N516" s="174"/>
      <c r="O516" s="256">
        <v>1031514.73</v>
      </c>
      <c r="P516" s="16">
        <f t="shared" si="150"/>
        <v>-40896.98999999999</v>
      </c>
      <c r="Q516" s="53">
        <f t="shared" si="151"/>
        <v>-0.0396475094446785</v>
      </c>
    </row>
    <row r="517" spans="1:17" s="15" customFormat="1" ht="12.75" hidden="1" outlineLevel="2">
      <c r="A517" s="15" t="s">
        <v>1302</v>
      </c>
      <c r="B517" s="15" t="s">
        <v>1303</v>
      </c>
      <c r="C517" s="134" t="s">
        <v>1304</v>
      </c>
      <c r="D517" s="16"/>
      <c r="E517" s="16"/>
      <c r="F517" s="16">
        <v>309624.02</v>
      </c>
      <c r="G517" s="16">
        <v>595622.15</v>
      </c>
      <c r="H517" s="16">
        <f t="shared" si="146"/>
        <v>-285998.13</v>
      </c>
      <c r="I517" s="53">
        <f t="shared" si="147"/>
        <v>-0.48016704885807215</v>
      </c>
      <c r="J517" s="174"/>
      <c r="K517" s="256">
        <v>309624.02</v>
      </c>
      <c r="L517" s="16">
        <f t="shared" si="148"/>
        <v>0</v>
      </c>
      <c r="M517" s="53">
        <f t="shared" si="149"/>
        <v>0</v>
      </c>
      <c r="N517" s="174"/>
      <c r="O517" s="256">
        <v>325920.02</v>
      </c>
      <c r="P517" s="16">
        <f t="shared" si="150"/>
        <v>-16296</v>
      </c>
      <c r="Q517" s="53">
        <f t="shared" si="151"/>
        <v>-0.04999999693176258</v>
      </c>
    </row>
    <row r="518" spans="1:17" s="15" customFormat="1" ht="12.75" hidden="1" outlineLevel="2">
      <c r="A518" s="15" t="s">
        <v>1305</v>
      </c>
      <c r="B518" s="15" t="s">
        <v>1306</v>
      </c>
      <c r="C518" s="134" t="s">
        <v>1307</v>
      </c>
      <c r="D518" s="16"/>
      <c r="E518" s="16"/>
      <c r="F518" s="16">
        <v>1219514.49</v>
      </c>
      <c r="G518" s="16">
        <v>1425492.6</v>
      </c>
      <c r="H518" s="16">
        <f t="shared" si="146"/>
        <v>-205978.1100000001</v>
      </c>
      <c r="I518" s="53">
        <f t="shared" si="147"/>
        <v>-0.14449609208774572</v>
      </c>
      <c r="J518" s="174"/>
      <c r="K518" s="256">
        <v>1274870.35</v>
      </c>
      <c r="L518" s="16">
        <f t="shared" si="148"/>
        <v>-55355.8600000001</v>
      </c>
      <c r="M518" s="53" t="str">
        <f t="shared" si="149"/>
        <v>N.M.</v>
      </c>
      <c r="N518" s="174"/>
      <c r="O518" s="256">
        <v>1425492.6</v>
      </c>
      <c r="P518" s="16">
        <f t="shared" si="150"/>
        <v>-205978.1100000001</v>
      </c>
      <c r="Q518" s="53">
        <f t="shared" si="151"/>
        <v>-0.14449609208774572</v>
      </c>
    </row>
    <row r="519" spans="1:17" s="15" customFormat="1" ht="12.75" hidden="1" outlineLevel="2">
      <c r="A519" s="15" t="s">
        <v>1308</v>
      </c>
      <c r="B519" s="15" t="s">
        <v>1309</v>
      </c>
      <c r="C519" s="134" t="s">
        <v>1310</v>
      </c>
      <c r="D519" s="16"/>
      <c r="E519" s="16"/>
      <c r="F519" s="16">
        <v>137063.12</v>
      </c>
      <c r="G519" s="16">
        <v>150618.92</v>
      </c>
      <c r="H519" s="16">
        <f t="shared" si="146"/>
        <v>-13555.800000000017</v>
      </c>
      <c r="I519" s="53">
        <f t="shared" si="147"/>
        <v>-0.09000064533725256</v>
      </c>
      <c r="J519" s="174"/>
      <c r="K519" s="256">
        <v>138192.77</v>
      </c>
      <c r="L519" s="16">
        <f t="shared" si="148"/>
        <v>-1129.6499999999942</v>
      </c>
      <c r="M519" s="53" t="str">
        <f t="shared" si="149"/>
        <v>N.M.</v>
      </c>
      <c r="N519" s="174"/>
      <c r="O519" s="256">
        <v>143841.02</v>
      </c>
      <c r="P519" s="16">
        <f t="shared" si="150"/>
        <v>-6777.899999999994</v>
      </c>
      <c r="Q519" s="53">
        <f t="shared" si="151"/>
        <v>-0.04712077264190698</v>
      </c>
    </row>
    <row r="520" spans="1:17" s="15" customFormat="1" ht="12.75" hidden="1" outlineLevel="2">
      <c r="A520" s="15" t="s">
        <v>1311</v>
      </c>
      <c r="B520" s="15" t="s">
        <v>1312</v>
      </c>
      <c r="C520" s="134" t="s">
        <v>1313</v>
      </c>
      <c r="D520" s="16"/>
      <c r="E520" s="16"/>
      <c r="F520" s="16">
        <v>0</v>
      </c>
      <c r="G520" s="16">
        <v>333340</v>
      </c>
      <c r="H520" s="16">
        <f t="shared" si="146"/>
        <v>-333340</v>
      </c>
      <c r="I520" s="53" t="str">
        <f t="shared" si="147"/>
        <v>N.M.</v>
      </c>
      <c r="J520" s="174"/>
      <c r="K520" s="256">
        <v>0</v>
      </c>
      <c r="L520" s="16">
        <f t="shared" si="148"/>
        <v>0</v>
      </c>
      <c r="M520" s="53">
        <f t="shared" si="149"/>
        <v>0</v>
      </c>
      <c r="N520" s="174"/>
      <c r="O520" s="256">
        <v>0</v>
      </c>
      <c r="P520" s="16">
        <f t="shared" si="150"/>
        <v>0</v>
      </c>
      <c r="Q520" s="53">
        <f t="shared" si="151"/>
        <v>0</v>
      </c>
    </row>
    <row r="521" spans="1:17" ht="12.75" collapsed="1">
      <c r="A521" s="11" t="s">
        <v>292</v>
      </c>
      <c r="C521" s="129" t="s">
        <v>218</v>
      </c>
      <c r="E521" s="11"/>
      <c r="F521" s="235">
        <v>3987416.4799999995</v>
      </c>
      <c r="G521" s="235">
        <v>4367272.3100000005</v>
      </c>
      <c r="H521" s="197">
        <f>+F521-G521</f>
        <v>-379855.830000001</v>
      </c>
      <c r="I521" s="138">
        <f>IF(G521&lt;0,IF(H521=0,0,IF(OR(G521=0,F521=0),"N.M.",IF(ABS(H521/G521)&gt;=10,"N.M.",H521/(-G521)))),IF(H521=0,0,IF(OR(G521=0,F521=0),"N.M.",IF(ABS(H521/G521)&gt;=10,"N.M.",H521/G521))))</f>
        <v>-0.08697782117460887</v>
      </c>
      <c r="J521" s="166"/>
      <c r="K521" s="235">
        <v>4082500.66</v>
      </c>
      <c r="L521" s="197">
        <f>+F521-K521</f>
        <v>-95084.18000000063</v>
      </c>
      <c r="M521" s="138" t="str">
        <f>IF(K521&lt;0,IF(L521=0,0,IF(OR(K521=0,N521=0),"N.M.",IF(ABS(L521/K521)&gt;=10,"N.M.",L521/(-K521)))),IF(L521=0,0,IF(OR(K521=0,N521=0),"N.M.",IF(ABS(L521/K521)&gt;=10,"N.M.",L521/K521))))</f>
        <v>N.M.</v>
      </c>
      <c r="N521" s="166"/>
      <c r="O521" s="235">
        <v>4281839.359999999</v>
      </c>
      <c r="P521" s="197">
        <f>+F521-O521</f>
        <v>-294422.8799999999</v>
      </c>
      <c r="Q521" s="138">
        <f>IF(O521&lt;0,IF(P521=0,0,IF(OR(O521=0,F521=0),"N.M.",IF(ABS(P521/O521)&gt;=10,"N.M.",P521/(-O521)))),IF(P521=0,0,IF(OR(O521=0,F521=0),"N.M.",IF(ABS(P521/O521)&gt;=10,"N.M.",P521/O521))))</f>
        <v>-0.06876084206951658</v>
      </c>
    </row>
    <row r="522" spans="1:17" s="13" customFormat="1" ht="12.75">
      <c r="A522" s="13" t="s">
        <v>293</v>
      </c>
      <c r="C522" s="130" t="s">
        <v>219</v>
      </c>
      <c r="D522" s="33"/>
      <c r="F522" s="236">
        <v>6300742.6</v>
      </c>
      <c r="G522" s="236">
        <v>8573676.94</v>
      </c>
      <c r="H522" s="245">
        <f>+F522-G522</f>
        <v>-2272934.34</v>
      </c>
      <c r="I522" s="145">
        <f>IF(G522&lt;0,IF(H522=0,0,IF(OR(G522=0,F522=0),"N.M.",IF(ABS(H522/G522)&gt;=10,"N.M.",H522/(-G522)))),IF(H522=0,0,IF(OR(G522=0,F522=0),"N.M.",IF(ABS(H522/G522)&gt;=10,"N.M.",H522/G522))))</f>
        <v>-0.2651061330985956</v>
      </c>
      <c r="J522" s="168"/>
      <c r="K522" s="236">
        <v>6220446.03</v>
      </c>
      <c r="L522" s="245">
        <f>+F522-K522</f>
        <v>80296.56999999937</v>
      </c>
      <c r="M522" s="145" t="str">
        <f>IF(K522&lt;0,IF(L522=0,0,IF(OR(K522=0,N522=0),"N.M.",IF(ABS(L522/K522)&gt;=10,"N.M.",L522/(-K522)))),IF(L522=0,0,IF(OR(K522=0,N522=0),"N.M.",IF(ABS(L522/K522)&gt;=10,"N.M.",L522/K522))))</f>
        <v>N.M.</v>
      </c>
      <c r="N522" s="168"/>
      <c r="O522" s="236">
        <v>6677906.78</v>
      </c>
      <c r="P522" s="245">
        <f>+F522-O522</f>
        <v>-377164.18000000063</v>
      </c>
      <c r="Q522" s="145">
        <f>IF(O522&lt;0,IF(P522=0,0,IF(OR(O522=0,F522=0),"N.M.",IF(ABS(P522/O522)&gt;=10,"N.M.",P522/(-O522)))),IF(P522=0,0,IF(OR(O522=0,F522=0),"N.M.",IF(ABS(P522/O522)&gt;=10,"N.M.",P522/O522))))</f>
        <v>-0.05647940176846863</v>
      </c>
    </row>
    <row r="523" spans="1:17" s="107" customFormat="1" ht="12" customHeight="1">
      <c r="A523" s="107" t="s">
        <v>294</v>
      </c>
      <c r="C523" s="119" t="s">
        <v>344</v>
      </c>
      <c r="D523" s="108"/>
      <c r="F523" s="108">
        <v>376264654.34</v>
      </c>
      <c r="G523" s="108">
        <v>366244235.4</v>
      </c>
      <c r="H523" s="51">
        <f>+F523-G523</f>
        <v>10020418.939999998</v>
      </c>
      <c r="I523" s="136">
        <f>IF(G523&lt;0,IF(H523=0,0,IF(OR(G523=0,F523=0),"N.M.",IF(ABS(H523/G523)&gt;=10,"N.M.",H523/(-G523)))),IF(H523=0,0,IF(OR(G523=0,F523=0),"N.M.",IF(ABS(H523/G523)&gt;=10,"N.M.",H523/G523))))</f>
        <v>0.027359936270549143</v>
      </c>
      <c r="J523" s="171"/>
      <c r="K523" s="108">
        <v>373003994.1500001</v>
      </c>
      <c r="L523" s="51">
        <f>+F523-K523</f>
        <v>3260660.1899998784</v>
      </c>
      <c r="M523" s="136" t="str">
        <f>IF(K523&lt;0,IF(L523=0,0,IF(OR(K523=0,N523=0),"N.M.",IF(ABS(L523/K523)&gt;=10,"N.M.",L523/(-K523)))),IF(L523=0,0,IF(OR(K523=0,N523=0),"N.M.",IF(ABS(L523/K523)&gt;=10,"N.M.",L523/K523))))</f>
        <v>N.M.</v>
      </c>
      <c r="N523" s="171"/>
      <c r="O523" s="108">
        <v>370684451.6</v>
      </c>
      <c r="P523" s="51">
        <f>+F523-O523</f>
        <v>5580202.73999995</v>
      </c>
      <c r="Q523" s="136">
        <f>IF(O523&lt;0,IF(P523=0,0,IF(OR(O523=0,F523=0),"N.M.",IF(ABS(P523/O523)&gt;=10,"N.M.",P523/(-O523)))),IF(P523=0,0,IF(OR(O523=0,F523=0),"N.M.",IF(ABS(P523/O523)&gt;=10,"N.M.",P523/O523))))</f>
        <v>0.015053781500448424</v>
      </c>
    </row>
    <row r="524" spans="3:17" ht="12" customHeight="1">
      <c r="C524" s="127"/>
      <c r="D524" s="106"/>
      <c r="E524" s="104"/>
      <c r="F524" s="233" t="str">
        <f>IF(ABS(+F475+F478+F494+F502+F505+F507+F509+F521-F523)&gt;$C$579,$J$178," ")</f>
        <v> </v>
      </c>
      <c r="G524" s="233" t="str">
        <f>IF(ABS(+G475+G478+G494+G502+G505+G507+G509+G521-G523)&gt;$C$579,$J$178," ")</f>
        <v> </v>
      </c>
      <c r="H524" s="233" t="str">
        <f>IF(ABS(+H475+H478+H494+H502+H505+H507+H509+H521-H523)&gt;$C$579,$J$178," ")</f>
        <v> </v>
      </c>
      <c r="I524" s="141"/>
      <c r="J524" s="166"/>
      <c r="K524" s="233" t="str">
        <f>IF(ABS(+K475+K478+K494+K502+K505+K507+K509+K521-K523)&gt;$C$579,$J$178," ")</f>
        <v> </v>
      </c>
      <c r="L524" s="233" t="str">
        <f>IF(ABS(+L475+L478+L494+L502+L505+L507+L509+L521-L523)&gt;$C$579,$J$178," ")</f>
        <v> </v>
      </c>
      <c r="M524" s="141"/>
      <c r="N524" s="166"/>
      <c r="O524" s="233" t="str">
        <f>IF(ABS(+O475+O478+O494+O502+O505+O507+O509+O521-O523)&gt;$C$579,$J$178," ")</f>
        <v> </v>
      </c>
      <c r="P524" s="233" t="str">
        <f>IF(ABS(+P475+P478+P494+P502+P505+P507+P509+P521-P523)&gt;$C$579,$J$178," ")</f>
        <v> </v>
      </c>
      <c r="Q524" s="141"/>
    </row>
    <row r="525" spans="1:17" s="107" customFormat="1" ht="13.5" thickBot="1">
      <c r="A525" s="107" t="s">
        <v>295</v>
      </c>
      <c r="C525" s="116" t="s">
        <v>221</v>
      </c>
      <c r="D525" s="108"/>
      <c r="F525" s="237">
        <v>1565580745.3859987</v>
      </c>
      <c r="G525" s="237">
        <v>1473186524.9220004</v>
      </c>
      <c r="H525" s="246">
        <f>+F525-G525</f>
        <v>92394220.46399832</v>
      </c>
      <c r="I525" s="146">
        <f>IF(G525&lt;0,IF(H525=0,0,IF(OR(G525=0,F525=0),"N.M.",IF(ABS(H525/G525)&gt;=10,"N.M.",H525/(-G525)))),IF(H525=0,0,IF(OR(G525=0,F525=0),"N.M.",IF(ABS(H525/G525)&gt;=10,"N.M.",H525/G525))))</f>
        <v>0.06271725874555514</v>
      </c>
      <c r="J525" s="171"/>
      <c r="K525" s="237">
        <v>1570993389.3089988</v>
      </c>
      <c r="L525" s="246">
        <f>+F525-K525</f>
        <v>-5412643.923000097</v>
      </c>
      <c r="M525" s="146" t="str">
        <f>IF(K525&lt;0,IF(L525=0,0,IF(OR(K525=0,N525=0),"N.M.",IF(ABS(L525/K525)&gt;=10,"N.M.",L525/(-K525)))),IF(L525=0,0,IF(OR(K525=0,N525=0),"N.M.",IF(ABS(L525/K525)&gt;=10,"N.M.",L525/K525))))</f>
        <v>N.M.</v>
      </c>
      <c r="N525" s="171"/>
      <c r="O525" s="237">
        <v>1573464080.4779997</v>
      </c>
      <c r="P525" s="246">
        <f>+F525-O525</f>
        <v>-7883335.092000961</v>
      </c>
      <c r="Q525" s="146">
        <f>IF(O525&lt;0,IF(P525=0,0,IF(OR(O525=0,F525=0),"N.M.",IF(ABS(P525/O525)&gt;=10,"N.M.",P525/(-O525)))),IF(P525=0,0,IF(OR(O525=0,F525=0),"N.M.",IF(ABS(P525/O525)&gt;=10,"N.M.",P525/O525))))</f>
        <v>-0.005010177982331886</v>
      </c>
    </row>
    <row r="526" spans="4:17" ht="12" customHeight="1" thickTop="1">
      <c r="D526" s="106"/>
      <c r="E526" s="107"/>
      <c r="F526" s="233" t="str">
        <f>IF(ABS(+F272+F295+F462+F523-F525)&gt;$C$579,$J$178," ")</f>
        <v> </v>
      </c>
      <c r="G526" s="233" t="str">
        <f>IF(ABS(+G272+G295+G462+G523-G525)&gt;$C$579,$J$178," ")</f>
        <v> </v>
      </c>
      <c r="H526" s="233" t="str">
        <f>IF(ABS(+H272+H295+H462+H523-H525)&gt;$C$579,$J$178," ")</f>
        <v> </v>
      </c>
      <c r="I526" s="141"/>
      <c r="J526" s="175"/>
      <c r="K526" s="233" t="str">
        <f>IF(ABS(+K272+K295+K462+K523-K525)&gt;$C$579,$J$178," ")</f>
        <v> </v>
      </c>
      <c r="L526" s="233" t="str">
        <f>IF(ABS(+L272+L295+L462+L523-L525)&gt;$C$579,$J$178," ")</f>
        <v> </v>
      </c>
      <c r="M526" s="141"/>
      <c r="N526" s="175"/>
      <c r="O526" s="233" t="str">
        <f>IF(ABS(+O272+O295+O462+O523-O525)&gt;$C$579,$J$178," ")</f>
        <v> </v>
      </c>
      <c r="P526" s="233" t="str">
        <f>IF(ABS(+P272+P295+P462+P523-P525)&gt;$C$579,$J$178," ")</f>
        <v> </v>
      </c>
      <c r="Q526" s="141"/>
    </row>
    <row r="527" spans="4:17" ht="12" customHeight="1">
      <c r="D527" s="106"/>
      <c r="E527" s="107"/>
      <c r="F527" s="233"/>
      <c r="G527" s="233"/>
      <c r="H527" s="233"/>
      <c r="I527" s="141"/>
      <c r="J527" s="175"/>
      <c r="K527" s="233"/>
      <c r="L527" s="233"/>
      <c r="M527" s="141"/>
      <c r="N527" s="175"/>
      <c r="O527" s="233"/>
      <c r="P527" s="233"/>
      <c r="Q527" s="141"/>
    </row>
    <row r="528" spans="3:17" s="63" customFormat="1" ht="12.75">
      <c r="C528" s="62" t="s">
        <v>305</v>
      </c>
      <c r="D528" s="64"/>
      <c r="E528" s="64"/>
      <c r="F528" s="231"/>
      <c r="G528" s="231"/>
      <c r="H528" s="244"/>
      <c r="I528" s="65"/>
      <c r="J528" s="158"/>
      <c r="K528" s="231"/>
      <c r="L528" s="244"/>
      <c r="M528" s="65"/>
      <c r="N528" s="158"/>
      <c r="O528" s="231"/>
      <c r="P528" s="244"/>
      <c r="Q528" s="65"/>
    </row>
    <row r="529" spans="4:17" ht="12" customHeight="1">
      <c r="D529" s="106"/>
      <c r="E529" s="107"/>
      <c r="F529" s="233"/>
      <c r="G529" s="233"/>
      <c r="H529" s="233"/>
      <c r="I529" s="141"/>
      <c r="J529" s="175"/>
      <c r="K529" s="233"/>
      <c r="L529" s="233"/>
      <c r="M529" s="141"/>
      <c r="N529" s="175"/>
      <c r="O529" s="233"/>
      <c r="P529" s="233"/>
      <c r="Q529" s="141"/>
    </row>
    <row r="530" spans="1:17" s="15" customFormat="1" ht="12.75" hidden="1" outlineLevel="1">
      <c r="A530" s="15" t="s">
        <v>1314</v>
      </c>
      <c r="B530" s="15" t="s">
        <v>1315</v>
      </c>
      <c r="C530" s="134" t="s">
        <v>1316</v>
      </c>
      <c r="D530" s="16"/>
      <c r="E530" s="16"/>
      <c r="F530" s="16">
        <v>0</v>
      </c>
      <c r="G530" s="16">
        <v>0</v>
      </c>
      <c r="H530" s="16">
        <f>+F530-G530</f>
        <v>0</v>
      </c>
      <c r="I530" s="53"/>
      <c r="J530" s="174"/>
      <c r="K530" s="256">
        <v>157466514.063</v>
      </c>
      <c r="L530" s="16"/>
      <c r="M530" s="53"/>
      <c r="N530" s="174"/>
      <c r="O530" s="256">
        <v>0</v>
      </c>
      <c r="P530" s="16">
        <f>+F530-O530</f>
        <v>0</v>
      </c>
      <c r="Q530" s="53"/>
    </row>
    <row r="531" spans="1:17" s="15" customFormat="1" ht="12.75" hidden="1" outlineLevel="1">
      <c r="A531" s="15" t="s">
        <v>1317</v>
      </c>
      <c r="B531" s="15" t="s">
        <v>1318</v>
      </c>
      <c r="C531" s="134" t="s">
        <v>1319</v>
      </c>
      <c r="D531" s="16"/>
      <c r="E531" s="16"/>
      <c r="F531" s="16">
        <v>0</v>
      </c>
      <c r="G531" s="16">
        <v>0</v>
      </c>
      <c r="H531" s="16">
        <f>+F531-G531</f>
        <v>0</v>
      </c>
      <c r="I531" s="53"/>
      <c r="J531" s="174"/>
      <c r="K531" s="256">
        <v>-10000000</v>
      </c>
      <c r="L531" s="16"/>
      <c r="M531" s="53"/>
      <c r="N531" s="174"/>
      <c r="O531" s="256">
        <v>0</v>
      </c>
      <c r="P531" s="16">
        <f>+F531-O531</f>
        <v>0</v>
      </c>
      <c r="Q531" s="53"/>
    </row>
    <row r="532" spans="1:17" ht="12" customHeight="1" collapsed="1">
      <c r="A532" s="11" t="s">
        <v>340</v>
      </c>
      <c r="B532" s="178"/>
      <c r="C532" s="13" t="s">
        <v>296</v>
      </c>
      <c r="D532" s="11"/>
      <c r="E532" s="179"/>
      <c r="F532" s="179">
        <v>157466514.06299987</v>
      </c>
      <c r="G532" s="179">
        <v>143184638.962</v>
      </c>
      <c r="H532" s="247">
        <f>+F532-G532</f>
        <v>14281875.100999862</v>
      </c>
      <c r="I532" s="141"/>
      <c r="J532" s="175"/>
      <c r="K532" s="262">
        <v>147466514.063</v>
      </c>
      <c r="L532" s="263"/>
      <c r="M532" s="141"/>
      <c r="N532" s="175"/>
      <c r="O532" s="179">
        <v>143184638.962</v>
      </c>
      <c r="P532" s="247">
        <f>+F532-O532</f>
        <v>14281875.100999862</v>
      </c>
      <c r="Q532" s="141"/>
    </row>
    <row r="533" spans="1:17" ht="12" customHeight="1">
      <c r="A533" s="11" t="s">
        <v>319</v>
      </c>
      <c r="B533" s="178"/>
      <c r="C533" s="126" t="s">
        <v>308</v>
      </c>
      <c r="D533" s="11"/>
      <c r="E533" s="180"/>
      <c r="F533" s="18">
        <v>20342005.823000055</v>
      </c>
      <c r="G533" s="18">
        <v>2446276.2900000145</v>
      </c>
      <c r="H533" s="51">
        <f>+F533-G533</f>
        <v>17895729.53300004</v>
      </c>
      <c r="I533" s="141"/>
      <c r="J533" s="175"/>
      <c r="K533" s="264">
        <v>16601227.161999958</v>
      </c>
      <c r="L533" s="265"/>
      <c r="M533" s="141"/>
      <c r="N533" s="175"/>
      <c r="O533" s="18">
        <v>35281875.101</v>
      </c>
      <c r="P533" s="51">
        <f>+F533-O533</f>
        <v>-14939869.277999949</v>
      </c>
      <c r="Q533" s="141"/>
    </row>
    <row r="534" spans="1:17" ht="12" customHeight="1">
      <c r="A534" s="107"/>
      <c r="B534" s="97"/>
      <c r="C534" s="107" t="s">
        <v>304</v>
      </c>
      <c r="D534" s="107"/>
      <c r="E534" s="179"/>
      <c r="F534" s="179">
        <f>SUM(F532:F533)</f>
        <v>177808519.88599992</v>
      </c>
      <c r="G534" s="179">
        <f>SUM(G532:G533)</f>
        <v>145630915.25200003</v>
      </c>
      <c r="H534" s="51">
        <f>+F534-G534</f>
        <v>32177604.633999884</v>
      </c>
      <c r="I534" s="141"/>
      <c r="J534" s="175"/>
      <c r="K534" s="262"/>
      <c r="L534" s="265"/>
      <c r="M534" s="141"/>
      <c r="N534" s="175"/>
      <c r="O534" s="179">
        <f>SUM(O529:O533)</f>
        <v>178466514.06300002</v>
      </c>
      <c r="P534" s="51">
        <f>+F534-O534</f>
        <v>-657994.1770001054</v>
      </c>
      <c r="Q534" s="141"/>
    </row>
    <row r="535" spans="2:17" ht="12" customHeight="1">
      <c r="B535" s="178"/>
      <c r="D535" s="11"/>
      <c r="E535" s="180"/>
      <c r="H535" s="233"/>
      <c r="I535" s="141"/>
      <c r="J535" s="175"/>
      <c r="K535" s="264"/>
      <c r="L535" s="266"/>
      <c r="M535" s="141"/>
      <c r="N535" s="175"/>
      <c r="O535" s="18"/>
      <c r="P535" s="233"/>
      <c r="Q535" s="141"/>
    </row>
    <row r="536" spans="2:17" ht="12" customHeight="1">
      <c r="B536" s="178"/>
      <c r="C536" s="187" t="s">
        <v>324</v>
      </c>
      <c r="D536" s="11"/>
      <c r="E536" s="180"/>
      <c r="H536" s="233"/>
      <c r="I536" s="141"/>
      <c r="J536" s="175"/>
      <c r="K536" s="264"/>
      <c r="L536" s="266"/>
      <c r="M536" s="141"/>
      <c r="N536" s="175"/>
      <c r="O536" s="18"/>
      <c r="P536" s="233"/>
      <c r="Q536" s="141"/>
    </row>
    <row r="537" spans="2:17" ht="1.5" customHeight="1" hidden="1" outlineLevel="1">
      <c r="B537" s="178"/>
      <c r="C537" s="187"/>
      <c r="D537" s="11"/>
      <c r="E537" s="180"/>
      <c r="H537" s="248"/>
      <c r="I537" s="199"/>
      <c r="J537" s="204"/>
      <c r="K537" s="264"/>
      <c r="L537" s="267"/>
      <c r="M537" s="199"/>
      <c r="N537" s="204"/>
      <c r="O537" s="18"/>
      <c r="P537" s="248"/>
      <c r="Q537" s="199"/>
    </row>
    <row r="538" spans="1:17" s="15" customFormat="1" ht="12.75" hidden="1" outlineLevel="2">
      <c r="A538" s="15" t="s">
        <v>1317</v>
      </c>
      <c r="B538" s="15" t="s">
        <v>1318</v>
      </c>
      <c r="C538" s="134" t="s">
        <v>1319</v>
      </c>
      <c r="D538" s="16"/>
      <c r="E538" s="16"/>
      <c r="F538" s="16">
        <v>-10000000</v>
      </c>
      <c r="G538" s="16">
        <v>0</v>
      </c>
      <c r="H538" s="16">
        <f>+F538-G538</f>
        <v>-10000000</v>
      </c>
      <c r="I538" s="53"/>
      <c r="J538" s="174"/>
      <c r="K538" s="256">
        <v>-10000000</v>
      </c>
      <c r="L538" s="16"/>
      <c r="M538" s="53"/>
      <c r="N538" s="174"/>
      <c r="O538" s="256">
        <v>0</v>
      </c>
      <c r="P538" s="16">
        <f>+F538-O538</f>
        <v>-10000000</v>
      </c>
      <c r="Q538" s="53"/>
    </row>
    <row r="539" spans="1:17" ht="12" customHeight="1" collapsed="1">
      <c r="A539" s="11" t="s">
        <v>320</v>
      </c>
      <c r="B539" s="178"/>
      <c r="C539" s="202" t="s">
        <v>307</v>
      </c>
      <c r="D539" s="11"/>
      <c r="E539" s="180"/>
      <c r="F539" s="18">
        <v>-10000000</v>
      </c>
      <c r="G539" s="18">
        <v>-10000000</v>
      </c>
      <c r="H539" s="247">
        <f>+F539-G539</f>
        <v>0</v>
      </c>
      <c r="I539" s="199"/>
      <c r="J539" s="200"/>
      <c r="K539" s="264">
        <v>-10000000</v>
      </c>
      <c r="L539" s="263"/>
      <c r="M539" s="199"/>
      <c r="N539" s="200"/>
      <c r="O539" s="118">
        <v>-21000000</v>
      </c>
      <c r="P539" s="247">
        <f>+F539-O539</f>
        <v>11000000</v>
      </c>
      <c r="Q539" s="199"/>
    </row>
    <row r="540" spans="2:17" ht="0.75" customHeight="1" hidden="1" outlineLevel="1">
      <c r="B540" s="178"/>
      <c r="C540" s="202"/>
      <c r="D540" s="11"/>
      <c r="E540" s="180"/>
      <c r="H540" s="247"/>
      <c r="I540" s="199"/>
      <c r="J540" s="200"/>
      <c r="K540" s="264"/>
      <c r="L540" s="263"/>
      <c r="M540" s="199"/>
      <c r="N540" s="200"/>
      <c r="O540" s="117"/>
      <c r="P540" s="247"/>
      <c r="Q540" s="199"/>
    </row>
    <row r="541" spans="1:17" ht="12" customHeight="1" collapsed="1">
      <c r="A541" s="11" t="s">
        <v>321</v>
      </c>
      <c r="B541" s="178"/>
      <c r="C541" s="202" t="s">
        <v>306</v>
      </c>
      <c r="D541" s="11"/>
      <c r="E541" s="180"/>
      <c r="F541" s="180">
        <v>0</v>
      </c>
      <c r="G541" s="18">
        <v>0</v>
      </c>
      <c r="H541" s="247">
        <f>+F541-G541</f>
        <v>0</v>
      </c>
      <c r="I541" s="199"/>
      <c r="J541" s="200"/>
      <c r="K541" s="268">
        <v>0</v>
      </c>
      <c r="L541" s="263"/>
      <c r="M541" s="199"/>
      <c r="N541" s="200"/>
      <c r="O541" s="118">
        <v>0</v>
      </c>
      <c r="P541" s="247">
        <f>+F541-O541</f>
        <v>0</v>
      </c>
      <c r="Q541" s="199"/>
    </row>
    <row r="542" spans="2:17" ht="3" customHeight="1" hidden="1" outlineLevel="2">
      <c r="B542" s="178"/>
      <c r="C542" s="126"/>
      <c r="D542" s="11"/>
      <c r="E542" s="180"/>
      <c r="F542" s="180"/>
      <c r="G542" s="260"/>
      <c r="H542" s="249"/>
      <c r="I542" s="199"/>
      <c r="J542" s="200"/>
      <c r="K542" s="268"/>
      <c r="L542" s="269"/>
      <c r="M542" s="199"/>
      <c r="N542" s="200"/>
      <c r="O542" s="260"/>
      <c r="P542" s="249"/>
      <c r="Q542" s="199"/>
    </row>
    <row r="543" spans="1:17" ht="12" customHeight="1" collapsed="1">
      <c r="A543" s="1" t="s">
        <v>345</v>
      </c>
      <c r="B543" s="102"/>
      <c r="C543" s="203" t="s">
        <v>326</v>
      </c>
      <c r="D543" s="1"/>
      <c r="E543" s="181"/>
      <c r="F543" s="180">
        <f>+F545-F539-F541</f>
        <v>2.9802322387695312E-08</v>
      </c>
      <c r="G543" s="180">
        <f>+G545-G539-G541</f>
        <v>1.1920928955078125E-07</v>
      </c>
      <c r="H543" s="247">
        <f>+F543-G543</f>
        <v>-8.940696716308594E-08</v>
      </c>
      <c r="I543" s="199"/>
      <c r="J543" s="200"/>
      <c r="K543" s="270"/>
      <c r="L543" s="263"/>
      <c r="M543" s="199"/>
      <c r="N543" s="200"/>
      <c r="O543" s="180">
        <f>+O545-O539-O541</f>
        <v>-1.4901161193847656E-07</v>
      </c>
      <c r="P543" s="247">
        <f>+F543-O543</f>
        <v>1.7881393432617188E-07</v>
      </c>
      <c r="Q543" s="199"/>
    </row>
    <row r="544" spans="1:17" ht="6" customHeight="1">
      <c r="A544" s="1"/>
      <c r="B544" s="102"/>
      <c r="C544" s="96"/>
      <c r="D544" s="196"/>
      <c r="E544" s="205"/>
      <c r="F544" s="214"/>
      <c r="G544" s="261"/>
      <c r="H544" s="250"/>
      <c r="I544" s="206"/>
      <c r="J544" s="132"/>
      <c r="K544" s="271"/>
      <c r="L544" s="272"/>
      <c r="M544" s="206"/>
      <c r="N544" s="132"/>
      <c r="O544" s="261"/>
      <c r="P544" s="250"/>
      <c r="Q544" s="206"/>
    </row>
    <row r="545" spans="1:17" ht="12" customHeight="1">
      <c r="A545" s="217" t="s">
        <v>328</v>
      </c>
      <c r="B545" s="102"/>
      <c r="C545" s="188" t="s">
        <v>325</v>
      </c>
      <c r="D545" s="1"/>
      <c r="E545" s="182"/>
      <c r="F545" s="238">
        <f>+F547-F534</f>
        <v>-9999999.99999997</v>
      </c>
      <c r="G545" s="238">
        <f>+G547-G534</f>
        <v>-9999999.99999988</v>
      </c>
      <c r="H545" s="247">
        <f>+H547-H534</f>
        <v>-8.940696716308594E-08</v>
      </c>
      <c r="I545" s="199"/>
      <c r="J545" s="204"/>
      <c r="K545" s="273"/>
      <c r="L545" s="263"/>
      <c r="M545" s="199"/>
      <c r="N545" s="204"/>
      <c r="O545" s="238">
        <f>+O547-O534</f>
        <v>-21000000.00000015</v>
      </c>
      <c r="P545" s="247">
        <f>+P547-P534</f>
        <v>11000000.000000179</v>
      </c>
      <c r="Q545" s="199"/>
    </row>
    <row r="546" spans="1:17" ht="12" customHeight="1">
      <c r="A546" s="1"/>
      <c r="B546" s="102"/>
      <c r="C546" s="1"/>
      <c r="D546" s="1"/>
      <c r="E546" s="181"/>
      <c r="F546" s="239"/>
      <c r="G546" s="239"/>
      <c r="H546" s="248"/>
      <c r="I546" s="199"/>
      <c r="J546" s="204"/>
      <c r="K546" s="274"/>
      <c r="L546" s="267"/>
      <c r="M546" s="199"/>
      <c r="N546" s="204"/>
      <c r="O546" s="239"/>
      <c r="P546" s="248"/>
      <c r="Q546" s="199"/>
    </row>
    <row r="547" spans="1:17" ht="12" customHeight="1">
      <c r="A547" s="1" t="s">
        <v>244</v>
      </c>
      <c r="B547" s="183"/>
      <c r="C547" s="183" t="s">
        <v>297</v>
      </c>
      <c r="D547" s="32"/>
      <c r="E547" s="182"/>
      <c r="F547" s="212">
        <v>167808519.88599995</v>
      </c>
      <c r="G547" s="212">
        <v>135630915.25200015</v>
      </c>
      <c r="H547" s="247">
        <f>+F547-G547</f>
        <v>32177604.633999795</v>
      </c>
      <c r="I547" s="199"/>
      <c r="J547" s="204"/>
      <c r="K547" s="275">
        <v>164067741.2249999</v>
      </c>
      <c r="L547" s="263"/>
      <c r="M547" s="199"/>
      <c r="N547" s="204"/>
      <c r="O547" s="212">
        <v>157466514.06299987</v>
      </c>
      <c r="P547" s="247">
        <f>+F547-O547</f>
        <v>10342005.823000073</v>
      </c>
      <c r="Q547" s="199"/>
    </row>
    <row r="548" spans="1:17" ht="12" customHeight="1">
      <c r="A548" s="1"/>
      <c r="B548" s="102"/>
      <c r="C548" s="184"/>
      <c r="D548" s="1"/>
      <c r="E548" s="106"/>
      <c r="F548" s="106"/>
      <c r="G548" s="106"/>
      <c r="H548" s="106" t="str">
        <f>IF(ABS(+H534+H545-H547)&gt;$C579,$C$580," ")</f>
        <v> </v>
      </c>
      <c r="I548" s="225"/>
      <c r="J548" s="226"/>
      <c r="K548" s="276"/>
      <c r="L548" s="276"/>
      <c r="M548" s="225"/>
      <c r="N548" s="226"/>
      <c r="O548" s="106"/>
      <c r="P548" s="106" t="str">
        <f>IF(ABS(+P534+P545-P547)&gt;$C579,$C$580," ")</f>
        <v> </v>
      </c>
      <c r="Q548" s="225"/>
    </row>
    <row r="549" spans="1:17" ht="12" customHeight="1">
      <c r="A549" s="1"/>
      <c r="B549" s="102"/>
      <c r="C549" s="184"/>
      <c r="D549" s="1"/>
      <c r="E549" s="106"/>
      <c r="F549" s="106"/>
      <c r="G549" s="106"/>
      <c r="H549" s="248"/>
      <c r="I549" s="141"/>
      <c r="J549" s="175"/>
      <c r="K549" s="276"/>
      <c r="L549" s="267"/>
      <c r="M549" s="141"/>
      <c r="N549" s="175"/>
      <c r="O549" s="106"/>
      <c r="P549" s="248"/>
      <c r="Q549" s="141"/>
    </row>
    <row r="550" spans="1:17" ht="12" customHeight="1">
      <c r="A550" s="1"/>
      <c r="B550" s="102"/>
      <c r="C550" s="184"/>
      <c r="D550" s="1"/>
      <c r="E550" s="106"/>
      <c r="F550" s="106"/>
      <c r="G550" s="106"/>
      <c r="H550" s="248"/>
      <c r="I550" s="141"/>
      <c r="J550" s="175"/>
      <c r="K550" s="276"/>
      <c r="L550" s="267"/>
      <c r="M550" s="141"/>
      <c r="N550" s="175"/>
      <c r="O550" s="106"/>
      <c r="P550" s="248"/>
      <c r="Q550" s="141"/>
    </row>
    <row r="551" spans="1:17" ht="12" customHeight="1">
      <c r="A551" s="1"/>
      <c r="B551" s="102"/>
      <c r="C551" s="1"/>
      <c r="D551" s="1"/>
      <c r="E551" s="181"/>
      <c r="F551" s="34"/>
      <c r="G551" s="34"/>
      <c r="I551" s="141"/>
      <c r="J551" s="175"/>
      <c r="K551" s="264"/>
      <c r="L551" s="264"/>
      <c r="M551" s="141"/>
      <c r="N551" s="175"/>
      <c r="O551" s="34"/>
      <c r="Q551" s="141"/>
    </row>
    <row r="552" spans="1:17" ht="12" customHeight="1">
      <c r="A552" s="1"/>
      <c r="B552" s="102"/>
      <c r="C552" s="208"/>
      <c r="D552" s="208"/>
      <c r="E552" s="209"/>
      <c r="F552" s="240"/>
      <c r="G552" s="240"/>
      <c r="H552" s="240"/>
      <c r="I552" s="141"/>
      <c r="J552" s="175"/>
      <c r="K552" s="277"/>
      <c r="L552" s="277"/>
      <c r="M552" s="141"/>
      <c r="N552" s="175"/>
      <c r="O552" s="240"/>
      <c r="P552" s="240"/>
      <c r="Q552" s="141"/>
    </row>
    <row r="553" spans="1:17" ht="12" customHeight="1">
      <c r="A553" s="1"/>
      <c r="B553" s="102"/>
      <c r="C553" s="207" t="s">
        <v>314</v>
      </c>
      <c r="D553" s="1"/>
      <c r="E553" s="181"/>
      <c r="F553" s="34"/>
      <c r="G553" s="34"/>
      <c r="H553" s="248"/>
      <c r="I553" s="141"/>
      <c r="J553" s="175"/>
      <c r="K553" s="264"/>
      <c r="L553" s="267"/>
      <c r="M553" s="141"/>
      <c r="N553" s="175"/>
      <c r="O553" s="34"/>
      <c r="P553" s="248"/>
      <c r="Q553" s="141"/>
    </row>
    <row r="554" spans="1:17" ht="12" customHeight="1">
      <c r="A554" s="32"/>
      <c r="B554" s="183"/>
      <c r="C554" s="32"/>
      <c r="D554" s="32"/>
      <c r="E554" s="185"/>
      <c r="F554" s="241"/>
      <c r="G554" s="241"/>
      <c r="H554" s="251"/>
      <c r="I554" s="141"/>
      <c r="J554" s="175"/>
      <c r="K554" s="278"/>
      <c r="L554" s="273"/>
      <c r="M554" s="141"/>
      <c r="N554" s="175"/>
      <c r="O554" s="241"/>
      <c r="P554" s="251"/>
      <c r="Q554" s="141"/>
    </row>
    <row r="555" spans="2:17" s="1" customFormat="1" ht="12" customHeight="1">
      <c r="B555" s="193" t="s">
        <v>329</v>
      </c>
      <c r="C555" s="194" t="s">
        <v>298</v>
      </c>
      <c r="E555" s="181"/>
      <c r="F555" s="213">
        <v>0</v>
      </c>
      <c r="G555" s="213">
        <v>0</v>
      </c>
      <c r="H555" s="239">
        <f>+F555-G555</f>
        <v>0</v>
      </c>
      <c r="I555" s="131"/>
      <c r="J555" s="210"/>
      <c r="K555" s="279"/>
      <c r="L555" s="274"/>
      <c r="M555" s="131"/>
      <c r="N555" s="210"/>
      <c r="O555" s="213">
        <v>0</v>
      </c>
      <c r="P555" s="239">
        <f>+F555-O555</f>
        <v>0</v>
      </c>
      <c r="Q555" s="131"/>
    </row>
    <row r="556" spans="2:17" s="1" customFormat="1" ht="12" customHeight="1">
      <c r="B556" s="193" t="s">
        <v>330</v>
      </c>
      <c r="C556" s="52" t="s">
        <v>299</v>
      </c>
      <c r="D556" s="196"/>
      <c r="E556" s="197"/>
      <c r="F556" s="214">
        <v>0</v>
      </c>
      <c r="G556" s="214">
        <v>0</v>
      </c>
      <c r="H556" s="214">
        <f>+F556-G556</f>
        <v>0</v>
      </c>
      <c r="I556" s="198"/>
      <c r="J556" s="198"/>
      <c r="K556" s="271"/>
      <c r="L556" s="271"/>
      <c r="M556" s="198"/>
      <c r="N556" s="198"/>
      <c r="O556" s="214">
        <v>0</v>
      </c>
      <c r="P556" s="214">
        <f>+F556-O556</f>
        <v>0</v>
      </c>
      <c r="Q556" s="198"/>
    </row>
    <row r="557" spans="2:17" s="1" customFormat="1" ht="12" customHeight="1">
      <c r="B557" s="102"/>
      <c r="C557" s="195" t="s">
        <v>309</v>
      </c>
      <c r="E557" s="34"/>
      <c r="F557" s="239">
        <f>SUM(F555:F556)</f>
        <v>0</v>
      </c>
      <c r="G557" s="239">
        <f>SUM(G555:G556)</f>
        <v>0</v>
      </c>
      <c r="H557" s="239">
        <f>+F557-G557</f>
        <v>0</v>
      </c>
      <c r="I557" s="131"/>
      <c r="J557" s="210"/>
      <c r="K557" s="274"/>
      <c r="L557" s="274"/>
      <c r="M557" s="131"/>
      <c r="N557" s="210"/>
      <c r="O557" s="239">
        <f>SUM(O555:O556)</f>
        <v>0</v>
      </c>
      <c r="P557" s="239">
        <f>+F557-O557</f>
        <v>0</v>
      </c>
      <c r="Q557" s="131"/>
    </row>
    <row r="558" spans="2:17" s="1" customFormat="1" ht="12" customHeight="1">
      <c r="B558" s="102"/>
      <c r="C558" s="195"/>
      <c r="E558" s="86"/>
      <c r="F558" s="239"/>
      <c r="G558" s="239"/>
      <c r="H558" s="239"/>
      <c r="I558" s="131"/>
      <c r="J558" s="210"/>
      <c r="K558" s="274"/>
      <c r="L558" s="274"/>
      <c r="M558" s="131"/>
      <c r="N558" s="210"/>
      <c r="O558" s="239"/>
      <c r="P558" s="239"/>
      <c r="Q558" s="131"/>
    </row>
    <row r="559" spans="2:17" s="1" customFormat="1" ht="12" customHeight="1">
      <c r="B559" s="193" t="s">
        <v>332</v>
      </c>
      <c r="C559" s="194" t="s">
        <v>300</v>
      </c>
      <c r="E559" s="34"/>
      <c r="F559" s="213">
        <v>157466514.063</v>
      </c>
      <c r="G559" s="213">
        <v>143184638.962</v>
      </c>
      <c r="H559" s="213">
        <f aca="true" t="shared" si="152" ref="H559:H566">+F559-G559</f>
        <v>14281875.100999981</v>
      </c>
      <c r="I559" s="211"/>
      <c r="J559" s="219"/>
      <c r="K559" s="279"/>
      <c r="L559" s="279"/>
      <c r="M559" s="211"/>
      <c r="N559" s="219"/>
      <c r="O559" s="213">
        <v>143184638.962</v>
      </c>
      <c r="P559" s="213">
        <f aca="true" t="shared" si="153" ref="P559:P565">+F559-O559</f>
        <v>14281875.100999981</v>
      </c>
      <c r="Q559" s="211"/>
    </row>
    <row r="560" spans="2:17" s="1" customFormat="1" ht="12" customHeight="1">
      <c r="B560" s="193" t="s">
        <v>331</v>
      </c>
      <c r="C560" s="194" t="s">
        <v>301</v>
      </c>
      <c r="E560" s="34"/>
      <c r="F560" s="213">
        <v>0</v>
      </c>
      <c r="G560" s="213">
        <v>0</v>
      </c>
      <c r="H560" s="213">
        <f t="shared" si="152"/>
        <v>0</v>
      </c>
      <c r="I560" s="211"/>
      <c r="J560" s="219"/>
      <c r="K560" s="279"/>
      <c r="L560" s="279"/>
      <c r="M560" s="211"/>
      <c r="N560" s="219"/>
      <c r="O560" s="213">
        <v>0</v>
      </c>
      <c r="P560" s="213">
        <f t="shared" si="153"/>
        <v>0</v>
      </c>
      <c r="Q560" s="211"/>
    </row>
    <row r="561" spans="2:17" s="1" customFormat="1" ht="12" customHeight="1">
      <c r="B561" s="193" t="s">
        <v>351</v>
      </c>
      <c r="C561" s="194" t="s">
        <v>352</v>
      </c>
      <c r="E561" s="34"/>
      <c r="F561" s="213">
        <v>0</v>
      </c>
      <c r="G561" s="213">
        <v>0</v>
      </c>
      <c r="H561" s="213">
        <f>+F561-G561</f>
        <v>0</v>
      </c>
      <c r="I561" s="211"/>
      <c r="J561" s="219"/>
      <c r="K561" s="279"/>
      <c r="L561" s="279"/>
      <c r="M561" s="211"/>
      <c r="N561" s="219"/>
      <c r="O561" s="213">
        <v>0</v>
      </c>
      <c r="P561" s="213">
        <f>+F561-O561</f>
        <v>0</v>
      </c>
      <c r="Q561" s="211"/>
    </row>
    <row r="562" spans="2:17" s="1" customFormat="1" ht="1.5" customHeight="1" hidden="1" outlineLevel="1">
      <c r="B562" s="193"/>
      <c r="C562" s="194"/>
      <c r="E562" s="34"/>
      <c r="F562" s="213"/>
      <c r="G562" s="213"/>
      <c r="H562" s="213"/>
      <c r="I562" s="211"/>
      <c r="J562" s="219"/>
      <c r="K562" s="279"/>
      <c r="L562" s="279"/>
      <c r="M562" s="211"/>
      <c r="N562" s="219"/>
      <c r="O562" s="213"/>
      <c r="P562" s="213"/>
      <c r="Q562" s="211"/>
    </row>
    <row r="563" spans="2:17" s="1" customFormat="1" ht="12" customHeight="1" hidden="1" outlineLevel="1">
      <c r="B563" s="193"/>
      <c r="C563" s="218" t="s">
        <v>334</v>
      </c>
      <c r="E563" s="34"/>
      <c r="F563" s="213">
        <v>10342005.82300006</v>
      </c>
      <c r="G563" s="213">
        <v>-7553723.710000006</v>
      </c>
      <c r="H563" s="213">
        <f t="shared" si="152"/>
        <v>17895729.533000067</v>
      </c>
      <c r="I563" s="211"/>
      <c r="J563" s="219"/>
      <c r="K563" s="279"/>
      <c r="L563" s="279"/>
      <c r="M563" s="211"/>
      <c r="N563" s="219"/>
      <c r="O563" s="213">
        <v>14281875.101000017</v>
      </c>
      <c r="P563" s="213">
        <f t="shared" si="153"/>
        <v>-3939869.277999956</v>
      </c>
      <c r="Q563" s="211"/>
    </row>
    <row r="564" spans="2:17" s="1" customFormat="1" ht="12" customHeight="1" hidden="1" outlineLevel="1">
      <c r="B564" s="193"/>
      <c r="C564" s="218" t="s">
        <v>333</v>
      </c>
      <c r="E564" s="34"/>
      <c r="F564" s="242">
        <v>0</v>
      </c>
      <c r="G564" s="242">
        <v>0</v>
      </c>
      <c r="H564" s="242">
        <f t="shared" si="152"/>
        <v>0</v>
      </c>
      <c r="I564" s="220"/>
      <c r="J564" s="220"/>
      <c r="K564" s="280"/>
      <c r="L564" s="280"/>
      <c r="M564" s="220"/>
      <c r="N564" s="220"/>
      <c r="O564" s="242">
        <v>0</v>
      </c>
      <c r="P564" s="242">
        <f t="shared" si="153"/>
        <v>0</v>
      </c>
      <c r="Q564" s="220"/>
    </row>
    <row r="565" spans="2:17" s="1" customFormat="1" ht="12" customHeight="1" collapsed="1">
      <c r="B565" s="102"/>
      <c r="C565" s="52" t="s">
        <v>302</v>
      </c>
      <c r="D565" s="196"/>
      <c r="E565" s="197"/>
      <c r="F565" s="242">
        <f>+F563-F564</f>
        <v>10342005.82300006</v>
      </c>
      <c r="G565" s="242">
        <f>+G563-G564</f>
        <v>-7553723.710000006</v>
      </c>
      <c r="H565" s="242">
        <f t="shared" si="152"/>
        <v>17895729.533000067</v>
      </c>
      <c r="I565" s="220"/>
      <c r="J565" s="220"/>
      <c r="K565" s="280"/>
      <c r="L565" s="280"/>
      <c r="M565" s="220"/>
      <c r="N565" s="220"/>
      <c r="O565" s="242">
        <f>+O563-O564</f>
        <v>14281875.101000017</v>
      </c>
      <c r="P565" s="242">
        <f t="shared" si="153"/>
        <v>-3939869.277999956</v>
      </c>
      <c r="Q565" s="220"/>
    </row>
    <row r="566" spans="1:17" ht="12" customHeight="1">
      <c r="A566" s="1"/>
      <c r="B566" s="102"/>
      <c r="C566" s="126" t="s">
        <v>315</v>
      </c>
      <c r="D566" s="1"/>
      <c r="E566" s="181"/>
      <c r="F566" s="213">
        <f>F565+F559+F560+F561</f>
        <v>167808519.88600007</v>
      </c>
      <c r="G566" s="213">
        <f>G565+G559+G560+G561</f>
        <v>135630915.252</v>
      </c>
      <c r="H566" s="252">
        <f t="shared" si="152"/>
        <v>32177604.634000063</v>
      </c>
      <c r="I566" s="221"/>
      <c r="J566" s="222"/>
      <c r="K566" s="279">
        <f>K565+K559+K560+K561</f>
        <v>0</v>
      </c>
      <c r="L566" s="279"/>
      <c r="M566" s="221"/>
      <c r="N566" s="222"/>
      <c r="O566" s="213">
        <f>O565+O559+O560+O561</f>
        <v>157466514.06300002</v>
      </c>
      <c r="P566" s="213">
        <f>P565+P559+P560+P561</f>
        <v>10342005.823000025</v>
      </c>
      <c r="Q566" s="221"/>
    </row>
    <row r="567" spans="1:17" ht="12" customHeight="1">
      <c r="A567" s="1"/>
      <c r="B567" s="102"/>
      <c r="C567" s="195"/>
      <c r="D567" s="1"/>
      <c r="E567" s="181"/>
      <c r="F567" s="239"/>
      <c r="G567" s="239"/>
      <c r="H567" s="253"/>
      <c r="I567" s="199"/>
      <c r="J567" s="215"/>
      <c r="K567" s="274"/>
      <c r="L567" s="274"/>
      <c r="M567" s="199"/>
      <c r="N567" s="215"/>
      <c r="O567" s="239"/>
      <c r="P567" s="253"/>
      <c r="Q567" s="199"/>
    </row>
    <row r="568" spans="1:17" ht="12" customHeight="1">
      <c r="A568" s="1"/>
      <c r="B568" s="193" t="s">
        <v>303</v>
      </c>
      <c r="C568" s="194" t="s">
        <v>318</v>
      </c>
      <c r="D568" s="1"/>
      <c r="E568" s="181"/>
      <c r="F568" s="213">
        <v>0</v>
      </c>
      <c r="G568" s="213">
        <v>0</v>
      </c>
      <c r="H568" s="253">
        <f>+F568-G568</f>
        <v>0</v>
      </c>
      <c r="I568" s="199"/>
      <c r="J568" s="215"/>
      <c r="K568" s="279"/>
      <c r="L568" s="274"/>
      <c r="M568" s="199"/>
      <c r="N568" s="215"/>
      <c r="O568" s="213">
        <v>0</v>
      </c>
      <c r="P568" s="253">
        <f>+F568-O568</f>
        <v>0</v>
      </c>
      <c r="Q568" s="199"/>
    </row>
    <row r="569" spans="1:17" s="1" customFormat="1" ht="12" customHeight="1">
      <c r="A569" s="1" t="s">
        <v>322</v>
      </c>
      <c r="B569" s="193" t="s">
        <v>327</v>
      </c>
      <c r="C569" s="52" t="s">
        <v>317</v>
      </c>
      <c r="D569" s="196"/>
      <c r="E569" s="197"/>
      <c r="F569" s="214">
        <v>0</v>
      </c>
      <c r="G569" s="214">
        <v>0</v>
      </c>
      <c r="H569" s="214">
        <f>+F569-G569</f>
        <v>0</v>
      </c>
      <c r="I569" s="198"/>
      <c r="J569" s="198"/>
      <c r="K569" s="271">
        <v>0</v>
      </c>
      <c r="L569" s="271"/>
      <c r="M569" s="198"/>
      <c r="N569" s="198"/>
      <c r="O569" s="214">
        <v>0</v>
      </c>
      <c r="P569" s="214">
        <f>+F569-O569</f>
        <v>0</v>
      </c>
      <c r="Q569" s="198"/>
    </row>
    <row r="570" spans="1:17" ht="12" customHeight="1">
      <c r="A570" s="1"/>
      <c r="B570" s="102"/>
      <c r="C570" s="126" t="s">
        <v>316</v>
      </c>
      <c r="D570" s="1"/>
      <c r="E570" s="181"/>
      <c r="F570" s="213">
        <f>F568+F569</f>
        <v>0</v>
      </c>
      <c r="G570" s="213">
        <f>G568+G569</f>
        <v>0</v>
      </c>
      <c r="H570" s="213">
        <f>H568+H569</f>
        <v>0</v>
      </c>
      <c r="I570" s="199"/>
      <c r="J570" s="215"/>
      <c r="K570" s="279"/>
      <c r="L570" s="279"/>
      <c r="M570" s="199"/>
      <c r="N570" s="215"/>
      <c r="O570" s="213">
        <f>O568+O569</f>
        <v>0</v>
      </c>
      <c r="P570" s="213">
        <f>+F570-O570</f>
        <v>0</v>
      </c>
      <c r="Q570" s="199"/>
    </row>
    <row r="571" spans="1:17" ht="12" customHeight="1">
      <c r="A571" s="1"/>
      <c r="B571" s="102"/>
      <c r="C571" s="126"/>
      <c r="D571" s="1"/>
      <c r="E571" s="181"/>
      <c r="F571" s="213"/>
      <c r="G571" s="213"/>
      <c r="H571" s="213"/>
      <c r="I571" s="199"/>
      <c r="J571" s="215"/>
      <c r="K571" s="279"/>
      <c r="L571" s="279"/>
      <c r="M571" s="199"/>
      <c r="N571" s="215"/>
      <c r="O571" s="213"/>
      <c r="P571" s="213"/>
      <c r="Q571" s="199"/>
    </row>
    <row r="572" spans="1:17" ht="12" customHeight="1">
      <c r="A572" s="1"/>
      <c r="B572" s="102"/>
      <c r="C572" s="126" t="s">
        <v>337</v>
      </c>
      <c r="D572" s="1"/>
      <c r="E572" s="181"/>
      <c r="F572" s="213">
        <f>+F574-F570-F566-F557</f>
        <v>-1.1920928955078125E-07</v>
      </c>
      <c r="G572" s="213">
        <f>+G574-G570-G566-G557</f>
        <v>1.4901161193847656E-07</v>
      </c>
      <c r="H572" s="253">
        <f>+F572-G572</f>
        <v>-2.682209014892578E-07</v>
      </c>
      <c r="I572" s="199"/>
      <c r="J572" s="215"/>
      <c r="K572" s="279"/>
      <c r="L572" s="274"/>
      <c r="M572" s="199"/>
      <c r="N572" s="215"/>
      <c r="O572" s="213">
        <f>+O574-O570-O566-O557</f>
        <v>-1.4901161193847656E-07</v>
      </c>
      <c r="P572" s="253">
        <f>+F572-O572</f>
        <v>2.9802322387695312E-08</v>
      </c>
      <c r="Q572" s="199"/>
    </row>
    <row r="573" spans="1:17" s="1" customFormat="1" ht="12.75" customHeight="1">
      <c r="A573" s="32"/>
      <c r="B573" s="186"/>
      <c r="C573" s="32"/>
      <c r="D573" s="32"/>
      <c r="E573" s="182"/>
      <c r="F573" s="212"/>
      <c r="G573" s="212"/>
      <c r="H573" s="254"/>
      <c r="I573" s="131"/>
      <c r="J573" s="216"/>
      <c r="K573" s="275"/>
      <c r="L573" s="267"/>
      <c r="M573" s="131"/>
      <c r="N573" s="216"/>
      <c r="O573" s="212"/>
      <c r="P573" s="254"/>
      <c r="Q573" s="131"/>
    </row>
    <row r="574" spans="1:17" s="1" customFormat="1" ht="13.5" thickBot="1">
      <c r="A574" s="32"/>
      <c r="B574" s="186"/>
      <c r="C574" s="189" t="s">
        <v>304</v>
      </c>
      <c r="D574" s="189"/>
      <c r="E574" s="190"/>
      <c r="F574" s="243">
        <f>+F547</f>
        <v>167808519.88599995</v>
      </c>
      <c r="G574" s="243">
        <f>+G547</f>
        <v>135630915.25200015</v>
      </c>
      <c r="H574" s="255">
        <f>+F574-G574</f>
        <v>32177604.633999795</v>
      </c>
      <c r="I574" s="201"/>
      <c r="J574" s="201"/>
      <c r="K574" s="281"/>
      <c r="L574" s="282"/>
      <c r="M574" s="201"/>
      <c r="N574" s="201"/>
      <c r="O574" s="243">
        <f>+O547</f>
        <v>157466514.06299987</v>
      </c>
      <c r="P574" s="255">
        <f>+F574-O574</f>
        <v>10342005.823000073</v>
      </c>
      <c r="Q574" s="201"/>
    </row>
    <row r="575" spans="1:17" s="1" customFormat="1" ht="13.5" thickTop="1">
      <c r="A575" s="32"/>
      <c r="B575" s="186"/>
      <c r="C575" s="32"/>
      <c r="D575" s="32"/>
      <c r="E575" s="192"/>
      <c r="F575" s="192"/>
      <c r="G575" s="192"/>
      <c r="H575" s="34"/>
      <c r="I575" s="191"/>
      <c r="J575" s="87"/>
      <c r="K575" s="192"/>
      <c r="L575" s="34"/>
      <c r="M575" s="191"/>
      <c r="N575" s="87"/>
      <c r="O575" s="192"/>
      <c r="P575" s="34"/>
      <c r="Q575" s="191"/>
    </row>
    <row r="576" spans="1:17" s="1" customFormat="1" ht="12.75">
      <c r="A576" s="32"/>
      <c r="B576" s="186"/>
      <c r="C576" s="32"/>
      <c r="D576" s="32"/>
      <c r="E576" s="192"/>
      <c r="F576" s="192"/>
      <c r="G576" s="192"/>
      <c r="H576" s="86"/>
      <c r="I576" s="191"/>
      <c r="J576" s="87"/>
      <c r="K576" s="192"/>
      <c r="L576" s="86"/>
      <c r="M576" s="191"/>
      <c r="N576" s="87"/>
      <c r="O576" s="192"/>
      <c r="P576" s="86"/>
      <c r="Q576" s="191"/>
    </row>
    <row r="577" spans="1:17" s="1" customFormat="1" ht="12.75">
      <c r="A577" s="32"/>
      <c r="B577" s="186"/>
      <c r="C577" s="32"/>
      <c r="D577" s="32"/>
      <c r="E577" s="192"/>
      <c r="F577" s="192"/>
      <c r="G577" s="192"/>
      <c r="H577" s="86"/>
      <c r="I577" s="191"/>
      <c r="J577" s="87"/>
      <c r="K577" s="192"/>
      <c r="L577" s="86"/>
      <c r="M577" s="191"/>
      <c r="N577" s="87"/>
      <c r="O577" s="192"/>
      <c r="P577" s="86"/>
      <c r="Q577" s="191"/>
    </row>
    <row r="578" spans="2:17" s="35" customFormat="1" ht="12.75" hidden="1" outlineLevel="1">
      <c r="B578" s="35" t="s">
        <v>49</v>
      </c>
      <c r="C578" s="292" t="s">
        <v>1320</v>
      </c>
      <c r="G578" s="37"/>
      <c r="H578" s="37"/>
      <c r="I578" s="147"/>
      <c r="J578" s="176"/>
      <c r="K578" s="37"/>
      <c r="L578" s="37"/>
      <c r="M578" s="147"/>
      <c r="N578" s="176"/>
      <c r="O578" s="37"/>
      <c r="P578" s="37"/>
      <c r="Q578" s="147"/>
    </row>
    <row r="579" spans="1:17" s="35" customFormat="1" ht="12.75" hidden="1" outlineLevel="1">
      <c r="A579" s="36"/>
      <c r="B579" s="35" t="s">
        <v>50</v>
      </c>
      <c r="C579" s="35">
        <v>0.001</v>
      </c>
      <c r="G579" s="37"/>
      <c r="H579" s="37"/>
      <c r="I579" s="147"/>
      <c r="J579" s="176"/>
      <c r="K579" s="37"/>
      <c r="L579" s="37"/>
      <c r="M579" s="147"/>
      <c r="N579" s="176"/>
      <c r="O579" s="37"/>
      <c r="P579" s="37"/>
      <c r="Q579" s="147"/>
    </row>
    <row r="580" spans="1:17" s="35" customFormat="1" ht="12.75" hidden="1" outlineLevel="1">
      <c r="A580" s="36"/>
      <c r="B580" s="35" t="s">
        <v>166</v>
      </c>
      <c r="C580" s="133" t="s">
        <v>165</v>
      </c>
      <c r="G580" s="37"/>
      <c r="H580" s="37"/>
      <c r="I580" s="147"/>
      <c r="J580" s="176"/>
      <c r="K580" s="37"/>
      <c r="L580" s="37"/>
      <c r="M580" s="147"/>
      <c r="N580" s="176"/>
      <c r="O580" s="37"/>
      <c r="P580" s="37"/>
      <c r="Q580" s="147"/>
    </row>
    <row r="581" spans="1:17" s="35" customFormat="1" ht="12.75" hidden="1" outlineLevel="1">
      <c r="A581" s="36"/>
      <c r="B581" s="35" t="s">
        <v>167</v>
      </c>
      <c r="C581" s="35" t="s">
        <v>168</v>
      </c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5" t="s">
        <v>51</v>
      </c>
      <c r="C582" s="35">
        <f>COUNTIF($F$10:$Q$545,+C580)</f>
        <v>0</v>
      </c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5" t="s">
        <v>51</v>
      </c>
      <c r="C583" s="45">
        <f>COUNTIF($F$10:$Q$545,+C581)</f>
        <v>0</v>
      </c>
      <c r="F583" s="36"/>
      <c r="G583" s="37"/>
      <c r="H583" s="37"/>
      <c r="I583" s="147"/>
      <c r="J583" s="176"/>
      <c r="K583" s="151"/>
      <c r="L583" s="37"/>
      <c r="M583" s="147"/>
      <c r="N583" s="176"/>
      <c r="O583" s="151"/>
      <c r="P583" s="37"/>
      <c r="Q583" s="147"/>
    </row>
    <row r="584" spans="1:17" s="35" customFormat="1" ht="12.75" hidden="1" outlineLevel="1">
      <c r="A584" s="36"/>
      <c r="B584" s="35" t="s">
        <v>52</v>
      </c>
      <c r="C584" s="45">
        <f>SUM(C582:C583)</f>
        <v>0</v>
      </c>
      <c r="F584" s="36"/>
      <c r="G584" s="37"/>
      <c r="H584" s="37"/>
      <c r="I584" s="147"/>
      <c r="J584" s="176"/>
      <c r="K584" s="151"/>
      <c r="L584" s="37"/>
      <c r="M584" s="147"/>
      <c r="N584" s="176"/>
      <c r="O584" s="151"/>
      <c r="P584" s="37"/>
      <c r="Q584" s="147"/>
    </row>
    <row r="585" spans="1:17" s="35" customFormat="1" ht="12.75" hidden="1" outlineLevel="1">
      <c r="A585" s="36"/>
      <c r="B585" s="38"/>
      <c r="C585" s="46"/>
      <c r="D585" s="39"/>
      <c r="E585" s="39"/>
      <c r="F585" s="40"/>
      <c r="G585" s="37"/>
      <c r="H585" s="37"/>
      <c r="I585" s="147"/>
      <c r="J585" s="176"/>
      <c r="K585" s="152"/>
      <c r="L585" s="37"/>
      <c r="M585" s="147"/>
      <c r="N585" s="176"/>
      <c r="O585" s="152"/>
      <c r="P585" s="37"/>
      <c r="Q585" s="147"/>
    </row>
    <row r="586" spans="1:17" s="35" customFormat="1" ht="12.75" hidden="1" outlineLevel="1">
      <c r="A586" s="36"/>
      <c r="B586" s="38" t="s">
        <v>53</v>
      </c>
      <c r="C586" s="293" t="s">
        <v>1321</v>
      </c>
      <c r="D586" s="39"/>
      <c r="E586" s="39"/>
      <c r="F586" s="37"/>
      <c r="G586" s="37">
        <v>-10000000</v>
      </c>
      <c r="H586" s="283">
        <f>+F586-G586</f>
        <v>10000000</v>
      </c>
      <c r="I586" s="284"/>
      <c r="J586" s="285"/>
      <c r="K586" s="37"/>
      <c r="L586" s="283"/>
      <c r="M586" s="284"/>
      <c r="N586" s="285"/>
      <c r="O586" s="286">
        <v>-21000000</v>
      </c>
      <c r="P586" s="283">
        <f>+F586-O586</f>
        <v>21000000</v>
      </c>
      <c r="Q586" s="147"/>
    </row>
    <row r="587" spans="1:17" s="35" customFormat="1" ht="12.75" hidden="1" outlineLevel="1">
      <c r="A587" s="36"/>
      <c r="B587" s="38" t="s">
        <v>54</v>
      </c>
      <c r="C587" s="293" t="s">
        <v>1321</v>
      </c>
      <c r="D587" s="39"/>
      <c r="E587" s="39"/>
      <c r="F587" s="37"/>
      <c r="G587" s="37"/>
      <c r="H587" s="283"/>
      <c r="I587" s="284"/>
      <c r="J587" s="285"/>
      <c r="K587" s="37"/>
      <c r="L587" s="283"/>
      <c r="M587" s="284"/>
      <c r="N587" s="285"/>
      <c r="O587" s="287"/>
      <c r="P587" s="283"/>
      <c r="Q587" s="147"/>
    </row>
    <row r="588" spans="1:17" s="35" customFormat="1" ht="12.75" hidden="1" outlineLevel="1">
      <c r="A588" s="36"/>
      <c r="B588" s="41" t="s">
        <v>63</v>
      </c>
      <c r="C588" s="293" t="s">
        <v>1322</v>
      </c>
      <c r="D588" s="41"/>
      <c r="E588" s="41"/>
      <c r="F588" s="288"/>
      <c r="G588" s="37">
        <v>0</v>
      </c>
      <c r="H588" s="283">
        <f>+F588-G588</f>
        <v>0</v>
      </c>
      <c r="I588" s="284"/>
      <c r="J588" s="285"/>
      <c r="K588" s="288"/>
      <c r="L588" s="283"/>
      <c r="M588" s="284"/>
      <c r="N588" s="285"/>
      <c r="O588" s="286">
        <v>0</v>
      </c>
      <c r="P588" s="283">
        <f>+F588-O588</f>
        <v>0</v>
      </c>
      <c r="Q588" s="147"/>
    </row>
    <row r="589" spans="1:17" s="35" customFormat="1" ht="12.75" hidden="1" outlineLevel="1">
      <c r="A589" s="36"/>
      <c r="B589" s="41" t="s">
        <v>55</v>
      </c>
      <c r="C589" s="293" t="s">
        <v>1323</v>
      </c>
      <c r="D589" s="41"/>
      <c r="E589" s="41"/>
      <c r="F589" s="288"/>
      <c r="G589" s="289"/>
      <c r="H589" s="290"/>
      <c r="I589" s="284"/>
      <c r="J589" s="285"/>
      <c r="K589" s="288"/>
      <c r="L589" s="290"/>
      <c r="M589" s="284"/>
      <c r="N589" s="285"/>
      <c r="O589" s="289"/>
      <c r="P589" s="290"/>
      <c r="Q589" s="147"/>
    </row>
    <row r="590" spans="1:17" s="35" customFormat="1" ht="12.75" hidden="1" outlineLevel="1">
      <c r="A590" s="36"/>
      <c r="B590" s="41" t="s">
        <v>56</v>
      </c>
      <c r="C590" s="293" t="s">
        <v>1324</v>
      </c>
      <c r="D590" s="41"/>
      <c r="E590" s="41"/>
      <c r="F590" s="288">
        <v>0</v>
      </c>
      <c r="G590" s="289">
        <v>0</v>
      </c>
      <c r="H590" s="283">
        <f>+F590-G590</f>
        <v>0</v>
      </c>
      <c r="I590" s="284"/>
      <c r="J590" s="285"/>
      <c r="K590" s="291"/>
      <c r="L590" s="283"/>
      <c r="M590" s="284"/>
      <c r="N590" s="285"/>
      <c r="O590" s="286">
        <v>0</v>
      </c>
      <c r="P590" s="283">
        <f>+F590-O590</f>
        <v>0</v>
      </c>
      <c r="Q590" s="147"/>
    </row>
    <row r="591" spans="1:17" s="35" customFormat="1" ht="12.75" hidden="1" outlineLevel="1">
      <c r="A591" s="36"/>
      <c r="B591" s="41" t="s">
        <v>57</v>
      </c>
      <c r="C591" s="293" t="s">
        <v>1325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58</v>
      </c>
      <c r="C592" s="293" t="s">
        <v>1326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59</v>
      </c>
      <c r="C593" s="293" t="s">
        <v>1327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41" t="s">
        <v>60</v>
      </c>
      <c r="C594" s="293" t="s">
        <v>1328</v>
      </c>
      <c r="D594" s="41"/>
      <c r="E594" s="41"/>
      <c r="G594" s="37"/>
      <c r="H594" s="37"/>
      <c r="I594" s="147"/>
      <c r="J594" s="176"/>
      <c r="K594" s="153"/>
      <c r="L594" s="37"/>
      <c r="M594" s="147"/>
      <c r="N594" s="176"/>
      <c r="O594" s="153"/>
      <c r="P594" s="37"/>
      <c r="Q594" s="147"/>
    </row>
    <row r="595" spans="1:17" s="35" customFormat="1" ht="12.75" hidden="1" outlineLevel="1">
      <c r="A595" s="36"/>
      <c r="B595" s="41" t="s">
        <v>61</v>
      </c>
      <c r="C595" s="293" t="s">
        <v>1329</v>
      </c>
      <c r="D595" s="41"/>
      <c r="E595" s="41"/>
      <c r="G595" s="37"/>
      <c r="H595" s="37"/>
      <c r="I595" s="147"/>
      <c r="J595" s="176"/>
      <c r="K595" s="153"/>
      <c r="L595" s="37"/>
      <c r="M595" s="147"/>
      <c r="N595" s="176"/>
      <c r="O595" s="153"/>
      <c r="P595" s="37"/>
      <c r="Q595" s="147"/>
    </row>
    <row r="596" spans="1:17" s="35" customFormat="1" ht="12.75" hidden="1" outlineLevel="1">
      <c r="A596" s="36"/>
      <c r="B596" s="37" t="s">
        <v>62</v>
      </c>
      <c r="C596" s="47" t="str">
        <f>UPPER(TEXT(NvsElapsedTime,"hh:mm:ss"))</f>
        <v>00:00:42</v>
      </c>
      <c r="D596" s="37"/>
      <c r="E596" s="37"/>
      <c r="F596" s="37"/>
      <c r="G596" s="37"/>
      <c r="H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1:17" s="35" customFormat="1" ht="12.75" hidden="1" outlineLevel="1">
      <c r="A597" s="36"/>
      <c r="B597" s="37" t="s">
        <v>234</v>
      </c>
      <c r="C597" s="294" t="s">
        <v>1330</v>
      </c>
      <c r="D597" s="37"/>
      <c r="E597" s="37"/>
      <c r="F597" s="37"/>
      <c r="G597" s="37"/>
      <c r="H597" s="37"/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3:17" s="35" customFormat="1" ht="12.75" hidden="1" outlineLevel="1">
      <c r="C598" s="35" t="s">
        <v>313</v>
      </c>
      <c r="D598" s="43"/>
      <c r="E598" s="43"/>
      <c r="F598" s="35" t="s">
        <v>310</v>
      </c>
      <c r="G598" s="35" t="s">
        <v>311</v>
      </c>
      <c r="H598" s="35" t="s">
        <v>312</v>
      </c>
      <c r="I598" s="147"/>
      <c r="J598" s="176"/>
      <c r="K598" s="155"/>
      <c r="L598" s="37"/>
      <c r="M598" s="147"/>
      <c r="N598" s="176"/>
      <c r="O598" s="155"/>
      <c r="P598" s="37"/>
      <c r="Q598" s="147"/>
    </row>
    <row r="599" spans="3:17" s="35" customFormat="1" ht="12.75" hidden="1" outlineLevel="1">
      <c r="C599" s="35" t="s">
        <v>313</v>
      </c>
      <c r="D599" s="37"/>
      <c r="E599" s="37"/>
      <c r="I599" s="147"/>
      <c r="J599" s="176"/>
      <c r="K599" s="154"/>
      <c r="L599" s="37"/>
      <c r="M599" s="147"/>
      <c r="N599" s="176"/>
      <c r="O599" s="154"/>
      <c r="P599" s="37"/>
      <c r="Q599" s="147"/>
    </row>
    <row r="600" spans="3:17" s="35" customFormat="1" ht="12.75" hidden="1" outlineLevel="1">
      <c r="C600" s="223" t="s">
        <v>335</v>
      </c>
      <c r="D600" s="37"/>
      <c r="E600" s="37"/>
      <c r="F600" s="224">
        <v>2000000</v>
      </c>
      <c r="I600" s="147"/>
      <c r="J600" s="176"/>
      <c r="K600" s="154"/>
      <c r="L600" s="37"/>
      <c r="M600" s="147"/>
      <c r="N600" s="176"/>
      <c r="O600" s="154"/>
      <c r="P600" s="37"/>
      <c r="Q600" s="147"/>
    </row>
    <row r="601" spans="3:17" s="35" customFormat="1" ht="12.75" hidden="1" outlineLevel="1">
      <c r="C601" s="223" t="s">
        <v>336</v>
      </c>
      <c r="D601" s="37"/>
      <c r="E601" s="37"/>
      <c r="F601" s="224">
        <v>1009000</v>
      </c>
      <c r="I601" s="147"/>
      <c r="J601" s="176"/>
      <c r="K601" s="154"/>
      <c r="L601" s="37"/>
      <c r="M601" s="147"/>
      <c r="N601" s="176"/>
      <c r="O601" s="154"/>
      <c r="P601" s="37"/>
      <c r="Q601" s="147"/>
    </row>
    <row r="602" spans="2:17" s="35" customFormat="1" ht="12.75" collapsed="1">
      <c r="B602" s="42" t="s">
        <v>19</v>
      </c>
      <c r="C602" s="48"/>
      <c r="D602" s="37"/>
      <c r="E602" s="37"/>
      <c r="F602" s="37"/>
      <c r="G602" s="37"/>
      <c r="H602" s="37"/>
      <c r="I602" s="147"/>
      <c r="J602" s="176"/>
      <c r="K602" s="154"/>
      <c r="L602" s="37"/>
      <c r="M602" s="147"/>
      <c r="N602" s="176"/>
      <c r="O602" s="154"/>
      <c r="P602" s="37"/>
      <c r="Q602" s="147"/>
    </row>
    <row r="65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914" ht="12.75"/>
    <row r="915" ht="12.75"/>
    <row r="916" ht="12.75"/>
    <row r="917" ht="12.75"/>
    <row r="918" ht="12.75"/>
    <row r="919" ht="12.75"/>
    <row r="920" ht="12.75"/>
    <row r="982" ht="12.75"/>
    <row r="983" ht="12.75"/>
    <row r="984" ht="12.75"/>
    <row r="1005" ht="12.75"/>
    <row r="1006" ht="12.75"/>
    <row r="1007" ht="12.75"/>
  </sheetData>
  <sheetProtection/>
  <printOptions horizontalCentered="1"/>
  <pageMargins left="0.25" right="0.71" top="0.73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39" min="1" max="12" man="1"/>
    <brk id="527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2012-01-26T00:50:27Z</cp:lastPrinted>
  <dcterms:created xsi:type="dcterms:W3CDTF">1997-11-19T15:48:19Z</dcterms:created>
  <dcterms:modified xsi:type="dcterms:W3CDTF">2012-01-26T00:50:28Z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