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15" yWindow="120" windowWidth="12120" windowHeight="906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'Sheet1'!$F$601</definedName>
    <definedName name="CSO">'Sheet1'!$F$602</definedName>
    <definedName name="Department_Owner">'Modification History'!$C$4</definedName>
    <definedName name="Keywords">'Modification History'!$C$15</definedName>
    <definedName name="NvsASD">"V2011-02-28"</definedName>
    <definedName name="NvsAutoDrillOk">"VN"</definedName>
    <definedName name="NvsDrillHyperLink" localSheetId="0">"http://psfinweb.aepsc.com/psp/fcm90prd_newwin/EMPLOYEE/ERP/c/REPORT_BOOKS.IC_RUN_DRILLDOWN.GBL?Action=A&amp;NVS_INSTANCE=2722172_2790089"</definedName>
    <definedName name="NvsElapsedTime">0.00056712963123573</definedName>
    <definedName name="NvsEndTime">40611.7208333333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'Sheet1'!$B$2:$Q$576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'Sheet1'!$B$758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601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602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<sst xmlns="http://schemas.openxmlformats.org/spreadsheetml/2006/main" count="1419" uniqueCount="1338">
  <si>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</si>
  <si>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</si>
  <si>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</si>
  <si>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</si>
  <si>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</si>
  <si>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</si>
  <si>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</si>
  <si>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</si>
  <si>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</si>
  <si>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</si>
  <si>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</si>
  <si>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</si>
  <si>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</si>
  <si>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</si>
  <si>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</si>
  <si>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</si>
  <si>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</si>
  <si>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</si>
  <si>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</si>
  <si>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</si>
  <si>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</si>
  <si>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</si>
  <si>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</si>
  <si>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</si>
  <si>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</si>
  <si>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</si>
  <si>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</si>
  <si>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</si>
  <si>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</si>
  <si>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</si>
  <si>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</si>
  <si>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</si>
  <si>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</si>
  <si>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</si>
  <si>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</si>
  <si>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</si>
  <si>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</si>
  <si>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</si>
  <si>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</si>
  <si>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</si>
  <si>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</si>
  <si>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</si>
  <si>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</si>
  <si>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</si>
  <si>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</si>
  <si>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</si>
  <si>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</si>
  <si>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</si>
  <si>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</si>
  <si>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</si>
  <si>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</si>
  <si>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</si>
  <si>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</si>
  <si>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</si>
  <si>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</si>
  <si>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</si>
  <si>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</si>
  <si>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</si>
  <si>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</si>
  <si>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</si>
  <si>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</si>
  <si>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</si>
  <si>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</si>
  <si>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</si>
  <si>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</si>
  <si>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</si>
  <si>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</si>
  <si>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</si>
  <si>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</si>
  <si>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</si>
  <si>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</si>
  <si>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</si>
  <si>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</si>
  <si>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</si>
  <si>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</si>
  <si>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</si>
  <si>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</si>
  <si>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</si>
  <si>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</si>
  <si>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</si>
  <si>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</si>
  <si>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</si>
  <si>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</si>
  <si>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</si>
  <si>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</si>
  <si>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</si>
  <si>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</si>
  <si>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</si>
  <si>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</si>
  <si>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</si>
  <si>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</si>
  <si>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</si>
  <si>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</si>
  <si>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</si>
  <si>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</si>
  <si>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</si>
  <si>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</si>
  <si>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</si>
  <si>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</si>
  <si>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</si>
  <si>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</si>
  <si>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</si>
  <si>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</si>
  <si>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</si>
  <si>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</si>
  <si>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</si>
  <si>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</si>
  <si>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</si>
  <si>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</si>
  <si>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</si>
  <si>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</si>
  <si>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</si>
  <si>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</si>
  <si>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</si>
  <si>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</si>
  <si>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</si>
  <si>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</si>
  <si>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</si>
  <si>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</si>
  <si>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</si>
  <si>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</si>
  <si>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</si>
  <si>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</si>
  <si>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</si>
  <si>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</si>
  <si>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</si>
  <si>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</si>
  <si>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</si>
  <si>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</si>
  <si>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</si>
  <si>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</si>
  <si>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</si>
  <si>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</si>
  <si>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</si>
  <si>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</si>
  <si>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</si>
  <si>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</si>
  <si>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</si>
  <si>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</si>
  <si>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</si>
  <si>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</si>
  <si>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</si>
  <si>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</si>
  <si>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</si>
  <si>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</si>
  <si>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</si>
  <si>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</si>
  <si>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</si>
  <si>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</si>
  <si>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</si>
  <si>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</si>
  <si>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</si>
  <si>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</si>
  <si>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</si>
  <si>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</si>
  <si>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</si>
  <si>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</si>
  <si>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</si>
  <si>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</si>
  <si>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</si>
  <si>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</si>
  <si>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</si>
  <si>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</si>
  <si>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</si>
  <si>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</si>
  <si>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</si>
  <si>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</si>
  <si>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</si>
  <si>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</si>
  <si>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</si>
  <si>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</si>
  <si>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</si>
  <si>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</si>
  <si>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</si>
  <si>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</si>
  <si>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</si>
  <si>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</si>
  <si>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</si>
  <si>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</si>
  <si>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</si>
  <si>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</si>
  <si>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</si>
  <si>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</si>
  <si>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</si>
  <si>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</si>
  <si>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</si>
  <si>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</si>
  <si>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</si>
  <si>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</si>
  <si>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</si>
  <si>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</si>
  <si>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</si>
  <si>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</si>
  <si>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</si>
  <si>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</si>
  <si>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</si>
  <si>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</si>
  <si>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</si>
  <si>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</si>
  <si>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</si>
  <si>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</si>
  <si>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</si>
  <si>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</si>
  <si>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</si>
  <si>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</si>
  <si>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</si>
  <si>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</si>
  <si>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</si>
  <si>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</si>
  <si>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</si>
  <si>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</si>
  <si>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</si>
  <si>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</si>
  <si>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</si>
  <si>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</si>
  <si>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</si>
  <si>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</si>
  <si>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</si>
  <si>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</si>
  <si>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</si>
  <si>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</si>
  <si>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</si>
  <si>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</si>
  <si>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</si>
  <si>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</si>
  <si>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</si>
  <si>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</si>
  <si>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</si>
  <si>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</si>
  <si>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</si>
  <si>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</si>
  <si>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</si>
  <si>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</si>
  <si>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</si>
  <si>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</si>
  <si>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</si>
  <si>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</si>
  <si>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</si>
  <si>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</si>
  <si>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</si>
  <si>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</si>
  <si>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</si>
  <si>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</si>
  <si>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</si>
  <si>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</si>
  <si>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</si>
  <si>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</si>
  <si>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</si>
  <si>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</si>
  <si>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</si>
  <si>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</si>
  <si>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</si>
  <si>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</si>
  <si>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</si>
  <si>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</si>
  <si>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</si>
  <si>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</si>
  <si>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</si>
  <si>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</si>
  <si>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</si>
  <si>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</si>
  <si>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</si>
  <si>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</si>
  <si>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</si>
  <si>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</si>
  <si>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</si>
  <si>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</si>
  <si>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</si>
  <si>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</si>
  <si>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</si>
  <si>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</si>
  <si>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</si>
  <si>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</si>
  <si>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</si>
  <si>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</si>
  <si>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</si>
  <si>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</si>
  <si>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</si>
  <si>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</si>
  <si>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</si>
  <si>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</si>
  <si>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</si>
  <si>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</si>
  <si>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</si>
  <si>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</si>
  <si>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</si>
  <si>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</si>
  <si>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</si>
  <si>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</si>
  <si>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</si>
  <si>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</si>
  <si>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</si>
  <si>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</si>
  <si>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</si>
  <si>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</si>
  <si>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</si>
  <si>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</si>
  <si>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</si>
  <si>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</si>
  <si>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</si>
  <si>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</si>
  <si>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</si>
  <si>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</si>
  <si>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</si>
  <si>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</si>
  <si>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</si>
  <si>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</si>
  <si>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</si>
  <si>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</si>
  <si>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</si>
  <si>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</si>
  <si>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</si>
  <si>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</si>
  <si>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</si>
  <si>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</si>
  <si>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</si>
  <si>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</si>
  <si>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</si>
  <si>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</si>
  <si>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</si>
  <si>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</si>
  <si>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</si>
  <si>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</si>
  <si>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</si>
  <si>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</si>
  <si>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</si>
  <si>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</si>
  <si>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</si>
  <si>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</si>
  <si>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</si>
  <si>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</si>
  <si>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</si>
  <si>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</si>
  <si>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</si>
  <si>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</si>
  <si>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</si>
  <si>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</si>
  <si>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</si>
  <si>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</si>
  <si>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</si>
  <si>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</si>
  <si>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</si>
  <si>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</si>
  <si>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</si>
  <si>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</si>
  <si>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</si>
  <si>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</si>
  <si>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</si>
  <si>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</si>
  <si>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</si>
  <si>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</si>
  <si>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</si>
  <si>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</si>
  <si>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</si>
  <si>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</si>
  <si>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</si>
  <si>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</si>
  <si>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</si>
  <si>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</si>
  <si>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</si>
  <si>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</si>
  <si>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</si>
  <si>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</si>
  <si>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</si>
  <si>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</si>
  <si>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</si>
  <si>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</si>
  <si>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</si>
  <si>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</si>
  <si>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</si>
  <si>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</si>
  <si>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</si>
  <si>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</si>
  <si>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</si>
  <si>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</si>
  <si>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</si>
  <si>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</si>
  <si>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</si>
  <si>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</si>
  <si>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</si>
  <si>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</si>
  <si>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</si>
  <si>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</si>
  <si>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</si>
  <si>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</si>
  <si>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</si>
  <si>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</si>
  <si>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</si>
  <si>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</si>
  <si>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</si>
  <si>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</si>
  <si>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</si>
  <si>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</si>
  <si>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</si>
  <si>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</si>
  <si>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</si>
  <si>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</si>
  <si>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</si>
  <si>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</si>
  <si>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</si>
  <si>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</si>
  <si>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</si>
  <si>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</si>
  <si>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</si>
  <si>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</si>
  <si>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</si>
  <si>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</si>
  <si>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</si>
  <si>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</si>
  <si>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</si>
  <si>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</si>
  <si>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</si>
  <si>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</si>
  <si>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</si>
  <si>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</si>
  <si>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</si>
  <si>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</si>
  <si>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</si>
  <si>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</si>
  <si>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</si>
  <si>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</si>
  <si>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</si>
  <si>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</si>
  <si>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</si>
  <si>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</si>
  <si>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</si>
  <si>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</si>
  <si>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</si>
  <si>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</si>
  <si>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</si>
  <si>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</si>
  <si>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</si>
  <si>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</si>
  <si>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</si>
  <si>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%,V1420005</t>
  </si>
  <si>
    <t>1420005</t>
  </si>
  <si>
    <t>Employee Loans - Current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</si>
  <si>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</si>
  <si>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</si>
  <si>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</si>
  <si>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</si>
  <si>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</si>
  <si>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</si>
  <si>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</si>
  <si>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</si>
  <si>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</si>
  <si>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</si>
  <si>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</si>
  <si>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</si>
  <si>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</si>
  <si>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</si>
  <si>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</si>
  <si>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</si>
  <si>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</si>
  <si>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</si>
  <si>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</si>
  <si>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</si>
  <si>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</si>
  <si>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</si>
  <si>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</si>
  <si>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</si>
  <si>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</si>
  <si>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</si>
  <si>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</si>
  <si>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</si>
  <si>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</si>
  <si>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</si>
  <si>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</si>
  <si>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</si>
  <si>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</si>
  <si>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</si>
  <si>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</si>
  <si>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</si>
  <si>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%,V1420102</t>
  </si>
  <si>
    <t>1420102</t>
  </si>
  <si>
    <t>AR Peoplesoft Billing - Cust</t>
  </si>
  <si>
    <t>%,V1430019</t>
  </si>
  <si>
    <t>1430019</t>
  </si>
  <si>
    <t>Coal Trading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</si>
  <si>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</si>
  <si>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</si>
  <si>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</si>
  <si>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</si>
  <si>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</si>
  <si>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</si>
  <si>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</si>
  <si>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</si>
  <si>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</si>
  <si>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</si>
  <si>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</si>
  <si>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</si>
  <si>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%,V1430085</t>
  </si>
  <si>
    <t>1430085</t>
  </si>
  <si>
    <t>Gas Accruals GDA Transactions</t>
  </si>
  <si>
    <t>%,V1430087</t>
  </si>
  <si>
    <t>1430087</t>
  </si>
  <si>
    <t>%,V1430089</t>
  </si>
  <si>
    <t>1430089</t>
  </si>
  <si>
    <t>A/R - Benefits Billing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</si>
  <si>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</si>
  <si>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</si>
  <si>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</si>
  <si>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</si>
  <si>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</si>
  <si>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</si>
  <si>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%,V1430123</t>
  </si>
  <si>
    <t>1430123</t>
  </si>
  <si>
    <t>Accounts Receivable - LT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</si>
  <si>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</si>
  <si>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</si>
  <si>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</si>
  <si>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</si>
  <si>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</si>
  <si>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</si>
  <si>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</si>
  <si>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</si>
  <si>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</si>
  <si>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</si>
  <si>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</si>
  <si>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</si>
  <si>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</si>
  <si>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</si>
  <si>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</si>
  <si>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</si>
  <si>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</si>
  <si>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</si>
  <si>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</si>
  <si>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</si>
  <si>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</si>
  <si>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</si>
  <si>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</si>
  <si>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</si>
  <si>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</si>
  <si>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</si>
  <si>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</si>
  <si>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</si>
  <si>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</si>
  <si>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</si>
  <si>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</si>
  <si>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</si>
  <si>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</si>
  <si>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</si>
  <si>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</si>
  <si>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</si>
  <si>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</si>
  <si>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</si>
  <si>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</si>
  <si>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</si>
  <si>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</si>
  <si>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</si>
  <si>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</si>
  <si>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</si>
  <si>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</si>
  <si>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%,V1460045</t>
  </si>
  <si>
    <t>1460045</t>
  </si>
  <si>
    <t>A/R Assc Co-Realization Sharng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</si>
  <si>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</si>
  <si>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</si>
  <si>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</si>
  <si>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</si>
  <si>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</si>
  <si>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</si>
  <si>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</si>
  <si>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</si>
  <si>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</si>
  <si>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</si>
  <si>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</si>
  <si>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</si>
  <si>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</si>
  <si>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</si>
  <si>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</si>
  <si>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</si>
  <si>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</si>
  <si>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</si>
  <si>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</si>
  <si>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</si>
  <si>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</si>
  <si>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</si>
  <si>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</si>
  <si>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</si>
  <si>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</si>
  <si>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</si>
  <si>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</si>
  <si>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</si>
  <si>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</si>
  <si>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</si>
  <si>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</si>
  <si>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</si>
  <si>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</si>
  <si>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</si>
  <si>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</si>
  <si>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</si>
  <si>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</si>
  <si>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</si>
  <si>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</si>
  <si>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</si>
  <si>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</si>
  <si>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</si>
  <si>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</si>
  <si>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</si>
  <si>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</si>
  <si>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</si>
  <si>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</si>
  <si>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</si>
  <si>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</si>
  <si>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</si>
  <si>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</si>
  <si>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</si>
  <si>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</si>
  <si>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</si>
  <si>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</si>
  <si>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</si>
  <si>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</si>
  <si>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</si>
  <si>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</si>
  <si>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</si>
  <si>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</si>
  <si>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</si>
  <si>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</si>
  <si>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</si>
  <si>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</si>
  <si>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</si>
  <si>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</si>
  <si>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</si>
  <si>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</si>
  <si>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</si>
  <si>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%,V165001111</t>
  </si>
  <si>
    <t>165001111</t>
  </si>
  <si>
    <t>%,V165001210</t>
  </si>
  <si>
    <t>165001210</t>
  </si>
  <si>
    <t>Prepaid Use Taxes</t>
  </si>
  <si>
    <t>%,V165001211</t>
  </si>
  <si>
    <t>165001211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</si>
  <si>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</si>
  <si>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</si>
  <si>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</si>
  <si>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</si>
  <si>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</si>
  <si>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</si>
  <si>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</si>
  <si>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</si>
  <si>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</si>
  <si>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</si>
  <si>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</si>
  <si>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</si>
  <si>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</si>
  <si>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</si>
  <si>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</si>
  <si>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</si>
  <si>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</si>
  <si>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</si>
  <si>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</si>
  <si>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</si>
  <si>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</si>
  <si>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</si>
  <si>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</si>
  <si>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</si>
  <si>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</si>
  <si>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</si>
  <si>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</si>
  <si>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</si>
  <si>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</si>
  <si>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</si>
  <si>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%,V1860007</t>
  </si>
  <si>
    <t>1860007</t>
  </si>
  <si>
    <t>Billings and Deferred Projects</t>
  </si>
  <si>
    <t>%,V1860136</t>
  </si>
  <si>
    <t>1860136</t>
  </si>
  <si>
    <t>NonTradition Option Premiums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</si>
  <si>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</si>
  <si>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</si>
  <si>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</si>
  <si>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</si>
  <si>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</si>
  <si>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</si>
  <si>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</si>
  <si>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</si>
  <si>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</si>
  <si>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</si>
  <si>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</si>
  <si>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</si>
  <si>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</si>
  <si>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</si>
  <si>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</si>
  <si>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</si>
  <si>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</si>
  <si>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</si>
  <si>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</si>
  <si>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</si>
  <si>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</si>
  <si>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</si>
  <si>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</si>
  <si>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</si>
  <si>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</si>
  <si>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</si>
  <si>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</si>
  <si>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</si>
  <si>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</si>
  <si>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</si>
  <si>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</si>
  <si>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</si>
  <si>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</si>
  <si>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</si>
  <si>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</si>
  <si>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</si>
  <si>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</si>
  <si>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</si>
  <si>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</si>
  <si>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</si>
  <si>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</si>
  <si>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</si>
  <si>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</si>
  <si>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</si>
  <si>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</si>
  <si>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</si>
  <si>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</si>
  <si>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</si>
  <si>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</si>
  <si>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</si>
  <si>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</si>
  <si>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</si>
  <si>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</si>
  <si>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</si>
  <si>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</si>
  <si>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</si>
  <si>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</si>
  <si>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</si>
  <si>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</si>
  <si>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</si>
  <si>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</si>
  <si>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</si>
  <si>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</si>
  <si>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</si>
  <si>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</si>
  <si>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</si>
  <si>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</si>
  <si>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</si>
  <si>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</si>
  <si>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</si>
  <si>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</si>
  <si>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</si>
  <si>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</si>
  <si>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</si>
  <si>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</si>
  <si>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</si>
  <si>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</si>
  <si>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Allowances</t>
  </si>
  <si>
    <t>%,V1860002</t>
  </si>
  <si>
    <t>1860002</t>
  </si>
  <si>
    <t>Deferred Expenses</t>
  </si>
  <si>
    <t>%,V186000309</t>
  </si>
  <si>
    <t>186000309</t>
  </si>
  <si>
    <t>Deferred Property Taxes</t>
  </si>
  <si>
    <t>%,V186000310</t>
  </si>
  <si>
    <t>186000310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</si>
  <si>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</si>
  <si>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</si>
  <si>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</si>
  <si>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</si>
  <si>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</si>
  <si>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</si>
  <si>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</si>
  <si>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</si>
  <si>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</si>
  <si>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%,V186008111</t>
  </si>
  <si>
    <t>186008111</t>
  </si>
  <si>
    <t>%,V1860092</t>
  </si>
  <si>
    <t>1860092</t>
  </si>
  <si>
    <t>Compatible Unit/Wrk 2k Sys Clr</t>
  </si>
  <si>
    <t>%,V1860153</t>
  </si>
  <si>
    <t>1860153</t>
  </si>
  <si>
    <t>Unamortized Credit Line Fees</t>
  </si>
  <si>
    <t>%,V1860156</t>
  </si>
  <si>
    <t>1860156</t>
  </si>
  <si>
    <t>Sabine Mine Rusk Preparation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</si>
  <si>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</si>
  <si>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</si>
  <si>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</si>
  <si>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</si>
  <si>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</si>
  <si>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</si>
  <si>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</si>
  <si>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</si>
  <si>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</si>
  <si>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</si>
  <si>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</si>
  <si>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</si>
  <si>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</si>
  <si>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</si>
  <si>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</si>
  <si>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</si>
  <si>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</si>
  <si>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</si>
  <si>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</si>
  <si>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</si>
  <si>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</si>
  <si>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</si>
  <si>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</si>
  <si>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</si>
  <si>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</si>
  <si>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</si>
  <si>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</si>
  <si>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</si>
  <si>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</si>
  <si>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</si>
  <si>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</si>
  <si>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</si>
  <si>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</si>
  <si>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</si>
  <si>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</si>
  <si>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</si>
  <si>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</si>
  <si>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</si>
  <si>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</si>
  <si>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</si>
  <si>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</si>
  <si>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</si>
  <si>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</si>
  <si>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</si>
  <si>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</si>
  <si>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</si>
  <si>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</si>
  <si>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</si>
  <si>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</si>
  <si>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</si>
  <si>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</si>
  <si>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</si>
  <si>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</si>
  <si>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</si>
  <si>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</si>
  <si>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</si>
  <si>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</si>
  <si>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</si>
  <si>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</si>
  <si>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</si>
  <si>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</si>
  <si>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</si>
  <si>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</si>
  <si>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</si>
  <si>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</si>
  <si>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</si>
  <si>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</si>
  <si>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</si>
  <si>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</si>
  <si>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</si>
  <si>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</si>
  <si>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</si>
  <si>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</si>
  <si>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</si>
  <si>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</si>
  <si>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</si>
  <si>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</si>
  <si>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</si>
  <si>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</si>
  <si>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</si>
  <si>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</si>
  <si>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</si>
  <si>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</si>
  <si>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</si>
  <si>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</si>
  <si>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</si>
  <si>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</si>
  <si>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</si>
  <si>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</si>
  <si>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</si>
  <si>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</si>
  <si>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</si>
  <si>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</si>
  <si>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</si>
  <si>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</si>
  <si>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</si>
  <si>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</si>
  <si>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</si>
  <si>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</si>
  <si>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</si>
  <si>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</si>
  <si>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</si>
  <si>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</si>
  <si>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</si>
  <si>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</si>
  <si>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</si>
  <si>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</si>
  <si>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</si>
  <si>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</si>
  <si>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</si>
  <si>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</si>
  <si>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</si>
  <si>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</si>
  <si>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</si>
  <si>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</si>
  <si>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</si>
  <si>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</si>
  <si>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</si>
  <si>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</si>
  <si>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</si>
  <si>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</si>
  <si>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</si>
  <si>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</si>
  <si>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</si>
  <si>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</si>
  <si>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</si>
  <si>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</si>
  <si>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</si>
  <si>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</si>
  <si>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</si>
  <si>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</si>
  <si>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</si>
  <si>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</si>
  <si>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</si>
  <si>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</si>
  <si>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</si>
  <si>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</si>
  <si>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</si>
  <si>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</si>
  <si>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</si>
  <si>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</si>
  <si>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</si>
  <si>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</si>
  <si>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</si>
  <si>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</si>
  <si>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</si>
  <si>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</si>
  <si>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</si>
  <si>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</si>
  <si>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</si>
  <si>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Accrued Broker - Power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</si>
  <si>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</si>
  <si>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</si>
  <si>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</si>
  <si>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</si>
  <si>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</si>
  <si>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</si>
  <si>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</si>
  <si>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</si>
  <si>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</si>
  <si>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</si>
  <si>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</si>
  <si>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</si>
  <si>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</si>
  <si>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</si>
  <si>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</si>
  <si>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</si>
  <si>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</si>
  <si>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</si>
  <si>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</si>
  <si>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</si>
  <si>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</si>
  <si>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</si>
  <si>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</si>
  <si>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</si>
  <si>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</si>
  <si>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</si>
  <si>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</si>
  <si>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</si>
  <si>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</si>
  <si>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</si>
  <si>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</si>
  <si>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</si>
  <si>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</si>
  <si>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</si>
  <si>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</si>
  <si>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</si>
  <si>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</si>
  <si>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</si>
  <si>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</si>
  <si>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</si>
  <si>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</si>
  <si>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</si>
  <si>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</si>
  <si>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</si>
  <si>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</si>
  <si>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</si>
  <si>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</si>
  <si>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</si>
  <si>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</si>
  <si>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</si>
  <si>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</si>
  <si>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%,V236000209</t>
  </si>
  <si>
    <t>236000209</t>
  </si>
  <si>
    <t>State Income Taxes</t>
  </si>
  <si>
    <t>%,V236000210</t>
  </si>
  <si>
    <t>236000210</t>
  </si>
  <si>
    <t>%,V236000211</t>
  </si>
  <si>
    <t>236000211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</si>
  <si>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</si>
  <si>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</si>
  <si>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</si>
  <si>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</si>
  <si>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</si>
  <si>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</si>
  <si>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</si>
  <si>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</si>
  <si>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</si>
  <si>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%,V236000710</t>
  </si>
  <si>
    <t>236000710</t>
  </si>
  <si>
    <t>State Sales and Use Taxes</t>
  </si>
  <si>
    <t>%,V236000711</t>
  </si>
  <si>
    <t>236000711</t>
  </si>
  <si>
    <t>%,V236000808</t>
  </si>
  <si>
    <t>236000808</t>
  </si>
  <si>
    <t>Real &amp; Personal Property Taxes</t>
  </si>
  <si>
    <t>%,V236000809</t>
  </si>
  <si>
    <t>236000809</t>
  </si>
  <si>
    <t>%,V236000810</t>
  </si>
  <si>
    <t>236000810</t>
  </si>
  <si>
    <t>Real Personal Property Taxes</t>
  </si>
  <si>
    <t>%,V236001209</t>
  </si>
  <si>
    <t>236001209</t>
  </si>
  <si>
    <t>State Franchise Taxes</t>
  </si>
  <si>
    <t>%,V236001211</t>
  </si>
  <si>
    <t>236001211</t>
  </si>
  <si>
    <t>%,V236001610</t>
  </si>
  <si>
    <t>236001610</t>
  </si>
  <si>
    <t>State Gross Receipts Tax</t>
  </si>
  <si>
    <t>%,V236001611</t>
  </si>
  <si>
    <t>236001611</t>
  </si>
  <si>
    <t>%,V236001710</t>
  </si>
  <si>
    <t>236001710</t>
  </si>
  <si>
    <t>Municipal License Fees Accrd</t>
  </si>
  <si>
    <t>%,V236001711</t>
  </si>
  <si>
    <t>236001711</t>
  </si>
  <si>
    <t>%,V236003309</t>
  </si>
  <si>
    <t>236003309</t>
  </si>
  <si>
    <t>Pers Prop Tax-Cap Leases</t>
  </si>
  <si>
    <t>%,V236003310</t>
  </si>
  <si>
    <t>236003310</t>
  </si>
  <si>
    <t>%,V236003311</t>
  </si>
  <si>
    <t>236003311</t>
  </si>
  <si>
    <t>%,V236003509</t>
  </si>
  <si>
    <t>236003509</t>
  </si>
  <si>
    <t>Real Prop Tax-Cap Leases</t>
  </si>
  <si>
    <t>%,V236003510</t>
  </si>
  <si>
    <t>236003510</t>
  </si>
  <si>
    <t>%,V236003511</t>
  </si>
  <si>
    <t>236003511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</si>
  <si>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</si>
  <si>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</si>
  <si>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</si>
  <si>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</si>
  <si>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</si>
  <si>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</si>
  <si>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</si>
  <si>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</si>
  <si>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</si>
  <si>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</si>
  <si>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</si>
  <si>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</si>
  <si>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</si>
  <si>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</si>
  <si>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</si>
  <si>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</si>
  <si>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</si>
  <si>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</si>
  <si>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</si>
  <si>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</si>
  <si>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</si>
  <si>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</si>
  <si>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</si>
  <si>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</si>
  <si>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</si>
  <si>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</si>
  <si>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</si>
  <si>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</si>
  <si>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</si>
  <si>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</si>
  <si>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</si>
  <si>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</si>
  <si>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</si>
  <si>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</si>
  <si>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</si>
  <si>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</si>
  <si>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</si>
  <si>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</si>
  <si>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</si>
  <si>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</si>
  <si>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</si>
  <si>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</si>
  <si>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</si>
  <si>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</si>
  <si>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</si>
  <si>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</si>
  <si>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</si>
  <si>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</si>
  <si>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</si>
  <si>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</si>
  <si>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</si>
  <si>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</si>
  <si>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</si>
  <si>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</si>
  <si>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</si>
  <si>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</si>
  <si>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</si>
  <si>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</si>
  <si>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</si>
  <si>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</si>
  <si>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</si>
  <si>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</si>
  <si>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</si>
  <si>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</si>
  <si>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</si>
  <si>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</si>
  <si>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</si>
  <si>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</si>
  <si>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</si>
  <si>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</si>
  <si>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</si>
  <si>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</si>
  <si>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</si>
  <si>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</si>
  <si>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</si>
  <si>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%,V2410006</t>
  </si>
  <si>
    <t>2410006</t>
  </si>
  <si>
    <t>School District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</si>
  <si>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</si>
  <si>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</si>
  <si>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</si>
  <si>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</si>
  <si>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</si>
  <si>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</si>
  <si>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</si>
  <si>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</si>
  <si>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</si>
  <si>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</si>
  <si>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</si>
  <si>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</si>
  <si>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</si>
  <si>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</si>
  <si>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</si>
  <si>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</si>
  <si>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</si>
  <si>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</si>
  <si>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%,V2420045</t>
  </si>
  <si>
    <t>2420045</t>
  </si>
  <si>
    <t>Other Employee Benefits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</si>
  <si>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</si>
  <si>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</si>
  <si>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</si>
  <si>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</si>
  <si>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</si>
  <si>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</si>
  <si>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</si>
  <si>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</si>
  <si>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</si>
  <si>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</si>
  <si>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</si>
  <si>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</si>
  <si>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</si>
  <si>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</si>
  <si>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</si>
  <si>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</si>
  <si>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</si>
  <si>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</si>
  <si>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</si>
  <si>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</si>
  <si>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</si>
  <si>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</si>
  <si>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</si>
  <si>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</si>
  <si>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</si>
  <si>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</si>
  <si>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</si>
  <si>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</si>
  <si>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</si>
  <si>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</si>
  <si>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</si>
  <si>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</si>
  <si>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</si>
  <si>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</si>
  <si>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</si>
  <si>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</si>
  <si>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</si>
  <si>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</si>
  <si>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</si>
  <si>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</si>
  <si>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</si>
  <si>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</si>
  <si>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</si>
  <si>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</si>
  <si>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</si>
  <si>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</si>
  <si>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</si>
  <si>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%,V242059210</t>
  </si>
  <si>
    <t>242059210</t>
  </si>
  <si>
    <t>Sales Use Tax - Leased Equip</t>
  </si>
  <si>
    <t>%,V242059211</t>
  </si>
  <si>
    <t>242059211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</si>
  <si>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</si>
  <si>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</si>
  <si>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</si>
  <si>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</si>
  <si>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</si>
  <si>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</si>
  <si>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</si>
  <si>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</si>
  <si>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</si>
  <si>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</si>
  <si>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</si>
  <si>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</si>
  <si>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</si>
  <si>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</si>
  <si>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</si>
  <si>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%,V2420649</t>
  </si>
  <si>
    <t>2420649</t>
  </si>
  <si>
    <t>Reclamation Liability - Curr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</si>
  <si>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</si>
  <si>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</si>
  <si>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</si>
  <si>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</si>
  <si>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</si>
  <si>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</si>
  <si>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</si>
  <si>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</si>
  <si>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</si>
  <si>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</si>
  <si>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</si>
  <si>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</si>
  <si>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</si>
  <si>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</si>
  <si>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</si>
  <si>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</si>
  <si>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</si>
  <si>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</si>
  <si>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</si>
  <si>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</si>
  <si>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</si>
  <si>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</si>
  <si>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</si>
  <si>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</si>
  <si>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</si>
  <si>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</si>
  <si>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</si>
  <si>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</si>
  <si>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</si>
  <si>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</si>
  <si>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</si>
  <si>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</si>
  <si>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</si>
  <si>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</si>
  <si>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</si>
  <si>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</si>
  <si>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</si>
  <si>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</si>
  <si>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</si>
  <si>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</si>
  <si>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</si>
  <si>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</si>
  <si>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</si>
  <si>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</si>
  <si>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</si>
  <si>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</si>
  <si>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</si>
  <si>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</si>
  <si>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</si>
  <si>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</si>
  <si>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</si>
  <si>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</si>
  <si>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</si>
  <si>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</si>
  <si>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</si>
  <si>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</si>
  <si>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</si>
  <si>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</si>
  <si>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</si>
  <si>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</si>
  <si>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</si>
  <si>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</si>
  <si>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</si>
  <si>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</si>
  <si>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</si>
  <si>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</si>
  <si>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</si>
  <si>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</si>
  <si>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</si>
  <si>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</si>
  <si>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</si>
  <si>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</si>
  <si>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</si>
  <si>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</si>
  <si>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</si>
  <si>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</si>
  <si>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</si>
  <si>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</si>
  <si>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</si>
  <si>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</si>
  <si>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</si>
  <si>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</si>
  <si>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</si>
  <si>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</si>
  <si>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</si>
  <si>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</si>
  <si>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</si>
  <si>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</si>
  <si>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</si>
  <si>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</si>
  <si>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</si>
  <si>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</si>
  <si>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</si>
  <si>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</si>
  <si>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</si>
  <si>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</si>
  <si>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</si>
  <si>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</si>
  <si>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</si>
  <si>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</si>
  <si>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</si>
  <si>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</si>
  <si>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</si>
  <si>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</si>
  <si>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</si>
  <si>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</si>
  <si>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</si>
  <si>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</si>
  <si>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</si>
  <si>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</si>
  <si>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</si>
  <si>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</si>
  <si>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</si>
  <si>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</si>
  <si>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</si>
  <si>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</si>
  <si>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</si>
  <si>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</si>
  <si>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</si>
  <si>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</si>
  <si>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</si>
  <si>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</si>
  <si>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</si>
  <si>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2011-02-28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</si>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</sst>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603"/>
  <sheetViews>
    <sheetView tabSelected="1" zoomScaleSheetLayoutView="100" zoomScalePageLayoutView="0" workbookViewId="0" topLeftCell="A1">
      <pane xSplit="4" ySplit="7" topLeftCell="E233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IF($C$589="Error",$C$594,IF($C$595="Error",$C$591&amp;" - "&amp;$C$590,IF($C$595=$C$594,$C$595&amp;" -"&amp;$C$589,$C$595&amp;" - "&amp;$C$594)))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IF(C585&gt;0,"REPORT HAS "&amp;C585&amp;"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TEXT(+$C$579,"MMMM dd, YYYY")</f>
        <v>February 28, 2011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03/09/2011  17:18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IF(C592&lt;&gt;"Error",C592,"")</f>
        <v>X_OPR_COS</v>
      </c>
      <c r="C6" s="44" t="str">
        <f>"Rpt ID: "&amp;C587&amp;"      Layout: "&amp;C588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IF(C589="Error",""&amp;C595,IF(C595="Error",""&amp;C591,""&amp;C595))</f>
        <v>KYP_CORP_CONSOL</v>
      </c>
      <c r="C7" s="9" t="str">
        <f>IF($C$589="Error",NvsTreeASD&amp;" Acct: PRPT_ACCOUNT      BU: "&amp;+$C$596,IF(C595="Error",NvsTreeASD&amp;" Acct: PRPT_ACCOUNT     BU: "&amp;+$C$591,NvsTreeASD&amp;"  Acct: PRPT_ACCOUNT    BU: "&amp;+$C$595))</f>
        <v>V2099-01-01 Acct: PRPT_ACCOUNT      BU: GL_PRPT_CONS</v>
      </c>
      <c r="D7" s="5"/>
      <c r="E7" s="5"/>
      <c r="F7" s="29" t="str">
        <f>TEXT($C$579,"YYYY")</f>
        <v>2011</v>
      </c>
      <c r="G7" s="10">
        <f>+F7-1</f>
        <v>2010</v>
      </c>
      <c r="H7" s="24" t="s">
        <v>47</v>
      </c>
      <c r="I7" s="54" t="s">
        <v>48</v>
      </c>
      <c r="J7" s="24"/>
      <c r="K7" s="149"/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1618525152.11</v>
      </c>
      <c r="G11" s="16">
        <v>1576498074.63</v>
      </c>
      <c r="H11" s="16">
        <f>+F11-G11</f>
        <v>42027077.47999978</v>
      </c>
      <c r="I11" s="53">
        <f>IF(G11&lt;0,IF(H11=0,0,IF(OR(G11=0,F11=0),"N.M.",IF(ABS(H11/G11)&gt;=10,"N.M.",H11/(-G11)))),IF(H11=0,0,IF(OR(G11=0,F11=0),"N.M.",IF(ABS(H11/G11)&gt;=10,"N.M.",H11/G11))))</f>
        <v>0.026658502256568517</v>
      </c>
      <c r="J11" s="174"/>
      <c r="K11" s="256">
        <v>1615452231.13</v>
      </c>
      <c r="L11" s="16">
        <f>+F11-K11</f>
        <v>3072920.9799997807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1610127823.01</v>
      </c>
      <c r="P11" s="16">
        <f>+F11-O11</f>
        <v>8397329.099999905</v>
      </c>
      <c r="Q11" s="53">
        <f>IF(O11&lt;0,IF(P11=0,0,IF(OR(O11=0,F11=0),"N.M.",IF(ABS(P11/O11)&gt;=10,"N.M.",P11/(-O11)))),IF(P11=0,0,IF(OR(O11=0,F11=0),"N.M.",IF(ABS(P11/O11)&gt;=10,"N.M.",P11/O11))))</f>
        <v>0.005215318299575618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6439350.57</v>
      </c>
      <c r="G12" s="16">
        <v>7323257.2</v>
      </c>
      <c r="H12" s="16">
        <f>+F12-G12</f>
        <v>-883906.6299999999</v>
      </c>
      <c r="I12" s="53">
        <f>IF(G12&lt;0,IF(H12=0,0,IF(OR(G12=0,F12=0),"N.M.",IF(ABS(H12/G12)&gt;=10,"N.M.",H12/(-G12)))),IF(H12=0,0,IF(OR(G12=0,F12=0),"N.M.",IF(ABS(H12/G12)&gt;=10,"N.M.",H12/G12))))</f>
        <v>-0.12069856429458736</v>
      </c>
      <c r="J12" s="174"/>
      <c r="K12" s="256">
        <v>6617374.09</v>
      </c>
      <c r="L12" s="16">
        <f>+F12-K12</f>
        <v>-178023.51999999955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7193396.24</v>
      </c>
      <c r="P12" s="16">
        <f>+F12-O12</f>
        <v>-754045.6699999999</v>
      </c>
      <c r="Q12" s="53">
        <f>IF(O12&lt;0,IF(P12=0,0,IF(OR(O12=0,F12=0),"N.M.",IF(ABS(P12/O12)&gt;=10,"N.M.",P12/(-O12)))),IF(P12=0,0,IF(OR(O12=0,F12=0),"N.M.",IF(ABS(P12/O12)&gt;=10,"N.M.",P12/O12))))</f>
        <v>-0.10482470933646218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25620941.3</v>
      </c>
      <c r="G14" s="16">
        <v>29829909.25</v>
      </c>
      <c r="H14" s="16">
        <f>+F14-G14</f>
        <v>-4208967.949999999</v>
      </c>
      <c r="I14" s="53">
        <f>IF(G14&lt;0,IF(H14=0,0,IF(OR(G14=0,F14=0),"N.M.",IF(ABS(H14/G14)&gt;=10,"N.M.",H14/(-G14)))),IF(H14=0,0,IF(OR(G14=0,F14=0),"N.M.",IF(ABS(H14/G14)&gt;=10,"N.M.",H14/G14))))</f>
        <v>-0.1410989190320785</v>
      </c>
      <c r="J14" s="174"/>
      <c r="K14" s="256">
        <v>26789203.33</v>
      </c>
      <c r="L14" s="16">
        <f>+F14-K14</f>
        <v>-1168262.0299999975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22021909.03</v>
      </c>
      <c r="P14" s="16">
        <f>+F14-O14</f>
        <v>3599032.2699999996</v>
      </c>
      <c r="Q14" s="53">
        <f>IF(O14&lt;0,IF(P14=0,0,IF(OR(O14=0,F14=0),"N.M.",IF(ABS(P14/O14)&gt;=10,"N.M.",P14/(-O14)))),IF(P14=0,0,IF(OR(O14=0,F14=0),"N.M.",IF(ABS(P14/O14)&gt;=10,"N.M.",P14/O14))))</f>
        <v>0.1634296220685096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1658021994.7099998</v>
      </c>
      <c r="G15" s="51">
        <v>1621087791.8100002</v>
      </c>
      <c r="H15" s="51">
        <f>+F15-G15</f>
        <v>36934202.89999962</v>
      </c>
      <c r="I15" s="136">
        <f>IF(G15&lt;0,IF(H15=0,0,IF(OR(G15=0,F15=0),"N.M.",IF(ABS(H15/G15)&gt;=10,"N.M.",H15/(-G15)))),IF(H15=0,0,IF(OR(G15=0,F15=0),"N.M.",IF(ABS(H15/G15)&gt;=10,"N.M.",H15/G15))))</f>
        <v>0.02278359203406332</v>
      </c>
      <c r="J15" s="157"/>
      <c r="K15" s="51">
        <v>1656295359.28</v>
      </c>
      <c r="L15" s="51">
        <f>+F15-K15</f>
        <v>1726635.4299998283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1646779679.01</v>
      </c>
      <c r="P15" s="51">
        <f>+F15-O15</f>
        <v>11242315.69999981</v>
      </c>
      <c r="Q15" s="136">
        <f>IF(O15&lt;0,IF(P15=0,0,IF(OR(O15=0,F15=0),"N.M.",IF(ABS(P15/O15)&gt;=10,"N.M.",P15/(-O15)))),IF(P15=0,0,IF(OR(O15=0,F15=0),"N.M.",IF(ABS(P15/O15)&gt;=10,"N.M.",P15/O15))))</f>
        <v>0.006826848693419868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0</v>
      </c>
      <c r="G17" s="16">
        <v>21283.25</v>
      </c>
      <c r="H17" s="16">
        <f>+F17-G17</f>
        <v>-21283.25</v>
      </c>
      <c r="I17" s="53" t="str">
        <f>IF(G17&lt;0,IF(H17=0,0,IF(OR(G17=0,F17=0),"N.M.",IF(ABS(H17/G17)&gt;=10,"N.M.",H17/(-G17)))),IF(H17=0,0,IF(OR(G17=0,F17=0),"N.M.",IF(ABS(H17/G17)&gt;=10,"N.M.",H17/G17))))</f>
        <v>N.M.</v>
      </c>
      <c r="J17" s="174"/>
      <c r="K17" s="256">
        <v>33.34</v>
      </c>
      <c r="L17" s="16">
        <f>+F17-K17</f>
        <v>-33.34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555.66</v>
      </c>
      <c r="P17" s="16">
        <f>+F17-O17</f>
        <v>-555.66</v>
      </c>
      <c r="Q17" s="53" t="str">
        <f>IF(O17&lt;0,IF(P17=0,0,IF(OR(O17=0,F17=0),"N.M.",IF(ABS(P17/O17)&gt;=10,"N.M.",P17/(-O17)))),IF(P17=0,0,IF(OR(O17=0,F17=0),"N.M.",IF(ABS(P17/O17)&gt;=10,"N.M.",P17/O17))))</f>
        <v>N.M.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0</v>
      </c>
      <c r="G18" s="51">
        <v>21283.25</v>
      </c>
      <c r="H18" s="51">
        <f>+F18-G18</f>
        <v>-21283.25</v>
      </c>
      <c r="I18" s="136" t="str">
        <f>IF(G18&lt;0,IF(H18=0,0,IF(OR(G18=0,F18=0),"N.M.",IF(ABS(H18/G18)&gt;=10,"N.M.",H18/(-G18)))),IF(H18=0,0,IF(OR(G18=0,F18=0),"N.M.",IF(ABS(H18/G18)&gt;=10,"N.M.",H18/G18))))</f>
        <v>N.M.</v>
      </c>
      <c r="J18" s="157"/>
      <c r="K18" s="51">
        <v>33.34</v>
      </c>
      <c r="L18" s="51">
        <f>+F18-K18</f>
        <v>-33.34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555.66</v>
      </c>
      <c r="P18" s="51">
        <f>+F18-O18</f>
        <v>-555.66</v>
      </c>
      <c r="Q18" s="136" t="str">
        <f>IF(O18&lt;0,IF(P18=0,0,IF(OR(O18=0,F18=0),"N.M.",IF(ABS(P18/O18)&gt;=10,"N.M.",P18/(-O18)))),IF(P18=0,0,IF(OR(O18=0,F18=0),"N.M.",IF(ABS(P18/O18)&gt;=10,"N.M.",P18/O18))))</f>
        <v>N.M.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27667817.478</v>
      </c>
      <c r="G20" s="16">
        <v>24559887.647</v>
      </c>
      <c r="H20" s="16">
        <f>+F20-G20</f>
        <v>3107929.8310000002</v>
      </c>
      <c r="I20" s="53">
        <f>IF(G20&lt;0,IF(H20=0,0,IF(OR(G20=0,F20=0),"N.M.",IF(ABS(H20/G20)&gt;=10,"N.M.",H20/(-G20)))),IF(H20=0,0,IF(OR(G20=0,F20=0),"N.M.",IF(ABS(H20/G20)&gt;=10,"N.M.",H20/G20))))</f>
        <v>0.12654495312317257</v>
      </c>
      <c r="J20" s="174"/>
      <c r="K20" s="256">
        <v>27088742.828</v>
      </c>
      <c r="L20" s="16">
        <f>+F20-K20</f>
        <v>579074.6499999985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34092976.368</v>
      </c>
      <c r="P20" s="16">
        <f>+F20-O20</f>
        <v>-6425158.890000001</v>
      </c>
      <c r="Q20" s="53">
        <f>IF(O20&lt;0,IF(P20=0,0,IF(OR(O20=0,F20=0),"N.M.",IF(ABS(P20/O20)&gt;=10,"N.M.",P20/(-O20)))),IF(P20=0,0,IF(OR(O20=0,F20=0),"N.M.",IF(ABS(P20/O20)&gt;=10,"N.M.",P20/O20))))</f>
        <v>-0.1884598992075892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27667817.478</v>
      </c>
      <c r="G21" s="51">
        <v>24559887.647</v>
      </c>
      <c r="H21" s="51">
        <f>+F21-G21</f>
        <v>3107929.8310000002</v>
      </c>
      <c r="I21" s="136">
        <f>IF(G21&lt;0,IF(H21=0,0,IF(OR(G21=0,F21=0),"N.M.",IF(ABS(H21/G21)&gt;=10,"N.M.",H21/(-G21)))),IF(H21=0,0,IF(OR(G21=0,F21=0),"N.M.",IF(ABS(H21/G21)&gt;=10,"N.M.",H21/G21))))</f>
        <v>0.12654495312317257</v>
      </c>
      <c r="J21" s="157"/>
      <c r="K21" s="51">
        <v>27088742.828</v>
      </c>
      <c r="L21" s="51">
        <f>+F21-K21</f>
        <v>579074.6499999985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34092976.368</v>
      </c>
      <c r="P21" s="51">
        <f>+F21-O21</f>
        <v>-6425158.890000001</v>
      </c>
      <c r="Q21" s="136">
        <f>IF(O21&lt;0,IF(P21=0,0,IF(OR(O21=0,F21=0),"N.M.",IF(ABS(P21/O21)&gt;=10,"N.M.",P21/(-O21)))),IF(P21=0,0,IF(OR(O21=0,F21=0),"N.M.",IF(ABS(P21/O21)&gt;=10,"N.M.",P21/O21))))</f>
        <v>-0.1884598992075892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1685689812.1879997</v>
      </c>
      <c r="G22" s="74">
        <f>+G21+G18+G15</f>
        <v>1645668962.7070003</v>
      </c>
      <c r="H22" s="74">
        <f>+F22-G22</f>
        <v>40020849.48099947</v>
      </c>
      <c r="I22" s="137">
        <f>IF(G22&lt;0,IF(H22=0,0,IF(OR(G22=0,F22=0),"N.M.",IF(ABS(H22/G22)&gt;=10,"N.M.",H22/(-G22)))),IF(H22=0,0,IF(OR(G22=0,F22=0),"N.M.",IF(ABS(H22/G22)&gt;=10,"N.M.",H22/G22))))</f>
        <v>0.0243188942539016</v>
      </c>
      <c r="J22" s="160" t="s">
        <v>65</v>
      </c>
      <c r="K22" s="74">
        <f>+K21+K18+K15</f>
        <v>1683384135.448</v>
      </c>
      <c r="L22" s="74">
        <f>+F22-K22</f>
        <v>2305676.739999771</v>
      </c>
      <c r="M22" s="137">
        <f>IF(K22&lt;0,IF(L22=0,0,IF(OR(K22=0,N22=0),"N.M.",IF(ABS(L22/K22)&gt;=10,"N.M.",L22/(-K22)))),IF(L22=0,0,IF(OR(K22=0,N22=0),"N.M.",IF(ABS(L22/K22)&gt;=10,"N.M.",L22/K22))))</f>
        <v>0.0013696676186069439</v>
      </c>
      <c r="N22" s="160" t="s">
        <v>65</v>
      </c>
      <c r="O22" s="74">
        <f>+O21+O18+O15</f>
        <v>1680873211.038</v>
      </c>
      <c r="P22" s="74">
        <f>+F22-O22</f>
        <v>4816601.1499996185</v>
      </c>
      <c r="Q22" s="137">
        <f>IF(O22&lt;0,IF(P22=0,0,IF(OR(O22=0,F22=0),"N.M.",IF(ABS(P22/O22)&gt;=10,"N.M.",P22/(-O22)))),IF(P22=0,0,IF(OR(O22=0,F22=0),"N.M.",IF(ABS(P22/O22)&gt;=10,"N.M.",P22/O22))))</f>
        <v>0.0028655350792491916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-1464594.58</v>
      </c>
      <c r="G24" s="16">
        <v>-1784780.3399999999</v>
      </c>
      <c r="H24" s="16">
        <f aca="true" t="shared" si="0" ref="H24:H29">+F24-G24</f>
        <v>320185.7599999998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0.17939785239902395</v>
      </c>
      <c r="J24" s="174"/>
      <c r="K24" s="256">
        <v>-1409807.6600000001</v>
      </c>
      <c r="L24" s="16">
        <f aca="true" t="shared" si="2" ref="L24:L29">+F24-K24</f>
        <v>-54786.919999999925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-1781339.6</v>
      </c>
      <c r="P24" s="16">
        <f aca="true" t="shared" si="4" ref="P24:P29">+F24-O24</f>
        <v>316745.02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0.17781282131717052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-527047759.058</v>
      </c>
      <c r="G25" s="16">
        <v>-499742528.558</v>
      </c>
      <c r="H25" s="16">
        <f t="shared" si="0"/>
        <v>-27305230.5</v>
      </c>
      <c r="I25" s="53">
        <f t="shared" si="1"/>
        <v>-0.05463859675659155</v>
      </c>
      <c r="J25" s="174"/>
      <c r="K25" s="256">
        <v>-524729864.308</v>
      </c>
      <c r="L25" s="16">
        <f t="shared" si="2"/>
        <v>-2317894.75</v>
      </c>
      <c r="M25" s="53" t="str">
        <f t="shared" si="3"/>
        <v>N.M.</v>
      </c>
      <c r="N25" s="174"/>
      <c r="O25" s="256">
        <v>-521884376.358</v>
      </c>
      <c r="P25" s="16">
        <f t="shared" si="4"/>
        <v>-5163382.700000048</v>
      </c>
      <c r="Q25" s="53">
        <f t="shared" si="5"/>
        <v>-0.009893729212652445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1091469.432</v>
      </c>
      <c r="G26" s="16">
        <v>1303387.675</v>
      </c>
      <c r="H26" s="16">
        <f t="shared" si="0"/>
        <v>-211918.24300000002</v>
      </c>
      <c r="I26" s="53">
        <f t="shared" si="1"/>
        <v>-0.16259033828902825</v>
      </c>
      <c r="J26" s="174"/>
      <c r="K26" s="256">
        <v>1062303.692</v>
      </c>
      <c r="L26" s="16">
        <f t="shared" si="2"/>
        <v>29165.73999999999</v>
      </c>
      <c r="M26" s="53" t="str">
        <f t="shared" si="3"/>
        <v>N.M.</v>
      </c>
      <c r="N26" s="174"/>
      <c r="O26" s="256">
        <v>879840.432</v>
      </c>
      <c r="P26" s="16">
        <f t="shared" si="4"/>
        <v>211629</v>
      </c>
      <c r="Q26" s="53">
        <f t="shared" si="5"/>
        <v>0.240531114851062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-30664267.71</v>
      </c>
      <c r="G27" s="16">
        <v>-24230168.14</v>
      </c>
      <c r="H27" s="16">
        <f t="shared" si="0"/>
        <v>-6434099.57</v>
      </c>
      <c r="I27" s="53">
        <f t="shared" si="1"/>
        <v>-0.2655408552191747</v>
      </c>
      <c r="J27" s="174"/>
      <c r="K27" s="256">
        <v>-30331529.65</v>
      </c>
      <c r="L27" s="16">
        <f t="shared" si="2"/>
        <v>-332738.0600000024</v>
      </c>
      <c r="M27" s="53" t="str">
        <f t="shared" si="3"/>
        <v>N.M.</v>
      </c>
      <c r="N27" s="174"/>
      <c r="O27" s="256">
        <v>-30011722.93</v>
      </c>
      <c r="P27" s="16">
        <f t="shared" si="4"/>
        <v>-652544.7800000012</v>
      </c>
      <c r="Q27" s="53">
        <f t="shared" si="5"/>
        <v>-0.021742996279220987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2129385.34</v>
      </c>
      <c r="G28" s="16">
        <v>1646389.44</v>
      </c>
      <c r="H28" s="16">
        <f t="shared" si="0"/>
        <v>482995.8999999999</v>
      </c>
      <c r="I28" s="53">
        <f t="shared" si="1"/>
        <v>0.2933667383094974</v>
      </c>
      <c r="J28" s="174"/>
      <c r="K28" s="256">
        <v>2082833.79</v>
      </c>
      <c r="L28" s="16">
        <f t="shared" si="2"/>
        <v>46551.549999999814</v>
      </c>
      <c r="M28" s="53" t="str">
        <f t="shared" si="3"/>
        <v>N.M.</v>
      </c>
      <c r="N28" s="174"/>
      <c r="O28" s="256">
        <v>2036651.35</v>
      </c>
      <c r="P28" s="16">
        <f t="shared" si="4"/>
        <v>92733.98999999976</v>
      </c>
      <c r="Q28" s="53">
        <f t="shared" si="5"/>
        <v>0.045532579741741144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-20092600.6</v>
      </c>
      <c r="G29" s="16">
        <v>-17891039.44</v>
      </c>
      <c r="H29" s="16">
        <f t="shared" si="0"/>
        <v>-2201561.16</v>
      </c>
      <c r="I29" s="53">
        <f t="shared" si="1"/>
        <v>-0.12305384309185784</v>
      </c>
      <c r="J29" s="174"/>
      <c r="K29" s="256">
        <v>-19776726.01</v>
      </c>
      <c r="L29" s="16">
        <f t="shared" si="2"/>
        <v>-315874.58999999985</v>
      </c>
      <c r="M29" s="53" t="str">
        <f t="shared" si="3"/>
        <v>N.M.</v>
      </c>
      <c r="N29" s="174"/>
      <c r="O29" s="256">
        <v>-19461910.74</v>
      </c>
      <c r="P29" s="16">
        <f t="shared" si="4"/>
        <v>-630689.8600000031</v>
      </c>
      <c r="Q29" s="53">
        <f t="shared" si="5"/>
        <v>-0.03240636895450088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-576048367.176</v>
      </c>
      <c r="G30" s="197">
        <v>-540698739.363</v>
      </c>
      <c r="H30" s="197">
        <f>+F30-G30</f>
        <v>-35349627.812999964</v>
      </c>
      <c r="I30" s="138">
        <f>IF(G30&lt;0,IF(H30=0,0,IF(OR(G30=0,F30=0),"N.M.",IF(ABS(H30/G30)&gt;=10,"N.M.",H30/(-G30)))),IF(H30=0,0,IF(OR(G30=0,F30=0),"N.M.",IF(ABS(H30/G30)&gt;=10,"N.M.",H30/G30))))</f>
        <v>-0.06537767751159461</v>
      </c>
      <c r="J30" s="157"/>
      <c r="K30" s="197">
        <v>-573102790.1460001</v>
      </c>
      <c r="L30" s="197">
        <f>+F30-K30</f>
        <v>-2945577.029999852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-570222857.846</v>
      </c>
      <c r="P30" s="197">
        <f>+F30-O30</f>
        <v>-5825509.330000043</v>
      </c>
      <c r="Q30" s="138">
        <f>IF(O30&lt;0,IF(P30=0,0,IF(OR(O30=0,F30=0),"N.M.",IF(ABS(P30/O30)&gt;=10,"N.M.",P30/(-O30)))),IF(P30=0,0,IF(OR(O30=0,F30=0),"N.M.",IF(ABS(P30/O30)&gt;=10,"N.M.",P30/O30))))</f>
        <v>-0.010216197491636398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1109641445.0119996</v>
      </c>
      <c r="G31" s="74">
        <f>+G22+G30</f>
        <v>1104970223.3440003</v>
      </c>
      <c r="H31" s="74">
        <f>+F31-G31</f>
        <v>4671221.667999268</v>
      </c>
      <c r="I31" s="137">
        <f>IF(G31&lt;0,IF(H31=0,0,IF(OR(G31=0,F31=0),"N.M.",IF(ABS(H31/G31)&gt;=10,"N.M.",H31/(-G31)))),IF(H31=0,0,IF(OR(G31=0,F31=0),"N.M.",IF(ABS(H31/G31)&gt;=10,"N.M.",H31/G31))))</f>
        <v>0.004227463844104891</v>
      </c>
      <c r="J31" s="157"/>
      <c r="K31" s="74">
        <f>+K22+K30</f>
        <v>1110281345.3019998</v>
      </c>
      <c r="L31" s="74">
        <f>+F31-K31</f>
        <v>-639900.2900002003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1110650353.1920002</v>
      </c>
      <c r="P31" s="74">
        <f>+F31-O31</f>
        <v>-1008908.1800005436</v>
      </c>
      <c r="Q31" s="137">
        <f>IF(O31&lt;0,IF(P31=0,0,IF(OR(O31=0,F31=0),"N.M.",IF(ABS(P31/O31)&gt;=10,"N.M.",P31/(-O31)))),IF(P31=0,0,IF(OR(O31=0,F31=0),"N.M.",IF(ABS(P31/O31)&gt;=10,"N.M.",P31/O31))))</f>
        <v>-0.0009083940567802906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-196058.21</v>
      </c>
      <c r="G36" s="16">
        <v>-189388.49</v>
      </c>
      <c r="H36" s="16">
        <f t="shared" si="6"/>
        <v>-6669.720000000001</v>
      </c>
      <c r="I36" s="53">
        <f t="shared" si="7"/>
        <v>-0.035217134895578935</v>
      </c>
      <c r="J36" s="174"/>
      <c r="K36" s="256">
        <v>-195502.4</v>
      </c>
      <c r="L36" s="16">
        <f t="shared" si="8"/>
        <v>-555.8099999999977</v>
      </c>
      <c r="M36" s="53" t="str">
        <f t="shared" si="9"/>
        <v>N.M.</v>
      </c>
      <c r="N36" s="174"/>
      <c r="O36" s="256">
        <v>-194946.59</v>
      </c>
      <c r="P36" s="16">
        <f t="shared" si="10"/>
        <v>-1111.6199999999953</v>
      </c>
      <c r="Q36" s="53">
        <f t="shared" si="11"/>
        <v>-0.005702177196328468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-196058.21</v>
      </c>
      <c r="G37" s="51">
        <v>-189388.49</v>
      </c>
      <c r="H37" s="51">
        <f t="shared" si="6"/>
        <v>-6669.720000000001</v>
      </c>
      <c r="I37" s="136">
        <f t="shared" si="7"/>
        <v>-0.035217134895578935</v>
      </c>
      <c r="J37" s="157"/>
      <c r="K37" s="51">
        <v>-195502.4</v>
      </c>
      <c r="L37" s="51">
        <f t="shared" si="8"/>
        <v>-555.8099999999977</v>
      </c>
      <c r="M37" s="136" t="str">
        <f t="shared" si="9"/>
        <v>N.M.</v>
      </c>
      <c r="N37" s="157"/>
      <c r="O37" s="51">
        <v>-194946.59</v>
      </c>
      <c r="P37" s="51">
        <f t="shared" si="10"/>
        <v>-1111.6199999999953</v>
      </c>
      <c r="Q37" s="136">
        <f t="shared" si="11"/>
        <v>-0.005702177196328468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4734975.63</v>
      </c>
      <c r="P38" s="16">
        <f t="shared" si="10"/>
        <v>0</v>
      </c>
      <c r="Q38" s="53">
        <f t="shared" si="11"/>
        <v>0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4734975.63</v>
      </c>
      <c r="P39" s="197">
        <f t="shared" si="10"/>
        <v>0</v>
      </c>
      <c r="Q39" s="138">
        <f t="shared" si="11"/>
        <v>0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5503445.42</v>
      </c>
      <c r="G40" s="51">
        <f>+G35+G37+G39</f>
        <v>5308709.41</v>
      </c>
      <c r="H40" s="51">
        <f t="shared" si="6"/>
        <v>194736.00999999978</v>
      </c>
      <c r="I40" s="136">
        <f t="shared" si="7"/>
        <v>0.036682363821454636</v>
      </c>
      <c r="J40" s="157" t="s">
        <v>65</v>
      </c>
      <c r="K40" s="51">
        <f>+K35+K37+K39</f>
        <v>5504001.2299999995</v>
      </c>
      <c r="L40" s="51">
        <f>+L35+L37+L39</f>
        <v>-555.8099999999977</v>
      </c>
      <c r="M40" s="136">
        <f t="shared" si="9"/>
        <v>-0.00010098289894459158</v>
      </c>
      <c r="N40" s="157" t="s">
        <v>65</v>
      </c>
      <c r="O40" s="51">
        <f>+O35+O37+O39</f>
        <v>5504557.04</v>
      </c>
      <c r="P40" s="51">
        <f>+P35+P37+P39</f>
        <v>-1111.6199999999953</v>
      </c>
      <c r="Q40" s="136">
        <f t="shared" si="11"/>
        <v>-0.00020194540485677216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120809.28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120809.28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171271</v>
      </c>
      <c r="G49" s="16">
        <v>175781.21</v>
      </c>
      <c r="H49" s="16">
        <f>+F49-G49</f>
        <v>-4510.209999999992</v>
      </c>
      <c r="I49" s="53">
        <f>IF(G49&lt;0,IF(H49=0,0,IF(OR(G49=0,F49=0),"N.M.",IF(ABS(H49/G49)&gt;=10,"N.M.",H49/(-G49)))),IF(H49=0,0,IF(OR(G49=0,F49=0),"N.M.",IF(ABS(H49/G49)&gt;=10,"N.M.",H49/G49))))</f>
        <v>-0.025658089394196296</v>
      </c>
      <c r="J49" s="174"/>
      <c r="K49" s="256">
        <v>171637</v>
      </c>
      <c r="L49" s="16">
        <f>+F49-K49</f>
        <v>-366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172006</v>
      </c>
      <c r="P49" s="16">
        <f>+F49-O49</f>
        <v>-735</v>
      </c>
      <c r="Q49" s="53">
        <f>IF(O49&lt;0,IF(P49=0,0,IF(OR(O49=0,F49=0),"N.M.",IF(ABS(P49/O49)&gt;=10,"N.M.",P49/(-O49)))),IF(P49=0,0,IF(OR(O49=0,F49=0),"N.M.",IF(ABS(P49/O49)&gt;=10,"N.M.",P49/O49))))</f>
        <v>-0.0042731067520900435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292886.28</v>
      </c>
      <c r="G50" s="51">
        <v>305977.22</v>
      </c>
      <c r="H50" s="51">
        <f>+F50-G50</f>
        <v>-13090.939999999944</v>
      </c>
      <c r="I50" s="136">
        <f>IF(G50&lt;0,IF(H50=0,0,IF(OR(G50=0,F50=0),"N.M.",IF(ABS(H50/G50)&gt;=10,"N.M.",H50/(-G50)))),IF(H50=0,0,IF(OR(G50=0,F50=0),"N.M.",IF(ABS(H50/G50)&gt;=10,"N.M.",H50/G50))))</f>
        <v>-0.04278403470689728</v>
      </c>
      <c r="J50" s="157"/>
      <c r="K50" s="51">
        <v>293252.28</v>
      </c>
      <c r="L50" s="51">
        <f t="shared" si="12"/>
        <v>-366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293621.28</v>
      </c>
      <c r="P50" s="51">
        <f t="shared" si="13"/>
        <v>-735</v>
      </c>
      <c r="Q50" s="136">
        <f>IF(O50&lt;0,IF(P50=0,0,IF(OR(O50=0,F50=0),"N.M.",IF(ABS(P50/O50)&gt;=10,"N.M.",P50/(-O50)))),IF(P50=0,0,IF(OR(O50=0,F50=0),"N.M.",IF(ABS(P50/O50)&gt;=10,"N.M.",P50/O50))))</f>
        <v>-0.002503224561925484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4882415.98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4882415.98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4882415.98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4882415.98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10064567.73</v>
      </c>
      <c r="G57" s="16">
        <v>13266027.84</v>
      </c>
      <c r="H57" s="16">
        <f>+F57-G57</f>
        <v>-3201460.1099999994</v>
      </c>
      <c r="I57" s="53">
        <f>IF(G57&lt;0,IF(H57=0,0,IF(OR(G57=0,F57=0),"N.M.",IF(ABS(H57/G57)&gt;=10,"N.M.",H57/(-G57)))),IF(H57=0,0,IF(OR(G57=0,F57=0),"N.M.",IF(ABS(H57/G57)&gt;=10,"N.M.",H57/G57))))</f>
        <v>-0.24132770928965572</v>
      </c>
      <c r="J57" s="174"/>
      <c r="K57" s="256">
        <v>9924964.16</v>
      </c>
      <c r="L57" s="16">
        <f>+F57-K57</f>
        <v>139603.5700000003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8063223.74</v>
      </c>
      <c r="P57" s="16">
        <f>+F57-O57</f>
        <v>2001343.9900000002</v>
      </c>
      <c r="Q57" s="53">
        <f>IF(O57&lt;0,IF(P57=0,0,IF(OR(O57=0,F57=0),"N.M.",IF(ABS(P57/O57)&gt;=10,"N.M.",P57/(-O57)))),IF(P57=0,0,IF(OR(O57=0,F57=0),"N.M.",IF(ABS(P57/O57)&gt;=10,"N.M.",P57/O57))))</f>
        <v>0.24820643138943832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-33191</v>
      </c>
      <c r="G58" s="16">
        <v>-654617</v>
      </c>
      <c r="H58" s="16">
        <f>+F58-G58</f>
        <v>621426</v>
      </c>
      <c r="I58" s="53">
        <f>IF(G58&lt;0,IF(H58=0,0,IF(OR(G58=0,F58=0),"N.M.",IF(ABS(H58/G58)&gt;=10,"N.M.",H58/(-G58)))),IF(H58=0,0,IF(OR(G58=0,F58=0),"N.M.",IF(ABS(H58/G58)&gt;=10,"N.M.",H58/G58))))</f>
        <v>0.9492970698897217</v>
      </c>
      <c r="J58" s="174"/>
      <c r="K58" s="256">
        <v>-31328</v>
      </c>
      <c r="L58" s="16">
        <f>+F58-K58</f>
        <v>-1863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-36017</v>
      </c>
      <c r="P58" s="16">
        <f>+F58-O58</f>
        <v>2826</v>
      </c>
      <c r="Q58" s="53">
        <f>IF(O58&lt;0,IF(P58=0,0,IF(OR(O58=0,F58=0),"N.M.",IF(ABS(P58/O58)&gt;=10,"N.M.",P58/(-O58)))),IF(P58=0,0,IF(OR(O58=0,F58=0),"N.M.",IF(ABS(P58/O58)&gt;=10,"N.M.",P58/O58))))</f>
        <v>0.07846294805230863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44502</v>
      </c>
      <c r="G59" s="16">
        <v>49856</v>
      </c>
      <c r="H59" s="16">
        <f>+F59-G59</f>
        <v>-5354</v>
      </c>
      <c r="I59" s="53">
        <f>IF(G59&lt;0,IF(H59=0,0,IF(OR(G59=0,F59=0),"N.M.",IF(ABS(H59/G59)&gt;=10,"N.M.",H59/(-G59)))),IF(H59=0,0,IF(OR(G59=0,F59=0),"N.M.",IF(ABS(H59/G59)&gt;=10,"N.M.",H59/G59))))</f>
        <v>-0.1073892811296534</v>
      </c>
      <c r="J59" s="174"/>
      <c r="K59" s="256">
        <v>0</v>
      </c>
      <c r="L59" s="16">
        <f>+F59-K59</f>
        <v>44502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2466</v>
      </c>
      <c r="P59" s="16">
        <f>+F59-O59</f>
        <v>42036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10075878.73</v>
      </c>
      <c r="G60" s="51">
        <v>12661266.84</v>
      </c>
      <c r="H60" s="51">
        <f>+F60-G60</f>
        <v>-2585388.1099999994</v>
      </c>
      <c r="I60" s="136">
        <f>IF(G60&lt;0,IF(H60=0,0,IF(OR(G60=0,F60=0),"N.M.",IF(ABS(H60/G60)&gt;=10,"N.M.",H60/(-G60)))),IF(H60=0,0,IF(OR(G60=0,F60=0),"N.M.",IF(ABS(H60/G60)&gt;=10,"N.M.",H60/G60))))</f>
        <v>-0.20419663708785712</v>
      </c>
      <c r="J60" s="157"/>
      <c r="K60" s="51">
        <v>9893636.16</v>
      </c>
      <c r="L60" s="51">
        <f>+F60-K60</f>
        <v>182242.5700000003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8029672.74</v>
      </c>
      <c r="P60" s="51">
        <f>+F60-O60</f>
        <v>2046205.9900000002</v>
      </c>
      <c r="Q60" s="136">
        <f>IF(O60&lt;0,IF(P60=0,0,IF(OR(O60=0,F60=0),"N.M.",IF(ABS(P60/O60)&gt;=10,"N.M.",P60/(-O60)))),IF(P60=0,0,IF(OR(O60=0,F60=0),"N.M.",IF(ABS(P60/O60)&gt;=10,"N.M.",P60/O60))))</f>
        <v>0.2548305586361917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20754626.41</v>
      </c>
      <c r="G61" s="74">
        <f>+G60+G55+G52+G50+G45+G40</f>
        <v>24273003.04</v>
      </c>
      <c r="H61" s="74">
        <f>+F61-G61</f>
        <v>-3518376.629999999</v>
      </c>
      <c r="I61" s="137">
        <f>IF(G61&lt;0,IF(H61=0,0,IF(OR(G61=0,F61=0),"N.M.",IF(ABS(H61/G61)&gt;=10,"N.M.",H61/(-G61)))),IF(H61=0,0,IF(OR(G61=0,F61=0),"N.M.",IF(ABS(H61/G61)&gt;=10,"N.M.",H61/G61))))</f>
        <v>-0.1449501993717873</v>
      </c>
      <c r="J61" s="160" t="s">
        <v>65</v>
      </c>
      <c r="K61" s="74">
        <f>+K60+K55+K52+K50+K45+K40</f>
        <v>20573305.65</v>
      </c>
      <c r="L61" s="74">
        <f>+F61-K61</f>
        <v>181320.76000000164</v>
      </c>
      <c r="M61" s="137">
        <f>IF(K61&lt;0,IF(L61=0,0,IF(OR(K61=0,N61=0),"N.M.",IF(ABS(L61/K61)&gt;=10,"N.M.",L61/(-K61)))),IF(L61=0,0,IF(OR(K61=0,N61=0),"N.M.",IF(ABS(L61/K61)&gt;=10,"N.M.",L61/K61))))</f>
        <v>0.00881339941595636</v>
      </c>
      <c r="N61" s="160" t="s">
        <v>65</v>
      </c>
      <c r="O61" s="74">
        <f>+O60+O55+O52+O50+O45+O40</f>
        <v>18710267.04</v>
      </c>
      <c r="P61" s="74">
        <f>+F61-O61</f>
        <v>2044359.370000001</v>
      </c>
      <c r="Q61" s="137">
        <f>IF(O61&lt;0,IF(P61=0,0,IF(OR(O61=0,F61=0),"N.M.",IF(ABS(P61/O61)&gt;=10,"N.M.",P61/(-O61)))),IF(P61=0,0,IF(OR(O61=0,F61=0),"N.M.",IF(ABS(P61/O61)&gt;=10,"N.M.",P61/O61))))</f>
        <v>0.10926404019939638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1319077.35</v>
      </c>
      <c r="G64" s="16">
        <v>694104.99</v>
      </c>
      <c r="H64" s="16">
        <f>+F64-G64</f>
        <v>624972.3600000001</v>
      </c>
      <c r="I64" s="53">
        <f>IF(G64&lt;0,IF(H64=0,0,IF(OR(G64=0,F64=0),"N.M.",IF(ABS(H64/G64)&gt;=10,"N.M.",H64/(-G64)))),IF(H64=0,0,IF(OR(G64=0,F64=0),"N.M.",IF(ABS(H64/G64)&gt;=10,"N.M.",H64/G64))))</f>
        <v>0.9004003270456248</v>
      </c>
      <c r="J64" s="174"/>
      <c r="K64" s="256">
        <v>1257371.62</v>
      </c>
      <c r="L64" s="16">
        <f>+F64-K64</f>
        <v>61705.72999999998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280972.3</v>
      </c>
      <c r="P64" s="16">
        <f>+F64-O64</f>
        <v>1038105.05</v>
      </c>
      <c r="Q64" s="53">
        <f>IF(O64&lt;0,IF(P64=0,0,IF(OR(O64=0,F64=0),"N.M.",IF(ABS(P64/O64)&gt;=10,"N.M.",P64/(-O64)))),IF(P64=0,0,IF(OR(O64=0,F64=0),"N.M.",IF(ABS(P64/O64)&gt;=10,"N.M.",P64/O64))))</f>
        <v>3.6946882308327194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1319077.35</v>
      </c>
      <c r="G65" s="51">
        <v>694104.99</v>
      </c>
      <c r="H65" s="51">
        <f aca="true" t="shared" si="14" ref="H65:H74">+F65-G65</f>
        <v>624972.3600000001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0.9004003270456248</v>
      </c>
      <c r="J65" s="157"/>
      <c r="K65" s="51">
        <v>1257371.62</v>
      </c>
      <c r="L65" s="51">
        <f aca="true" t="shared" si="16" ref="L65:L75">+F65-K65</f>
        <v>61705.72999999998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280972.3</v>
      </c>
      <c r="P65" s="51">
        <f aca="true" t="shared" si="18" ref="P65:P75">+F65-O65</f>
        <v>1038105.05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3.6946882308327194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2777659.93</v>
      </c>
      <c r="G67" s="16">
        <v>1455505.07</v>
      </c>
      <c r="H67" s="16">
        <f>+F67-G67</f>
        <v>1322154.86</v>
      </c>
      <c r="I67" s="53">
        <f>IF(G67&lt;0,IF(H67=0,0,IF(OR(G67=0,F67=0),"N.M.",IF(ABS(H67/G67)&gt;=10,"N.M.",H67/(-G67)))),IF(H67=0,0,IF(OR(G67=0,F67=0),"N.M.",IF(ABS(H67/G67)&gt;=10,"N.M.",H67/G67))))</f>
        <v>0.908382174168586</v>
      </c>
      <c r="J67" s="174"/>
      <c r="K67" s="256">
        <v>2278805.16</v>
      </c>
      <c r="L67" s="16">
        <f>+F67-K67</f>
        <v>498854.77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1753740.25</v>
      </c>
      <c r="P67" s="16">
        <f>+F67-O67</f>
        <v>1023919.6800000002</v>
      </c>
      <c r="Q67" s="53">
        <f>IF(O67&lt;0,IF(P67=0,0,IF(OR(O67=0,F67=0),"N.M.",IF(ABS(P67/O67)&gt;=10,"N.M.",P67/(-O67)))),IF(P67=0,0,IF(OR(O67=0,F67=0),"N.M.",IF(ABS(P67/O67)&gt;=10,"N.M.",P67/O67))))</f>
        <v>0.5838491076429364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2777659.93</v>
      </c>
      <c r="G68" s="51">
        <v>1455505.07</v>
      </c>
      <c r="H68" s="51">
        <f t="shared" si="14"/>
        <v>1322154.86</v>
      </c>
      <c r="I68" s="136">
        <f t="shared" si="15"/>
        <v>0.908382174168586</v>
      </c>
      <c r="J68" s="157"/>
      <c r="K68" s="51">
        <v>2278805.16</v>
      </c>
      <c r="L68" s="51">
        <f t="shared" si="16"/>
        <v>498854.77</v>
      </c>
      <c r="M68" s="136" t="str">
        <f t="shared" si="17"/>
        <v>N.M.</v>
      </c>
      <c r="N68" s="157"/>
      <c r="O68" s="51">
        <v>1753740.25</v>
      </c>
      <c r="P68" s="51">
        <f t="shared" si="18"/>
        <v>1023919.6800000002</v>
      </c>
      <c r="Q68" s="136">
        <f t="shared" si="19"/>
        <v>0.5838491076429364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0</v>
      </c>
      <c r="P70" s="16">
        <f>+F70-O70</f>
        <v>0</v>
      </c>
      <c r="Q70" s="53">
        <f>IF(O70&lt;0,IF(P70=0,0,IF(OR(O70=0,F70=0),"N.M.",IF(ABS(P70/O70)&gt;=10,"N.M.",P70/(-O70)))),IF(P70=0,0,IF(OR(O70=0,F70=0),"N.M.",IF(ABS(P70/O70)&gt;=10,"N.M.",P70/O70))))</f>
        <v>0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0</v>
      </c>
      <c r="P71" s="51">
        <f t="shared" si="18"/>
        <v>0</v>
      </c>
      <c r="Q71" s="136">
        <f t="shared" si="19"/>
        <v>0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2777659.93</v>
      </c>
      <c r="G73" s="51">
        <f>+G71+G69+G68+G72</f>
        <v>1460504.79</v>
      </c>
      <c r="H73" s="51">
        <f>+F73-G73</f>
        <v>1317155.1400000001</v>
      </c>
      <c r="I73" s="136">
        <f t="shared" si="15"/>
        <v>0.9018492435071028</v>
      </c>
      <c r="J73" s="157"/>
      <c r="K73" s="51">
        <f>+K71+K69+K68+K72</f>
        <v>2278805.16</v>
      </c>
      <c r="L73" s="51">
        <f t="shared" si="16"/>
        <v>498854.77</v>
      </c>
      <c r="M73" s="136" t="str">
        <f t="shared" si="17"/>
        <v>N.M.</v>
      </c>
      <c r="N73" s="157"/>
      <c r="O73" s="51">
        <f>+O71+O69+O68+O72</f>
        <v>1753740.25</v>
      </c>
      <c r="P73" s="51">
        <f t="shared" si="18"/>
        <v>1023919.6800000002</v>
      </c>
      <c r="Q73" s="136">
        <f t="shared" si="19"/>
        <v>0.5838491076429364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4096737.2800000003</v>
      </c>
      <c r="G75" s="51">
        <f>+G74+G73+G65</f>
        <v>2154609.7800000003</v>
      </c>
      <c r="H75" s="51">
        <f>+F75-G75</f>
        <v>1942127.5</v>
      </c>
      <c r="I75" s="136">
        <f>IF(G75&lt;0,IF(H75=0,0,IF(OR(G75=0,F75=0),"N.M.",IF(ABS(H75/G75)&gt;=10,"N.M.",H75/(-G75)))),IF(H75=0,0,IF(OR(G75=0,F75=0),"N.M.",IF(ABS(H75/G75)&gt;=10,"N.M.",H75/G75))))</f>
        <v>0.9013824767842648</v>
      </c>
      <c r="J75" s="157"/>
      <c r="K75" s="51">
        <f>+K74+K73+K65</f>
        <v>3536176.7800000003</v>
      </c>
      <c r="L75" s="51">
        <f t="shared" si="16"/>
        <v>560560.5</v>
      </c>
      <c r="M75" s="136" t="str">
        <f t="shared" si="17"/>
        <v>N.M.</v>
      </c>
      <c r="N75" s="157"/>
      <c r="O75" s="51">
        <f>+O74+O73+O65</f>
        <v>2034712.55</v>
      </c>
      <c r="P75" s="51">
        <f t="shared" si="18"/>
        <v>2062024.7300000002</v>
      </c>
      <c r="Q75" s="136">
        <f t="shared" si="19"/>
        <v>1.0134231147294002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79284174.72</v>
      </c>
      <c r="G77" s="16">
        <v>0</v>
      </c>
      <c r="H77" s="16">
        <f>+F77-G77</f>
        <v>79284174.72</v>
      </c>
      <c r="I77" s="53" t="str">
        <f>IF(G77&lt;0,IF(H77=0,0,IF(OR(G77=0,F77=0),"N.M.",IF(ABS(H77/G77)&gt;=10,"N.M.",H77/(-G77)))),IF(H77=0,0,IF(OR(G77=0,F77=0),"N.M.",IF(ABS(H77/G77)&gt;=10,"N.M.",H77/G77))))</f>
        <v>N.M.</v>
      </c>
      <c r="J77" s="174"/>
      <c r="K77" s="256">
        <v>82537833.14</v>
      </c>
      <c r="L77" s="16">
        <f>+F77-K77</f>
        <v>-3253658.420000002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67059742.87</v>
      </c>
      <c r="P77" s="16">
        <f>+F77-O77</f>
        <v>12224431.850000001</v>
      </c>
      <c r="Q77" s="53">
        <f>IF(O77&lt;0,IF(P77=0,0,IF(OR(O77=0,F77=0),"N.M.",IF(ABS(P77/O77)&gt;=10,"N.M.",P77/(-O77)))),IF(P77=0,0,IF(OR(O77=0,F77=0),"N.M.",IF(ABS(P77/O77)&gt;=10,"N.M.",P77/O77))))</f>
        <v>0.1822916600455495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79284174.72</v>
      </c>
      <c r="G78" s="51">
        <v>0</v>
      </c>
      <c r="H78" s="51">
        <f>+F78-G78</f>
        <v>79284174.72</v>
      </c>
      <c r="I78" s="136" t="str">
        <f>IF(G78&lt;0,IF(H78=0,0,IF(OR(G78=0,F78=0),"N.M.",IF(ABS(H78/G78)&gt;=10,"N.M.",H78/(-G78)))),IF(H78=0,0,IF(OR(G78=0,F78=0),"N.M.",IF(ABS(H78/G78)&gt;=10,"N.M.",H78/G78))))</f>
        <v>N.M.</v>
      </c>
      <c r="J78" s="157"/>
      <c r="K78" s="51">
        <v>82537833.14</v>
      </c>
      <c r="L78" s="51">
        <f>+F78-K78</f>
        <v>-3253658.420000002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67059742.87</v>
      </c>
      <c r="P78" s="51">
        <f>+F78-O78</f>
        <v>12224431.850000001</v>
      </c>
      <c r="Q78" s="136">
        <f>IF(O78&lt;0,IF(P78=0,0,IF(OR(O78=0,F78=0),"N.M.",IF(ABS(P78/O78)&gt;=10,"N.M.",P78/(-O78)))),IF(P78=0,0,IF(OR(O78=0,F78=0),"N.M.",IF(ABS(P78/O78)&gt;=10,"N.M.",P78/O78))))</f>
        <v>0.1822916600455495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50240264.786</v>
      </c>
      <c r="G80" s="16">
        <v>39157680.756</v>
      </c>
      <c r="H80" s="16">
        <f aca="true" t="shared" si="20" ref="H80:H94">+F80-G80</f>
        <v>11082584.030000001</v>
      </c>
      <c r="I80" s="53">
        <f aca="true" t="shared" si="21" ref="I80:I94">IF(G80&lt;0,IF(H80=0,0,IF(OR(G80=0,F80=0),"N.M.",IF(ABS(H80/G80)&gt;=10,"N.M.",H80/(-G80)))),IF(H80=0,0,IF(OR(G80=0,F80=0),"N.M.",IF(ABS(H80/G80)&gt;=10,"N.M.",H80/G80))))</f>
        <v>0.283024525866534</v>
      </c>
      <c r="J80" s="174"/>
      <c r="K80" s="256">
        <v>46161399.226</v>
      </c>
      <c r="L80" s="16">
        <f aca="true" t="shared" si="22" ref="L80:L94">+F80-K80</f>
        <v>4078865.559999995</v>
      </c>
      <c r="M80" s="53" t="str">
        <f aca="true" t="shared" si="23" ref="M80:M94">IF(K80&lt;0,IF(L80=0,0,IF(OR(K80=0,N80=0),"N.M.",IF(ABS(L80/K80)&gt;=10,"N.M.",L80/(-K80)))),IF(L80=0,0,IF(OR(K80=0,N80=0),"N.M.",IF(ABS(L80/K80)&gt;=10,"N.M.",L80/K80))))</f>
        <v>N.M.</v>
      </c>
      <c r="N80" s="174"/>
      <c r="O80" s="256">
        <v>37513873.606</v>
      </c>
      <c r="P80" s="16">
        <f aca="true" t="shared" si="24" ref="P80:P94">+F80-O80</f>
        <v>12726391.18</v>
      </c>
      <c r="Q80" s="53">
        <f aca="true" t="shared" si="25" ref="Q80:Q94">IF(O80&lt;0,IF(P80=0,0,IF(OR(O80=0,F80=0),"N.M.",IF(ABS(P80/O80)&gt;=10,"N.M.",P80/(-O80)))),IF(P80=0,0,IF(OR(O80=0,F80=0),"N.M.",IF(ABS(P80/O80)&gt;=10,"N.M.",P80/O80))))</f>
        <v>0.3392449234558526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0</v>
      </c>
      <c r="G81" s="16">
        <v>49.18</v>
      </c>
      <c r="H81" s="16">
        <f t="shared" si="20"/>
        <v>-49.18</v>
      </c>
      <c r="I81" s="53" t="str">
        <f t="shared" si="21"/>
        <v>N.M.</v>
      </c>
      <c r="J81" s="174"/>
      <c r="K81" s="256">
        <v>0</v>
      </c>
      <c r="L81" s="16">
        <f t="shared" si="22"/>
        <v>0</v>
      </c>
      <c r="M81" s="53">
        <f t="shared" si="23"/>
        <v>0</v>
      </c>
      <c r="N81" s="174"/>
      <c r="O81" s="256">
        <v>0</v>
      </c>
      <c r="P81" s="16">
        <f t="shared" si="24"/>
        <v>0</v>
      </c>
      <c r="Q81" s="53">
        <f t="shared" si="25"/>
        <v>0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572787.93</v>
      </c>
      <c r="G82" s="16">
        <v>545976.39</v>
      </c>
      <c r="H82" s="16">
        <f t="shared" si="20"/>
        <v>26811.540000000037</v>
      </c>
      <c r="I82" s="53">
        <f t="shared" si="21"/>
        <v>0.04910750811037825</v>
      </c>
      <c r="J82" s="174"/>
      <c r="K82" s="256">
        <v>647174.49</v>
      </c>
      <c r="L82" s="16">
        <f t="shared" si="22"/>
        <v>-74386.55999999994</v>
      </c>
      <c r="M82" s="53" t="str">
        <f t="shared" si="23"/>
        <v>N.M.</v>
      </c>
      <c r="N82" s="174"/>
      <c r="O82" s="256">
        <v>665768.93</v>
      </c>
      <c r="P82" s="16">
        <f t="shared" si="24"/>
        <v>-92981</v>
      </c>
      <c r="Q82" s="53">
        <f t="shared" si="25"/>
        <v>-0.13965956627023732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14692</v>
      </c>
      <c r="G83" s="16">
        <v>19272</v>
      </c>
      <c r="H83" s="16">
        <f t="shared" si="20"/>
        <v>-4580</v>
      </c>
      <c r="I83" s="53">
        <f t="shared" si="21"/>
        <v>-0.23765047737650477</v>
      </c>
      <c r="J83" s="174"/>
      <c r="K83" s="256">
        <v>20352</v>
      </c>
      <c r="L83" s="16">
        <f t="shared" si="22"/>
        <v>-5660</v>
      </c>
      <c r="M83" s="53" t="str">
        <f t="shared" si="23"/>
        <v>N.M.</v>
      </c>
      <c r="N83" s="174"/>
      <c r="O83" s="256">
        <v>16704</v>
      </c>
      <c r="P83" s="16">
        <f t="shared" si="24"/>
        <v>-2012</v>
      </c>
      <c r="Q83" s="53">
        <f t="shared" si="25"/>
        <v>-0.12045019157088123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-46599563.82</v>
      </c>
      <c r="G84" s="16">
        <v>-33860283.54</v>
      </c>
      <c r="H84" s="16">
        <f t="shared" si="20"/>
        <v>-12739280.280000001</v>
      </c>
      <c r="I84" s="53">
        <f t="shared" si="21"/>
        <v>-0.3762307620652606</v>
      </c>
      <c r="J84" s="174"/>
      <c r="K84" s="256">
        <v>-48366800.71</v>
      </c>
      <c r="L84" s="16">
        <f t="shared" si="22"/>
        <v>1767236.8900000006</v>
      </c>
      <c r="M84" s="53" t="str">
        <f t="shared" si="23"/>
        <v>N.M.</v>
      </c>
      <c r="N84" s="174"/>
      <c r="O84" s="256">
        <v>-35446282.39</v>
      </c>
      <c r="P84" s="16">
        <f t="shared" si="24"/>
        <v>-11153281.43</v>
      </c>
      <c r="Q84" s="53">
        <f t="shared" si="25"/>
        <v>-0.31465306593468123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7943295.162</v>
      </c>
      <c r="G85" s="16">
        <v>8585998.08</v>
      </c>
      <c r="H85" s="16">
        <f t="shared" si="20"/>
        <v>-642702.9180000005</v>
      </c>
      <c r="I85" s="53">
        <f t="shared" si="21"/>
        <v>-0.0748547707571815</v>
      </c>
      <c r="J85" s="174"/>
      <c r="K85" s="256">
        <v>7791784.542</v>
      </c>
      <c r="L85" s="16">
        <f t="shared" si="22"/>
        <v>151510.61999999918</v>
      </c>
      <c r="M85" s="53" t="str">
        <f t="shared" si="23"/>
        <v>N.M.</v>
      </c>
      <c r="N85" s="174"/>
      <c r="O85" s="256">
        <v>8775618.812</v>
      </c>
      <c r="P85" s="16">
        <f t="shared" si="24"/>
        <v>-832323.6500000013</v>
      </c>
      <c r="Q85" s="53">
        <f t="shared" si="25"/>
        <v>-0.09484500954643348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240181.43</v>
      </c>
      <c r="G86" s="16">
        <v>234408.58000000002</v>
      </c>
      <c r="H86" s="16">
        <f t="shared" si="20"/>
        <v>5772.849999999977</v>
      </c>
      <c r="I86" s="53">
        <f t="shared" si="21"/>
        <v>0.024627298198726243</v>
      </c>
      <c r="J86" s="174"/>
      <c r="K86" s="256">
        <v>162060.32</v>
      </c>
      <c r="L86" s="16">
        <f t="shared" si="22"/>
        <v>78121.10999999999</v>
      </c>
      <c r="M86" s="53" t="str">
        <f t="shared" si="23"/>
        <v>N.M.</v>
      </c>
      <c r="N86" s="174"/>
      <c r="O86" s="256">
        <v>362252.92</v>
      </c>
      <c r="P86" s="16">
        <f t="shared" si="24"/>
        <v>-122071.48999999999</v>
      </c>
      <c r="Q86" s="53">
        <f t="shared" si="25"/>
        <v>-0.33697862256017147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-28</v>
      </c>
      <c r="G87" s="16">
        <v>0</v>
      </c>
      <c r="H87" s="16">
        <f t="shared" si="20"/>
        <v>-28</v>
      </c>
      <c r="I87" s="53" t="str">
        <f t="shared" si="21"/>
        <v>N.M.</v>
      </c>
      <c r="J87" s="174"/>
      <c r="K87" s="256">
        <v>7352</v>
      </c>
      <c r="L87" s="16">
        <f t="shared" si="22"/>
        <v>-7380</v>
      </c>
      <c r="M87" s="53" t="str">
        <f t="shared" si="23"/>
        <v>N.M.</v>
      </c>
      <c r="N87" s="174"/>
      <c r="O87" s="256">
        <v>593592</v>
      </c>
      <c r="P87" s="16">
        <f t="shared" si="24"/>
        <v>-593620</v>
      </c>
      <c r="Q87" s="53">
        <f t="shared" si="25"/>
        <v>-1.000047170447041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1495174.22</v>
      </c>
      <c r="G88" s="16">
        <v>1669112.51</v>
      </c>
      <c r="H88" s="16">
        <f t="shared" si="20"/>
        <v>-173938.29000000004</v>
      </c>
      <c r="I88" s="53">
        <f t="shared" si="21"/>
        <v>-0.10421004513350633</v>
      </c>
      <c r="J88" s="174"/>
      <c r="K88" s="256">
        <v>1257467.03</v>
      </c>
      <c r="L88" s="16">
        <f t="shared" si="22"/>
        <v>237707.18999999994</v>
      </c>
      <c r="M88" s="53" t="str">
        <f t="shared" si="23"/>
        <v>N.M.</v>
      </c>
      <c r="N88" s="174"/>
      <c r="O88" s="256">
        <v>0</v>
      </c>
      <c r="P88" s="16">
        <f t="shared" si="24"/>
        <v>1495174.22</v>
      </c>
      <c r="Q88" s="53" t="str">
        <f t="shared" si="25"/>
        <v>N.M.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5018692</v>
      </c>
      <c r="G89" s="16">
        <v>4494816</v>
      </c>
      <c r="H89" s="16">
        <f t="shared" si="20"/>
        <v>523876</v>
      </c>
      <c r="I89" s="53">
        <f t="shared" si="21"/>
        <v>0.11655115582039398</v>
      </c>
      <c r="J89" s="174"/>
      <c r="K89" s="256">
        <v>6166475</v>
      </c>
      <c r="L89" s="16">
        <f t="shared" si="22"/>
        <v>-1147783</v>
      </c>
      <c r="M89" s="53" t="str">
        <f t="shared" si="23"/>
        <v>N.M.</v>
      </c>
      <c r="N89" s="174"/>
      <c r="O89" s="256">
        <v>5932642</v>
      </c>
      <c r="P89" s="16">
        <f t="shared" si="24"/>
        <v>-913950</v>
      </c>
      <c r="Q89" s="53">
        <f t="shared" si="25"/>
        <v>-0.1540544667957379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-0.001</v>
      </c>
      <c r="G90" s="16">
        <v>0</v>
      </c>
      <c r="H90" s="16">
        <f t="shared" si="20"/>
        <v>-0.001</v>
      </c>
      <c r="I90" s="53" t="str">
        <f t="shared" si="21"/>
        <v>N.M.</v>
      </c>
      <c r="J90" s="174"/>
      <c r="K90" s="256">
        <v>0.001</v>
      </c>
      <c r="L90" s="16">
        <f t="shared" si="22"/>
        <v>-0.002</v>
      </c>
      <c r="M90" s="53" t="str">
        <f t="shared" si="23"/>
        <v>N.M.</v>
      </c>
      <c r="N90" s="174"/>
      <c r="O90" s="256">
        <v>0.001</v>
      </c>
      <c r="P90" s="16">
        <f t="shared" si="24"/>
        <v>-0.002</v>
      </c>
      <c r="Q90" s="53">
        <f t="shared" si="25"/>
        <v>-2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0</v>
      </c>
      <c r="G91" s="16">
        <v>0</v>
      </c>
      <c r="H91" s="16">
        <f t="shared" si="20"/>
        <v>0</v>
      </c>
      <c r="I91" s="53">
        <f t="shared" si="21"/>
        <v>0</v>
      </c>
      <c r="J91" s="174"/>
      <c r="K91" s="256">
        <v>3964.84</v>
      </c>
      <c r="L91" s="16">
        <f t="shared" si="22"/>
        <v>-3964.84</v>
      </c>
      <c r="M91" s="53" t="str">
        <f t="shared" si="23"/>
        <v>N.M.</v>
      </c>
      <c r="N91" s="174"/>
      <c r="O91" s="256">
        <v>4022.19</v>
      </c>
      <c r="P91" s="16">
        <f t="shared" si="24"/>
        <v>-4022.19</v>
      </c>
      <c r="Q91" s="53" t="str">
        <f t="shared" si="25"/>
        <v>N.M.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258528.92</v>
      </c>
      <c r="G92" s="16">
        <v>0</v>
      </c>
      <c r="H92" s="16">
        <f t="shared" si="20"/>
        <v>258528.92</v>
      </c>
      <c r="I92" s="53" t="str">
        <f t="shared" si="21"/>
        <v>N.M.</v>
      </c>
      <c r="J92" s="174"/>
      <c r="K92" s="256">
        <v>390639.88</v>
      </c>
      <c r="L92" s="16">
        <f t="shared" si="22"/>
        <v>-132110.96</v>
      </c>
      <c r="M92" s="53" t="str">
        <f t="shared" si="23"/>
        <v>N.M.</v>
      </c>
      <c r="N92" s="174"/>
      <c r="O92" s="256">
        <v>295983.53</v>
      </c>
      <c r="P92" s="16">
        <f t="shared" si="24"/>
        <v>-37454.610000000015</v>
      </c>
      <c r="Q92" s="53">
        <f t="shared" si="25"/>
        <v>-0.12654288568015934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76912.37</v>
      </c>
      <c r="G93" s="16">
        <v>0</v>
      </c>
      <c r="H93" s="16">
        <f t="shared" si="20"/>
        <v>76912.37</v>
      </c>
      <c r="I93" s="53" t="str">
        <f t="shared" si="21"/>
        <v>N.M.</v>
      </c>
      <c r="J93" s="174"/>
      <c r="K93" s="256">
        <v>601032.8</v>
      </c>
      <c r="L93" s="16">
        <f t="shared" si="22"/>
        <v>-524120.43000000005</v>
      </c>
      <c r="M93" s="53" t="str">
        <f t="shared" si="23"/>
        <v>N.M.</v>
      </c>
      <c r="N93" s="174"/>
      <c r="O93" s="256">
        <v>214289.54</v>
      </c>
      <c r="P93" s="16">
        <f t="shared" si="24"/>
        <v>-137377.17</v>
      </c>
      <c r="Q93" s="53">
        <f t="shared" si="25"/>
        <v>-0.6410820145491003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0</v>
      </c>
      <c r="G94" s="16">
        <v>0</v>
      </c>
      <c r="H94" s="16">
        <f t="shared" si="20"/>
        <v>0</v>
      </c>
      <c r="I94" s="53">
        <f t="shared" si="21"/>
        <v>0</v>
      </c>
      <c r="J94" s="174"/>
      <c r="K94" s="256">
        <v>0</v>
      </c>
      <c r="L94" s="16">
        <f t="shared" si="22"/>
        <v>0</v>
      </c>
      <c r="M94" s="53">
        <f t="shared" si="23"/>
        <v>0</v>
      </c>
      <c r="N94" s="174"/>
      <c r="O94" s="256">
        <v>480008.08</v>
      </c>
      <c r="P94" s="16">
        <f t="shared" si="24"/>
        <v>-480008.08</v>
      </c>
      <c r="Q94" s="53" t="str">
        <f t="shared" si="25"/>
        <v>N.M.</v>
      </c>
    </row>
    <row r="95" spans="1:17" s="67" customFormat="1" ht="12.75" collapsed="1">
      <c r="A95" s="67" t="s">
        <v>134</v>
      </c>
      <c r="B95" s="87"/>
      <c r="C95" s="82" t="s">
        <v>94</v>
      </c>
      <c r="D95" s="66"/>
      <c r="E95" s="66"/>
      <c r="F95" s="51">
        <v>19260936.997</v>
      </c>
      <c r="G95" s="51">
        <v>20847029.956</v>
      </c>
      <c r="H95" s="51">
        <f>+F95-G95</f>
        <v>-1586092.9589999989</v>
      </c>
      <c r="I95" s="136">
        <f>IF(G95&lt;0,IF(H95=0,0,IF(OR(G95=0,F95=0),"N.M.",IF(ABS(H95/G95)&gt;=10,"N.M.",H95/(-G95)))),IF(H95=0,0,IF(OR(G95=0,F95=0),"N.M.",IF(ABS(H95/G95)&gt;=10,"N.M.",H95/G95))))</f>
        <v>-0.0760824425516549</v>
      </c>
      <c r="J95" s="157"/>
      <c r="K95" s="51">
        <v>14842901.419000007</v>
      </c>
      <c r="L95" s="51">
        <f>+F95-K95</f>
        <v>4418035.577999994</v>
      </c>
      <c r="M95" s="136" t="str">
        <f>IF(K95&lt;0,IF(L95=0,0,IF(OR(K95=0,N95=0),"N.M.",IF(ABS(L95/K95)&gt;=10,"N.M.",L95/(-K95)))),IF(L95=0,0,IF(OR(K95=0,N95=0),"N.M.",IF(ABS(L95/K95)&gt;=10,"N.M.",L95/K95))))</f>
        <v>N.M.</v>
      </c>
      <c r="N95" s="157"/>
      <c r="O95" s="51">
        <v>19408473.218999997</v>
      </c>
      <c r="P95" s="51">
        <f>+F95-O95</f>
        <v>-147536.2219999954</v>
      </c>
      <c r="Q95" s="136">
        <f>IF(O95&lt;0,IF(P95=0,0,IF(OR(O95=0,F95=0),"N.M.",IF(ABS(P95/O95)&gt;=10,"N.M.",P95/(-O95)))),IF(P95=0,0,IF(OR(O95=0,F95=0),"N.M.",IF(ABS(P95/O95)&gt;=10,"N.M.",P95/O95))))</f>
        <v>-0.007601639775330925</v>
      </c>
    </row>
    <row r="96" spans="2:17" s="67" customFormat="1" ht="0.75" customHeight="1" hidden="1" outlineLevel="1">
      <c r="B96" s="87"/>
      <c r="C96" s="82"/>
      <c r="D96" s="66"/>
      <c r="E96" s="66"/>
      <c r="F96" s="51"/>
      <c r="G96" s="51"/>
      <c r="H96" s="51"/>
      <c r="I96" s="136"/>
      <c r="J96" s="157"/>
      <c r="K96" s="51"/>
      <c r="L96" s="51"/>
      <c r="M96" s="136"/>
      <c r="N96" s="157"/>
      <c r="O96" s="51"/>
      <c r="P96" s="51"/>
      <c r="Q96" s="136"/>
    </row>
    <row r="97" spans="1:17" s="15" customFormat="1" ht="12.75" hidden="1" outlineLevel="2">
      <c r="A97" s="15" t="s">
        <v>476</v>
      </c>
      <c r="B97" s="15" t="s">
        <v>477</v>
      </c>
      <c r="C97" s="134" t="s">
        <v>478</v>
      </c>
      <c r="D97" s="16"/>
      <c r="E97" s="16"/>
      <c r="F97" s="16">
        <v>0</v>
      </c>
      <c r="G97" s="16">
        <v>474181.89</v>
      </c>
      <c r="H97" s="16">
        <f aca="true" t="shared" si="26" ref="H97:H111">+F97-G97</f>
        <v>-474181.89</v>
      </c>
      <c r="I97" s="53" t="str">
        <f aca="true" t="shared" si="27" ref="I97:I111">IF(G97&lt;0,IF(H97=0,0,IF(OR(G97=0,F97=0),"N.M.",IF(ABS(H97/G97)&gt;=10,"N.M.",H97/(-G97)))),IF(H97=0,0,IF(OR(G97=0,F97=0),"N.M.",IF(ABS(H97/G97)&gt;=10,"N.M.",H97/G97))))</f>
        <v>N.M.</v>
      </c>
      <c r="J97" s="174"/>
      <c r="K97" s="256">
        <v>0</v>
      </c>
      <c r="L97" s="16">
        <f aca="true" t="shared" si="28" ref="L97:L111">+F97-K97</f>
        <v>0</v>
      </c>
      <c r="M97" s="53">
        <f aca="true" t="shared" si="29" ref="M97:M111">IF(K97&lt;0,IF(L97=0,0,IF(OR(K97=0,N97=0),"N.M.",IF(ABS(L97/K97)&gt;=10,"N.M.",L97/(-K97)))),IF(L97=0,0,IF(OR(K97=0,N97=0),"N.M.",IF(ABS(L97/K97)&gt;=10,"N.M.",L97/K97))))</f>
        <v>0</v>
      </c>
      <c r="N97" s="174"/>
      <c r="O97" s="256">
        <v>0</v>
      </c>
      <c r="P97" s="16">
        <f aca="true" t="shared" si="30" ref="P97:P111">+F97-O97</f>
        <v>0</v>
      </c>
      <c r="Q97" s="53">
        <f aca="true" t="shared" si="31" ref="Q97:Q111">IF(O97&lt;0,IF(P97=0,0,IF(OR(O97=0,F97=0),"N.M.",IF(ABS(P97/O97)&gt;=10,"N.M.",P97/(-O97)))),IF(P97=0,0,IF(OR(O97=0,F97=0),"N.M.",IF(ABS(P97/O97)&gt;=10,"N.M.",P97/O97))))</f>
        <v>0</v>
      </c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74102.65000000001</v>
      </c>
      <c r="G98" s="16">
        <v>98464.87</v>
      </c>
      <c r="H98" s="16">
        <f t="shared" si="26"/>
        <v>-24362.219999999987</v>
      </c>
      <c r="I98" s="53">
        <f t="shared" si="27"/>
        <v>-0.2474204251729575</v>
      </c>
      <c r="J98" s="174"/>
      <c r="K98" s="256">
        <v>74102.65000000001</v>
      </c>
      <c r="L98" s="16">
        <f t="shared" si="28"/>
        <v>0</v>
      </c>
      <c r="M98" s="53">
        <f t="shared" si="29"/>
        <v>0</v>
      </c>
      <c r="N98" s="174"/>
      <c r="O98" s="256">
        <v>74102.65000000001</v>
      </c>
      <c r="P98" s="16">
        <f t="shared" si="30"/>
        <v>0</v>
      </c>
      <c r="Q98" s="53">
        <f t="shared" si="31"/>
        <v>0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629727.4500000001</v>
      </c>
      <c r="G99" s="16">
        <v>1989708.99</v>
      </c>
      <c r="H99" s="16">
        <f t="shared" si="26"/>
        <v>-1359981.54</v>
      </c>
      <c r="I99" s="53">
        <f t="shared" si="27"/>
        <v>-0.6835077626100489</v>
      </c>
      <c r="J99" s="174"/>
      <c r="K99" s="256">
        <v>598007.04</v>
      </c>
      <c r="L99" s="16">
        <f t="shared" si="28"/>
        <v>31720.410000000033</v>
      </c>
      <c r="M99" s="53" t="str">
        <f t="shared" si="29"/>
        <v>N.M.</v>
      </c>
      <c r="N99" s="174"/>
      <c r="O99" s="256">
        <v>0</v>
      </c>
      <c r="P99" s="16">
        <f t="shared" si="30"/>
        <v>629727.4500000001</v>
      </c>
      <c r="Q99" s="53" t="str">
        <f t="shared" si="31"/>
        <v>N.M.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58105.54</v>
      </c>
      <c r="G100" s="16">
        <v>87605.65000000001</v>
      </c>
      <c r="H100" s="16">
        <f t="shared" si="26"/>
        <v>-29500.110000000008</v>
      </c>
      <c r="I100" s="53">
        <f t="shared" si="27"/>
        <v>-0.33673752777360827</v>
      </c>
      <c r="J100" s="174"/>
      <c r="K100" s="256">
        <v>29794</v>
      </c>
      <c r="L100" s="16">
        <f t="shared" si="28"/>
        <v>28311.54</v>
      </c>
      <c r="M100" s="53" t="str">
        <f t="shared" si="29"/>
        <v>N.M.</v>
      </c>
      <c r="N100" s="174"/>
      <c r="O100" s="256">
        <v>35613</v>
      </c>
      <c r="P100" s="16">
        <f t="shared" si="30"/>
        <v>22492.54</v>
      </c>
      <c r="Q100" s="53">
        <f t="shared" si="31"/>
        <v>0.6315822873669727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-70737.004</v>
      </c>
      <c r="G101" s="16">
        <v>-97484.654</v>
      </c>
      <c r="H101" s="16">
        <f t="shared" si="26"/>
        <v>26747.649999999994</v>
      </c>
      <c r="I101" s="53">
        <f t="shared" si="27"/>
        <v>0.27437805749405436</v>
      </c>
      <c r="J101" s="174"/>
      <c r="K101" s="256">
        <v>-43489.004</v>
      </c>
      <c r="L101" s="16">
        <f t="shared" si="28"/>
        <v>-27248</v>
      </c>
      <c r="M101" s="53" t="str">
        <f t="shared" si="29"/>
        <v>N.M.</v>
      </c>
      <c r="N101" s="174"/>
      <c r="O101" s="256">
        <v>-52677.004</v>
      </c>
      <c r="P101" s="16">
        <f t="shared" si="30"/>
        <v>-18060</v>
      </c>
      <c r="Q101" s="53">
        <f t="shared" si="31"/>
        <v>-0.34284409948599204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0</v>
      </c>
      <c r="G102" s="16">
        <v>2090.14</v>
      </c>
      <c r="H102" s="16">
        <f t="shared" si="26"/>
        <v>-2090.14</v>
      </c>
      <c r="I102" s="53" t="str">
        <f t="shared" si="27"/>
        <v>N.M.</v>
      </c>
      <c r="J102" s="174"/>
      <c r="K102" s="256">
        <v>0</v>
      </c>
      <c r="L102" s="16">
        <f t="shared" si="28"/>
        <v>0</v>
      </c>
      <c r="M102" s="53">
        <f t="shared" si="29"/>
        <v>0</v>
      </c>
      <c r="N102" s="174"/>
      <c r="O102" s="256">
        <v>0</v>
      </c>
      <c r="P102" s="16">
        <f t="shared" si="30"/>
        <v>0</v>
      </c>
      <c r="Q102" s="53">
        <f t="shared" si="31"/>
        <v>0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463</v>
      </c>
      <c r="D103" s="16"/>
      <c r="E103" s="16"/>
      <c r="F103" s="16">
        <v>0</v>
      </c>
      <c r="G103" s="16">
        <v>55775.178</v>
      </c>
      <c r="H103" s="16">
        <f t="shared" si="26"/>
        <v>-55775.178</v>
      </c>
      <c r="I103" s="53" t="str">
        <f t="shared" si="27"/>
        <v>N.M.</v>
      </c>
      <c r="J103" s="174"/>
      <c r="K103" s="256">
        <v>0</v>
      </c>
      <c r="L103" s="16">
        <f t="shared" si="28"/>
        <v>0</v>
      </c>
      <c r="M103" s="53">
        <f t="shared" si="29"/>
        <v>0</v>
      </c>
      <c r="N103" s="174"/>
      <c r="O103" s="256">
        <v>0</v>
      </c>
      <c r="P103" s="16">
        <f t="shared" si="30"/>
        <v>0</v>
      </c>
      <c r="Q103" s="53">
        <f t="shared" si="31"/>
        <v>0</v>
      </c>
    </row>
    <row r="104" spans="1:17" s="15" customFormat="1" ht="12.75" hidden="1" outlineLevel="2">
      <c r="A104" s="15" t="s">
        <v>496</v>
      </c>
      <c r="B104" s="15" t="s">
        <v>497</v>
      </c>
      <c r="C104" s="134" t="s">
        <v>498</v>
      </c>
      <c r="D104" s="16"/>
      <c r="E104" s="16"/>
      <c r="F104" s="16">
        <v>-1782.6200000000001</v>
      </c>
      <c r="G104" s="16">
        <v>-2803.09</v>
      </c>
      <c r="H104" s="16">
        <f t="shared" si="26"/>
        <v>1020.47</v>
      </c>
      <c r="I104" s="53">
        <f t="shared" si="27"/>
        <v>0.3640518142478479</v>
      </c>
      <c r="J104" s="174"/>
      <c r="K104" s="256">
        <v>3825.15</v>
      </c>
      <c r="L104" s="16">
        <f t="shared" si="28"/>
        <v>-5607.77</v>
      </c>
      <c r="M104" s="53" t="str">
        <f t="shared" si="29"/>
        <v>N.M.</v>
      </c>
      <c r="N104" s="174"/>
      <c r="O104" s="256">
        <v>4219.46</v>
      </c>
      <c r="P104" s="16">
        <f t="shared" si="30"/>
        <v>-6002.08</v>
      </c>
      <c r="Q104" s="53">
        <f t="shared" si="31"/>
        <v>-1.4224758618401407</v>
      </c>
    </row>
    <row r="105" spans="1:17" s="15" customFormat="1" ht="12.75" hidden="1" outlineLevel="2">
      <c r="A105" s="15" t="s">
        <v>499</v>
      </c>
      <c r="B105" s="15" t="s">
        <v>500</v>
      </c>
      <c r="C105" s="134" t="s">
        <v>501</v>
      </c>
      <c r="D105" s="16"/>
      <c r="E105" s="16"/>
      <c r="F105" s="16">
        <v>0</v>
      </c>
      <c r="G105" s="16">
        <v>0</v>
      </c>
      <c r="H105" s="16">
        <f t="shared" si="26"/>
        <v>0</v>
      </c>
      <c r="I105" s="53">
        <f t="shared" si="27"/>
        <v>0</v>
      </c>
      <c r="J105" s="174"/>
      <c r="K105" s="256">
        <v>0</v>
      </c>
      <c r="L105" s="16">
        <f t="shared" si="28"/>
        <v>0</v>
      </c>
      <c r="M105" s="53">
        <f t="shared" si="29"/>
        <v>0</v>
      </c>
      <c r="N105" s="174"/>
      <c r="O105" s="256">
        <v>16977.38</v>
      </c>
      <c r="P105" s="16">
        <f t="shared" si="30"/>
        <v>-16977.38</v>
      </c>
      <c r="Q105" s="53" t="str">
        <f t="shared" si="31"/>
        <v>N.M.</v>
      </c>
    </row>
    <row r="106" spans="1:17" s="15" customFormat="1" ht="12.75" hidden="1" outlineLevel="2">
      <c r="A106" s="15" t="s">
        <v>502</v>
      </c>
      <c r="B106" s="15" t="s">
        <v>503</v>
      </c>
      <c r="C106" s="134" t="s">
        <v>504</v>
      </c>
      <c r="D106" s="16"/>
      <c r="E106" s="16"/>
      <c r="F106" s="16">
        <v>0</v>
      </c>
      <c r="G106" s="16">
        <v>0</v>
      </c>
      <c r="H106" s="16">
        <f t="shared" si="26"/>
        <v>0</v>
      </c>
      <c r="I106" s="53">
        <f t="shared" si="27"/>
        <v>0</v>
      </c>
      <c r="J106" s="174"/>
      <c r="K106" s="256">
        <v>0</v>
      </c>
      <c r="L106" s="16">
        <f t="shared" si="28"/>
        <v>0</v>
      </c>
      <c r="M106" s="53">
        <f t="shared" si="29"/>
        <v>0</v>
      </c>
      <c r="N106" s="174"/>
      <c r="O106" s="256">
        <v>151756.45</v>
      </c>
      <c r="P106" s="16">
        <f t="shared" si="30"/>
        <v>-151756.45</v>
      </c>
      <c r="Q106" s="53" t="str">
        <f t="shared" si="31"/>
        <v>N.M.</v>
      </c>
    </row>
    <row r="107" spans="1:17" s="15" customFormat="1" ht="12.75" hidden="1" outlineLevel="2">
      <c r="A107" s="15" t="s">
        <v>505</v>
      </c>
      <c r="B107" s="15" t="s">
        <v>506</v>
      </c>
      <c r="C107" s="134" t="s">
        <v>507</v>
      </c>
      <c r="D107" s="16"/>
      <c r="E107" s="16"/>
      <c r="F107" s="16">
        <v>0</v>
      </c>
      <c r="G107" s="16">
        <v>21531.64</v>
      </c>
      <c r="H107" s="16">
        <f t="shared" si="26"/>
        <v>-21531.64</v>
      </c>
      <c r="I107" s="53" t="str">
        <f t="shared" si="27"/>
        <v>N.M.</v>
      </c>
      <c r="J107" s="174"/>
      <c r="K107" s="256">
        <v>0</v>
      </c>
      <c r="L107" s="16">
        <f t="shared" si="28"/>
        <v>0</v>
      </c>
      <c r="M107" s="53">
        <f t="shared" si="29"/>
        <v>0</v>
      </c>
      <c r="N107" s="174"/>
      <c r="O107" s="256">
        <v>0</v>
      </c>
      <c r="P107" s="16">
        <f t="shared" si="30"/>
        <v>0</v>
      </c>
      <c r="Q107" s="53">
        <f t="shared" si="31"/>
        <v>0</v>
      </c>
    </row>
    <row r="108" spans="1:17" s="15" customFormat="1" ht="12.75" hidden="1" outlineLevel="2">
      <c r="A108" s="15" t="s">
        <v>508</v>
      </c>
      <c r="B108" s="15" t="s">
        <v>509</v>
      </c>
      <c r="C108" s="134" t="s">
        <v>510</v>
      </c>
      <c r="D108" s="16"/>
      <c r="E108" s="16"/>
      <c r="F108" s="16">
        <v>0</v>
      </c>
      <c r="G108" s="16">
        <v>-634767</v>
      </c>
      <c r="H108" s="16">
        <f t="shared" si="26"/>
        <v>634767</v>
      </c>
      <c r="I108" s="53" t="str">
        <f t="shared" si="27"/>
        <v>N.M.</v>
      </c>
      <c r="J108" s="174"/>
      <c r="K108" s="256">
        <v>0</v>
      </c>
      <c r="L108" s="16">
        <f t="shared" si="28"/>
        <v>0</v>
      </c>
      <c r="M108" s="53">
        <f t="shared" si="29"/>
        <v>0</v>
      </c>
      <c r="N108" s="174"/>
      <c r="O108" s="256">
        <v>0</v>
      </c>
      <c r="P108" s="16">
        <f t="shared" si="30"/>
        <v>0</v>
      </c>
      <c r="Q108" s="53">
        <f t="shared" si="31"/>
        <v>0</v>
      </c>
    </row>
    <row r="109" spans="1:17" s="15" customFormat="1" ht="12.75" hidden="1" outlineLevel="2">
      <c r="A109" s="15" t="s">
        <v>511</v>
      </c>
      <c r="B109" s="15" t="s">
        <v>512</v>
      </c>
      <c r="C109" s="134" t="s">
        <v>513</v>
      </c>
      <c r="D109" s="16"/>
      <c r="E109" s="16"/>
      <c r="F109" s="16">
        <v>344842</v>
      </c>
      <c r="G109" s="16">
        <v>796514</v>
      </c>
      <c r="H109" s="16">
        <f t="shared" si="26"/>
        <v>-451672</v>
      </c>
      <c r="I109" s="53">
        <f t="shared" si="27"/>
        <v>-0.5670609681687955</v>
      </c>
      <c r="J109" s="174"/>
      <c r="K109" s="256">
        <v>344842</v>
      </c>
      <c r="L109" s="16">
        <f t="shared" si="28"/>
        <v>0</v>
      </c>
      <c r="M109" s="53">
        <f t="shared" si="29"/>
        <v>0</v>
      </c>
      <c r="N109" s="174"/>
      <c r="O109" s="256">
        <v>344842</v>
      </c>
      <c r="P109" s="16">
        <f t="shared" si="30"/>
        <v>0</v>
      </c>
      <c r="Q109" s="53">
        <f t="shared" si="31"/>
        <v>0</v>
      </c>
    </row>
    <row r="110" spans="1:17" s="15" customFormat="1" ht="12.75" hidden="1" outlineLevel="2">
      <c r="A110" s="15" t="s">
        <v>514</v>
      </c>
      <c r="B110" s="15" t="s">
        <v>515</v>
      </c>
      <c r="C110" s="134" t="s">
        <v>516</v>
      </c>
      <c r="D110" s="16"/>
      <c r="E110" s="16"/>
      <c r="F110" s="16">
        <v>12386</v>
      </c>
      <c r="G110" s="16">
        <v>137084</v>
      </c>
      <c r="H110" s="16">
        <f t="shared" si="26"/>
        <v>-124698</v>
      </c>
      <c r="I110" s="53">
        <f t="shared" si="27"/>
        <v>-0.9096466400163403</v>
      </c>
      <c r="J110" s="174"/>
      <c r="K110" s="256">
        <v>12386</v>
      </c>
      <c r="L110" s="16">
        <f t="shared" si="28"/>
        <v>0</v>
      </c>
      <c r="M110" s="53">
        <f t="shared" si="29"/>
        <v>0</v>
      </c>
      <c r="N110" s="174"/>
      <c r="O110" s="256">
        <v>12386</v>
      </c>
      <c r="P110" s="16">
        <f t="shared" si="30"/>
        <v>0</v>
      </c>
      <c r="Q110" s="53">
        <f t="shared" si="31"/>
        <v>0</v>
      </c>
    </row>
    <row r="111" spans="1:17" s="15" customFormat="1" ht="12.75" hidden="1" outlineLevel="2">
      <c r="A111" s="15" t="s">
        <v>517</v>
      </c>
      <c r="B111" s="15" t="s">
        <v>518</v>
      </c>
      <c r="C111" s="134" t="s">
        <v>519</v>
      </c>
      <c r="D111" s="16"/>
      <c r="E111" s="16"/>
      <c r="F111" s="16">
        <v>2618572.31</v>
      </c>
      <c r="G111" s="16">
        <v>2468967.36</v>
      </c>
      <c r="H111" s="16">
        <f t="shared" si="26"/>
        <v>149604.9500000002</v>
      </c>
      <c r="I111" s="53">
        <f t="shared" si="27"/>
        <v>0.06059413843364871</v>
      </c>
      <c r="J111" s="174"/>
      <c r="K111" s="256">
        <v>2431018.59</v>
      </c>
      <c r="L111" s="16">
        <f t="shared" si="28"/>
        <v>187553.7200000002</v>
      </c>
      <c r="M111" s="53" t="str">
        <f t="shared" si="29"/>
        <v>N.M.</v>
      </c>
      <c r="N111" s="174"/>
      <c r="O111" s="256">
        <v>2243464.87</v>
      </c>
      <c r="P111" s="16">
        <f t="shared" si="30"/>
        <v>375107.43999999994</v>
      </c>
      <c r="Q111" s="53">
        <f t="shared" si="31"/>
        <v>0.16720005069658164</v>
      </c>
    </row>
    <row r="112" spans="1:17" s="67" customFormat="1" ht="12.75" collapsed="1">
      <c r="A112" s="67" t="s">
        <v>135</v>
      </c>
      <c r="B112" s="87"/>
      <c r="C112" s="82" t="s">
        <v>95</v>
      </c>
      <c r="D112" s="66"/>
      <c r="E112" s="66"/>
      <c r="F112" s="51">
        <v>3665216.3260000004</v>
      </c>
      <c r="G112" s="51">
        <v>5396868.973999999</v>
      </c>
      <c r="H112" s="51">
        <f>+F112-G112</f>
        <v>-1731652.647999999</v>
      </c>
      <c r="I112" s="136">
        <f>IF(G112&lt;0,IF(H112=0,0,IF(OR(G112=0,F112=0),"N.M.",IF(ABS(H112/G112)&gt;=10,"N.M.",H112/(-G112)))),IF(H112=0,0,IF(OR(G112=0,F112=0),"N.M.",IF(ABS(H112/G112)&gt;=10,"N.M.",H112/G112))))</f>
        <v>-0.32086245864823165</v>
      </c>
      <c r="J112" s="157"/>
      <c r="K112" s="51">
        <v>3450486.426</v>
      </c>
      <c r="L112" s="51">
        <f>+F112-K112</f>
        <v>214729.90000000037</v>
      </c>
      <c r="M112" s="136" t="str">
        <f>IF(K112&lt;0,IF(L112=0,0,IF(OR(K112=0,N112=0),"N.M.",IF(ABS(L112/K112)&gt;=10,"N.M.",L112/(-K112)))),IF(L112=0,0,IF(OR(K112=0,N112=0),"N.M.",IF(ABS(L112/K112)&gt;=10,"N.M.",L112/K112))))</f>
        <v>N.M.</v>
      </c>
      <c r="N112" s="157"/>
      <c r="O112" s="51">
        <v>2830684.806</v>
      </c>
      <c r="P112" s="51">
        <f>+F112-O112</f>
        <v>834531.5200000005</v>
      </c>
      <c r="Q112" s="136">
        <f>IF(O112&lt;0,IF(P112=0,0,IF(OR(O112=0,F112=0),"N.M.",IF(ABS(P112/O112)&gt;=10,"N.M.",P112/(-O112)))),IF(P112=0,0,IF(OR(O112=0,F112=0),"N.M.",IF(ABS(P112/O112)&gt;=10,"N.M.",P112/O112))))</f>
        <v>0.29481612302122223</v>
      </c>
    </row>
    <row r="113" spans="2:17" s="67" customFormat="1" ht="0.75" customHeight="1" hidden="1" outlineLevel="1">
      <c r="B113" s="87"/>
      <c r="C113" s="82"/>
      <c r="D113" s="66"/>
      <c r="E113" s="66"/>
      <c r="F113" s="51"/>
      <c r="G113" s="51"/>
      <c r="H113" s="51"/>
      <c r="I113" s="136"/>
      <c r="J113" s="157"/>
      <c r="K113" s="51"/>
      <c r="L113" s="51"/>
      <c r="M113" s="136"/>
      <c r="N113" s="157"/>
      <c r="O113" s="51"/>
      <c r="P113" s="51"/>
      <c r="Q113" s="136"/>
    </row>
    <row r="114" spans="1:17" s="15" customFormat="1" ht="12.75" hidden="1" outlineLevel="2">
      <c r="A114" s="15" t="s">
        <v>520</v>
      </c>
      <c r="B114" s="15" t="s">
        <v>521</v>
      </c>
      <c r="C114" s="134" t="s">
        <v>522</v>
      </c>
      <c r="D114" s="16"/>
      <c r="E114" s="16"/>
      <c r="F114" s="16">
        <v>-19794.4</v>
      </c>
      <c r="G114" s="16">
        <v>-24077.88</v>
      </c>
      <c r="H114" s="16">
        <f>+F114-G114</f>
        <v>4283.48</v>
      </c>
      <c r="I114" s="53">
        <f>IF(G114&lt;0,IF(H114=0,0,IF(OR(G114=0,F114=0),"N.M.",IF(ABS(H114/G114)&gt;=10,"N.M.",H114/(-G114)))),IF(H114=0,0,IF(OR(G114=0,F114=0),"N.M.",IF(ABS(H114/G114)&gt;=10,"N.M.",H114/G114))))</f>
        <v>0.17790104444411217</v>
      </c>
      <c r="J114" s="174"/>
      <c r="K114" s="256">
        <v>-22683.12</v>
      </c>
      <c r="L114" s="16">
        <f>+F114-K114</f>
        <v>2888.7199999999975</v>
      </c>
      <c r="M114" s="53" t="str">
        <f>IF(K114&lt;0,IF(L114=0,0,IF(OR(K114=0,N114=0),"N.M.",IF(ABS(L114/K114)&gt;=10,"N.M.",L114/(-K114)))),IF(L114=0,0,IF(OR(K114=0,N114=0),"N.M.",IF(ABS(L114/K114)&gt;=10,"N.M.",L114/K114))))</f>
        <v>N.M.</v>
      </c>
      <c r="N114" s="174"/>
      <c r="O114" s="256">
        <v>-6199.97</v>
      </c>
      <c r="P114" s="16">
        <f>+F114-O114</f>
        <v>-13594.43</v>
      </c>
      <c r="Q114" s="53">
        <f>IF(O114&lt;0,IF(P114=0,0,IF(OR(O114=0,F114=0),"N.M.",IF(ABS(P114/O114)&gt;=10,"N.M.",P114/(-O114)))),IF(P114=0,0,IF(OR(O114=0,F114=0),"N.M.",IF(ABS(P114/O114)&gt;=10,"N.M.",P114/O114))))</f>
        <v>-2.192660609648111</v>
      </c>
    </row>
    <row r="115" spans="1:17" s="15" customFormat="1" ht="12.75" hidden="1" outlineLevel="2">
      <c r="A115" s="15" t="s">
        <v>523</v>
      </c>
      <c r="B115" s="15" t="s">
        <v>524</v>
      </c>
      <c r="C115" s="134" t="s">
        <v>525</v>
      </c>
      <c r="D115" s="16"/>
      <c r="E115" s="16"/>
      <c r="F115" s="16">
        <v>-657977.42</v>
      </c>
      <c r="G115" s="16">
        <v>-828642.09</v>
      </c>
      <c r="H115" s="16">
        <f>+F115-G115</f>
        <v>170664.66999999993</v>
      </c>
      <c r="I115" s="53">
        <f>IF(G115&lt;0,IF(H115=0,0,IF(OR(G115=0,F115=0),"N.M.",IF(ABS(H115/G115)&gt;=10,"N.M.",H115/(-G115)))),IF(H115=0,0,IF(OR(G115=0,F115=0),"N.M.",IF(ABS(H115/G115)&gt;=10,"N.M.",H115/G115))))</f>
        <v>0.20595703749492128</v>
      </c>
      <c r="J115" s="174"/>
      <c r="K115" s="256">
        <v>-657977.42</v>
      </c>
      <c r="L115" s="16">
        <f>+F115-K115</f>
        <v>0</v>
      </c>
      <c r="M115" s="53">
        <f>IF(K115&lt;0,IF(L115=0,0,IF(OR(K115=0,N115=0),"N.M.",IF(ABS(L115/K115)&gt;=10,"N.M.",L115/(-K115)))),IF(L115=0,0,IF(OR(K115=0,N115=0),"N.M.",IF(ABS(L115/K115)&gt;=10,"N.M.",L115/K115))))</f>
        <v>0</v>
      </c>
      <c r="N115" s="174"/>
      <c r="O115" s="256">
        <v>-617080.43</v>
      </c>
      <c r="P115" s="16">
        <f>+F115-O115</f>
        <v>-40896.98999999999</v>
      </c>
      <c r="Q115" s="53">
        <f>IF(O115&lt;0,IF(P115=0,0,IF(OR(O115=0,F115=0),"N.M.",IF(ABS(P115/O115)&gt;=10,"N.M.",P115/(-O115)))),IF(P115=0,0,IF(OR(O115=0,F115=0),"N.M.",IF(ABS(P115/O115)&gt;=10,"N.M.",P115/O115))))</f>
        <v>-0.06627497488455433</v>
      </c>
    </row>
    <row r="116" spans="1:17" s="67" customFormat="1" ht="12.75" collapsed="1">
      <c r="A116" s="67" t="s">
        <v>136</v>
      </c>
      <c r="B116" s="87"/>
      <c r="C116" s="82" t="s">
        <v>96</v>
      </c>
      <c r="D116" s="66"/>
      <c r="E116" s="66"/>
      <c r="F116" s="51">
        <v>-677771.8200000001</v>
      </c>
      <c r="G116" s="51">
        <v>-852719.97</v>
      </c>
      <c r="H116" s="51">
        <f>+F116-G116</f>
        <v>174948.1499999999</v>
      </c>
      <c r="I116" s="136">
        <f>IF(G116&lt;0,IF(H116=0,0,IF(OR(G116=0,F116=0),"N.M.",IF(ABS(H116/G116)&gt;=10,"N.M.",H116/(-G116)))),IF(H116=0,0,IF(OR(G116=0,F116=0),"N.M.",IF(ABS(H116/G116)&gt;=10,"N.M.",H116/G116))))</f>
        <v>0.2051648327175918</v>
      </c>
      <c r="J116" s="157"/>
      <c r="K116" s="51">
        <v>-680660.54</v>
      </c>
      <c r="L116" s="51">
        <f>+F116-K116</f>
        <v>2888.719999999972</v>
      </c>
      <c r="M116" s="136" t="str">
        <f>IF(K116&lt;0,IF(L116=0,0,IF(OR(K116=0,N116=0),"N.M.",IF(ABS(L116/K116)&gt;=10,"N.M.",L116/(-K116)))),IF(L116=0,0,IF(OR(K116=0,N116=0),"N.M.",IF(ABS(L116/K116)&gt;=10,"N.M.",L116/K116))))</f>
        <v>N.M.</v>
      </c>
      <c r="N116" s="157"/>
      <c r="O116" s="51">
        <v>-623280.4</v>
      </c>
      <c r="P116" s="51">
        <f>+F116-O116</f>
        <v>-54491.42000000004</v>
      </c>
      <c r="Q116" s="136">
        <f>IF(O116&lt;0,IF(P116=0,0,IF(OR(O116=0,F116=0),"N.M.",IF(ABS(P116/O116)&gt;=10,"N.M.",P116/(-O116)))),IF(P116=0,0,IF(OR(O116=0,F116=0),"N.M.",IF(ABS(P116/O116)&gt;=10,"N.M.",P116/O116))))</f>
        <v>-0.08742681464072999</v>
      </c>
    </row>
    <row r="117" spans="2:17" s="67" customFormat="1" ht="0.75" customHeight="1" hidden="1" outlineLevel="1">
      <c r="B117" s="87"/>
      <c r="C117" s="82"/>
      <c r="D117" s="66"/>
      <c r="E117" s="66"/>
      <c r="F117" s="51"/>
      <c r="G117" s="51"/>
      <c r="H117" s="51"/>
      <c r="I117" s="136"/>
      <c r="J117" s="157"/>
      <c r="K117" s="51"/>
      <c r="L117" s="51"/>
      <c r="M117" s="136"/>
      <c r="N117" s="157"/>
      <c r="O117" s="51"/>
      <c r="P117" s="51"/>
      <c r="Q117" s="136"/>
    </row>
    <row r="118" spans="1:17" s="15" customFormat="1" ht="12.75" hidden="1" outlineLevel="2">
      <c r="A118" s="15" t="s">
        <v>526</v>
      </c>
      <c r="B118" s="15" t="s">
        <v>527</v>
      </c>
      <c r="C118" s="134" t="s">
        <v>528</v>
      </c>
      <c r="D118" s="16"/>
      <c r="E118" s="16"/>
      <c r="F118" s="16">
        <v>14891003.349</v>
      </c>
      <c r="G118" s="16">
        <v>1359171.2</v>
      </c>
      <c r="H118" s="16">
        <f aca="true" t="shared" si="32" ref="H118:H127">+F118-G118</f>
        <v>13531832.149</v>
      </c>
      <c r="I118" s="53">
        <f aca="true" t="shared" si="33" ref="I118:I127">IF(G118&lt;0,IF(H118=0,0,IF(OR(G118=0,F118=0),"N.M.",IF(ABS(H118/G118)&gt;=10,"N.M.",H118/(-G118)))),IF(H118=0,0,IF(OR(G118=0,F118=0),"N.M.",IF(ABS(H118/G118)&gt;=10,"N.M.",H118/G118))))</f>
        <v>9.95594384945767</v>
      </c>
      <c r="J118" s="174"/>
      <c r="K118" s="256">
        <v>10860404.465</v>
      </c>
      <c r="L118" s="16">
        <f aca="true" t="shared" si="34" ref="L118:L127">+F118-K118</f>
        <v>4030598.8839999996</v>
      </c>
      <c r="M118" s="53" t="str">
        <f aca="true" t="shared" si="35" ref="M118:M127">IF(K118&lt;0,IF(L118=0,0,IF(OR(K118=0,N118=0),"N.M.",IF(ABS(L118/K118)&gt;=10,"N.M.",L118/(-K118)))),IF(L118=0,0,IF(OR(K118=0,N118=0),"N.M.",IF(ABS(L118/K118)&gt;=10,"N.M.",L118/K118))))</f>
        <v>N.M.</v>
      </c>
      <c r="N118" s="174"/>
      <c r="O118" s="256">
        <v>12185346.372</v>
      </c>
      <c r="P118" s="16">
        <f aca="true" t="shared" si="36" ref="P118:P127">+F118-O118</f>
        <v>2705656.977</v>
      </c>
      <c r="Q118" s="53">
        <f aca="true" t="shared" si="37" ref="Q118:Q127">IF(O118&lt;0,IF(P118=0,0,IF(OR(O118=0,F118=0),"N.M.",IF(ABS(P118/O118)&gt;=10,"N.M.",P118/(-O118)))),IF(P118=0,0,IF(OR(O118=0,F118=0),"N.M.",IF(ABS(P118/O118)&gt;=10,"N.M.",P118/O118))))</f>
        <v>0.22204186031323428</v>
      </c>
    </row>
    <row r="119" spans="1:17" s="15" customFormat="1" ht="12.75" hidden="1" outlineLevel="2">
      <c r="A119" s="15" t="s">
        <v>529</v>
      </c>
      <c r="B119" s="15" t="s">
        <v>530</v>
      </c>
      <c r="C119" s="134" t="s">
        <v>531</v>
      </c>
      <c r="D119" s="16"/>
      <c r="E119" s="16"/>
      <c r="F119" s="16">
        <v>0</v>
      </c>
      <c r="G119" s="16">
        <v>0</v>
      </c>
      <c r="H119" s="16">
        <f t="shared" si="32"/>
        <v>0</v>
      </c>
      <c r="I119" s="53">
        <f t="shared" si="33"/>
        <v>0</v>
      </c>
      <c r="J119" s="174"/>
      <c r="K119" s="256">
        <v>0</v>
      </c>
      <c r="L119" s="16">
        <f t="shared" si="34"/>
        <v>0</v>
      </c>
      <c r="M119" s="53">
        <f t="shared" si="35"/>
        <v>0</v>
      </c>
      <c r="N119" s="174"/>
      <c r="O119" s="256">
        <v>1898460.49</v>
      </c>
      <c r="P119" s="16">
        <f t="shared" si="36"/>
        <v>-1898460.49</v>
      </c>
      <c r="Q119" s="53" t="str">
        <f t="shared" si="37"/>
        <v>N.M.</v>
      </c>
    </row>
    <row r="120" spans="1:17" s="15" customFormat="1" ht="12.75" hidden="1" outlineLevel="2">
      <c r="A120" s="15" t="s">
        <v>532</v>
      </c>
      <c r="B120" s="15" t="s">
        <v>533</v>
      </c>
      <c r="C120" s="134" t="s">
        <v>534</v>
      </c>
      <c r="D120" s="16"/>
      <c r="E120" s="16"/>
      <c r="F120" s="16">
        <v>269909.15</v>
      </c>
      <c r="G120" s="16">
        <v>429828.482</v>
      </c>
      <c r="H120" s="16">
        <f t="shared" si="32"/>
        <v>-159919.332</v>
      </c>
      <c r="I120" s="53">
        <f t="shared" si="33"/>
        <v>-0.3720538277405265</v>
      </c>
      <c r="J120" s="174"/>
      <c r="K120" s="256">
        <v>190647.47</v>
      </c>
      <c r="L120" s="16">
        <f t="shared" si="34"/>
        <v>79261.68000000002</v>
      </c>
      <c r="M120" s="53" t="str">
        <f t="shared" si="35"/>
        <v>N.M.</v>
      </c>
      <c r="N120" s="174"/>
      <c r="O120" s="256">
        <v>376403.73</v>
      </c>
      <c r="P120" s="16">
        <f t="shared" si="36"/>
        <v>-106494.57999999996</v>
      </c>
      <c r="Q120" s="53">
        <f t="shared" si="37"/>
        <v>-0.2829264736563582</v>
      </c>
    </row>
    <row r="121" spans="1:17" s="15" customFormat="1" ht="12.75" hidden="1" outlineLevel="2">
      <c r="A121" s="15" t="s">
        <v>535</v>
      </c>
      <c r="B121" s="15" t="s">
        <v>536</v>
      </c>
      <c r="C121" s="134" t="s">
        <v>537</v>
      </c>
      <c r="D121" s="16"/>
      <c r="E121" s="16"/>
      <c r="F121" s="16">
        <v>253.94</v>
      </c>
      <c r="G121" s="16">
        <v>2079.88</v>
      </c>
      <c r="H121" s="16">
        <f t="shared" si="32"/>
        <v>-1825.94</v>
      </c>
      <c r="I121" s="53">
        <f t="shared" si="33"/>
        <v>-0.877906417677943</v>
      </c>
      <c r="J121" s="174"/>
      <c r="K121" s="256">
        <v>9751.45</v>
      </c>
      <c r="L121" s="16">
        <f t="shared" si="34"/>
        <v>-9497.51</v>
      </c>
      <c r="M121" s="53" t="str">
        <f t="shared" si="35"/>
        <v>N.M.</v>
      </c>
      <c r="N121" s="174"/>
      <c r="O121" s="256">
        <v>29438.43</v>
      </c>
      <c r="P121" s="16">
        <f t="shared" si="36"/>
        <v>-29184.49</v>
      </c>
      <c r="Q121" s="53">
        <f t="shared" si="37"/>
        <v>-0.9913738606304753</v>
      </c>
    </row>
    <row r="122" spans="1:17" s="15" customFormat="1" ht="12.75" hidden="1" outlineLevel="2">
      <c r="A122" s="15" t="s">
        <v>538</v>
      </c>
      <c r="B122" s="15" t="s">
        <v>539</v>
      </c>
      <c r="C122" s="134" t="s">
        <v>540</v>
      </c>
      <c r="D122" s="16"/>
      <c r="E122" s="16"/>
      <c r="F122" s="16">
        <v>2150571.75</v>
      </c>
      <c r="G122" s="16">
        <v>1109587.46</v>
      </c>
      <c r="H122" s="16">
        <f t="shared" si="32"/>
        <v>1040984.29</v>
      </c>
      <c r="I122" s="53">
        <f t="shared" si="33"/>
        <v>0.9381723636278299</v>
      </c>
      <c r="J122" s="174"/>
      <c r="K122" s="256">
        <v>2182602.39</v>
      </c>
      <c r="L122" s="16">
        <f t="shared" si="34"/>
        <v>-32030.64000000013</v>
      </c>
      <c r="M122" s="53" t="str">
        <f t="shared" si="35"/>
        <v>N.M.</v>
      </c>
      <c r="N122" s="174"/>
      <c r="O122" s="256">
        <v>1446173.02</v>
      </c>
      <c r="P122" s="16">
        <f t="shared" si="36"/>
        <v>704398.73</v>
      </c>
      <c r="Q122" s="53">
        <f t="shared" si="37"/>
        <v>0.4870777702656906</v>
      </c>
    </row>
    <row r="123" spans="1:17" s="15" customFormat="1" ht="12.75" hidden="1" outlineLevel="2">
      <c r="A123" s="15" t="s">
        <v>541</v>
      </c>
      <c r="B123" s="15" t="s">
        <v>542</v>
      </c>
      <c r="C123" s="134" t="s">
        <v>543</v>
      </c>
      <c r="D123" s="16"/>
      <c r="E123" s="16"/>
      <c r="F123" s="16">
        <v>0</v>
      </c>
      <c r="G123" s="16">
        <v>778274</v>
      </c>
      <c r="H123" s="16">
        <f t="shared" si="32"/>
        <v>-778274</v>
      </c>
      <c r="I123" s="53" t="str">
        <f t="shared" si="33"/>
        <v>N.M.</v>
      </c>
      <c r="J123" s="174"/>
      <c r="K123" s="256">
        <v>0</v>
      </c>
      <c r="L123" s="16">
        <f t="shared" si="34"/>
        <v>0</v>
      </c>
      <c r="M123" s="53">
        <f t="shared" si="35"/>
        <v>0</v>
      </c>
      <c r="N123" s="174"/>
      <c r="O123" s="256">
        <v>0</v>
      </c>
      <c r="P123" s="16">
        <f t="shared" si="36"/>
        <v>0</v>
      </c>
      <c r="Q123" s="53">
        <f t="shared" si="37"/>
        <v>0</v>
      </c>
    </row>
    <row r="124" spans="1:17" s="15" customFormat="1" ht="12.75" hidden="1" outlineLevel="2">
      <c r="A124" s="15" t="s">
        <v>544</v>
      </c>
      <c r="B124" s="15" t="s">
        <v>545</v>
      </c>
      <c r="C124" s="134" t="s">
        <v>546</v>
      </c>
      <c r="D124" s="16"/>
      <c r="E124" s="16"/>
      <c r="F124" s="16">
        <v>0</v>
      </c>
      <c r="G124" s="16">
        <v>0</v>
      </c>
      <c r="H124" s="16">
        <f t="shared" si="32"/>
        <v>0</v>
      </c>
      <c r="I124" s="53">
        <f t="shared" si="33"/>
        <v>0</v>
      </c>
      <c r="J124" s="174"/>
      <c r="K124" s="256">
        <v>0</v>
      </c>
      <c r="L124" s="16">
        <f t="shared" si="34"/>
        <v>0</v>
      </c>
      <c r="M124" s="53">
        <f t="shared" si="35"/>
        <v>0</v>
      </c>
      <c r="N124" s="174"/>
      <c r="O124" s="256">
        <v>377241</v>
      </c>
      <c r="P124" s="16">
        <f t="shared" si="36"/>
        <v>-377241</v>
      </c>
      <c r="Q124" s="53" t="str">
        <f t="shared" si="37"/>
        <v>N.M.</v>
      </c>
    </row>
    <row r="125" spans="1:17" s="15" customFormat="1" ht="12.75" hidden="1" outlineLevel="2">
      <c r="A125" s="15" t="s">
        <v>547</v>
      </c>
      <c r="B125" s="15" t="s">
        <v>548</v>
      </c>
      <c r="C125" s="134" t="s">
        <v>549</v>
      </c>
      <c r="D125" s="16"/>
      <c r="E125" s="16"/>
      <c r="F125" s="16">
        <v>37812.020000000004</v>
      </c>
      <c r="G125" s="16">
        <v>117435.46</v>
      </c>
      <c r="H125" s="16">
        <f t="shared" si="32"/>
        <v>-79623.44</v>
      </c>
      <c r="I125" s="53">
        <f t="shared" si="33"/>
        <v>-0.6780187176854419</v>
      </c>
      <c r="J125" s="174"/>
      <c r="K125" s="256">
        <v>14169.98</v>
      </c>
      <c r="L125" s="16">
        <f t="shared" si="34"/>
        <v>23642.040000000005</v>
      </c>
      <c r="M125" s="53" t="str">
        <f t="shared" si="35"/>
        <v>N.M.</v>
      </c>
      <c r="N125" s="174"/>
      <c r="O125" s="256">
        <v>30321.45</v>
      </c>
      <c r="P125" s="16">
        <f t="shared" si="36"/>
        <v>7490.570000000003</v>
      </c>
      <c r="Q125" s="53">
        <f t="shared" si="37"/>
        <v>0.24703864755808191</v>
      </c>
    </row>
    <row r="126" spans="1:17" s="15" customFormat="1" ht="12.75" hidden="1" outlineLevel="2">
      <c r="A126" s="15" t="s">
        <v>550</v>
      </c>
      <c r="B126" s="15" t="s">
        <v>551</v>
      </c>
      <c r="C126" s="134" t="s">
        <v>552</v>
      </c>
      <c r="D126" s="16"/>
      <c r="E126" s="16"/>
      <c r="F126" s="16">
        <v>20962.52</v>
      </c>
      <c r="G126" s="16">
        <v>21332.72</v>
      </c>
      <c r="H126" s="16">
        <f t="shared" si="32"/>
        <v>-370.2000000000007</v>
      </c>
      <c r="I126" s="53">
        <f t="shared" si="33"/>
        <v>-0.017353623916687638</v>
      </c>
      <c r="J126" s="174"/>
      <c r="K126" s="256">
        <v>10075.93</v>
      </c>
      <c r="L126" s="16">
        <f t="shared" si="34"/>
        <v>10886.59</v>
      </c>
      <c r="M126" s="53" t="str">
        <f t="shared" si="35"/>
        <v>N.M.</v>
      </c>
      <c r="N126" s="174"/>
      <c r="O126" s="256">
        <v>15828.9</v>
      </c>
      <c r="P126" s="16">
        <f t="shared" si="36"/>
        <v>5133.620000000001</v>
      </c>
      <c r="Q126" s="53">
        <f t="shared" si="37"/>
        <v>0.3243194410224337</v>
      </c>
    </row>
    <row r="127" spans="1:17" s="15" customFormat="1" ht="12.75" hidden="1" outlineLevel="2">
      <c r="A127" s="15" t="s">
        <v>553</v>
      </c>
      <c r="B127" s="15" t="s">
        <v>554</v>
      </c>
      <c r="C127" s="134" t="s">
        <v>555</v>
      </c>
      <c r="D127" s="16"/>
      <c r="E127" s="16"/>
      <c r="F127" s="16">
        <v>322</v>
      </c>
      <c r="G127" s="16">
        <v>0</v>
      </c>
      <c r="H127" s="16">
        <f t="shared" si="32"/>
        <v>322</v>
      </c>
      <c r="I127" s="53" t="str">
        <f t="shared" si="33"/>
        <v>N.M.</v>
      </c>
      <c r="J127" s="174"/>
      <c r="K127" s="256">
        <v>0</v>
      </c>
      <c r="L127" s="16">
        <f t="shared" si="34"/>
        <v>322</v>
      </c>
      <c r="M127" s="53" t="str">
        <f t="shared" si="35"/>
        <v>N.M.</v>
      </c>
      <c r="N127" s="174"/>
      <c r="O127" s="256">
        <v>0</v>
      </c>
      <c r="P127" s="16">
        <f t="shared" si="36"/>
        <v>322</v>
      </c>
      <c r="Q127" s="53" t="str">
        <f t="shared" si="37"/>
        <v>N.M.</v>
      </c>
    </row>
    <row r="128" spans="1:17" s="67" customFormat="1" ht="12.75" collapsed="1">
      <c r="A128" s="67" t="s">
        <v>137</v>
      </c>
      <c r="B128" s="87"/>
      <c r="C128" s="82" t="s">
        <v>97</v>
      </c>
      <c r="D128" s="66"/>
      <c r="E128" s="66"/>
      <c r="F128" s="51">
        <v>17370834.729</v>
      </c>
      <c r="G128" s="51">
        <v>3817709.202</v>
      </c>
      <c r="H128" s="51">
        <f>+F128-G128</f>
        <v>13553125.526999999</v>
      </c>
      <c r="I128" s="136">
        <f>IF(G128&lt;0,IF(H128=0,0,IF(OR(G128=0,F128=0),"N.M.",IF(ABS(H128/G128)&gt;=10,"N.M.",H128/(-G128)))),IF(H128=0,0,IF(OR(G128=0,F128=0),"N.M.",IF(ABS(H128/G128)&gt;=10,"N.M.",H128/G128))))</f>
        <v>3.5500675430962274</v>
      </c>
      <c r="J128" s="157"/>
      <c r="K128" s="51">
        <v>13267651.685</v>
      </c>
      <c r="L128" s="51">
        <f>+F128-K128</f>
        <v>4103183.043999998</v>
      </c>
      <c r="M128" s="136" t="str">
        <f>IF(K128&lt;0,IF(L128=0,0,IF(OR(K128=0,N128=0),"N.M.",IF(ABS(L128/K128)&gt;=10,"N.M.",L128/(-K128)))),IF(L128=0,0,IF(OR(K128=0,N128=0),"N.M.",IF(ABS(L128/K128)&gt;=10,"N.M.",L128/K128))))</f>
        <v>N.M.</v>
      </c>
      <c r="N128" s="157"/>
      <c r="O128" s="51">
        <v>16359213.391999999</v>
      </c>
      <c r="P128" s="51">
        <f>+F128-O128</f>
        <v>1011621.3369999994</v>
      </c>
      <c r="Q128" s="136">
        <f>IF(O128&lt;0,IF(P128=0,0,IF(OR(O128=0,F128=0),"N.M.",IF(ABS(P128/O128)&gt;=10,"N.M.",P128/(-O128)))),IF(P128=0,0,IF(OR(O128=0,F128=0),"N.M.",IF(ABS(P128/O128)&gt;=10,"N.M.",P128/O128))))</f>
        <v>0.061838018293392</v>
      </c>
    </row>
    <row r="129" spans="2:17" s="67" customFormat="1" ht="0.75" customHeight="1" hidden="1" outlineLevel="1">
      <c r="B129" s="87"/>
      <c r="C129" s="82"/>
      <c r="D129" s="66"/>
      <c r="E129" s="66"/>
      <c r="F129" s="51"/>
      <c r="G129" s="51"/>
      <c r="H129" s="51"/>
      <c r="I129" s="136"/>
      <c r="J129" s="157"/>
      <c r="K129" s="51"/>
      <c r="L129" s="51"/>
      <c r="M129" s="136"/>
      <c r="N129" s="157"/>
      <c r="O129" s="51"/>
      <c r="P129" s="51"/>
      <c r="Q129" s="136"/>
    </row>
    <row r="130" spans="1:17" s="15" customFormat="1" ht="12.75" hidden="1" outlineLevel="2">
      <c r="A130" s="15" t="s">
        <v>556</v>
      </c>
      <c r="B130" s="15" t="s">
        <v>557</v>
      </c>
      <c r="C130" s="134" t="s">
        <v>558</v>
      </c>
      <c r="D130" s="16"/>
      <c r="E130" s="16"/>
      <c r="F130" s="16">
        <v>11799700.8</v>
      </c>
      <c r="G130" s="16">
        <v>21781849.62</v>
      </c>
      <c r="H130" s="16">
        <f>+F130-G130</f>
        <v>-9982148.82</v>
      </c>
      <c r="I130" s="53">
        <f>IF(G130&lt;0,IF(H130=0,0,IF(OR(G130=0,F130=0),"N.M.",IF(ABS(H130/G130)&gt;=10,"N.M.",H130/(-G130)))),IF(H130=0,0,IF(OR(G130=0,F130=0),"N.M.",IF(ABS(H130/G130)&gt;=10,"N.M.",H130/G130))))</f>
        <v>-0.45827829106094065</v>
      </c>
      <c r="J130" s="174"/>
      <c r="K130" s="256">
        <v>11021650.44</v>
      </c>
      <c r="L130" s="16">
        <f>+F130-K130</f>
        <v>778050.3600000013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14872926.88</v>
      </c>
      <c r="P130" s="16">
        <f>+F130-O130</f>
        <v>-3073226.08</v>
      </c>
      <c r="Q130" s="53">
        <f>IF(O130&lt;0,IF(P130=0,0,IF(OR(O130=0,F130=0),"N.M.",IF(ABS(P130/O130)&gt;=10,"N.M.",P130/(-O130)))),IF(P130=0,0,IF(OR(O130=0,F130=0),"N.M.",IF(ABS(P130/O130)&gt;=10,"N.M.",P130/O130))))</f>
        <v>-0.2066322321622279</v>
      </c>
    </row>
    <row r="131" spans="1:17" s="15" customFormat="1" ht="12.75" hidden="1" outlineLevel="2">
      <c r="A131" s="15" t="s">
        <v>559</v>
      </c>
      <c r="B131" s="15" t="s">
        <v>560</v>
      </c>
      <c r="C131" s="134" t="s">
        <v>561</v>
      </c>
      <c r="D131" s="16"/>
      <c r="E131" s="16"/>
      <c r="F131" s="16">
        <v>811334.16</v>
      </c>
      <c r="G131" s="16">
        <v>644571.03</v>
      </c>
      <c r="H131" s="16">
        <f>+F131-G131</f>
        <v>166763.13</v>
      </c>
      <c r="I131" s="53">
        <f>IF(G131&lt;0,IF(H131=0,0,IF(OR(G131=0,F131=0),"N.M.",IF(ABS(H131/G131)&gt;=10,"N.M.",H131/(-G131)))),IF(H131=0,0,IF(OR(G131=0,F131=0),"N.M.",IF(ABS(H131/G131)&gt;=10,"N.M.",H131/G131))))</f>
        <v>0.25871955492632054</v>
      </c>
      <c r="J131" s="174"/>
      <c r="K131" s="256">
        <v>764223.55</v>
      </c>
      <c r="L131" s="16">
        <f>+F131-K131</f>
        <v>47110.609999999986</v>
      </c>
      <c r="M131" s="53" t="str">
        <f>IF(K131&lt;0,IF(L131=0,0,IF(OR(K131=0,N131=0),"N.M.",IF(ABS(L131/K131)&gt;=10,"N.M.",L131/(-K131)))),IF(L131=0,0,IF(OR(K131=0,N131=0),"N.M.",IF(ABS(L131/K131)&gt;=10,"N.M.",L131/K131))))</f>
        <v>N.M.</v>
      </c>
      <c r="N131" s="174"/>
      <c r="O131" s="256">
        <v>658271.27</v>
      </c>
      <c r="P131" s="16">
        <f>+F131-O131</f>
        <v>153062.89</v>
      </c>
      <c r="Q131" s="53">
        <f>IF(O131&lt;0,IF(P131=0,0,IF(OR(O131=0,F131=0),"N.M.",IF(ABS(P131/O131)&gt;=10,"N.M.",P131/(-O131)))),IF(P131=0,0,IF(OR(O131=0,F131=0),"N.M.",IF(ABS(P131/O131)&gt;=10,"N.M.",P131/O131))))</f>
        <v>0.23252251309707017</v>
      </c>
    </row>
    <row r="132" spans="1:17" s="15" customFormat="1" ht="12.75" hidden="1" outlineLevel="2">
      <c r="A132" s="15" t="s">
        <v>562</v>
      </c>
      <c r="B132" s="15" t="s">
        <v>563</v>
      </c>
      <c r="C132" s="134" t="s">
        <v>564</v>
      </c>
      <c r="D132" s="16"/>
      <c r="E132" s="16"/>
      <c r="F132" s="16">
        <v>1499164.5</v>
      </c>
      <c r="G132" s="16">
        <v>546385.93</v>
      </c>
      <c r="H132" s="16">
        <f>+F132-G132</f>
        <v>952778.57</v>
      </c>
      <c r="I132" s="53">
        <f>IF(G132&lt;0,IF(H132=0,0,IF(OR(G132=0,F132=0),"N.M.",IF(ABS(H132/G132)&gt;=10,"N.M.",H132/(-G132)))),IF(H132=0,0,IF(OR(G132=0,F132=0),"N.M.",IF(ABS(H132/G132)&gt;=10,"N.M.",H132/G132))))</f>
        <v>1.7437831351184314</v>
      </c>
      <c r="J132" s="174"/>
      <c r="K132" s="256">
        <v>1399658.42</v>
      </c>
      <c r="L132" s="16">
        <f>+F132-K132</f>
        <v>99506.08000000007</v>
      </c>
      <c r="M132" s="53" t="str">
        <f>IF(K132&lt;0,IF(L132=0,0,IF(OR(K132=0,N132=0),"N.M.",IF(ABS(L132/K132)&gt;=10,"N.M.",L132/(-K132)))),IF(L132=0,0,IF(OR(K132=0,N132=0),"N.M.",IF(ABS(L132/K132)&gt;=10,"N.M.",L132/K132))))</f>
        <v>N.M.</v>
      </c>
      <c r="N132" s="174"/>
      <c r="O132" s="256">
        <v>815384.7000000001</v>
      </c>
      <c r="P132" s="16">
        <f>+F132-O132</f>
        <v>683779.7999999999</v>
      </c>
      <c r="Q132" s="53">
        <f>IF(O132&lt;0,IF(P132=0,0,IF(OR(O132=0,F132=0),"N.M.",IF(ABS(P132/O132)&gt;=10,"N.M.",P132/(-O132)))),IF(P132=0,0,IF(OR(O132=0,F132=0),"N.M.",IF(ABS(P132/O132)&gt;=10,"N.M.",P132/O132))))</f>
        <v>0.8385977809002301</v>
      </c>
    </row>
    <row r="133" spans="1:17" s="15" customFormat="1" ht="12.75" hidden="1" outlineLevel="2">
      <c r="A133" s="15" t="s">
        <v>565</v>
      </c>
      <c r="B133" s="15" t="s">
        <v>566</v>
      </c>
      <c r="C133" s="134" t="s">
        <v>567</v>
      </c>
      <c r="D133" s="16"/>
      <c r="E133" s="16"/>
      <c r="F133" s="16">
        <v>164860.864</v>
      </c>
      <c r="G133" s="16">
        <v>443051.03</v>
      </c>
      <c r="H133" s="16">
        <f>+F133-G133</f>
        <v>-278190.166</v>
      </c>
      <c r="I133" s="53">
        <f>IF(G133&lt;0,IF(H133=0,0,IF(OR(G133=0,F133=0),"N.M.",IF(ABS(H133/G133)&gt;=10,"N.M.",H133/(-G133)))),IF(H133=0,0,IF(OR(G133=0,F133=0),"N.M.",IF(ABS(H133/G133)&gt;=10,"N.M.",H133/G133))))</f>
        <v>-0.6278964434412894</v>
      </c>
      <c r="J133" s="174"/>
      <c r="K133" s="256">
        <v>180121.734</v>
      </c>
      <c r="L133" s="16">
        <f>+F133-K133</f>
        <v>-15260.869999999995</v>
      </c>
      <c r="M133" s="53" t="str">
        <f>IF(K133&lt;0,IF(L133=0,0,IF(OR(K133=0,N133=0),"N.M.",IF(ABS(L133/K133)&gt;=10,"N.M.",L133/(-K133)))),IF(L133=0,0,IF(OR(K133=0,N133=0),"N.M.",IF(ABS(L133/K133)&gt;=10,"N.M.",L133/K133))))</f>
        <v>N.M.</v>
      </c>
      <c r="N133" s="174"/>
      <c r="O133" s="256">
        <v>292974.824</v>
      </c>
      <c r="P133" s="16">
        <f>+F133-O133</f>
        <v>-128113.96000000002</v>
      </c>
      <c r="Q133" s="53">
        <f>IF(O133&lt;0,IF(P133=0,0,IF(OR(O133=0,F133=0),"N.M.",IF(ABS(P133/O133)&gt;=10,"N.M.",P133/(-O133)))),IF(P133=0,0,IF(OR(O133=0,F133=0),"N.M.",IF(ABS(P133/O133)&gt;=10,"N.M.",P133/O133))))</f>
        <v>-0.43728658405133136</v>
      </c>
    </row>
    <row r="134" spans="1:17" s="67" customFormat="1" ht="12.75" collapsed="1">
      <c r="A134" s="67" t="s">
        <v>119</v>
      </c>
      <c r="B134" s="87"/>
      <c r="C134" s="82" t="s">
        <v>98</v>
      </c>
      <c r="D134" s="66"/>
      <c r="E134" s="66"/>
      <c r="F134" s="51">
        <v>14275060.324000001</v>
      </c>
      <c r="G134" s="51">
        <v>23415857.610000003</v>
      </c>
      <c r="H134" s="51">
        <f>+F134-G134</f>
        <v>-9140797.286000002</v>
      </c>
      <c r="I134" s="136">
        <f>IF(G134&lt;0,IF(H134=0,0,IF(OR(G134=0,F134=0),"N.M.",IF(ABS(H134/G134)&gt;=10,"N.M.",H134/(-G134)))),IF(H134=0,0,IF(OR(G134=0,F134=0),"N.M.",IF(ABS(H134/G134)&gt;=10,"N.M.",H134/G134))))</f>
        <v>-0.390367819886995</v>
      </c>
      <c r="J134" s="157"/>
      <c r="K134" s="51">
        <v>13365654.144</v>
      </c>
      <c r="L134" s="51">
        <f>+F134-K134</f>
        <v>909406.1800000016</v>
      </c>
      <c r="M134" s="136" t="str">
        <f>IF(K134&lt;0,IF(L134=0,0,IF(OR(K134=0,N134=0),"N.M.",IF(ABS(L134/K134)&gt;=10,"N.M.",L134/(-K134)))),IF(L134=0,0,IF(OR(K134=0,N134=0),"N.M.",IF(ABS(L134/K134)&gt;=10,"N.M.",L134/K134))))</f>
        <v>N.M.</v>
      </c>
      <c r="N134" s="157"/>
      <c r="O134" s="51">
        <v>16639557.673999999</v>
      </c>
      <c r="P134" s="51">
        <f>+F134-O134</f>
        <v>-2364497.3499999978</v>
      </c>
      <c r="Q134" s="136">
        <f>IF(O134&lt;0,IF(P134=0,0,IF(OR(O134=0,F134=0),"N.M.",IF(ABS(P134/O134)&gt;=10,"N.M.",P134/(-O134)))),IF(P134=0,0,IF(OR(O134=0,F134=0),"N.M.",IF(ABS(P134/O134)&gt;=10,"N.M.",P134/O134))))</f>
        <v>-0.14210097385549036</v>
      </c>
    </row>
    <row r="135" spans="2:17" s="67" customFormat="1" ht="0.75" customHeight="1" hidden="1" outlineLevel="1">
      <c r="B135" s="87"/>
      <c r="C135" s="82"/>
      <c r="D135" s="66"/>
      <c r="E135" s="66"/>
      <c r="F135" s="51"/>
      <c r="G135" s="51"/>
      <c r="H135" s="51"/>
      <c r="I135" s="136"/>
      <c r="J135" s="157"/>
      <c r="K135" s="51"/>
      <c r="L135" s="51"/>
      <c r="M135" s="136"/>
      <c r="N135" s="157"/>
      <c r="O135" s="51"/>
      <c r="P135" s="51"/>
      <c r="Q135" s="136"/>
    </row>
    <row r="136" spans="1:17" s="15" customFormat="1" ht="12.75" hidden="1" outlineLevel="2">
      <c r="A136" s="15" t="s">
        <v>568</v>
      </c>
      <c r="B136" s="15" t="s">
        <v>569</v>
      </c>
      <c r="C136" s="134" t="s">
        <v>570</v>
      </c>
      <c r="D136" s="16"/>
      <c r="E136" s="16"/>
      <c r="F136" s="16">
        <v>10617231.63</v>
      </c>
      <c r="G136" s="16">
        <v>10298291.08</v>
      </c>
      <c r="H136" s="16">
        <f aca="true" t="shared" si="38" ref="H136:H147">+F136-G136</f>
        <v>318940.55000000075</v>
      </c>
      <c r="I136" s="53">
        <f aca="true" t="shared" si="39" ref="I136:I147">IF(G136&lt;0,IF(H136=0,0,IF(OR(G136=0,F136=0),"N.M.",IF(ABS(H136/G136)&gt;=10,"N.M.",H136/(-G136)))),IF(H136=0,0,IF(OR(G136=0,F136=0),"N.M.",IF(ABS(H136/G136)&gt;=10,"N.M.",H136/G136))))</f>
        <v>0.030970240355645565</v>
      </c>
      <c r="J136" s="174"/>
      <c r="K136" s="256">
        <v>10631481.42</v>
      </c>
      <c r="L136" s="16">
        <f aca="true" t="shared" si="40" ref="L136:L147">+F136-K136</f>
        <v>-14249.789999999106</v>
      </c>
      <c r="M136" s="53" t="str">
        <f aca="true" t="shared" si="41" ref="M136:M147">IF(K136&lt;0,IF(L136=0,0,IF(OR(K136=0,N136=0),"N.M.",IF(ABS(L136/K136)&gt;=10,"N.M.",L136/(-K136)))),IF(L136=0,0,IF(OR(K136=0,N136=0),"N.M.",IF(ABS(L136/K136)&gt;=10,"N.M.",L136/K136))))</f>
        <v>N.M.</v>
      </c>
      <c r="N136" s="174"/>
      <c r="O136" s="256">
        <v>10708013.77</v>
      </c>
      <c r="P136" s="16">
        <f aca="true" t="shared" si="42" ref="P136:P147">+F136-O136</f>
        <v>-90782.13999999873</v>
      </c>
      <c r="Q136" s="53">
        <f aca="true" t="shared" si="43" ref="Q136:Q147">IF(O136&lt;0,IF(P136=0,0,IF(OR(O136=0,F136=0),"N.M.",IF(ABS(P136/O136)&gt;=10,"N.M.",P136/(-O136)))),IF(P136=0,0,IF(OR(O136=0,F136=0),"N.M.",IF(ABS(P136/O136)&gt;=10,"N.M.",P136/O136))))</f>
        <v>-0.008477962575500007</v>
      </c>
    </row>
    <row r="137" spans="1:17" s="15" customFormat="1" ht="12.75" hidden="1" outlineLevel="2">
      <c r="A137" s="15" t="s">
        <v>571</v>
      </c>
      <c r="B137" s="15" t="s">
        <v>572</v>
      </c>
      <c r="C137" s="134" t="s">
        <v>573</v>
      </c>
      <c r="D137" s="16"/>
      <c r="E137" s="16"/>
      <c r="F137" s="16">
        <v>44532.097</v>
      </c>
      <c r="G137" s="16">
        <v>35017.187</v>
      </c>
      <c r="H137" s="16">
        <f t="shared" si="38"/>
        <v>9514.910000000003</v>
      </c>
      <c r="I137" s="53">
        <f t="shared" si="39"/>
        <v>0.27172114082150584</v>
      </c>
      <c r="J137" s="174"/>
      <c r="K137" s="256">
        <v>45193.137</v>
      </c>
      <c r="L137" s="16">
        <f t="shared" si="40"/>
        <v>-661.0400000000009</v>
      </c>
      <c r="M137" s="53" t="str">
        <f t="shared" si="41"/>
        <v>N.M.</v>
      </c>
      <c r="N137" s="174"/>
      <c r="O137" s="256">
        <v>45598.227</v>
      </c>
      <c r="P137" s="16">
        <f t="shared" si="42"/>
        <v>-1066.1299999999974</v>
      </c>
      <c r="Q137" s="53">
        <f t="shared" si="43"/>
        <v>-0.023380952948016977</v>
      </c>
    </row>
    <row r="138" spans="1:17" s="15" customFormat="1" ht="12.75" hidden="1" outlineLevel="2">
      <c r="A138" s="15" t="s">
        <v>574</v>
      </c>
      <c r="B138" s="15" t="s">
        <v>575</v>
      </c>
      <c r="C138" s="134" t="s">
        <v>576</v>
      </c>
      <c r="D138" s="16"/>
      <c r="E138" s="16"/>
      <c r="F138" s="16">
        <v>225965.94</v>
      </c>
      <c r="G138" s="16">
        <v>270597.55</v>
      </c>
      <c r="H138" s="16">
        <f t="shared" si="38"/>
        <v>-44631.609999999986</v>
      </c>
      <c r="I138" s="53">
        <f t="shared" si="39"/>
        <v>-0.1649372287369194</v>
      </c>
      <c r="J138" s="174"/>
      <c r="K138" s="256">
        <v>299339.93</v>
      </c>
      <c r="L138" s="16">
        <f t="shared" si="40"/>
        <v>-73373.98999999999</v>
      </c>
      <c r="M138" s="53" t="str">
        <f t="shared" si="41"/>
        <v>N.M.</v>
      </c>
      <c r="N138" s="174"/>
      <c r="O138" s="256">
        <v>287071.68</v>
      </c>
      <c r="P138" s="16">
        <f t="shared" si="42"/>
        <v>-61105.73999999999</v>
      </c>
      <c r="Q138" s="53">
        <f t="shared" si="43"/>
        <v>-0.2128588232736855</v>
      </c>
    </row>
    <row r="139" spans="1:17" s="15" customFormat="1" ht="12.75" hidden="1" outlineLevel="2">
      <c r="A139" s="15" t="s">
        <v>577</v>
      </c>
      <c r="B139" s="15" t="s">
        <v>578</v>
      </c>
      <c r="C139" s="134" t="s">
        <v>579</v>
      </c>
      <c r="D139" s="16"/>
      <c r="E139" s="16"/>
      <c r="F139" s="16">
        <v>72751.03</v>
      </c>
      <c r="G139" s="16">
        <v>47100.450000000004</v>
      </c>
      <c r="H139" s="16">
        <f t="shared" si="38"/>
        <v>25650.579999999994</v>
      </c>
      <c r="I139" s="53">
        <f t="shared" si="39"/>
        <v>0.5445930983674252</v>
      </c>
      <c r="J139" s="174"/>
      <c r="K139" s="256">
        <v>72751.03</v>
      </c>
      <c r="L139" s="16">
        <f t="shared" si="40"/>
        <v>0</v>
      </c>
      <c r="M139" s="53">
        <f t="shared" si="41"/>
        <v>0</v>
      </c>
      <c r="N139" s="174"/>
      <c r="O139" s="256">
        <v>72751.03</v>
      </c>
      <c r="P139" s="16">
        <f t="shared" si="42"/>
        <v>0</v>
      </c>
      <c r="Q139" s="53">
        <f t="shared" si="43"/>
        <v>0</v>
      </c>
    </row>
    <row r="140" spans="1:17" s="15" customFormat="1" ht="12.75" hidden="1" outlineLevel="2">
      <c r="A140" s="15" t="s">
        <v>580</v>
      </c>
      <c r="B140" s="15" t="s">
        <v>581</v>
      </c>
      <c r="C140" s="134" t="s">
        <v>582</v>
      </c>
      <c r="D140" s="16"/>
      <c r="E140" s="16"/>
      <c r="F140" s="16">
        <v>1028576.09</v>
      </c>
      <c r="G140" s="16">
        <v>774792.26</v>
      </c>
      <c r="H140" s="16">
        <f t="shared" si="38"/>
        <v>253783.82999999996</v>
      </c>
      <c r="I140" s="53">
        <f t="shared" si="39"/>
        <v>0.3275508069737299</v>
      </c>
      <c r="J140" s="174"/>
      <c r="K140" s="256">
        <v>1110046.3</v>
      </c>
      <c r="L140" s="16">
        <f t="shared" si="40"/>
        <v>-81470.21000000008</v>
      </c>
      <c r="M140" s="53" t="str">
        <f t="shared" si="41"/>
        <v>N.M.</v>
      </c>
      <c r="N140" s="174"/>
      <c r="O140" s="256">
        <v>1052462.72</v>
      </c>
      <c r="P140" s="16">
        <f t="shared" si="42"/>
        <v>-23886.630000000005</v>
      </c>
      <c r="Q140" s="53">
        <f t="shared" si="43"/>
        <v>-0.02269593929179744</v>
      </c>
    </row>
    <row r="141" spans="1:17" s="67" customFormat="1" ht="12.75" hidden="1" outlineLevel="1">
      <c r="A141" s="86" t="s">
        <v>120</v>
      </c>
      <c r="B141" s="87"/>
      <c r="C141" s="83" t="s">
        <v>115</v>
      </c>
      <c r="D141" s="66"/>
      <c r="E141" s="66"/>
      <c r="F141" s="51">
        <v>11989056.786999999</v>
      </c>
      <c r="G141" s="51">
        <v>11425798.527</v>
      </c>
      <c r="H141" s="51">
        <f t="shared" si="38"/>
        <v>563258.2599999979</v>
      </c>
      <c r="I141" s="136">
        <f t="shared" si="39"/>
        <v>0.04929705864049478</v>
      </c>
      <c r="J141" s="157"/>
      <c r="K141" s="51">
        <v>12158811.817</v>
      </c>
      <c r="L141" s="51">
        <f t="shared" si="40"/>
        <v>-169755.0300000012</v>
      </c>
      <c r="M141" s="136" t="str">
        <f t="shared" si="41"/>
        <v>N.M.</v>
      </c>
      <c r="N141" s="157"/>
      <c r="O141" s="51">
        <v>12165897.427</v>
      </c>
      <c r="P141" s="51">
        <f t="shared" si="42"/>
        <v>-176840.6400000006</v>
      </c>
      <c r="Q141" s="136">
        <f t="shared" si="43"/>
        <v>-0.014535766149691097</v>
      </c>
    </row>
    <row r="142" spans="1:17" s="67" customFormat="1" ht="12.75" hidden="1" outlineLevel="1">
      <c r="A142" s="86" t="s">
        <v>121</v>
      </c>
      <c r="B142" s="87"/>
      <c r="C142" s="83" t="s">
        <v>116</v>
      </c>
      <c r="D142" s="66"/>
      <c r="E142" s="66"/>
      <c r="F142" s="51">
        <v>0</v>
      </c>
      <c r="G142" s="51">
        <v>0</v>
      </c>
      <c r="H142" s="51">
        <f t="shared" si="38"/>
        <v>0</v>
      </c>
      <c r="I142" s="136">
        <f t="shared" si="39"/>
        <v>0</v>
      </c>
      <c r="J142" s="157"/>
      <c r="K142" s="51">
        <v>0</v>
      </c>
      <c r="L142" s="51">
        <f t="shared" si="40"/>
        <v>0</v>
      </c>
      <c r="M142" s="136">
        <f t="shared" si="41"/>
        <v>0</v>
      </c>
      <c r="N142" s="157"/>
      <c r="O142" s="51">
        <v>0</v>
      </c>
      <c r="P142" s="51">
        <f t="shared" si="42"/>
        <v>0</v>
      </c>
      <c r="Q142" s="136">
        <f t="shared" si="43"/>
        <v>0</v>
      </c>
    </row>
    <row r="143" spans="1:17" s="15" customFormat="1" ht="12.75" hidden="1" outlineLevel="2">
      <c r="A143" s="15" t="s">
        <v>583</v>
      </c>
      <c r="B143" s="15" t="s">
        <v>584</v>
      </c>
      <c r="C143" s="134" t="s">
        <v>585</v>
      </c>
      <c r="D143" s="16"/>
      <c r="E143" s="16"/>
      <c r="F143" s="16">
        <v>7902900.46</v>
      </c>
      <c r="G143" s="16">
        <v>6360449.78</v>
      </c>
      <c r="H143" s="16">
        <f t="shared" si="38"/>
        <v>1542450.6799999997</v>
      </c>
      <c r="I143" s="53">
        <f t="shared" si="39"/>
        <v>0.24250654173076414</v>
      </c>
      <c r="J143" s="174"/>
      <c r="K143" s="256">
        <v>9955992.61</v>
      </c>
      <c r="L143" s="16">
        <f t="shared" si="40"/>
        <v>-2053092.1499999994</v>
      </c>
      <c r="M143" s="53" t="str">
        <f t="shared" si="41"/>
        <v>N.M.</v>
      </c>
      <c r="N143" s="174"/>
      <c r="O143" s="256">
        <v>12027962.24</v>
      </c>
      <c r="P143" s="16">
        <f t="shared" si="42"/>
        <v>-4125061.7800000003</v>
      </c>
      <c r="Q143" s="53">
        <f t="shared" si="43"/>
        <v>-0.3429559968422382</v>
      </c>
    </row>
    <row r="144" spans="1:17" s="15" customFormat="1" ht="12.75" hidden="1" outlineLevel="2">
      <c r="A144" s="15" t="s">
        <v>586</v>
      </c>
      <c r="B144" s="15" t="s">
        <v>587</v>
      </c>
      <c r="C144" s="134" t="s">
        <v>588</v>
      </c>
      <c r="D144" s="16"/>
      <c r="E144" s="16"/>
      <c r="F144" s="16">
        <v>176124.69</v>
      </c>
      <c r="G144" s="16">
        <v>-2268.59</v>
      </c>
      <c r="H144" s="16">
        <f t="shared" si="38"/>
        <v>178393.28</v>
      </c>
      <c r="I144" s="53" t="str">
        <f t="shared" si="39"/>
        <v>N.M.</v>
      </c>
      <c r="J144" s="174"/>
      <c r="K144" s="256">
        <v>200780.55000000002</v>
      </c>
      <c r="L144" s="16">
        <f t="shared" si="40"/>
        <v>-24655.860000000015</v>
      </c>
      <c r="M144" s="53" t="str">
        <f t="shared" si="41"/>
        <v>N.M.</v>
      </c>
      <c r="N144" s="174"/>
      <c r="O144" s="256">
        <v>184206.4</v>
      </c>
      <c r="P144" s="16">
        <f t="shared" si="42"/>
        <v>-8081.709999999992</v>
      </c>
      <c r="Q144" s="53">
        <f t="shared" si="43"/>
        <v>-0.04387312275794974</v>
      </c>
    </row>
    <row r="145" spans="1:17" s="67" customFormat="1" ht="12.75" hidden="1" outlineLevel="1">
      <c r="A145" s="86" t="s">
        <v>122</v>
      </c>
      <c r="B145" s="87"/>
      <c r="C145" s="83" t="s">
        <v>117</v>
      </c>
      <c r="D145" s="66"/>
      <c r="E145" s="66"/>
      <c r="F145" s="51">
        <v>8079025.15</v>
      </c>
      <c r="G145" s="51">
        <v>6358181.19</v>
      </c>
      <c r="H145" s="51">
        <f t="shared" si="38"/>
        <v>1720843.96</v>
      </c>
      <c r="I145" s="136">
        <f t="shared" si="39"/>
        <v>0.270650349302172</v>
      </c>
      <c r="J145" s="157"/>
      <c r="K145" s="51">
        <v>10156773.16</v>
      </c>
      <c r="L145" s="51">
        <f t="shared" si="40"/>
        <v>-2077748.0099999998</v>
      </c>
      <c r="M145" s="136" t="str">
        <f t="shared" si="41"/>
        <v>N.M.</v>
      </c>
      <c r="N145" s="157"/>
      <c r="O145" s="51">
        <v>12212168.64</v>
      </c>
      <c r="P145" s="51">
        <f t="shared" si="42"/>
        <v>-4133143.49</v>
      </c>
      <c r="Q145" s="136">
        <f t="shared" si="43"/>
        <v>-0.33844467856939126</v>
      </c>
    </row>
    <row r="146" spans="1:17" s="67" customFormat="1" ht="12.75" hidden="1" outlineLevel="1">
      <c r="A146" s="86" t="s">
        <v>123</v>
      </c>
      <c r="B146" s="87"/>
      <c r="C146" s="84" t="s">
        <v>118</v>
      </c>
      <c r="D146" s="66"/>
      <c r="E146" s="66"/>
      <c r="F146" s="197">
        <v>0</v>
      </c>
      <c r="G146" s="197">
        <v>0</v>
      </c>
      <c r="H146" s="197">
        <f t="shared" si="38"/>
        <v>0</v>
      </c>
      <c r="I146" s="138">
        <f t="shared" si="39"/>
        <v>0</v>
      </c>
      <c r="J146" s="157"/>
      <c r="K146" s="197">
        <v>0</v>
      </c>
      <c r="L146" s="197">
        <f t="shared" si="40"/>
        <v>0</v>
      </c>
      <c r="M146" s="138">
        <f t="shared" si="41"/>
        <v>0</v>
      </c>
      <c r="N146" s="157"/>
      <c r="O146" s="197">
        <v>0</v>
      </c>
      <c r="P146" s="197">
        <f t="shared" si="42"/>
        <v>0</v>
      </c>
      <c r="Q146" s="138">
        <f t="shared" si="43"/>
        <v>0</v>
      </c>
    </row>
    <row r="147" spans="1:17" s="67" customFormat="1" ht="12.75" collapsed="1">
      <c r="A147" s="67" t="s">
        <v>233</v>
      </c>
      <c r="B147" s="87"/>
      <c r="C147" s="82" t="s">
        <v>99</v>
      </c>
      <c r="D147" s="66"/>
      <c r="E147" s="66"/>
      <c r="F147" s="51">
        <f>+F146+F145+F142+F141</f>
        <v>20068081.937</v>
      </c>
      <c r="G147" s="51">
        <f>+G146+G145+G142+G141</f>
        <v>17783979.717</v>
      </c>
      <c r="H147" s="51">
        <f t="shared" si="38"/>
        <v>2284102.219999999</v>
      </c>
      <c r="I147" s="136">
        <f t="shared" si="39"/>
        <v>0.12843594382963605</v>
      </c>
      <c r="J147" s="157"/>
      <c r="K147" s="51">
        <f>+K146+K145+K142+K141</f>
        <v>22315584.976999998</v>
      </c>
      <c r="L147" s="51">
        <f t="shared" si="40"/>
        <v>-2247503.039999999</v>
      </c>
      <c r="M147" s="136" t="str">
        <f t="shared" si="41"/>
        <v>N.M.</v>
      </c>
      <c r="N147" s="157"/>
      <c r="O147" s="51">
        <f>+O146+O145+O142+O141</f>
        <v>24378066.067</v>
      </c>
      <c r="P147" s="51">
        <f t="shared" si="42"/>
        <v>-4309984.130000003</v>
      </c>
      <c r="Q147" s="136">
        <f t="shared" si="43"/>
        <v>-0.1767976228366336</v>
      </c>
    </row>
    <row r="148" spans="2:17" s="67" customFormat="1" ht="0.75" customHeight="1" hidden="1" outlineLevel="1">
      <c r="B148" s="87"/>
      <c r="C148" s="82"/>
      <c r="D148" s="66"/>
      <c r="E148" s="66"/>
      <c r="F148" s="51"/>
      <c r="G148" s="51"/>
      <c r="H148" s="51"/>
      <c r="I148" s="136"/>
      <c r="J148" s="157"/>
      <c r="K148" s="51"/>
      <c r="L148" s="51"/>
      <c r="M148" s="136"/>
      <c r="N148" s="157"/>
      <c r="O148" s="51"/>
      <c r="P148" s="51"/>
      <c r="Q148" s="136"/>
    </row>
    <row r="149" spans="1:17" s="15" customFormat="1" ht="12.75" hidden="1" outlineLevel="2">
      <c r="A149" s="15" t="s">
        <v>589</v>
      </c>
      <c r="B149" s="15" t="s">
        <v>590</v>
      </c>
      <c r="C149" s="134" t="s">
        <v>100</v>
      </c>
      <c r="D149" s="16"/>
      <c r="E149" s="16"/>
      <c r="F149" s="16">
        <v>15065913.32</v>
      </c>
      <c r="G149" s="16">
        <v>21040696.47</v>
      </c>
      <c r="H149" s="16">
        <f>+F149-G149</f>
        <v>-5974783.1499999985</v>
      </c>
      <c r="I149" s="53">
        <f>IF(G149&lt;0,IF(H149=0,0,IF(OR(G149=0,F149=0),"N.M.",IF(ABS(H149/G149)&gt;=10,"N.M.",H149/(-G149)))),IF(H149=0,0,IF(OR(G149=0,F149=0),"N.M.",IF(ABS(H149/G149)&gt;=10,"N.M.",H149/G149))))</f>
        <v>-0.2839631833727032</v>
      </c>
      <c r="J149" s="174"/>
      <c r="K149" s="256">
        <v>26314902.15</v>
      </c>
      <c r="L149" s="16">
        <f>+F149-K149</f>
        <v>-11248988.829999998</v>
      </c>
      <c r="M149" s="53" t="str">
        <f>IF(K149&lt;0,IF(L149=0,0,IF(OR(K149=0,N149=0),"N.M.",IF(ABS(L149/K149)&gt;=10,"N.M.",L149/(-K149)))),IF(L149=0,0,IF(OR(K149=0,N149=0),"N.M.",IF(ABS(L149/K149)&gt;=10,"N.M.",L149/K149))))</f>
        <v>N.M.</v>
      </c>
      <c r="N149" s="174"/>
      <c r="O149" s="256">
        <v>31228544.24</v>
      </c>
      <c r="P149" s="16">
        <f>+F149-O149</f>
        <v>-16162630.919999998</v>
      </c>
      <c r="Q149" s="53">
        <f>IF(O149&lt;0,IF(P149=0,0,IF(OR(O149=0,F149=0),"N.M.",IF(ABS(P149/O149)&gt;=10,"N.M.",P149/(-O149)))),IF(P149=0,0,IF(OR(O149=0,F149=0),"N.M.",IF(ABS(P149/O149)&gt;=10,"N.M.",P149/O149))))</f>
        <v>-0.5175595377032535</v>
      </c>
    </row>
    <row r="150" spans="1:17" s="15" customFormat="1" ht="12.75" hidden="1" outlineLevel="2">
      <c r="A150" s="15" t="s">
        <v>591</v>
      </c>
      <c r="B150" s="15" t="s">
        <v>592</v>
      </c>
      <c r="C150" s="134" t="s">
        <v>593</v>
      </c>
      <c r="D150" s="16"/>
      <c r="E150" s="16"/>
      <c r="F150" s="16">
        <v>-21715502.76</v>
      </c>
      <c r="G150" s="16">
        <v>-11237268.84</v>
      </c>
      <c r="H150" s="16">
        <f>+F150-G150</f>
        <v>-10478233.920000002</v>
      </c>
      <c r="I150" s="53">
        <f>IF(G150&lt;0,IF(H150=0,0,IF(OR(G150=0,F150=0),"N.M.",IF(ABS(H150/G150)&gt;=10,"N.M.",H150/(-G150)))),IF(H150=0,0,IF(OR(G150=0,F150=0),"N.M.",IF(ABS(H150/G150)&gt;=10,"N.M.",H150/G150))))</f>
        <v>-0.9324537900794765</v>
      </c>
      <c r="J150" s="174"/>
      <c r="K150" s="256">
        <v>-26386094.06</v>
      </c>
      <c r="L150" s="16">
        <f>+F150-K150</f>
        <v>4670591.299999997</v>
      </c>
      <c r="M150" s="53" t="str">
        <f>IF(K150&lt;0,IF(L150=0,0,IF(OR(K150=0,N150=0),"N.M.",IF(ABS(L150/K150)&gt;=10,"N.M.",L150/(-K150)))),IF(L150=0,0,IF(OR(K150=0,N150=0),"N.M.",IF(ABS(L150/K150)&gt;=10,"N.M.",L150/K150))))</f>
        <v>N.M.</v>
      </c>
      <c r="N150" s="174"/>
      <c r="O150" s="256">
        <v>-27405152.03</v>
      </c>
      <c r="P150" s="16">
        <f>+F150-O150</f>
        <v>5689649.27</v>
      </c>
      <c r="Q150" s="53">
        <f>IF(O150&lt;0,IF(P150=0,0,IF(OR(O150=0,F150=0),"N.M.",IF(ABS(P150/O150)&gt;=10,"N.M.",P150/(-O150)))),IF(P150=0,0,IF(OR(O150=0,F150=0),"N.M.",IF(ABS(P150/O150)&gt;=10,"N.M.",P150/O150))))</f>
        <v>0.20761239579228122</v>
      </c>
    </row>
    <row r="151" spans="1:17" s="67" customFormat="1" ht="12.75" collapsed="1">
      <c r="A151" s="67" t="s">
        <v>124</v>
      </c>
      <c r="B151" s="87"/>
      <c r="C151" s="82" t="s">
        <v>100</v>
      </c>
      <c r="D151" s="66"/>
      <c r="E151" s="66"/>
      <c r="F151" s="51">
        <v>-6649589.440000001</v>
      </c>
      <c r="G151" s="51">
        <v>9803427.629999999</v>
      </c>
      <c r="H151" s="51">
        <f>+F151-G151</f>
        <v>-16453017.07</v>
      </c>
      <c r="I151" s="136">
        <f>IF(G151&lt;0,IF(H151=0,0,IF(OR(G151=0,F151=0),"N.M.",IF(ABS(H151/G151)&gt;=10,"N.M.",H151/(-G151)))),IF(H151=0,0,IF(OR(G151=0,F151=0),"N.M.",IF(ABS(H151/G151)&gt;=10,"N.M.",H151/G151))))</f>
        <v>-1.6782922964261227</v>
      </c>
      <c r="J151" s="157"/>
      <c r="K151" s="51">
        <v>-71191.91000000015</v>
      </c>
      <c r="L151" s="51">
        <f>+F151-K151</f>
        <v>-6578397.530000001</v>
      </c>
      <c r="M151" s="136" t="str">
        <f>IF(K151&lt;0,IF(L151=0,0,IF(OR(K151=0,N151=0),"N.M.",IF(ABS(L151/K151)&gt;=10,"N.M.",L151/(-K151)))),IF(L151=0,0,IF(OR(K151=0,N151=0),"N.M.",IF(ABS(L151/K151)&gt;=10,"N.M.",L151/K151))))</f>
        <v>N.M.</v>
      </c>
      <c r="N151" s="157"/>
      <c r="O151" s="51">
        <v>3823392.209999997</v>
      </c>
      <c r="P151" s="51">
        <f>+F151-O151</f>
        <v>-10472981.649999999</v>
      </c>
      <c r="Q151" s="136">
        <f>IF(O151&lt;0,IF(P151=0,0,IF(OR(O151=0,F151=0),"N.M.",IF(ABS(P151/O151)&gt;=10,"N.M.",P151/(-O151)))),IF(P151=0,0,IF(OR(O151=0,F151=0),"N.M.",IF(ABS(P151/O151)&gt;=10,"N.M.",P151/O151))))</f>
        <v>-2.739185800140553</v>
      </c>
    </row>
    <row r="152" spans="2:17" s="67" customFormat="1" ht="0.75" customHeight="1" hidden="1" outlineLevel="1">
      <c r="B152" s="87"/>
      <c r="C152" s="82"/>
      <c r="D152" s="66"/>
      <c r="E152" s="66"/>
      <c r="F152" s="51"/>
      <c r="G152" s="51"/>
      <c r="H152" s="51"/>
      <c r="I152" s="136"/>
      <c r="J152" s="157"/>
      <c r="K152" s="51"/>
      <c r="L152" s="51"/>
      <c r="M152" s="136"/>
      <c r="N152" s="157"/>
      <c r="O152" s="51"/>
      <c r="P152" s="51"/>
      <c r="Q152" s="136"/>
    </row>
    <row r="153" spans="1:17" s="15" customFormat="1" ht="12.75" hidden="1" outlineLevel="2">
      <c r="A153" s="15" t="s">
        <v>594</v>
      </c>
      <c r="B153" s="15" t="s">
        <v>595</v>
      </c>
      <c r="C153" s="134" t="s">
        <v>596</v>
      </c>
      <c r="D153" s="16"/>
      <c r="E153" s="16"/>
      <c r="F153" s="16">
        <v>10357556.41</v>
      </c>
      <c r="G153" s="16">
        <v>15799847.11</v>
      </c>
      <c r="H153" s="16">
        <f aca="true" t="shared" si="44" ref="H153:H158">+F153-G153</f>
        <v>-5442290.699999999</v>
      </c>
      <c r="I153" s="53">
        <f aca="true" t="shared" si="45" ref="I153:I158">IF(G153&lt;0,IF(H153=0,0,IF(OR(G153=0,F153=0),"N.M.",IF(ABS(H153/G153)&gt;=10,"N.M.",H153/(-G153)))),IF(H153=0,0,IF(OR(G153=0,F153=0),"N.M.",IF(ABS(H153/G153)&gt;=10,"N.M.",H153/G153))))</f>
        <v>-0.3444521116002115</v>
      </c>
      <c r="J153" s="174"/>
      <c r="K153" s="256">
        <v>9509955.97</v>
      </c>
      <c r="L153" s="16">
        <f aca="true" t="shared" si="46" ref="L153:L158">+F153-K153</f>
        <v>847600.4399999995</v>
      </c>
      <c r="M153" s="53" t="str">
        <f aca="true" t="shared" si="47" ref="M153:M158">IF(K153&lt;0,IF(L153=0,0,IF(OR(K153=0,N153=0),"N.M.",IF(ABS(L153/K153)&gt;=10,"N.M.",L153/(-K153)))),IF(L153=0,0,IF(OR(K153=0,N153=0),"N.M.",IF(ABS(L153/K153)&gt;=10,"N.M.",L153/K153))))</f>
        <v>N.M.</v>
      </c>
      <c r="N153" s="174"/>
      <c r="O153" s="256">
        <v>8957232.27</v>
      </c>
      <c r="P153" s="16">
        <f aca="true" t="shared" si="48" ref="P153:P158">+F153-O153</f>
        <v>1400324.1400000006</v>
      </c>
      <c r="Q153" s="53">
        <f aca="true" t="shared" si="49" ref="Q153:Q158">IF(O153&lt;0,IF(P153=0,0,IF(OR(O153=0,F153=0),"N.M.",IF(ABS(P153/O153)&gt;=10,"N.M.",P153/(-O153)))),IF(P153=0,0,IF(OR(O153=0,F153=0),"N.M.",IF(ABS(P153/O153)&gt;=10,"N.M.",P153/O153))))</f>
        <v>0.15633446781212035</v>
      </c>
    </row>
    <row r="154" spans="1:17" s="15" customFormat="1" ht="12.75" hidden="1" outlineLevel="2">
      <c r="A154" s="15" t="s">
        <v>597</v>
      </c>
      <c r="B154" s="15" t="s">
        <v>598</v>
      </c>
      <c r="C154" s="134" t="s">
        <v>599</v>
      </c>
      <c r="D154" s="16"/>
      <c r="E154" s="16"/>
      <c r="F154" s="16">
        <v>0</v>
      </c>
      <c r="G154" s="16">
        <v>47415</v>
      </c>
      <c r="H154" s="16">
        <f t="shared" si="44"/>
        <v>-47415</v>
      </c>
      <c r="I154" s="53" t="str">
        <f t="shared" si="45"/>
        <v>N.M.</v>
      </c>
      <c r="J154" s="174"/>
      <c r="K154" s="256">
        <v>0</v>
      </c>
      <c r="L154" s="16">
        <f t="shared" si="46"/>
        <v>0</v>
      </c>
      <c r="M154" s="53">
        <f t="shared" si="47"/>
        <v>0</v>
      </c>
      <c r="N154" s="174"/>
      <c r="O154" s="256">
        <v>0</v>
      </c>
      <c r="P154" s="16">
        <f t="shared" si="48"/>
        <v>0</v>
      </c>
      <c r="Q154" s="53">
        <f t="shared" si="49"/>
        <v>0</v>
      </c>
    </row>
    <row r="155" spans="1:17" s="15" customFormat="1" ht="12.75" hidden="1" outlineLevel="2">
      <c r="A155" s="15" t="s">
        <v>600</v>
      </c>
      <c r="B155" s="15" t="s">
        <v>601</v>
      </c>
      <c r="C155" s="134" t="s">
        <v>602</v>
      </c>
      <c r="D155" s="16"/>
      <c r="E155" s="16"/>
      <c r="F155" s="16">
        <v>0</v>
      </c>
      <c r="G155" s="16">
        <v>4180.54</v>
      </c>
      <c r="H155" s="16">
        <f t="shared" si="44"/>
        <v>-4180.54</v>
      </c>
      <c r="I155" s="53" t="str">
        <f t="shared" si="45"/>
        <v>N.M.</v>
      </c>
      <c r="J155" s="174"/>
      <c r="K155" s="256">
        <v>0</v>
      </c>
      <c r="L155" s="16">
        <f t="shared" si="46"/>
        <v>0</v>
      </c>
      <c r="M155" s="53">
        <f t="shared" si="47"/>
        <v>0</v>
      </c>
      <c r="N155" s="174"/>
      <c r="O155" s="256">
        <v>0</v>
      </c>
      <c r="P155" s="16">
        <f t="shared" si="48"/>
        <v>0</v>
      </c>
      <c r="Q155" s="53">
        <f t="shared" si="49"/>
        <v>0</v>
      </c>
    </row>
    <row r="156" spans="1:17" s="15" customFormat="1" ht="12.75" hidden="1" outlineLevel="2">
      <c r="A156" s="15" t="s">
        <v>603</v>
      </c>
      <c r="B156" s="15" t="s">
        <v>604</v>
      </c>
      <c r="C156" s="134" t="s">
        <v>605</v>
      </c>
      <c r="D156" s="16"/>
      <c r="E156" s="16"/>
      <c r="F156" s="16">
        <v>-303586</v>
      </c>
      <c r="G156" s="16">
        <v>-877945</v>
      </c>
      <c r="H156" s="16">
        <f t="shared" si="44"/>
        <v>574359</v>
      </c>
      <c r="I156" s="53">
        <f t="shared" si="45"/>
        <v>0.6542084071325652</v>
      </c>
      <c r="J156" s="174"/>
      <c r="K156" s="256">
        <v>-283740</v>
      </c>
      <c r="L156" s="16">
        <f t="shared" si="46"/>
        <v>-19846</v>
      </c>
      <c r="M156" s="53" t="str">
        <f t="shared" si="47"/>
        <v>N.M.</v>
      </c>
      <c r="N156" s="174"/>
      <c r="O156" s="256">
        <v>-339000</v>
      </c>
      <c r="P156" s="16">
        <f t="shared" si="48"/>
        <v>35414</v>
      </c>
      <c r="Q156" s="53">
        <f t="shared" si="49"/>
        <v>0.10446607669616519</v>
      </c>
    </row>
    <row r="157" spans="1:17" s="15" customFormat="1" ht="12.75" hidden="1" outlineLevel="2">
      <c r="A157" s="15" t="s">
        <v>606</v>
      </c>
      <c r="B157" s="15" t="s">
        <v>607</v>
      </c>
      <c r="C157" s="134" t="s">
        <v>608</v>
      </c>
      <c r="D157" s="16"/>
      <c r="E157" s="16"/>
      <c r="F157" s="16">
        <v>154509</v>
      </c>
      <c r="G157" s="16">
        <v>467783</v>
      </c>
      <c r="H157" s="16">
        <f t="shared" si="44"/>
        <v>-313274</v>
      </c>
      <c r="I157" s="53">
        <f t="shared" si="45"/>
        <v>-0.6696994119068029</v>
      </c>
      <c r="J157" s="174"/>
      <c r="K157" s="256">
        <v>99098</v>
      </c>
      <c r="L157" s="16">
        <f t="shared" si="46"/>
        <v>55411</v>
      </c>
      <c r="M157" s="53" t="str">
        <f t="shared" si="47"/>
        <v>N.M.</v>
      </c>
      <c r="N157" s="174"/>
      <c r="O157" s="256">
        <v>78854</v>
      </c>
      <c r="P157" s="16">
        <f t="shared" si="48"/>
        <v>75655</v>
      </c>
      <c r="Q157" s="53">
        <f t="shared" si="49"/>
        <v>0.9594313541481726</v>
      </c>
    </row>
    <row r="158" spans="1:17" s="67" customFormat="1" ht="12.75" collapsed="1">
      <c r="A158" s="67" t="s">
        <v>125</v>
      </c>
      <c r="B158" s="87"/>
      <c r="C158" s="82" t="s">
        <v>101</v>
      </c>
      <c r="D158" s="66"/>
      <c r="E158" s="66"/>
      <c r="F158" s="51">
        <v>10208479.41</v>
      </c>
      <c r="G158" s="51">
        <v>15441280.649999999</v>
      </c>
      <c r="H158" s="51">
        <f t="shared" si="44"/>
        <v>-5232801.239999998</v>
      </c>
      <c r="I158" s="136">
        <f t="shared" si="45"/>
        <v>-0.338883889141669</v>
      </c>
      <c r="J158" s="157"/>
      <c r="K158" s="51">
        <v>9325313.97</v>
      </c>
      <c r="L158" s="51">
        <f t="shared" si="46"/>
        <v>883165.4399999995</v>
      </c>
      <c r="M158" s="136" t="str">
        <f t="shared" si="47"/>
        <v>N.M.</v>
      </c>
      <c r="N158" s="157"/>
      <c r="O158" s="51">
        <v>8697086.27</v>
      </c>
      <c r="P158" s="51">
        <f t="shared" si="48"/>
        <v>1511393.1400000006</v>
      </c>
      <c r="Q158" s="136">
        <f t="shared" si="49"/>
        <v>0.17378155086416094</v>
      </c>
    </row>
    <row r="159" spans="1:17" s="67" customFormat="1" ht="0.75" customHeight="1" hidden="1" outlineLevel="1">
      <c r="A159" s="86"/>
      <c r="B159" s="87"/>
      <c r="C159" s="83"/>
      <c r="D159" s="66"/>
      <c r="E159" s="66"/>
      <c r="F159" s="51"/>
      <c r="G159" s="51"/>
      <c r="H159" s="51"/>
      <c r="I159" s="136"/>
      <c r="J159" s="157"/>
      <c r="K159" s="51"/>
      <c r="L159" s="51"/>
      <c r="M159" s="136"/>
      <c r="N159" s="157"/>
      <c r="O159" s="51"/>
      <c r="P159" s="51"/>
      <c r="Q159" s="136"/>
    </row>
    <row r="160" spans="1:17" s="15" customFormat="1" ht="12.75" hidden="1" outlineLevel="2">
      <c r="A160" s="15" t="s">
        <v>609</v>
      </c>
      <c r="B160" s="15" t="s">
        <v>610</v>
      </c>
      <c r="C160" s="134" t="s">
        <v>611</v>
      </c>
      <c r="D160" s="16"/>
      <c r="E160" s="16"/>
      <c r="F160" s="16">
        <v>227356.515</v>
      </c>
      <c r="G160" s="16">
        <v>242933.195</v>
      </c>
      <c r="H160" s="16">
        <f aca="true" t="shared" si="50" ref="H160:H171">+F160-G160</f>
        <v>-15576.679999999993</v>
      </c>
      <c r="I160" s="53">
        <f aca="true" t="shared" si="51" ref="I160:I171">IF(G160&lt;0,IF(H160=0,0,IF(OR(G160=0,F160=0),"N.M.",IF(ABS(H160/G160)&gt;=10,"N.M.",H160/(-G160)))),IF(H160=0,0,IF(OR(G160=0,F160=0),"N.M.",IF(ABS(H160/G160)&gt;=10,"N.M.",H160/G160))))</f>
        <v>-0.06411919128631224</v>
      </c>
      <c r="J160" s="174"/>
      <c r="K160" s="256">
        <v>287213.025</v>
      </c>
      <c r="L160" s="16">
        <f aca="true" t="shared" si="52" ref="L160:L171">+F160-K160</f>
        <v>-59856.51000000001</v>
      </c>
      <c r="M160" s="53" t="str">
        <f aca="true" t="shared" si="53" ref="M160:M171">IF(K160&lt;0,IF(L160=0,0,IF(OR(K160=0,N160=0),"N.M.",IF(ABS(L160/K160)&gt;=10,"N.M.",L160/(-K160)))),IF(L160=0,0,IF(OR(K160=0,N160=0),"N.M.",IF(ABS(L160/K160)&gt;=10,"N.M.",L160/K160))))</f>
        <v>N.M.</v>
      </c>
      <c r="N160" s="174"/>
      <c r="O160" s="256">
        <v>347069.595</v>
      </c>
      <c r="P160" s="16">
        <f aca="true" t="shared" si="54" ref="P160:P171">+F160-O160</f>
        <v>-119713.07999999996</v>
      </c>
      <c r="Q160" s="53">
        <f aca="true" t="shared" si="55" ref="Q160:Q171">IF(O160&lt;0,IF(P160=0,0,IF(OR(O160=0,F160=0),"N.M.",IF(ABS(P160/O160)&gt;=10,"N.M.",P160/(-O160)))),IF(P160=0,0,IF(OR(O160=0,F160=0),"N.M.",IF(ABS(P160/O160)&gt;=10,"N.M.",P160/O160))))</f>
        <v>-0.3449252879671006</v>
      </c>
    </row>
    <row r="161" spans="1:17" s="15" customFormat="1" ht="12.75" hidden="1" outlineLevel="2">
      <c r="A161" s="15" t="s">
        <v>612</v>
      </c>
      <c r="B161" s="15" t="s">
        <v>613</v>
      </c>
      <c r="C161" s="134" t="s">
        <v>614</v>
      </c>
      <c r="D161" s="16"/>
      <c r="E161" s="16"/>
      <c r="F161" s="16">
        <v>0</v>
      </c>
      <c r="G161" s="16">
        <v>249918.29</v>
      </c>
      <c r="H161" s="16">
        <f t="shared" si="50"/>
        <v>-249918.29</v>
      </c>
      <c r="I161" s="53" t="str">
        <f t="shared" si="51"/>
        <v>N.M.</v>
      </c>
      <c r="J161" s="174"/>
      <c r="K161" s="256">
        <v>0</v>
      </c>
      <c r="L161" s="16">
        <f t="shared" si="52"/>
        <v>0</v>
      </c>
      <c r="M161" s="53">
        <f t="shared" si="53"/>
        <v>0</v>
      </c>
      <c r="N161" s="174"/>
      <c r="O161" s="256">
        <v>0</v>
      </c>
      <c r="P161" s="16">
        <f t="shared" si="54"/>
        <v>0</v>
      </c>
      <c r="Q161" s="53">
        <f t="shared" si="55"/>
        <v>0</v>
      </c>
    </row>
    <row r="162" spans="1:17" s="15" customFormat="1" ht="12.75" hidden="1" outlineLevel="2">
      <c r="A162" s="15" t="s">
        <v>615</v>
      </c>
      <c r="B162" s="15" t="s">
        <v>616</v>
      </c>
      <c r="C162" s="134" t="s">
        <v>614</v>
      </c>
      <c r="D162" s="16"/>
      <c r="E162" s="16"/>
      <c r="F162" s="16">
        <v>266449.86</v>
      </c>
      <c r="G162" s="16">
        <v>0</v>
      </c>
      <c r="H162" s="16">
        <f t="shared" si="50"/>
        <v>266449.86</v>
      </c>
      <c r="I162" s="53" t="str">
        <f t="shared" si="51"/>
        <v>N.M.</v>
      </c>
      <c r="J162" s="174"/>
      <c r="K162" s="256">
        <v>333062.32</v>
      </c>
      <c r="L162" s="16">
        <f t="shared" si="52"/>
        <v>-66612.46000000002</v>
      </c>
      <c r="M162" s="53" t="str">
        <f t="shared" si="53"/>
        <v>N.M.</v>
      </c>
      <c r="N162" s="174"/>
      <c r="O162" s="256">
        <v>399674.78</v>
      </c>
      <c r="P162" s="16">
        <f t="shared" si="54"/>
        <v>-133224.92000000004</v>
      </c>
      <c r="Q162" s="53">
        <f t="shared" si="55"/>
        <v>-0.3333333166531049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619</v>
      </c>
      <c r="D163" s="16"/>
      <c r="E163" s="16"/>
      <c r="F163" s="16">
        <v>21738.24</v>
      </c>
      <c r="G163" s="16">
        <v>18201.920000000002</v>
      </c>
      <c r="H163" s="16">
        <f t="shared" si="50"/>
        <v>3536.3199999999997</v>
      </c>
      <c r="I163" s="53">
        <f t="shared" si="51"/>
        <v>0.1942828009352859</v>
      </c>
      <c r="J163" s="174"/>
      <c r="K163" s="256">
        <v>20333.32</v>
      </c>
      <c r="L163" s="16">
        <f t="shared" si="52"/>
        <v>1404.920000000002</v>
      </c>
      <c r="M163" s="53" t="str">
        <f t="shared" si="53"/>
        <v>N.M.</v>
      </c>
      <c r="N163" s="174"/>
      <c r="O163" s="256">
        <v>24052.44</v>
      </c>
      <c r="P163" s="16">
        <f t="shared" si="54"/>
        <v>-2314.199999999997</v>
      </c>
      <c r="Q163" s="53">
        <f t="shared" si="55"/>
        <v>-0.09621477072596366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622</v>
      </c>
      <c r="D164" s="16"/>
      <c r="E164" s="16"/>
      <c r="F164" s="16">
        <v>17498142.62</v>
      </c>
      <c r="G164" s="16">
        <v>14798991.16</v>
      </c>
      <c r="H164" s="16">
        <f t="shared" si="50"/>
        <v>2699151.460000001</v>
      </c>
      <c r="I164" s="53">
        <f t="shared" si="51"/>
        <v>0.18238753107005715</v>
      </c>
      <c r="J164" s="174"/>
      <c r="K164" s="256">
        <v>17761309.29</v>
      </c>
      <c r="L164" s="16">
        <f t="shared" si="52"/>
        <v>-263166.66999999806</v>
      </c>
      <c r="M164" s="53" t="str">
        <f t="shared" si="53"/>
        <v>N.M.</v>
      </c>
      <c r="N164" s="174"/>
      <c r="O164" s="256">
        <v>18024475.96</v>
      </c>
      <c r="P164" s="16">
        <f t="shared" si="54"/>
        <v>-526333.3399999999</v>
      </c>
      <c r="Q164" s="53">
        <f t="shared" si="55"/>
        <v>-0.029201034258529414</v>
      </c>
    </row>
    <row r="165" spans="1:17" s="15" customFormat="1" ht="12.75" hidden="1" outlineLevel="2">
      <c r="A165" s="15" t="s">
        <v>623</v>
      </c>
      <c r="B165" s="15" t="s">
        <v>624</v>
      </c>
      <c r="C165" s="134" t="s">
        <v>625</v>
      </c>
      <c r="D165" s="16"/>
      <c r="E165" s="16"/>
      <c r="F165" s="16">
        <v>0</v>
      </c>
      <c r="G165" s="16">
        <v>376736.85000000003</v>
      </c>
      <c r="H165" s="16">
        <f t="shared" si="50"/>
        <v>-376736.85000000003</v>
      </c>
      <c r="I165" s="53" t="str">
        <f t="shared" si="51"/>
        <v>N.M.</v>
      </c>
      <c r="J165" s="174"/>
      <c r="K165" s="256">
        <v>0</v>
      </c>
      <c r="L165" s="16">
        <f t="shared" si="52"/>
        <v>0</v>
      </c>
      <c r="M165" s="53">
        <f t="shared" si="53"/>
        <v>0</v>
      </c>
      <c r="N165" s="174"/>
      <c r="O165" s="256">
        <v>339691.13</v>
      </c>
      <c r="P165" s="16">
        <f t="shared" si="54"/>
        <v>-339691.13</v>
      </c>
      <c r="Q165" s="53" t="str">
        <f t="shared" si="55"/>
        <v>N.M.</v>
      </c>
    </row>
    <row r="166" spans="1:17" s="15" customFormat="1" ht="12.75" hidden="1" outlineLevel="2">
      <c r="A166" s="15" t="s">
        <v>626</v>
      </c>
      <c r="B166" s="15" t="s">
        <v>627</v>
      </c>
      <c r="C166" s="134" t="s">
        <v>625</v>
      </c>
      <c r="D166" s="16"/>
      <c r="E166" s="16"/>
      <c r="F166" s="16">
        <v>452282.10000000003</v>
      </c>
      <c r="G166" s="16">
        <v>0</v>
      </c>
      <c r="H166" s="16">
        <f t="shared" si="50"/>
        <v>452282.10000000003</v>
      </c>
      <c r="I166" s="53" t="str">
        <f t="shared" si="51"/>
        <v>N.M.</v>
      </c>
      <c r="J166" s="174"/>
      <c r="K166" s="256">
        <v>383462.75</v>
      </c>
      <c r="L166" s="16">
        <f t="shared" si="52"/>
        <v>68819.35000000003</v>
      </c>
      <c r="M166" s="53" t="str">
        <f t="shared" si="53"/>
        <v>N.M.</v>
      </c>
      <c r="N166" s="174"/>
      <c r="O166" s="256">
        <v>0</v>
      </c>
      <c r="P166" s="16">
        <f t="shared" si="54"/>
        <v>452282.10000000003</v>
      </c>
      <c r="Q166" s="53" t="str">
        <f t="shared" si="55"/>
        <v>N.M.</v>
      </c>
    </row>
    <row r="167" spans="1:17" s="15" customFormat="1" ht="12.75" hidden="1" outlineLevel="2">
      <c r="A167" s="15" t="s">
        <v>628</v>
      </c>
      <c r="B167" s="15" t="s">
        <v>629</v>
      </c>
      <c r="C167" s="134" t="s">
        <v>630</v>
      </c>
      <c r="D167" s="16"/>
      <c r="E167" s="16"/>
      <c r="F167" s="16">
        <v>0</v>
      </c>
      <c r="G167" s="16">
        <v>42092.53</v>
      </c>
      <c r="H167" s="16">
        <f t="shared" si="50"/>
        <v>-42092.53</v>
      </c>
      <c r="I167" s="53" t="str">
        <f t="shared" si="51"/>
        <v>N.M.</v>
      </c>
      <c r="J167" s="174"/>
      <c r="K167" s="256">
        <v>0</v>
      </c>
      <c r="L167" s="16">
        <f t="shared" si="52"/>
        <v>0</v>
      </c>
      <c r="M167" s="53">
        <f t="shared" si="53"/>
        <v>0</v>
      </c>
      <c r="N167" s="174"/>
      <c r="O167" s="256">
        <v>30787.79</v>
      </c>
      <c r="P167" s="16">
        <f t="shared" si="54"/>
        <v>-30787.79</v>
      </c>
      <c r="Q167" s="53" t="str">
        <f t="shared" si="55"/>
        <v>N.M.</v>
      </c>
    </row>
    <row r="168" spans="1:17" s="15" customFormat="1" ht="12.75" hidden="1" outlineLevel="2">
      <c r="A168" s="15" t="s">
        <v>631</v>
      </c>
      <c r="B168" s="15" t="s">
        <v>632</v>
      </c>
      <c r="C168" s="134" t="s">
        <v>630</v>
      </c>
      <c r="D168" s="16"/>
      <c r="E168" s="16"/>
      <c r="F168" s="16">
        <v>39611</v>
      </c>
      <c r="G168" s="16">
        <v>0</v>
      </c>
      <c r="H168" s="16">
        <f t="shared" si="50"/>
        <v>39611</v>
      </c>
      <c r="I168" s="53" t="str">
        <f t="shared" si="51"/>
        <v>N.M.</v>
      </c>
      <c r="J168" s="174"/>
      <c r="K168" s="256">
        <v>89640.7</v>
      </c>
      <c r="L168" s="16">
        <f t="shared" si="52"/>
        <v>-50029.7</v>
      </c>
      <c r="M168" s="53" t="str">
        <f t="shared" si="53"/>
        <v>N.M.</v>
      </c>
      <c r="N168" s="174"/>
      <c r="O168" s="256">
        <v>0</v>
      </c>
      <c r="P168" s="16">
        <f t="shared" si="54"/>
        <v>39611</v>
      </c>
      <c r="Q168" s="53" t="str">
        <f t="shared" si="55"/>
        <v>N.M.</v>
      </c>
    </row>
    <row r="169" spans="1:17" s="15" customFormat="1" ht="12.75" hidden="1" outlineLevel="2">
      <c r="A169" s="15" t="s">
        <v>633</v>
      </c>
      <c r="B169" s="15" t="s">
        <v>634</v>
      </c>
      <c r="C169" s="134" t="s">
        <v>635</v>
      </c>
      <c r="D169" s="16"/>
      <c r="E169" s="16"/>
      <c r="F169" s="16">
        <v>-17498142.62</v>
      </c>
      <c r="G169" s="16">
        <v>-14836181.16</v>
      </c>
      <c r="H169" s="16">
        <f t="shared" si="50"/>
        <v>-2661961.460000001</v>
      </c>
      <c r="I169" s="53">
        <f t="shared" si="51"/>
        <v>-0.17942362871497863</v>
      </c>
      <c r="J169" s="174"/>
      <c r="K169" s="256">
        <v>-18024475.96</v>
      </c>
      <c r="L169" s="16">
        <f t="shared" si="52"/>
        <v>526333.3399999999</v>
      </c>
      <c r="M169" s="53" t="str">
        <f t="shared" si="53"/>
        <v>N.M.</v>
      </c>
      <c r="N169" s="174"/>
      <c r="O169" s="256">
        <v>-18024475.96</v>
      </c>
      <c r="P169" s="16">
        <f t="shared" si="54"/>
        <v>526333.3399999999</v>
      </c>
      <c r="Q169" s="53">
        <f t="shared" si="55"/>
        <v>0.029201034258529414</v>
      </c>
    </row>
    <row r="170" spans="1:17" s="15" customFormat="1" ht="12.75" hidden="1" outlineLevel="2">
      <c r="A170" s="15" t="s">
        <v>636</v>
      </c>
      <c r="B170" s="15" t="s">
        <v>637</v>
      </c>
      <c r="C170" s="134" t="s">
        <v>638</v>
      </c>
      <c r="D170" s="16"/>
      <c r="E170" s="16"/>
      <c r="F170" s="16">
        <v>653551.3</v>
      </c>
      <c r="G170" s="16">
        <v>583990.16</v>
      </c>
      <c r="H170" s="16">
        <f t="shared" si="50"/>
        <v>69561.14000000001</v>
      </c>
      <c r="I170" s="53">
        <f t="shared" si="51"/>
        <v>0.11911354807759092</v>
      </c>
      <c r="J170" s="174"/>
      <c r="K170" s="256">
        <v>744259.38</v>
      </c>
      <c r="L170" s="16">
        <f t="shared" si="52"/>
        <v>-90708.07999999996</v>
      </c>
      <c r="M170" s="53" t="str">
        <f t="shared" si="53"/>
        <v>N.M.</v>
      </c>
      <c r="N170" s="174"/>
      <c r="O170" s="256">
        <v>253339.49000000002</v>
      </c>
      <c r="P170" s="16">
        <f t="shared" si="54"/>
        <v>400211.81000000006</v>
      </c>
      <c r="Q170" s="53">
        <f t="shared" si="55"/>
        <v>1.5797450685639258</v>
      </c>
    </row>
    <row r="171" spans="1:17" s="15" customFormat="1" ht="12.75" hidden="1" outlineLevel="2">
      <c r="A171" s="15" t="s">
        <v>639</v>
      </c>
      <c r="B171" s="15" t="s">
        <v>640</v>
      </c>
      <c r="C171" s="134" t="s">
        <v>641</v>
      </c>
      <c r="D171" s="16"/>
      <c r="E171" s="16"/>
      <c r="F171" s="16">
        <v>0</v>
      </c>
      <c r="G171" s="16">
        <v>0</v>
      </c>
      <c r="H171" s="16">
        <f t="shared" si="50"/>
        <v>0</v>
      </c>
      <c r="I171" s="53">
        <f t="shared" si="51"/>
        <v>0</v>
      </c>
      <c r="J171" s="174"/>
      <c r="K171" s="256">
        <v>0</v>
      </c>
      <c r="L171" s="16">
        <f t="shared" si="52"/>
        <v>0</v>
      </c>
      <c r="M171" s="53">
        <f t="shared" si="53"/>
        <v>0</v>
      </c>
      <c r="N171" s="174"/>
      <c r="O171" s="256">
        <v>2928.12</v>
      </c>
      <c r="P171" s="16">
        <f t="shared" si="54"/>
        <v>-2928.12</v>
      </c>
      <c r="Q171" s="53" t="str">
        <f t="shared" si="55"/>
        <v>N.M.</v>
      </c>
    </row>
    <row r="172" spans="1:17" s="67" customFormat="1" ht="12.75" collapsed="1">
      <c r="A172" s="67" t="s">
        <v>126</v>
      </c>
      <c r="B172" s="87"/>
      <c r="C172" s="82" t="s">
        <v>102</v>
      </c>
      <c r="D172" s="66"/>
      <c r="E172" s="66"/>
      <c r="F172" s="51">
        <v>1660989.015</v>
      </c>
      <c r="G172" s="51">
        <v>1476682.9449999984</v>
      </c>
      <c r="H172" s="51">
        <f>+F172-G172</f>
        <v>184306.07000000146</v>
      </c>
      <c r="I172" s="136">
        <f>IF(G172&lt;0,IF(H172=0,0,IF(OR(G172=0,F172=0),"N.M.",IF(ABS(H172/G172)&gt;=10,"N.M.",H172/(-G172)))),IF(H172=0,0,IF(OR(G172=0,F172=0),"N.M.",IF(ABS(H172/G172)&gt;=10,"N.M.",H172/G172))))</f>
        <v>0.1248108611425736</v>
      </c>
      <c r="J172" s="157"/>
      <c r="K172" s="51">
        <v>1594804.8249999965</v>
      </c>
      <c r="L172" s="51">
        <f>+F172-K172</f>
        <v>66184.19000000344</v>
      </c>
      <c r="M172" s="136" t="str">
        <f>IF(K172&lt;0,IF(L172=0,0,IF(OR(K172=0,N172=0),"N.M.",IF(ABS(L172/K172)&gt;=10,"N.M.",L172/(-K172)))),IF(L172=0,0,IF(OR(K172=0,N172=0),"N.M.",IF(ABS(L172/K172)&gt;=10,"N.M.",L172/K172))))</f>
        <v>N.M.</v>
      </c>
      <c r="N172" s="157"/>
      <c r="O172" s="51">
        <v>1397543.3449999995</v>
      </c>
      <c r="P172" s="51">
        <f>+F172-O172</f>
        <v>263445.6700000004</v>
      </c>
      <c r="Q172" s="136">
        <f>IF(O172&lt;0,IF(P172=0,0,IF(OR(O172=0,F172=0),"N.M.",IF(ABS(P172/O172)&gt;=10,"N.M.",P172/(-O172)))),IF(P172=0,0,IF(OR(O172=0,F172=0),"N.M.",IF(ABS(P172/O172)&gt;=10,"N.M.",P172/O172))))</f>
        <v>0.188506260605463</v>
      </c>
    </row>
    <row r="173" spans="2:17" s="67" customFormat="1" ht="0.75" customHeight="1" hidden="1" outlineLevel="1">
      <c r="B173" s="87"/>
      <c r="C173" s="82"/>
      <c r="D173" s="66"/>
      <c r="E173" s="66"/>
      <c r="F173" s="51"/>
      <c r="G173" s="51"/>
      <c r="H173" s="51"/>
      <c r="I173" s="136"/>
      <c r="J173" s="157"/>
      <c r="K173" s="51"/>
      <c r="L173" s="51"/>
      <c r="M173" s="136"/>
      <c r="N173" s="157"/>
      <c r="O173" s="51"/>
      <c r="P173" s="51"/>
      <c r="Q173" s="136"/>
    </row>
    <row r="174" spans="1:17" s="15" customFormat="1" ht="12.75" hidden="1" outlineLevel="2">
      <c r="A174" s="15" t="s">
        <v>642</v>
      </c>
      <c r="B174" s="15" t="s">
        <v>643</v>
      </c>
      <c r="C174" s="134" t="s">
        <v>644</v>
      </c>
      <c r="D174" s="16"/>
      <c r="E174" s="16"/>
      <c r="F174" s="16">
        <v>49.03</v>
      </c>
      <c r="G174" s="16">
        <v>226.78</v>
      </c>
      <c r="H174" s="16">
        <f aca="true" t="shared" si="56" ref="H174:H182">+F174-G174</f>
        <v>-177.75</v>
      </c>
      <c r="I174" s="53">
        <f aca="true" t="shared" si="57" ref="I174:I182">IF(G174&lt;0,IF(H174=0,0,IF(OR(G174=0,F174=0),"N.M.",IF(ABS(H174/G174)&gt;=10,"N.M.",H174/(-G174)))),IF(H174=0,0,IF(OR(G174=0,F174=0),"N.M.",IF(ABS(H174/G174)&gt;=10,"N.M.",H174/G174))))</f>
        <v>-0.7837992768321721</v>
      </c>
      <c r="J174" s="174"/>
      <c r="K174" s="256">
        <v>49.03</v>
      </c>
      <c r="L174" s="16">
        <f aca="true" t="shared" si="58" ref="L174:L182">+F174-K174</f>
        <v>0</v>
      </c>
      <c r="M174" s="53">
        <f aca="true" t="shared" si="59" ref="M174:M182">IF(K174&lt;0,IF(L174=0,0,IF(OR(K174=0,N174=0),"N.M.",IF(ABS(L174/K174)&gt;=10,"N.M.",L174/(-K174)))),IF(L174=0,0,IF(OR(K174=0,N174=0),"N.M.",IF(ABS(L174/K174)&gt;=10,"N.M.",L174/K174))))</f>
        <v>0</v>
      </c>
      <c r="N174" s="174"/>
      <c r="O174" s="256">
        <v>50.67</v>
      </c>
      <c r="P174" s="16">
        <f aca="true" t="shared" si="60" ref="P174:P182">+F174-O174</f>
        <v>-1.6400000000000006</v>
      </c>
      <c r="Q174" s="53">
        <f aca="true" t="shared" si="61" ref="Q174:Q182">IF(O174&lt;0,IF(P174=0,0,IF(OR(O174=0,F174=0),"N.M.",IF(ABS(P174/O174)&gt;=10,"N.M.",P174/(-O174)))),IF(P174=0,0,IF(OR(O174=0,F174=0),"N.M.",IF(ABS(P174/O174)&gt;=10,"N.M.",P174/O174))))</f>
        <v>-0.032366291691336105</v>
      </c>
    </row>
    <row r="175" spans="1:17" s="15" customFormat="1" ht="12.75" hidden="1" outlineLevel="2">
      <c r="A175" s="15" t="s">
        <v>645</v>
      </c>
      <c r="B175" s="15" t="s">
        <v>646</v>
      </c>
      <c r="C175" s="134" t="s">
        <v>647</v>
      </c>
      <c r="D175" s="16"/>
      <c r="E175" s="16"/>
      <c r="F175" s="16">
        <v>0.25</v>
      </c>
      <c r="G175" s="16">
        <v>5687.81</v>
      </c>
      <c r="H175" s="16">
        <f t="shared" si="56"/>
        <v>-5687.56</v>
      </c>
      <c r="I175" s="53">
        <f t="shared" si="57"/>
        <v>-0.9999560463517593</v>
      </c>
      <c r="J175" s="174"/>
      <c r="K175" s="256">
        <v>0.25</v>
      </c>
      <c r="L175" s="16">
        <f t="shared" si="58"/>
        <v>0</v>
      </c>
      <c r="M175" s="53">
        <f t="shared" si="59"/>
        <v>0</v>
      </c>
      <c r="N175" s="174"/>
      <c r="O175" s="256">
        <v>33.17</v>
      </c>
      <c r="P175" s="16">
        <f t="shared" si="60"/>
        <v>-32.92</v>
      </c>
      <c r="Q175" s="53">
        <f t="shared" si="61"/>
        <v>-0.9924630690382876</v>
      </c>
    </row>
    <row r="176" spans="1:17" s="15" customFormat="1" ht="12.75" hidden="1" outlineLevel="2">
      <c r="A176" s="15" t="s">
        <v>648</v>
      </c>
      <c r="B176" s="15" t="s">
        <v>649</v>
      </c>
      <c r="C176" s="134" t="s">
        <v>650</v>
      </c>
      <c r="D176" s="16"/>
      <c r="E176" s="16"/>
      <c r="F176" s="16">
        <v>0</v>
      </c>
      <c r="G176" s="16">
        <v>585.44</v>
      </c>
      <c r="H176" s="16">
        <f t="shared" si="56"/>
        <v>-585.44</v>
      </c>
      <c r="I176" s="53" t="str">
        <f t="shared" si="57"/>
        <v>N.M.</v>
      </c>
      <c r="J176" s="174"/>
      <c r="K176" s="256">
        <v>0</v>
      </c>
      <c r="L176" s="16">
        <f t="shared" si="58"/>
        <v>0</v>
      </c>
      <c r="M176" s="53">
        <f t="shared" si="59"/>
        <v>0</v>
      </c>
      <c r="N176" s="174"/>
      <c r="O176" s="256">
        <v>0</v>
      </c>
      <c r="P176" s="16">
        <f t="shared" si="60"/>
        <v>0</v>
      </c>
      <c r="Q176" s="53">
        <f t="shared" si="61"/>
        <v>0</v>
      </c>
    </row>
    <row r="177" spans="1:17" s="15" customFormat="1" ht="12.75" hidden="1" outlineLevel="2">
      <c r="A177" s="15" t="s">
        <v>651</v>
      </c>
      <c r="B177" s="15" t="s">
        <v>652</v>
      </c>
      <c r="C177" s="134" t="s">
        <v>653</v>
      </c>
      <c r="D177" s="16"/>
      <c r="E177" s="16"/>
      <c r="F177" s="16">
        <v>2070233.892</v>
      </c>
      <c r="G177" s="16">
        <v>2867843.962</v>
      </c>
      <c r="H177" s="16">
        <f t="shared" si="56"/>
        <v>-797610.0699999998</v>
      </c>
      <c r="I177" s="53">
        <f t="shared" si="57"/>
        <v>-0.2781218506197095</v>
      </c>
      <c r="J177" s="174"/>
      <c r="K177" s="256">
        <v>1264103.362</v>
      </c>
      <c r="L177" s="16">
        <f t="shared" si="58"/>
        <v>806130.53</v>
      </c>
      <c r="M177" s="53" t="str">
        <f t="shared" si="59"/>
        <v>N.M.</v>
      </c>
      <c r="N177" s="174"/>
      <c r="O177" s="256">
        <v>1381154.022</v>
      </c>
      <c r="P177" s="16">
        <f t="shared" si="60"/>
        <v>689079.8699999999</v>
      </c>
      <c r="Q177" s="53">
        <f t="shared" si="61"/>
        <v>0.49891602169189486</v>
      </c>
    </row>
    <row r="178" spans="1:17" s="15" customFormat="1" ht="12.75" hidden="1" outlineLevel="2">
      <c r="A178" s="15" t="s">
        <v>654</v>
      </c>
      <c r="B178" s="15" t="s">
        <v>655</v>
      </c>
      <c r="C178" s="134" t="s">
        <v>656</v>
      </c>
      <c r="D178" s="16"/>
      <c r="E178" s="16"/>
      <c r="F178" s="16">
        <v>6505301.066</v>
      </c>
      <c r="G178" s="16">
        <v>13581439.805</v>
      </c>
      <c r="H178" s="16">
        <f t="shared" si="56"/>
        <v>-7076138.739</v>
      </c>
      <c r="I178" s="53">
        <f t="shared" si="57"/>
        <v>-0.5210153592401097</v>
      </c>
      <c r="J178" s="174"/>
      <c r="K178" s="256">
        <v>5123937.985</v>
      </c>
      <c r="L178" s="16">
        <f t="shared" si="58"/>
        <v>1381363.0809999993</v>
      </c>
      <c r="M178" s="53" t="str">
        <f t="shared" si="59"/>
        <v>N.M.</v>
      </c>
      <c r="N178" s="174"/>
      <c r="O178" s="256">
        <v>5596940.615</v>
      </c>
      <c r="P178" s="16">
        <f t="shared" si="60"/>
        <v>908360.4509999994</v>
      </c>
      <c r="Q178" s="53">
        <f t="shared" si="61"/>
        <v>0.16229588867989078</v>
      </c>
    </row>
    <row r="179" spans="1:17" s="15" customFormat="1" ht="12.75" hidden="1" outlineLevel="2">
      <c r="A179" s="15" t="s">
        <v>657</v>
      </c>
      <c r="B179" s="15" t="s">
        <v>658</v>
      </c>
      <c r="C179" s="134" t="s">
        <v>659</v>
      </c>
      <c r="D179" s="16"/>
      <c r="E179" s="16"/>
      <c r="F179" s="16">
        <v>-6766040</v>
      </c>
      <c r="G179" s="16">
        <v>-9856923</v>
      </c>
      <c r="H179" s="16">
        <f t="shared" si="56"/>
        <v>3090883</v>
      </c>
      <c r="I179" s="53">
        <f t="shared" si="57"/>
        <v>0.31357483466189195</v>
      </c>
      <c r="J179" s="174"/>
      <c r="K179" s="256">
        <v>-4103554</v>
      </c>
      <c r="L179" s="16">
        <f t="shared" si="58"/>
        <v>-2662486</v>
      </c>
      <c r="M179" s="53" t="str">
        <f t="shared" si="59"/>
        <v>N.M.</v>
      </c>
      <c r="N179" s="174"/>
      <c r="O179" s="256">
        <v>-3374582</v>
      </c>
      <c r="P179" s="16">
        <f t="shared" si="60"/>
        <v>-3391458</v>
      </c>
      <c r="Q179" s="53">
        <f t="shared" si="61"/>
        <v>-1.0050009156689628</v>
      </c>
    </row>
    <row r="180" spans="1:17" s="15" customFormat="1" ht="12.75" hidden="1" outlineLevel="2">
      <c r="A180" s="15" t="s">
        <v>660</v>
      </c>
      <c r="B180" s="15" t="s">
        <v>661</v>
      </c>
      <c r="C180" s="134" t="s">
        <v>662</v>
      </c>
      <c r="D180" s="16"/>
      <c r="E180" s="16"/>
      <c r="F180" s="16">
        <v>0</v>
      </c>
      <c r="G180" s="16">
        <v>0</v>
      </c>
      <c r="H180" s="16">
        <f t="shared" si="56"/>
        <v>0</v>
      </c>
      <c r="I180" s="53">
        <f t="shared" si="57"/>
        <v>0</v>
      </c>
      <c r="J180" s="174"/>
      <c r="K180" s="256">
        <v>0</v>
      </c>
      <c r="L180" s="16">
        <f t="shared" si="58"/>
        <v>0</v>
      </c>
      <c r="M180" s="53">
        <f t="shared" si="59"/>
        <v>0</v>
      </c>
      <c r="N180" s="174"/>
      <c r="O180" s="256">
        <v>8.22</v>
      </c>
      <c r="P180" s="16">
        <f t="shared" si="60"/>
        <v>-8.22</v>
      </c>
      <c r="Q180" s="53" t="str">
        <f t="shared" si="61"/>
        <v>N.M.</v>
      </c>
    </row>
    <row r="181" spans="1:17" s="15" customFormat="1" ht="12.75" hidden="1" outlineLevel="2">
      <c r="A181" s="15" t="s">
        <v>663</v>
      </c>
      <c r="B181" s="15" t="s">
        <v>664</v>
      </c>
      <c r="C181" s="134" t="s">
        <v>665</v>
      </c>
      <c r="D181" s="16"/>
      <c r="E181" s="16"/>
      <c r="F181" s="16">
        <v>178569.91700000002</v>
      </c>
      <c r="G181" s="16">
        <v>1062644.587</v>
      </c>
      <c r="H181" s="16">
        <f t="shared" si="56"/>
        <v>-884074.67</v>
      </c>
      <c r="I181" s="53">
        <f t="shared" si="57"/>
        <v>-0.8319570633638395</v>
      </c>
      <c r="J181" s="174"/>
      <c r="K181" s="256">
        <v>75485.937</v>
      </c>
      <c r="L181" s="16">
        <f t="shared" si="58"/>
        <v>103083.98000000001</v>
      </c>
      <c r="M181" s="53" t="str">
        <f t="shared" si="59"/>
        <v>N.M.</v>
      </c>
      <c r="N181" s="174"/>
      <c r="O181" s="256">
        <v>72149.167</v>
      </c>
      <c r="P181" s="16">
        <f t="shared" si="60"/>
        <v>106420.75000000001</v>
      </c>
      <c r="Q181" s="53">
        <f t="shared" si="61"/>
        <v>1.475010099562203</v>
      </c>
    </row>
    <row r="182" spans="1:17" s="15" customFormat="1" ht="12.75" hidden="1" outlineLevel="2">
      <c r="A182" s="15" t="s">
        <v>666</v>
      </c>
      <c r="B182" s="15" t="s">
        <v>667</v>
      </c>
      <c r="C182" s="134" t="s">
        <v>668</v>
      </c>
      <c r="D182" s="16"/>
      <c r="E182" s="16"/>
      <c r="F182" s="16">
        <v>0</v>
      </c>
      <c r="G182" s="16">
        <v>14432.41</v>
      </c>
      <c r="H182" s="16">
        <f t="shared" si="56"/>
        <v>-14432.41</v>
      </c>
      <c r="I182" s="53" t="str">
        <f t="shared" si="57"/>
        <v>N.M.</v>
      </c>
      <c r="J182" s="174"/>
      <c r="K182" s="256">
        <v>0</v>
      </c>
      <c r="L182" s="16">
        <f t="shared" si="58"/>
        <v>0</v>
      </c>
      <c r="M182" s="53">
        <f t="shared" si="59"/>
        <v>0</v>
      </c>
      <c r="N182" s="174"/>
      <c r="O182" s="256">
        <v>0</v>
      </c>
      <c r="P182" s="16">
        <f t="shared" si="60"/>
        <v>0</v>
      </c>
      <c r="Q182" s="53">
        <f t="shared" si="61"/>
        <v>0</v>
      </c>
    </row>
    <row r="183" spans="1:17" s="67" customFormat="1" ht="12" customHeight="1" collapsed="1">
      <c r="A183" s="67" t="s">
        <v>127</v>
      </c>
      <c r="B183" s="87"/>
      <c r="C183" s="96" t="s">
        <v>103</v>
      </c>
      <c r="D183" s="51"/>
      <c r="E183" s="51"/>
      <c r="F183" s="197">
        <v>1988114.1549999998</v>
      </c>
      <c r="G183" s="197">
        <v>7675937.793999999</v>
      </c>
      <c r="H183" s="197">
        <f>+F183-G183</f>
        <v>-5687823.638999999</v>
      </c>
      <c r="I183" s="138">
        <f>IF(G183&lt;0,IF(H183=0,0,IF(OR(G183=0,F183=0),"N.M.",IF(ABS(H183/G183)&gt;=10,"N.M.",H183/(-G183)))),IF(H183=0,0,IF(OR(G183=0,F183=0),"N.M.",IF(ABS(H183/G183)&gt;=10,"N.M.",H183/G183))))</f>
        <v>-0.7409939725470369</v>
      </c>
      <c r="J183" s="157"/>
      <c r="K183" s="197">
        <v>2360022.5640000002</v>
      </c>
      <c r="L183" s="197">
        <f>+F183-K183</f>
        <v>-371908.40900000045</v>
      </c>
      <c r="M183" s="138" t="str">
        <f>IF(K183&lt;0,IF(L183=0,0,IF(OR(K183=0,N183=0),"N.M.",IF(ABS(L183/K183)&gt;=10,"N.M.",L183/(-K183)))),IF(L183=0,0,IF(OR(K183=0,N183=0),"N.M.",IF(ABS(L183/K183)&gt;=10,"N.M.",L183/K183))))</f>
        <v>N.M.</v>
      </c>
      <c r="N183" s="157"/>
      <c r="O183" s="197">
        <v>3675753.864</v>
      </c>
      <c r="P183" s="197">
        <f>+F183-O183</f>
        <v>-1687639.7090000003</v>
      </c>
      <c r="Q183" s="138">
        <f>IF(O183&lt;0,IF(P183=0,0,IF(OR(O183=0,F183=0),"N.M.",IF(ABS(P183/O183)&gt;=10,"N.M.",P183/(-O183)))),IF(P183=0,0,IF(OR(O183=0,F183=0),"N.M.",IF(ABS(P183/O183)&gt;=10,"N.M.",P183/O183))))</f>
        <v>-0.45912750729274626</v>
      </c>
    </row>
    <row r="184" spans="1:17" s="75" customFormat="1" ht="12" customHeight="1">
      <c r="A184" s="75" t="s">
        <v>106</v>
      </c>
      <c r="B184" s="93"/>
      <c r="C184" s="75" t="s">
        <v>139</v>
      </c>
      <c r="D184" s="74"/>
      <c r="E184" s="74"/>
      <c r="F184" s="74">
        <f>+F183+F172+F158+F151+F147+F134+F128+F116+F112+F95+F78+F75</f>
        <v>164551263.633</v>
      </c>
      <c r="G184" s="74">
        <f>+G183+G172+G158+G151+G147+G134+G128+G116+G112+G95+G78+G75</f>
        <v>106960664.28800002</v>
      </c>
      <c r="H184" s="74">
        <f>+F184-G184</f>
        <v>57590599.34499997</v>
      </c>
      <c r="I184" s="137">
        <f>IF(G184&lt;0,IF(H184=0,0,IF(OR(G184=0,F184=0),"N.M.",IF(ABS(H184/G184)&gt;=10,"N.M.",H184/(-G184)))),IF(H184=0,0,IF(OR(G184=0,F184=0),"N.M.",IF(ABS(H184/G184)&gt;=10,"N.M.",H184/G184))))</f>
        <v>0.5384278391347004</v>
      </c>
      <c r="J184" s="163" t="s">
        <v>65</v>
      </c>
      <c r="K184" s="74">
        <f>+K183+K172+K158+K151+K147+K134+K128+K116+K112+K95+K78+K75</f>
        <v>165844577.48</v>
      </c>
      <c r="L184" s="74">
        <f>+F184-K184</f>
        <v>-1293313.8470000029</v>
      </c>
      <c r="M184" s="137">
        <f>IF(K184&lt;0,IF(L184=0,0,IF(OR(K184=0,N184=0),"N.M.",IF(ABS(L184/K184)&gt;=10,"N.M.",L184/(-K184)))),IF(L184=0,0,IF(OR(K184=0,N184=0),"N.M.",IF(ABS(L184/K184)&gt;=10,"N.M.",L184/K184))))</f>
        <v>-0.007798348710894512</v>
      </c>
      <c r="N184" s="163" t="s">
        <v>65</v>
      </c>
      <c r="O184" s="74">
        <f>+O183+O172+O158+O151+O147+O134+O128+O116+O112+O95+O78+O75</f>
        <v>165680945.86699998</v>
      </c>
      <c r="P184" s="74">
        <f>+F184-O184</f>
        <v>-1129682.2339999974</v>
      </c>
      <c r="Q184" s="137">
        <f>IF(O184&lt;0,IF(P184=0,0,IF(OR(O184=0,F184=0),"N.M.",IF(ABS(P184/O184)&gt;=10,"N.M.",P184/(-O184)))),IF(P184=0,0,IF(OR(O184=0,F184=0),"N.M.",IF(ABS(P184/O184)&gt;=10,"N.M.",P184/O184))))</f>
        <v>-0.006818419753028495</v>
      </c>
    </row>
    <row r="185" spans="2:17" s="67" customFormat="1" ht="6" customHeight="1">
      <c r="B185" s="87"/>
      <c r="D185" s="51"/>
      <c r="E185" s="51"/>
      <c r="F185" s="51"/>
      <c r="G185" s="51"/>
      <c r="H185" s="51"/>
      <c r="I185" s="136"/>
      <c r="J185" s="162"/>
      <c r="K185" s="51"/>
      <c r="L185" s="51"/>
      <c r="M185" s="136"/>
      <c r="N185" s="162"/>
      <c r="O185" s="51"/>
      <c r="P185" s="51"/>
      <c r="Q185" s="136"/>
    </row>
    <row r="186" spans="2:17" s="67" customFormat="1" ht="0.75" customHeight="1" hidden="1" outlineLevel="1">
      <c r="B186" s="87"/>
      <c r="D186" s="51"/>
      <c r="E186" s="51"/>
      <c r="F186" s="51"/>
      <c r="G186" s="51"/>
      <c r="H186" s="51"/>
      <c r="I186" s="136"/>
      <c r="J186" s="162"/>
      <c r="K186" s="51"/>
      <c r="L186" s="51"/>
      <c r="M186" s="136"/>
      <c r="N186" s="162"/>
      <c r="O186" s="51"/>
      <c r="P186" s="51"/>
      <c r="Q186" s="136"/>
    </row>
    <row r="187" spans="1:17" s="15" customFormat="1" ht="12.75" hidden="1" outlineLevel="2">
      <c r="A187" s="15" t="s">
        <v>669</v>
      </c>
      <c r="B187" s="15" t="s">
        <v>670</v>
      </c>
      <c r="C187" s="134" t="s">
        <v>671</v>
      </c>
      <c r="D187" s="16"/>
      <c r="E187" s="16"/>
      <c r="F187" s="16">
        <v>6456335.62</v>
      </c>
      <c r="G187" s="16">
        <v>7076806.39</v>
      </c>
      <c r="H187" s="16">
        <f aca="true" t="shared" si="62" ref="H187:H207">+F187-G187</f>
        <v>-620470.7699999996</v>
      </c>
      <c r="I187" s="53">
        <f aca="true" t="shared" si="63" ref="I187:I207">IF(G187&lt;0,IF(H187=0,0,IF(OR(G187=0,F187=0),"N.M.",IF(ABS(H187/G187)&gt;=10,"N.M.",H187/(-G187)))),IF(H187=0,0,IF(OR(G187=0,F187=0),"N.M.",IF(ABS(H187/G187)&gt;=10,"N.M.",H187/G187))))</f>
        <v>-0.08767666314522413</v>
      </c>
      <c r="J187" s="174"/>
      <c r="K187" s="256">
        <v>6456335.62</v>
      </c>
      <c r="L187" s="16">
        <f aca="true" t="shared" si="64" ref="L187:L207">+F187-K187</f>
        <v>0</v>
      </c>
      <c r="M187" s="53">
        <f aca="true" t="shared" si="65" ref="M187:M207">IF(K187&lt;0,IF(L187=0,0,IF(OR(K187=0,N187=0),"N.M.",IF(ABS(L187/K187)&gt;=10,"N.M.",L187/(-K187)))),IF(L187=0,0,IF(OR(K187=0,N187=0),"N.M.",IF(ABS(L187/K187)&gt;=10,"N.M.",L187/K187))))</f>
        <v>0</v>
      </c>
      <c r="N187" s="174"/>
      <c r="O187" s="256">
        <v>6456335.62</v>
      </c>
      <c r="P187" s="16">
        <f aca="true" t="shared" si="66" ref="P187:P207">+F187-O187</f>
        <v>0</v>
      </c>
      <c r="Q187" s="53">
        <f aca="true" t="shared" si="67" ref="Q187:Q207">IF(O187&lt;0,IF(P187=0,0,IF(OR(O187=0,F187=0),"N.M.",IF(ABS(P187/O187)&gt;=10,"N.M.",P187/(-O187)))),IF(P187=0,0,IF(OR(O187=0,F187=0),"N.M.",IF(ABS(P187/O187)&gt;=10,"N.M.",P187/O187))))</f>
        <v>0</v>
      </c>
    </row>
    <row r="188" spans="1:17" s="15" customFormat="1" ht="12.75" hidden="1" outlineLevel="2">
      <c r="A188" s="15" t="s">
        <v>672</v>
      </c>
      <c r="B188" s="15" t="s">
        <v>673</v>
      </c>
      <c r="C188" s="134" t="s">
        <v>674</v>
      </c>
      <c r="D188" s="16"/>
      <c r="E188" s="16"/>
      <c r="F188" s="16">
        <v>1297528</v>
      </c>
      <c r="G188" s="16">
        <v>1017974</v>
      </c>
      <c r="H188" s="16">
        <f t="shared" si="62"/>
        <v>279554</v>
      </c>
      <c r="I188" s="53">
        <f t="shared" si="63"/>
        <v>0.2746180157842931</v>
      </c>
      <c r="J188" s="174"/>
      <c r="K188" s="256">
        <v>1271038</v>
      </c>
      <c r="L188" s="16">
        <f t="shared" si="64"/>
        <v>26490</v>
      </c>
      <c r="M188" s="53" t="str">
        <f t="shared" si="65"/>
        <v>N.M.</v>
      </c>
      <c r="N188" s="174"/>
      <c r="O188" s="256">
        <v>1244548</v>
      </c>
      <c r="P188" s="16">
        <f t="shared" si="66"/>
        <v>52980</v>
      </c>
      <c r="Q188" s="53">
        <f t="shared" si="67"/>
        <v>0.042569671880875626</v>
      </c>
    </row>
    <row r="189" spans="1:17" s="15" customFormat="1" ht="12.75" hidden="1" outlineLevel="2">
      <c r="A189" s="15" t="s">
        <v>675</v>
      </c>
      <c r="B189" s="15" t="s">
        <v>676</v>
      </c>
      <c r="C189" s="134" t="s">
        <v>677</v>
      </c>
      <c r="D189" s="16"/>
      <c r="E189" s="16"/>
      <c r="F189" s="16">
        <v>-18016714</v>
      </c>
      <c r="G189" s="16">
        <v>-15067517</v>
      </c>
      <c r="H189" s="16">
        <f t="shared" si="62"/>
        <v>-2949197</v>
      </c>
      <c r="I189" s="53">
        <f t="shared" si="63"/>
        <v>-0.19573211697720336</v>
      </c>
      <c r="J189" s="174"/>
      <c r="K189" s="256">
        <v>-17545673</v>
      </c>
      <c r="L189" s="16">
        <f t="shared" si="64"/>
        <v>-471041</v>
      </c>
      <c r="M189" s="53" t="str">
        <f t="shared" si="65"/>
        <v>N.M.</v>
      </c>
      <c r="N189" s="174"/>
      <c r="O189" s="256">
        <v>-16945216</v>
      </c>
      <c r="P189" s="16">
        <f t="shared" si="66"/>
        <v>-1071498</v>
      </c>
      <c r="Q189" s="53">
        <f t="shared" si="67"/>
        <v>-0.06323306825950167</v>
      </c>
    </row>
    <row r="190" spans="1:17" s="15" customFormat="1" ht="12.75" hidden="1" outlineLevel="2">
      <c r="A190" s="15" t="s">
        <v>678</v>
      </c>
      <c r="B190" s="15" t="s">
        <v>679</v>
      </c>
      <c r="C190" s="134" t="s">
        <v>680</v>
      </c>
      <c r="D190" s="16"/>
      <c r="E190" s="16"/>
      <c r="F190" s="16">
        <v>4111255</v>
      </c>
      <c r="G190" s="16">
        <v>3698656</v>
      </c>
      <c r="H190" s="16">
        <f t="shared" si="62"/>
        <v>412599</v>
      </c>
      <c r="I190" s="53">
        <f t="shared" si="63"/>
        <v>0.11155376439441786</v>
      </c>
      <c r="J190" s="174"/>
      <c r="K190" s="256">
        <v>4064887</v>
      </c>
      <c r="L190" s="16">
        <f t="shared" si="64"/>
        <v>46368</v>
      </c>
      <c r="M190" s="53" t="str">
        <f t="shared" si="65"/>
        <v>N.M.</v>
      </c>
      <c r="N190" s="174"/>
      <c r="O190" s="256">
        <v>4018519</v>
      </c>
      <c r="P190" s="16">
        <f t="shared" si="66"/>
        <v>92736</v>
      </c>
      <c r="Q190" s="53">
        <f t="shared" si="67"/>
        <v>0.02307715852531741</v>
      </c>
    </row>
    <row r="191" spans="1:17" s="15" customFormat="1" ht="12.75" hidden="1" outlineLevel="2">
      <c r="A191" s="15" t="s">
        <v>681</v>
      </c>
      <c r="B191" s="15" t="s">
        <v>682</v>
      </c>
      <c r="C191" s="134" t="s">
        <v>683</v>
      </c>
      <c r="D191" s="16"/>
      <c r="E191" s="16"/>
      <c r="F191" s="16">
        <v>11861135</v>
      </c>
      <c r="G191" s="16">
        <v>10478846</v>
      </c>
      <c r="H191" s="16">
        <f t="shared" si="62"/>
        <v>1382289</v>
      </c>
      <c r="I191" s="53">
        <f t="shared" si="63"/>
        <v>0.1319123308043653</v>
      </c>
      <c r="J191" s="174"/>
      <c r="K191" s="256">
        <v>11790550</v>
      </c>
      <c r="L191" s="16">
        <f t="shared" si="64"/>
        <v>70585</v>
      </c>
      <c r="M191" s="53" t="str">
        <f t="shared" si="65"/>
        <v>N.M.</v>
      </c>
      <c r="N191" s="174"/>
      <c r="O191" s="256">
        <v>11708655</v>
      </c>
      <c r="P191" s="16">
        <f t="shared" si="66"/>
        <v>152480</v>
      </c>
      <c r="Q191" s="53">
        <f t="shared" si="67"/>
        <v>0.013022845066320598</v>
      </c>
    </row>
    <row r="192" spans="1:17" s="15" customFormat="1" ht="12.75" hidden="1" outlineLevel="2">
      <c r="A192" s="15" t="s">
        <v>684</v>
      </c>
      <c r="B192" s="15" t="s">
        <v>685</v>
      </c>
      <c r="C192" s="134" t="s">
        <v>686</v>
      </c>
      <c r="D192" s="16"/>
      <c r="E192" s="16"/>
      <c r="F192" s="16">
        <v>726888</v>
      </c>
      <c r="G192" s="16">
        <v>760296</v>
      </c>
      <c r="H192" s="16">
        <f t="shared" si="62"/>
        <v>-33408</v>
      </c>
      <c r="I192" s="53">
        <f t="shared" si="63"/>
        <v>-0.04394078095899492</v>
      </c>
      <c r="J192" s="174"/>
      <c r="K192" s="256">
        <v>729672</v>
      </c>
      <c r="L192" s="16">
        <f t="shared" si="64"/>
        <v>-2784</v>
      </c>
      <c r="M192" s="53" t="str">
        <f t="shared" si="65"/>
        <v>N.M.</v>
      </c>
      <c r="N192" s="174"/>
      <c r="O192" s="256">
        <v>732456</v>
      </c>
      <c r="P192" s="16">
        <f t="shared" si="66"/>
        <v>-5568</v>
      </c>
      <c r="Q192" s="53">
        <f t="shared" si="67"/>
        <v>-0.007601821815917953</v>
      </c>
    </row>
    <row r="193" spans="1:17" s="15" customFormat="1" ht="12.75" hidden="1" outlineLevel="2">
      <c r="A193" s="15" t="s">
        <v>687</v>
      </c>
      <c r="B193" s="15" t="s">
        <v>688</v>
      </c>
      <c r="C193" s="134" t="s">
        <v>689</v>
      </c>
      <c r="D193" s="16"/>
      <c r="E193" s="16"/>
      <c r="F193" s="16">
        <v>113277</v>
      </c>
      <c r="G193" s="16">
        <v>118485</v>
      </c>
      <c r="H193" s="16">
        <f t="shared" si="62"/>
        <v>-5208</v>
      </c>
      <c r="I193" s="53">
        <f t="shared" si="63"/>
        <v>-0.04395493100392455</v>
      </c>
      <c r="J193" s="174"/>
      <c r="K193" s="256">
        <v>113711</v>
      </c>
      <c r="L193" s="16">
        <f t="shared" si="64"/>
        <v>-434</v>
      </c>
      <c r="M193" s="53" t="str">
        <f t="shared" si="65"/>
        <v>N.M.</v>
      </c>
      <c r="N193" s="174"/>
      <c r="O193" s="256">
        <v>114145</v>
      </c>
      <c r="P193" s="16">
        <f t="shared" si="66"/>
        <v>-868</v>
      </c>
      <c r="Q193" s="53">
        <f t="shared" si="67"/>
        <v>-0.0076043628717858865</v>
      </c>
    </row>
    <row r="194" spans="1:17" s="15" customFormat="1" ht="12.75" hidden="1" outlineLevel="2">
      <c r="A194" s="15" t="s">
        <v>690</v>
      </c>
      <c r="B194" s="15" t="s">
        <v>691</v>
      </c>
      <c r="C194" s="134" t="s">
        <v>692</v>
      </c>
      <c r="D194" s="16"/>
      <c r="E194" s="16"/>
      <c r="F194" s="16">
        <v>50067.73</v>
      </c>
      <c r="G194" s="16">
        <v>0</v>
      </c>
      <c r="H194" s="16">
        <f t="shared" si="62"/>
        <v>50067.73</v>
      </c>
      <c r="I194" s="53" t="str">
        <f t="shared" si="63"/>
        <v>N.M.</v>
      </c>
      <c r="J194" s="174"/>
      <c r="K194" s="256">
        <v>97623.68000000001</v>
      </c>
      <c r="L194" s="16">
        <f t="shared" si="64"/>
        <v>-47555.950000000004</v>
      </c>
      <c r="M194" s="53" t="str">
        <f t="shared" si="65"/>
        <v>N.M.</v>
      </c>
      <c r="N194" s="174"/>
      <c r="O194" s="256">
        <v>93036.27</v>
      </c>
      <c r="P194" s="16">
        <f t="shared" si="66"/>
        <v>-42968.54</v>
      </c>
      <c r="Q194" s="53">
        <f t="shared" si="67"/>
        <v>-0.4618471914233019</v>
      </c>
    </row>
    <row r="195" spans="1:17" s="15" customFormat="1" ht="12.75" hidden="1" outlineLevel="2">
      <c r="A195" s="15" t="s">
        <v>693</v>
      </c>
      <c r="B195" s="15" t="s">
        <v>694</v>
      </c>
      <c r="C195" s="134" t="s">
        <v>695</v>
      </c>
      <c r="D195" s="16"/>
      <c r="E195" s="16"/>
      <c r="F195" s="16">
        <v>20359924</v>
      </c>
      <c r="G195" s="16">
        <v>24355055</v>
      </c>
      <c r="H195" s="16">
        <f t="shared" si="62"/>
        <v>-3995131</v>
      </c>
      <c r="I195" s="53">
        <f t="shared" si="63"/>
        <v>-0.16403703461150057</v>
      </c>
      <c r="J195" s="174"/>
      <c r="K195" s="256">
        <v>20751461</v>
      </c>
      <c r="L195" s="16">
        <f t="shared" si="64"/>
        <v>-391537</v>
      </c>
      <c r="M195" s="53" t="str">
        <f t="shared" si="65"/>
        <v>N.M.</v>
      </c>
      <c r="N195" s="174"/>
      <c r="O195" s="256">
        <v>21142998</v>
      </c>
      <c r="P195" s="16">
        <f t="shared" si="66"/>
        <v>-783074</v>
      </c>
      <c r="Q195" s="53">
        <f t="shared" si="67"/>
        <v>-0.037037037037037035</v>
      </c>
    </row>
    <row r="196" spans="1:17" s="15" customFormat="1" ht="12.75" hidden="1" outlineLevel="2">
      <c r="A196" s="15" t="s">
        <v>696</v>
      </c>
      <c r="B196" s="15" t="s">
        <v>697</v>
      </c>
      <c r="C196" s="134" t="s">
        <v>698</v>
      </c>
      <c r="D196" s="16"/>
      <c r="E196" s="16"/>
      <c r="F196" s="16">
        <v>-148802.65</v>
      </c>
      <c r="G196" s="16">
        <v>-171230.65</v>
      </c>
      <c r="H196" s="16">
        <f t="shared" si="62"/>
        <v>22428</v>
      </c>
      <c r="I196" s="53">
        <f t="shared" si="63"/>
        <v>0.13098122327982753</v>
      </c>
      <c r="J196" s="174"/>
      <c r="K196" s="256">
        <v>-150671.65</v>
      </c>
      <c r="L196" s="16">
        <f t="shared" si="64"/>
        <v>1869</v>
      </c>
      <c r="M196" s="53" t="str">
        <f t="shared" si="65"/>
        <v>N.M.</v>
      </c>
      <c r="N196" s="174"/>
      <c r="O196" s="256">
        <v>-152540.65</v>
      </c>
      <c r="P196" s="16">
        <f t="shared" si="66"/>
        <v>3738</v>
      </c>
      <c r="Q196" s="53">
        <f t="shared" si="67"/>
        <v>0.024504943436388923</v>
      </c>
    </row>
    <row r="197" spans="1:17" s="15" customFormat="1" ht="12.75" hidden="1" outlineLevel="2">
      <c r="A197" s="15" t="s">
        <v>699</v>
      </c>
      <c r="B197" s="15" t="s">
        <v>700</v>
      </c>
      <c r="C197" s="134" t="s">
        <v>701</v>
      </c>
      <c r="D197" s="16"/>
      <c r="E197" s="16"/>
      <c r="F197" s="16">
        <v>310659.618</v>
      </c>
      <c r="G197" s="16">
        <v>332949.458</v>
      </c>
      <c r="H197" s="16">
        <f t="shared" si="62"/>
        <v>-22289.839999999967</v>
      </c>
      <c r="I197" s="53">
        <f t="shared" si="63"/>
        <v>-0.06694661746528498</v>
      </c>
      <c r="J197" s="174"/>
      <c r="K197" s="256">
        <v>312584.088</v>
      </c>
      <c r="L197" s="16">
        <f t="shared" si="64"/>
        <v>-1924.469999999972</v>
      </c>
      <c r="M197" s="53" t="str">
        <f t="shared" si="65"/>
        <v>N.M.</v>
      </c>
      <c r="N197" s="174"/>
      <c r="O197" s="256">
        <v>314496.108</v>
      </c>
      <c r="P197" s="16">
        <f t="shared" si="66"/>
        <v>-3836.4899999999907</v>
      </c>
      <c r="Q197" s="53">
        <f t="shared" si="67"/>
        <v>-0.012198847306561868</v>
      </c>
    </row>
    <row r="198" spans="1:17" s="15" customFormat="1" ht="12.75" hidden="1" outlineLevel="2">
      <c r="A198" s="15" t="s">
        <v>702</v>
      </c>
      <c r="B198" s="15" t="s">
        <v>703</v>
      </c>
      <c r="C198" s="134" t="s">
        <v>704</v>
      </c>
      <c r="D198" s="16"/>
      <c r="E198" s="16"/>
      <c r="F198" s="16">
        <v>492017.221</v>
      </c>
      <c r="G198" s="16">
        <v>599188.911</v>
      </c>
      <c r="H198" s="16">
        <f t="shared" si="62"/>
        <v>-107171.68999999994</v>
      </c>
      <c r="I198" s="53">
        <f t="shared" si="63"/>
        <v>-0.17886127068196017</v>
      </c>
      <c r="J198" s="174"/>
      <c r="K198" s="256">
        <v>501250.191</v>
      </c>
      <c r="L198" s="16">
        <f t="shared" si="64"/>
        <v>-9232.969999999972</v>
      </c>
      <c r="M198" s="53" t="str">
        <f t="shared" si="65"/>
        <v>N.M.</v>
      </c>
      <c r="N198" s="174"/>
      <c r="O198" s="256">
        <v>510427.131</v>
      </c>
      <c r="P198" s="16">
        <f t="shared" si="66"/>
        <v>-18409.909999999974</v>
      </c>
      <c r="Q198" s="53">
        <f t="shared" si="67"/>
        <v>-0.036067655659158086</v>
      </c>
    </row>
    <row r="199" spans="1:17" s="15" customFormat="1" ht="12.75" hidden="1" outlineLevel="2">
      <c r="A199" s="15" t="s">
        <v>705</v>
      </c>
      <c r="B199" s="15" t="s">
        <v>706</v>
      </c>
      <c r="C199" s="134" t="s">
        <v>707</v>
      </c>
      <c r="D199" s="16"/>
      <c r="E199" s="16"/>
      <c r="F199" s="16">
        <v>328211.185</v>
      </c>
      <c r="G199" s="16">
        <v>351760.355</v>
      </c>
      <c r="H199" s="16">
        <f t="shared" si="62"/>
        <v>-23549.169999999984</v>
      </c>
      <c r="I199" s="53">
        <f t="shared" si="63"/>
        <v>-0.06694662904806309</v>
      </c>
      <c r="J199" s="174"/>
      <c r="K199" s="256">
        <v>330244.375</v>
      </c>
      <c r="L199" s="16">
        <f t="shared" si="64"/>
        <v>-2033.1900000000023</v>
      </c>
      <c r="M199" s="53" t="str">
        <f t="shared" si="65"/>
        <v>N.M.</v>
      </c>
      <c r="N199" s="174"/>
      <c r="O199" s="256">
        <v>332264.425</v>
      </c>
      <c r="P199" s="16">
        <f t="shared" si="66"/>
        <v>-4053.2399999999907</v>
      </c>
      <c r="Q199" s="53">
        <f t="shared" si="67"/>
        <v>-0.012198838319811068</v>
      </c>
    </row>
    <row r="200" spans="1:17" s="15" customFormat="1" ht="12.75" hidden="1" outlineLevel="2">
      <c r="A200" s="15" t="s">
        <v>708</v>
      </c>
      <c r="B200" s="15" t="s">
        <v>709</v>
      </c>
      <c r="C200" s="134" t="s">
        <v>710</v>
      </c>
      <c r="D200" s="16"/>
      <c r="E200" s="16"/>
      <c r="F200" s="16">
        <v>199528.71</v>
      </c>
      <c r="G200" s="16">
        <v>224581.6</v>
      </c>
      <c r="H200" s="16">
        <f t="shared" si="62"/>
        <v>-25052.890000000014</v>
      </c>
      <c r="I200" s="53">
        <f t="shared" si="63"/>
        <v>-0.11155361792773769</v>
      </c>
      <c r="J200" s="174"/>
      <c r="K200" s="256">
        <v>201689.80000000002</v>
      </c>
      <c r="L200" s="16">
        <f t="shared" si="64"/>
        <v>-2161.0900000000256</v>
      </c>
      <c r="M200" s="53" t="str">
        <f t="shared" si="65"/>
        <v>N.M.</v>
      </c>
      <c r="N200" s="174"/>
      <c r="O200" s="256">
        <v>203837.28</v>
      </c>
      <c r="P200" s="16">
        <f t="shared" si="66"/>
        <v>-4308.570000000007</v>
      </c>
      <c r="Q200" s="53">
        <f t="shared" si="67"/>
        <v>-0.02113730128267021</v>
      </c>
    </row>
    <row r="201" spans="1:17" s="15" customFormat="1" ht="12.75" hidden="1" outlineLevel="2">
      <c r="A201" s="15" t="s">
        <v>711</v>
      </c>
      <c r="B201" s="15" t="s">
        <v>712</v>
      </c>
      <c r="C201" s="134" t="s">
        <v>713</v>
      </c>
      <c r="D201" s="16"/>
      <c r="E201" s="16"/>
      <c r="F201" s="16">
        <v>162595.725</v>
      </c>
      <c r="G201" s="16">
        <v>174261.985</v>
      </c>
      <c r="H201" s="16">
        <f t="shared" si="62"/>
        <v>-11666.25999999998</v>
      </c>
      <c r="I201" s="53">
        <f t="shared" si="63"/>
        <v>-0.06694667227622812</v>
      </c>
      <c r="J201" s="174"/>
      <c r="K201" s="256">
        <v>163602.975</v>
      </c>
      <c r="L201" s="16">
        <f t="shared" si="64"/>
        <v>-1007.25</v>
      </c>
      <c r="M201" s="53" t="str">
        <f t="shared" si="65"/>
        <v>N.M.</v>
      </c>
      <c r="N201" s="174"/>
      <c r="O201" s="256">
        <v>164603.705</v>
      </c>
      <c r="P201" s="16">
        <f t="shared" si="66"/>
        <v>-2007.9799999999814</v>
      </c>
      <c r="Q201" s="53">
        <f t="shared" si="67"/>
        <v>-0.012198874867366937</v>
      </c>
    </row>
    <row r="202" spans="1:17" s="15" customFormat="1" ht="12.75" hidden="1" outlineLevel="2">
      <c r="A202" s="15" t="s">
        <v>714</v>
      </c>
      <c r="B202" s="15" t="s">
        <v>715</v>
      </c>
      <c r="C202" s="134" t="s">
        <v>716</v>
      </c>
      <c r="D202" s="16"/>
      <c r="E202" s="16"/>
      <c r="F202" s="16">
        <v>42950406</v>
      </c>
      <c r="G202" s="16">
        <v>41703110</v>
      </c>
      <c r="H202" s="16">
        <f t="shared" si="62"/>
        <v>1247296</v>
      </c>
      <c r="I202" s="53">
        <f t="shared" si="63"/>
        <v>0.029908944440834268</v>
      </c>
      <c r="J202" s="174"/>
      <c r="K202" s="256">
        <v>42950406</v>
      </c>
      <c r="L202" s="16">
        <f t="shared" si="64"/>
        <v>0</v>
      </c>
      <c r="M202" s="53">
        <f t="shared" si="65"/>
        <v>0</v>
      </c>
      <c r="N202" s="174"/>
      <c r="O202" s="256">
        <v>42950406</v>
      </c>
      <c r="P202" s="16">
        <f t="shared" si="66"/>
        <v>0</v>
      </c>
      <c r="Q202" s="53">
        <f t="shared" si="67"/>
        <v>0</v>
      </c>
    </row>
    <row r="203" spans="1:17" s="15" customFormat="1" ht="12.75" hidden="1" outlineLevel="2">
      <c r="A203" s="15" t="s">
        <v>717</v>
      </c>
      <c r="B203" s="15" t="s">
        <v>718</v>
      </c>
      <c r="C203" s="134" t="s">
        <v>719</v>
      </c>
      <c r="D203" s="16"/>
      <c r="E203" s="16"/>
      <c r="F203" s="16">
        <v>16032268</v>
      </c>
      <c r="G203" s="16">
        <v>15266079</v>
      </c>
      <c r="H203" s="16">
        <f t="shared" si="62"/>
        <v>766189</v>
      </c>
      <c r="I203" s="53">
        <f t="shared" si="63"/>
        <v>0.05018898434889535</v>
      </c>
      <c r="J203" s="174"/>
      <c r="K203" s="256">
        <v>16032268</v>
      </c>
      <c r="L203" s="16">
        <f t="shared" si="64"/>
        <v>0</v>
      </c>
      <c r="M203" s="53">
        <f t="shared" si="65"/>
        <v>0</v>
      </c>
      <c r="N203" s="174"/>
      <c r="O203" s="256">
        <v>16032268</v>
      </c>
      <c r="P203" s="16">
        <f t="shared" si="66"/>
        <v>0</v>
      </c>
      <c r="Q203" s="53">
        <f t="shared" si="67"/>
        <v>0</v>
      </c>
    </row>
    <row r="204" spans="1:17" s="15" customFormat="1" ht="12.75" hidden="1" outlineLevel="2">
      <c r="A204" s="15" t="s">
        <v>720</v>
      </c>
      <c r="B204" s="15" t="s">
        <v>721</v>
      </c>
      <c r="C204" s="134" t="s">
        <v>722</v>
      </c>
      <c r="D204" s="16"/>
      <c r="E204" s="16"/>
      <c r="F204" s="16">
        <v>-129506</v>
      </c>
      <c r="G204" s="16">
        <v>-121317</v>
      </c>
      <c r="H204" s="16">
        <f t="shared" si="62"/>
        <v>-8189</v>
      </c>
      <c r="I204" s="53">
        <f t="shared" si="63"/>
        <v>-0.06750084489395551</v>
      </c>
      <c r="J204" s="174"/>
      <c r="K204" s="256">
        <v>-129506</v>
      </c>
      <c r="L204" s="16">
        <f t="shared" si="64"/>
        <v>0</v>
      </c>
      <c r="M204" s="53">
        <f t="shared" si="65"/>
        <v>0</v>
      </c>
      <c r="N204" s="174"/>
      <c r="O204" s="256">
        <v>-129506</v>
      </c>
      <c r="P204" s="16">
        <f t="shared" si="66"/>
        <v>0</v>
      </c>
      <c r="Q204" s="53">
        <f t="shared" si="67"/>
        <v>0</v>
      </c>
    </row>
    <row r="205" spans="1:17" s="15" customFormat="1" ht="12.75" hidden="1" outlineLevel="2">
      <c r="A205" s="15" t="s">
        <v>723</v>
      </c>
      <c r="B205" s="15" t="s">
        <v>724</v>
      </c>
      <c r="C205" s="134" t="s">
        <v>725</v>
      </c>
      <c r="D205" s="16"/>
      <c r="E205" s="16"/>
      <c r="F205" s="16">
        <v>233336</v>
      </c>
      <c r="G205" s="16">
        <v>200000</v>
      </c>
      <c r="H205" s="16">
        <f t="shared" si="62"/>
        <v>33336</v>
      </c>
      <c r="I205" s="53">
        <f t="shared" si="63"/>
        <v>0.16668</v>
      </c>
      <c r="J205" s="174"/>
      <c r="K205" s="256">
        <v>254169</v>
      </c>
      <c r="L205" s="16">
        <f t="shared" si="64"/>
        <v>-20833</v>
      </c>
      <c r="M205" s="53" t="str">
        <f t="shared" si="65"/>
        <v>N.M.</v>
      </c>
      <c r="N205" s="174"/>
      <c r="O205" s="256">
        <v>275002</v>
      </c>
      <c r="P205" s="16">
        <f t="shared" si="66"/>
        <v>-41666</v>
      </c>
      <c r="Q205" s="53">
        <f t="shared" si="67"/>
        <v>-0.15151162536999732</v>
      </c>
    </row>
    <row r="206" spans="1:17" s="15" customFormat="1" ht="12.75" hidden="1" outlineLevel="2">
      <c r="A206" s="15" t="s">
        <v>726</v>
      </c>
      <c r="B206" s="15" t="s">
        <v>727</v>
      </c>
      <c r="C206" s="134" t="s">
        <v>728</v>
      </c>
      <c r="D206" s="16"/>
      <c r="E206" s="16"/>
      <c r="F206" s="16">
        <v>83209903.92</v>
      </c>
      <c r="G206" s="16">
        <v>78974132.08</v>
      </c>
      <c r="H206" s="16">
        <f t="shared" si="62"/>
        <v>4235771.840000004</v>
      </c>
      <c r="I206" s="53">
        <f t="shared" si="63"/>
        <v>0.0536349273925443</v>
      </c>
      <c r="J206" s="174"/>
      <c r="K206" s="256">
        <v>83216802.66</v>
      </c>
      <c r="L206" s="16">
        <f t="shared" si="64"/>
        <v>-6898.739999994636</v>
      </c>
      <c r="M206" s="53" t="str">
        <f t="shared" si="65"/>
        <v>N.M.</v>
      </c>
      <c r="N206" s="174"/>
      <c r="O206" s="256">
        <v>83182558.29</v>
      </c>
      <c r="P206" s="16">
        <f t="shared" si="66"/>
        <v>27345.62999999523</v>
      </c>
      <c r="Q206" s="53">
        <f t="shared" si="67"/>
        <v>0.0003287423537114589</v>
      </c>
    </row>
    <row r="207" spans="1:17" s="15" customFormat="1" ht="12.75" hidden="1" outlineLevel="2">
      <c r="A207" s="15" t="s">
        <v>729</v>
      </c>
      <c r="B207" s="15" t="s">
        <v>730</v>
      </c>
      <c r="C207" s="134" t="s">
        <v>731</v>
      </c>
      <c r="D207" s="16"/>
      <c r="E207" s="16"/>
      <c r="F207" s="16">
        <v>41601057.88</v>
      </c>
      <c r="G207" s="16">
        <v>36931399</v>
      </c>
      <c r="H207" s="16">
        <f t="shared" si="62"/>
        <v>4669658.880000003</v>
      </c>
      <c r="I207" s="53">
        <f t="shared" si="63"/>
        <v>0.12644142941890726</v>
      </c>
      <c r="J207" s="174"/>
      <c r="K207" s="256">
        <v>41884048.72</v>
      </c>
      <c r="L207" s="16">
        <f t="shared" si="64"/>
        <v>-282990.8399999961</v>
      </c>
      <c r="M207" s="53" t="str">
        <f t="shared" si="65"/>
        <v>N.M.</v>
      </c>
      <c r="N207" s="174"/>
      <c r="O207" s="256">
        <v>42232048.27</v>
      </c>
      <c r="P207" s="16">
        <f t="shared" si="66"/>
        <v>-630990.3900000006</v>
      </c>
      <c r="Q207" s="53">
        <f t="shared" si="67"/>
        <v>-0.014941032127211115</v>
      </c>
    </row>
    <row r="208" spans="1:17" s="67" customFormat="1" ht="12.75" hidden="1" outlineLevel="1">
      <c r="A208" s="67" t="s">
        <v>142</v>
      </c>
      <c r="B208" s="87"/>
      <c r="C208" s="82" t="s">
        <v>140</v>
      </c>
      <c r="D208" s="66"/>
      <c r="E208" s="66"/>
      <c r="F208" s="51">
        <v>212201371.959</v>
      </c>
      <c r="G208" s="51">
        <v>206903516.129</v>
      </c>
      <c r="H208" s="51">
        <f>+F208-G208</f>
        <v>5297855.829999983</v>
      </c>
      <c r="I208" s="136">
        <f>IF(G208&lt;0,IF(H208=0,0,IF(OR(G208=0,F208=0),"N.M.",IF(ABS(H208/G208)&gt;=10,"N.M.",H208/(-G208)))),IF(H208=0,0,IF(OR(G208=0,F208=0),"N.M.",IF(ABS(H208/G208)&gt;=10,"N.M.",H208/G208))))</f>
        <v>0.025605441266144946</v>
      </c>
      <c r="J208" s="162"/>
      <c r="K208" s="51">
        <v>213296493.459</v>
      </c>
      <c r="L208" s="51">
        <f>+F208-K208</f>
        <v>-1095121.5</v>
      </c>
      <c r="M208" s="136" t="str">
        <f>IF(K208&lt;0,IF(L208=0,0,IF(OR(K208=0,N208=0),"N.M.",IF(ABS(L208/K208)&gt;=10,"N.M.",L208/(-K208)))),IF(L208=0,0,IF(OR(K208=0,N208=0),"N.M.",IF(ABS(L208/K208)&gt;=10,"N.M.",L208/K208))))</f>
        <v>N.M.</v>
      </c>
      <c r="N208" s="162"/>
      <c r="O208" s="51">
        <v>214481341.44900003</v>
      </c>
      <c r="P208" s="51">
        <f>+F208-O208</f>
        <v>-2279969.4900000393</v>
      </c>
      <c r="Q208" s="136">
        <f>IF(O208&lt;0,IF(P208=0,0,IF(OR(O208=0,F208=0),"N.M.",IF(ABS(P208/O208)&gt;=10,"N.M.",P208/(-O208)))),IF(P208=0,0,IF(OR(O208=0,F208=0),"N.M.",IF(ABS(P208/O208)&gt;=10,"N.M.",P208/O208))))</f>
        <v>-0.010630153068779537</v>
      </c>
    </row>
    <row r="209" spans="1:17" s="15" customFormat="1" ht="12.75" hidden="1" outlineLevel="2">
      <c r="A209" s="15" t="s">
        <v>732</v>
      </c>
      <c r="B209" s="15" t="s">
        <v>733</v>
      </c>
      <c r="C209" s="134" t="s">
        <v>734</v>
      </c>
      <c r="D209" s="16"/>
      <c r="E209" s="16"/>
      <c r="F209" s="16">
        <v>731856.5</v>
      </c>
      <c r="G209" s="16">
        <v>765505.1</v>
      </c>
      <c r="H209" s="16">
        <f>+F209-G209</f>
        <v>-33648.59999999998</v>
      </c>
      <c r="I209" s="53">
        <f>IF(G209&lt;0,IF(H209=0,0,IF(OR(G209=0,F209=0),"N.M.",IF(ABS(H209/G209)&gt;=10,"N.M.",H209/(-G209)))),IF(H209=0,0,IF(OR(G209=0,F209=0),"N.M.",IF(ABS(H209/G209)&gt;=10,"N.M.",H209/G209))))</f>
        <v>-0.043956075537576404</v>
      </c>
      <c r="J209" s="174"/>
      <c r="K209" s="256">
        <v>734660.55</v>
      </c>
      <c r="L209" s="16">
        <f>+F209-K209</f>
        <v>-2804.0500000000466</v>
      </c>
      <c r="M209" s="53" t="str">
        <f>IF(K209&lt;0,IF(L209=0,0,IF(OR(K209=0,N209=0),"N.M.",IF(ABS(L209/K209)&gt;=10,"N.M.",L209/(-K209)))),IF(L209=0,0,IF(OR(K209=0,N209=0),"N.M.",IF(ABS(L209/K209)&gt;=10,"N.M.",L209/K209))))</f>
        <v>N.M.</v>
      </c>
      <c r="N209" s="174"/>
      <c r="O209" s="256">
        <v>737464.6</v>
      </c>
      <c r="P209" s="16">
        <f>+F209-O209</f>
        <v>-5608.099999999977</v>
      </c>
      <c r="Q209" s="53">
        <f>IF(O209&lt;0,IF(P209=0,0,IF(OR(O209=0,F209=0),"N.M.",IF(ABS(P209/O209)&gt;=10,"N.M.",P209/(-O209)))),IF(P209=0,0,IF(OR(O209=0,F209=0),"N.M.",IF(ABS(P209/O209)&gt;=10,"N.M.",P209/O209))))</f>
        <v>-0.007604568409114115</v>
      </c>
    </row>
    <row r="210" spans="1:17" s="67" customFormat="1" ht="12.75" hidden="1" outlineLevel="1">
      <c r="A210" s="67" t="s">
        <v>143</v>
      </c>
      <c r="B210" s="87"/>
      <c r="C210" s="96" t="s">
        <v>141</v>
      </c>
      <c r="D210" s="66"/>
      <c r="E210" s="66"/>
      <c r="F210" s="197">
        <v>731856.5</v>
      </c>
      <c r="G210" s="197">
        <v>765505.1</v>
      </c>
      <c r="H210" s="197">
        <f>+F210-G210</f>
        <v>-33648.59999999998</v>
      </c>
      <c r="I210" s="138">
        <f>IF(G210&lt;0,IF(H210=0,0,IF(OR(G210=0,F210=0),"N.M.",IF(ABS(H210/G210)&gt;=10,"N.M.",H210/(-G210)))),IF(H210=0,0,IF(OR(G210=0,F210=0),"N.M.",IF(ABS(H210/G210)&gt;=10,"N.M.",H210/G210))))</f>
        <v>-0.043956075537576404</v>
      </c>
      <c r="J210" s="162"/>
      <c r="K210" s="197">
        <v>734660.55</v>
      </c>
      <c r="L210" s="197">
        <f>+F210-K210</f>
        <v>-2804.0500000000466</v>
      </c>
      <c r="M210" s="138" t="str">
        <f>IF(K210&lt;0,IF(L210=0,0,IF(OR(K210=0,N210=0),"N.M.",IF(ABS(L210/K210)&gt;=10,"N.M.",L210/(-K210)))),IF(L210=0,0,IF(OR(K210=0,N210=0),"N.M.",IF(ABS(L210/K210)&gt;=10,"N.M.",L210/K210))))</f>
        <v>N.M.</v>
      </c>
      <c r="N210" s="162"/>
      <c r="O210" s="197">
        <v>737464.6</v>
      </c>
      <c r="P210" s="197">
        <f>+F210-O210</f>
        <v>-5608.099999999977</v>
      </c>
      <c r="Q210" s="138">
        <f>IF(O210&lt;0,IF(P210=0,0,IF(OR(O210=0,F210=0),"N.M.",IF(ABS(P210/O210)&gt;=10,"N.M.",P210/(-O210)))),IF(P210=0,0,IF(OR(O210=0,F210=0),"N.M.",IF(ABS(P210/O210)&gt;=10,"N.M.",P210/O210))))</f>
        <v>-0.007604568409114115</v>
      </c>
    </row>
    <row r="211" spans="1:17" s="75" customFormat="1" ht="12" customHeight="1" collapsed="1">
      <c r="A211" s="75" t="s">
        <v>152</v>
      </c>
      <c r="B211" s="93"/>
      <c r="C211" s="75" t="s">
        <v>67</v>
      </c>
      <c r="D211" s="74"/>
      <c r="E211" s="74"/>
      <c r="F211" s="74">
        <f>+F210+F208</f>
        <v>212933228.459</v>
      </c>
      <c r="G211" s="74">
        <f>+G210+G208</f>
        <v>207669021.229</v>
      </c>
      <c r="H211" s="74">
        <f>+F211-G211</f>
        <v>5264207.229999989</v>
      </c>
      <c r="I211" s="137">
        <f>IF(G211&lt;0,IF(H211=0,0,IF(OR(G211=0,F211=0),"N.M.",IF(ABS(H211/G211)&gt;=10,"N.M.",H211/(-G211)))),IF(H211=0,0,IF(OR(G211=0,F211=0),"N.M.",IF(ABS(H211/G211)&gt;=10,"N.M.",H211/G211))))</f>
        <v>0.02534902509216848</v>
      </c>
      <c r="J211" s="163"/>
      <c r="K211" s="74">
        <f>+K210+K208</f>
        <v>214031154.009</v>
      </c>
      <c r="L211" s="74">
        <f>+F211-K211</f>
        <v>-1097925.550000012</v>
      </c>
      <c r="M211" s="137" t="str">
        <f>IF(K211&lt;0,IF(L211=0,0,IF(OR(K211=0,N211=0),"N.M.",IF(ABS(L211/K211)&gt;=10,"N.M.",L211/(-K211)))),IF(L211=0,0,IF(OR(K211=0,N211=0),"N.M.",IF(ABS(L211/K211)&gt;=10,"N.M.",L211/K211))))</f>
        <v>N.M.</v>
      </c>
      <c r="N211" s="163"/>
      <c r="O211" s="74">
        <f>+O210+O208</f>
        <v>215218806.04900002</v>
      </c>
      <c r="P211" s="74">
        <f>+F211-O211</f>
        <v>-2285577.5900000334</v>
      </c>
      <c r="Q211" s="137">
        <f>IF(O211&lt;0,IF(P211=0,0,IF(OR(O211=0,F211=0),"N.M.",IF(ABS(P211/O211)&gt;=10,"N.M.",P211/(-O211)))),IF(P211=0,0,IF(OR(O211=0,F211=0),"N.M.",IF(ABS(P211/O211)&gt;=10,"N.M.",P211/O211))))</f>
        <v>-0.01061978565887808</v>
      </c>
    </row>
    <row r="212" spans="2:17" s="67" customFormat="1" ht="7.5" customHeight="1">
      <c r="B212" s="87"/>
      <c r="D212" s="51"/>
      <c r="E212" s="51"/>
      <c r="F212" s="51"/>
      <c r="G212" s="51"/>
      <c r="H212" s="51"/>
      <c r="I212" s="136"/>
      <c r="J212" s="162"/>
      <c r="K212" s="51"/>
      <c r="L212" s="51"/>
      <c r="M212" s="136"/>
      <c r="N212" s="162"/>
      <c r="O212" s="51"/>
      <c r="P212" s="51"/>
      <c r="Q212" s="136"/>
    </row>
    <row r="213" spans="2:17" s="67" customFormat="1" ht="0.75" customHeight="1" hidden="1" outlineLevel="1">
      <c r="B213" s="87"/>
      <c r="D213" s="51"/>
      <c r="E213" s="51"/>
      <c r="F213" s="51"/>
      <c r="G213" s="51"/>
      <c r="H213" s="51"/>
      <c r="I213" s="136"/>
      <c r="J213" s="162"/>
      <c r="K213" s="51"/>
      <c r="L213" s="51"/>
      <c r="M213" s="136"/>
      <c r="N213" s="162"/>
      <c r="O213" s="51"/>
      <c r="P213" s="51"/>
      <c r="Q213" s="136"/>
    </row>
    <row r="214" spans="1:17" s="15" customFormat="1" ht="12.75" hidden="1" outlineLevel="2">
      <c r="A214" s="15" t="s">
        <v>735</v>
      </c>
      <c r="B214" s="15" t="s">
        <v>736</v>
      </c>
      <c r="C214" s="134" t="s">
        <v>737</v>
      </c>
      <c r="D214" s="16"/>
      <c r="E214" s="16"/>
      <c r="F214" s="16">
        <v>2763458.9699999997</v>
      </c>
      <c r="G214" s="16">
        <v>3067920.45</v>
      </c>
      <c r="H214" s="16">
        <f>+F214-G214</f>
        <v>-304461.48000000045</v>
      </c>
      <c r="I214" s="53">
        <f>IF(G214&lt;0,IF(H214=0,0,IF(OR(G214=0,F214=0),"N.M.",IF(ABS(H214/G214)&gt;=10,"N.M.",H214/(-G214)))),IF(H214=0,0,IF(OR(G214=0,F214=0),"N.M.",IF(ABS(H214/G214)&gt;=10,"N.M.",H214/G214))))</f>
        <v>-0.09924034373185929</v>
      </c>
      <c r="J214" s="174"/>
      <c r="K214" s="256">
        <v>2788830.76</v>
      </c>
      <c r="L214" s="16">
        <f>+F214-K214</f>
        <v>-25371.790000000037</v>
      </c>
      <c r="M214" s="53" t="str">
        <f>IF(K214&lt;0,IF(L214=0,0,IF(OR(K214=0,N214=0),"N.M.",IF(ABS(L214/K214)&gt;=10,"N.M.",L214/(-K214)))),IF(L214=0,0,IF(OR(K214=0,N214=0),"N.M.",IF(ABS(L214/K214)&gt;=10,"N.M.",L214/K214))))</f>
        <v>N.M.</v>
      </c>
      <c r="N214" s="174"/>
      <c r="O214" s="256">
        <v>2814202.55</v>
      </c>
      <c r="P214" s="16">
        <f>+F214-O214</f>
        <v>-50743.580000000075</v>
      </c>
      <c r="Q214" s="53">
        <f>IF(O214&lt;0,IF(P214=0,0,IF(OR(O214=0,F214=0),"N.M.",IF(ABS(P214/O214)&gt;=10,"N.M.",P214/(-O214)))),IF(P214=0,0,IF(OR(O214=0,F214=0),"N.M.",IF(ABS(P214/O214)&gt;=10,"N.M.",P214/O214))))</f>
        <v>-0.018031246542648496</v>
      </c>
    </row>
    <row r="215" spans="1:17" s="67" customFormat="1" ht="12.75" hidden="1" outlineLevel="1">
      <c r="A215" s="67" t="s">
        <v>164</v>
      </c>
      <c r="B215" s="87"/>
      <c r="C215" s="82" t="s">
        <v>144</v>
      </c>
      <c r="D215" s="66"/>
      <c r="E215" s="66"/>
      <c r="F215" s="51">
        <v>2763458.9699999997</v>
      </c>
      <c r="G215" s="51">
        <v>3067920.45</v>
      </c>
      <c r="H215" s="51">
        <f>+F215-G215</f>
        <v>-304461.48000000045</v>
      </c>
      <c r="I215" s="136">
        <f>IF(G215&lt;0,IF(H215=0,0,IF(OR(G215=0,F215=0),"N.M.",IF(ABS(H215/G215)&gt;=10,"N.M.",H215/(-G215)))),IF(H215=0,0,IF(OR(G215=0,F215=0),"N.M.",IF(ABS(H215/G215)&gt;=10,"N.M.",H215/G215))))</f>
        <v>-0.09924034373185929</v>
      </c>
      <c r="J215" s="162"/>
      <c r="K215" s="51">
        <v>2788830.76</v>
      </c>
      <c r="L215" s="51">
        <f>+F215-K215</f>
        <v>-25371.790000000037</v>
      </c>
      <c r="M215" s="136" t="str">
        <f>IF(K215&lt;0,IF(L215=0,0,IF(OR(K215=0,N215=0),"N.M.",IF(ABS(L215/K215)&gt;=10,"N.M.",L215/(-K215)))),IF(L215=0,0,IF(OR(K215=0,N215=0),"N.M.",IF(ABS(L215/K215)&gt;=10,"N.M.",L215/K215))))</f>
        <v>N.M.</v>
      </c>
      <c r="N215" s="162"/>
      <c r="O215" s="51">
        <v>2814202.55</v>
      </c>
      <c r="P215" s="51">
        <f>+F215-O215</f>
        <v>-50743.580000000075</v>
      </c>
      <c r="Q215" s="136">
        <f>IF(O215&lt;0,IF(P215=0,0,IF(OR(O215=0,F215=0),"N.M.",IF(ABS(P215/O215)&gt;=10,"N.M.",P215/(-O215)))),IF(P215=0,0,IF(OR(O215=0,F215=0),"N.M.",IF(ABS(P215/O215)&gt;=10,"N.M.",P215/O215))))</f>
        <v>-0.018031246542648496</v>
      </c>
    </row>
    <row r="216" spans="1:17" s="15" customFormat="1" ht="12.75" hidden="1" outlineLevel="2">
      <c r="A216" s="15" t="s">
        <v>738</v>
      </c>
      <c r="B216" s="15" t="s">
        <v>739</v>
      </c>
      <c r="C216" s="134" t="s">
        <v>740</v>
      </c>
      <c r="D216" s="16"/>
      <c r="E216" s="16"/>
      <c r="F216" s="16">
        <v>16888.260000000002</v>
      </c>
      <c r="G216" s="16">
        <v>15699.95</v>
      </c>
      <c r="H216" s="16">
        <f>+F216-G216</f>
        <v>1188.3100000000013</v>
      </c>
      <c r="I216" s="53">
        <f>IF(G216&lt;0,IF(H216=0,0,IF(OR(G216=0,F216=0),"N.M.",IF(ABS(H216/G216)&gt;=10,"N.M.",H216/(-G216)))),IF(H216=0,0,IF(OR(G216=0,F216=0),"N.M.",IF(ABS(H216/G216)&gt;=10,"N.M.",H216/G216))))</f>
        <v>0.07568877607890478</v>
      </c>
      <c r="J216" s="174"/>
      <c r="K216" s="256">
        <v>6960.84</v>
      </c>
      <c r="L216" s="16">
        <f>+F216-K216</f>
        <v>9927.420000000002</v>
      </c>
      <c r="M216" s="53" t="str">
        <f>IF(K216&lt;0,IF(L216=0,0,IF(OR(K216=0,N216=0),"N.M.",IF(ABS(L216/K216)&gt;=10,"N.M.",L216/(-K216)))),IF(L216=0,0,IF(OR(K216=0,N216=0),"N.M.",IF(ABS(L216/K216)&gt;=10,"N.M.",L216/K216))))</f>
        <v>N.M.</v>
      </c>
      <c r="N216" s="174"/>
      <c r="O216" s="256">
        <v>0</v>
      </c>
      <c r="P216" s="16">
        <f>+F216-O216</f>
        <v>16888.260000000002</v>
      </c>
      <c r="Q216" s="53" t="str">
        <f>IF(O216&lt;0,IF(P216=0,0,IF(OR(O216=0,F216=0),"N.M.",IF(ABS(P216/O216)&gt;=10,"N.M.",P216/(-O216)))),IF(P216=0,0,IF(OR(O216=0,F216=0),"N.M.",IF(ABS(P216/O216)&gt;=10,"N.M.",P216/O216))))</f>
        <v>N.M.</v>
      </c>
    </row>
    <row r="217" spans="1:17" s="67" customFormat="1" ht="12.75" hidden="1" outlineLevel="1">
      <c r="A217" s="67" t="s">
        <v>150</v>
      </c>
      <c r="B217" s="87"/>
      <c r="C217" s="82" t="s">
        <v>145</v>
      </c>
      <c r="D217" s="66"/>
      <c r="E217" s="66"/>
      <c r="F217" s="51">
        <v>16888.260000000002</v>
      </c>
      <c r="G217" s="51">
        <v>15699.95</v>
      </c>
      <c r="H217" s="51">
        <f>+F217-G217</f>
        <v>1188.3100000000013</v>
      </c>
      <c r="I217" s="136">
        <f>IF(G217&lt;0,IF(H217=0,0,IF(OR(G217=0,F217=0),"N.M.",IF(ABS(H217/G217)&gt;=10,"N.M.",H217/(-G217)))),IF(H217=0,0,IF(OR(G217=0,F217=0),"N.M.",IF(ABS(H217/G217)&gt;=10,"N.M.",H217/G217))))</f>
        <v>0.07568877607890478</v>
      </c>
      <c r="J217" s="162"/>
      <c r="K217" s="51">
        <v>6960.84</v>
      </c>
      <c r="L217" s="51">
        <f>+F217-K217</f>
        <v>9927.420000000002</v>
      </c>
      <c r="M217" s="136" t="str">
        <f>IF(K217&lt;0,IF(L217=0,0,IF(OR(K217=0,N217=0),"N.M.",IF(ABS(L217/K217)&gt;=10,"N.M.",L217/(-K217)))),IF(L217=0,0,IF(OR(K217=0,N217=0),"N.M.",IF(ABS(L217/K217)&gt;=10,"N.M.",L217/K217))))</f>
        <v>N.M.</v>
      </c>
      <c r="N217" s="162"/>
      <c r="O217" s="51">
        <v>0</v>
      </c>
      <c r="P217" s="51">
        <f>+F217-O217</f>
        <v>16888.260000000002</v>
      </c>
      <c r="Q217" s="136" t="str">
        <f>IF(O217&lt;0,IF(P217=0,0,IF(OR(O217=0,F217=0),"N.M.",IF(ABS(P217/O217)&gt;=10,"N.M.",P217/(-O217)))),IF(P217=0,0,IF(OR(O217=0,F217=0),"N.M.",IF(ABS(P217/O217)&gt;=10,"N.M.",P217/O217))))</f>
        <v>N.M.</v>
      </c>
    </row>
    <row r="218" spans="1:17" s="15" customFormat="1" ht="12.75" hidden="1" outlineLevel="2">
      <c r="A218" s="15" t="s">
        <v>741</v>
      </c>
      <c r="B218" s="15" t="s">
        <v>742</v>
      </c>
      <c r="C218" s="134" t="s">
        <v>743</v>
      </c>
      <c r="D218" s="16"/>
      <c r="E218" s="16"/>
      <c r="F218" s="16">
        <v>21762052.4</v>
      </c>
      <c r="G218" s="16">
        <v>21726616.19</v>
      </c>
      <c r="H218" s="16">
        <f aca="true" t="shared" si="68" ref="H218:H231">+F218-G218</f>
        <v>35436.20999999717</v>
      </c>
      <c r="I218" s="53">
        <f aca="true" t="shared" si="69" ref="I218:I231">IF(G218&lt;0,IF(H218=0,0,IF(OR(G218=0,F218=0),"N.M.",IF(ABS(H218/G218)&gt;=10,"N.M.",H218/(-G218)))),IF(H218=0,0,IF(OR(G218=0,F218=0),"N.M.",IF(ABS(H218/G218)&gt;=10,"N.M.",H218/G218))))</f>
        <v>0.0016310045563518176</v>
      </c>
      <c r="J218" s="174"/>
      <c r="K218" s="256">
        <v>21753152.44</v>
      </c>
      <c r="L218" s="16">
        <f aca="true" t="shared" si="70" ref="L218:L231">+F218-K218</f>
        <v>8899.959999997169</v>
      </c>
      <c r="M218" s="53" t="str">
        <f aca="true" t="shared" si="71" ref="M218:M231">IF(K218&lt;0,IF(L218=0,0,IF(OR(K218=0,N218=0),"N.M.",IF(ABS(L218/K218)&gt;=10,"N.M.",L218/(-K218)))),IF(L218=0,0,IF(OR(K218=0,N218=0),"N.M.",IF(ABS(L218/K218)&gt;=10,"N.M.",L218/K218))))</f>
        <v>N.M.</v>
      </c>
      <c r="N218" s="174"/>
      <c r="O218" s="256">
        <v>21673627.77</v>
      </c>
      <c r="P218" s="16">
        <f aca="true" t="shared" si="72" ref="P218:P231">+F218-O218</f>
        <v>88424.62999999896</v>
      </c>
      <c r="Q218" s="53">
        <f aca="true" t="shared" si="73" ref="Q218:Q231">IF(O218&lt;0,IF(P218=0,0,IF(OR(O218=0,F218=0),"N.M.",IF(ABS(P218/O218)&gt;=10,"N.M.",P218/(-O218)))),IF(P218=0,0,IF(OR(O218=0,F218=0),"N.M.",IF(ABS(P218/O218)&gt;=10,"N.M.",P218/O218))))</f>
        <v>0.00407982599583046</v>
      </c>
    </row>
    <row r="219" spans="1:17" s="15" customFormat="1" ht="12.75" hidden="1" outlineLevel="2">
      <c r="A219" s="15" t="s">
        <v>744</v>
      </c>
      <c r="B219" s="15" t="s">
        <v>745</v>
      </c>
      <c r="C219" s="134" t="s">
        <v>746</v>
      </c>
      <c r="D219" s="16"/>
      <c r="E219" s="16"/>
      <c r="F219" s="16">
        <v>337.09000000000003</v>
      </c>
      <c r="G219" s="16">
        <v>34739.26</v>
      </c>
      <c r="H219" s="16">
        <f t="shared" si="68"/>
        <v>-34402.170000000006</v>
      </c>
      <c r="I219" s="53">
        <f t="shared" si="69"/>
        <v>-0.9902965693569755</v>
      </c>
      <c r="J219" s="174"/>
      <c r="K219" s="256">
        <v>337.09000000000003</v>
      </c>
      <c r="L219" s="16">
        <f t="shared" si="70"/>
        <v>0</v>
      </c>
      <c r="M219" s="53">
        <f t="shared" si="71"/>
        <v>0</v>
      </c>
      <c r="N219" s="174"/>
      <c r="O219" s="256">
        <v>323.09000000000003</v>
      </c>
      <c r="P219" s="16">
        <f t="shared" si="72"/>
        <v>14</v>
      </c>
      <c r="Q219" s="53">
        <f t="shared" si="73"/>
        <v>0.04333157943607044</v>
      </c>
    </row>
    <row r="220" spans="1:17" s="15" customFormat="1" ht="12.75" hidden="1" outlineLevel="2">
      <c r="A220" s="15" t="s">
        <v>747</v>
      </c>
      <c r="B220" s="15" t="s">
        <v>748</v>
      </c>
      <c r="C220" s="134" t="s">
        <v>749</v>
      </c>
      <c r="D220" s="16"/>
      <c r="E220" s="16"/>
      <c r="F220" s="16">
        <v>0</v>
      </c>
      <c r="G220" s="16">
        <v>4227.62</v>
      </c>
      <c r="H220" s="16">
        <f t="shared" si="68"/>
        <v>-4227.62</v>
      </c>
      <c r="I220" s="53" t="str">
        <f t="shared" si="69"/>
        <v>N.M.</v>
      </c>
      <c r="J220" s="174"/>
      <c r="K220" s="256">
        <v>0</v>
      </c>
      <c r="L220" s="16">
        <f t="shared" si="70"/>
        <v>0</v>
      </c>
      <c r="M220" s="53">
        <f t="shared" si="71"/>
        <v>0</v>
      </c>
      <c r="N220" s="174"/>
      <c r="O220" s="256">
        <v>0</v>
      </c>
      <c r="P220" s="16">
        <f t="shared" si="72"/>
        <v>0</v>
      </c>
      <c r="Q220" s="53">
        <f t="shared" si="73"/>
        <v>0</v>
      </c>
    </row>
    <row r="221" spans="1:17" s="15" customFormat="1" ht="12.75" hidden="1" outlineLevel="2">
      <c r="A221" s="15" t="s">
        <v>750</v>
      </c>
      <c r="B221" s="15" t="s">
        <v>751</v>
      </c>
      <c r="C221" s="134" t="s">
        <v>752</v>
      </c>
      <c r="D221" s="16"/>
      <c r="E221" s="16"/>
      <c r="F221" s="16">
        <v>0</v>
      </c>
      <c r="G221" s="16">
        <v>7535332</v>
      </c>
      <c r="H221" s="16">
        <f t="shared" si="68"/>
        <v>-7535332</v>
      </c>
      <c r="I221" s="53" t="str">
        <f t="shared" si="69"/>
        <v>N.M.</v>
      </c>
      <c r="J221" s="174"/>
      <c r="K221" s="256">
        <v>0</v>
      </c>
      <c r="L221" s="16">
        <f t="shared" si="70"/>
        <v>0</v>
      </c>
      <c r="M221" s="53">
        <f t="shared" si="71"/>
        <v>0</v>
      </c>
      <c r="N221" s="174"/>
      <c r="O221" s="256">
        <v>0</v>
      </c>
      <c r="P221" s="16">
        <f t="shared" si="72"/>
        <v>0</v>
      </c>
      <c r="Q221" s="53">
        <f t="shared" si="73"/>
        <v>0</v>
      </c>
    </row>
    <row r="222" spans="1:17" s="15" customFormat="1" ht="12.75" hidden="1" outlineLevel="2">
      <c r="A222" s="15" t="s">
        <v>753</v>
      </c>
      <c r="B222" s="15" t="s">
        <v>754</v>
      </c>
      <c r="C222" s="134" t="s">
        <v>752</v>
      </c>
      <c r="D222" s="16"/>
      <c r="E222" s="16"/>
      <c r="F222" s="16">
        <v>7036414.34</v>
      </c>
      <c r="G222" s="16">
        <v>0</v>
      </c>
      <c r="H222" s="16">
        <f t="shared" si="68"/>
        <v>7036414.34</v>
      </c>
      <c r="I222" s="53" t="str">
        <f t="shared" si="69"/>
        <v>N.M.</v>
      </c>
      <c r="J222" s="174"/>
      <c r="K222" s="256">
        <v>7079035</v>
      </c>
      <c r="L222" s="16">
        <f t="shared" si="70"/>
        <v>-42620.66000000015</v>
      </c>
      <c r="M222" s="53" t="str">
        <f t="shared" si="71"/>
        <v>N.M.</v>
      </c>
      <c r="N222" s="174"/>
      <c r="O222" s="256">
        <v>7970436</v>
      </c>
      <c r="P222" s="16">
        <f t="shared" si="72"/>
        <v>-934021.6600000001</v>
      </c>
      <c r="Q222" s="53">
        <f t="shared" si="73"/>
        <v>-0.11718576750381035</v>
      </c>
    </row>
    <row r="223" spans="1:17" s="15" customFormat="1" ht="12.75" hidden="1" outlineLevel="2">
      <c r="A223" s="15" t="s">
        <v>755</v>
      </c>
      <c r="B223" s="15" t="s">
        <v>756</v>
      </c>
      <c r="C223" s="134" t="s">
        <v>757</v>
      </c>
      <c r="D223" s="16"/>
      <c r="E223" s="16"/>
      <c r="F223" s="16">
        <v>-288</v>
      </c>
      <c r="G223" s="16">
        <v>0</v>
      </c>
      <c r="H223" s="16">
        <f t="shared" si="68"/>
        <v>-288</v>
      </c>
      <c r="I223" s="53" t="str">
        <f t="shared" si="69"/>
        <v>N.M.</v>
      </c>
      <c r="J223" s="174"/>
      <c r="K223" s="256">
        <v>0</v>
      </c>
      <c r="L223" s="16">
        <f t="shared" si="70"/>
        <v>-288</v>
      </c>
      <c r="M223" s="53" t="str">
        <f t="shared" si="71"/>
        <v>N.M.</v>
      </c>
      <c r="N223" s="174"/>
      <c r="O223" s="256">
        <v>0</v>
      </c>
      <c r="P223" s="16">
        <f t="shared" si="72"/>
        <v>-288</v>
      </c>
      <c r="Q223" s="53" t="str">
        <f t="shared" si="73"/>
        <v>N.M.</v>
      </c>
    </row>
    <row r="224" spans="1:17" s="15" customFormat="1" ht="12.75" hidden="1" outlineLevel="2">
      <c r="A224" s="15" t="s">
        <v>758</v>
      </c>
      <c r="B224" s="15" t="s">
        <v>759</v>
      </c>
      <c r="C224" s="134" t="s">
        <v>760</v>
      </c>
      <c r="D224" s="16"/>
      <c r="E224" s="16"/>
      <c r="F224" s="16">
        <v>1366301.32</v>
      </c>
      <c r="G224" s="16">
        <v>901951.02</v>
      </c>
      <c r="H224" s="16">
        <f t="shared" si="68"/>
        <v>464350.30000000005</v>
      </c>
      <c r="I224" s="53">
        <f t="shared" si="69"/>
        <v>0.5148287320524345</v>
      </c>
      <c r="J224" s="174"/>
      <c r="K224" s="256">
        <v>1495057.88</v>
      </c>
      <c r="L224" s="16">
        <f t="shared" si="70"/>
        <v>-128756.55999999982</v>
      </c>
      <c r="M224" s="53" t="str">
        <f t="shared" si="71"/>
        <v>N.M.</v>
      </c>
      <c r="N224" s="174"/>
      <c r="O224" s="256">
        <v>1257028.69</v>
      </c>
      <c r="P224" s="16">
        <f t="shared" si="72"/>
        <v>109272.63000000012</v>
      </c>
      <c r="Q224" s="53">
        <f t="shared" si="73"/>
        <v>0.0869293046923218</v>
      </c>
    </row>
    <row r="225" spans="1:17" s="15" customFormat="1" ht="12.75" hidden="1" outlineLevel="2">
      <c r="A225" s="15" t="s">
        <v>761</v>
      </c>
      <c r="B225" s="15" t="s">
        <v>762</v>
      </c>
      <c r="C225" s="134" t="s">
        <v>763</v>
      </c>
      <c r="D225" s="16"/>
      <c r="E225" s="16"/>
      <c r="F225" s="16">
        <v>0</v>
      </c>
      <c r="G225" s="16">
        <v>88582</v>
      </c>
      <c r="H225" s="16">
        <f t="shared" si="68"/>
        <v>-88582</v>
      </c>
      <c r="I225" s="53" t="str">
        <f t="shared" si="69"/>
        <v>N.M.</v>
      </c>
      <c r="J225" s="174"/>
      <c r="K225" s="256">
        <v>0</v>
      </c>
      <c r="L225" s="16">
        <f t="shared" si="70"/>
        <v>0</v>
      </c>
      <c r="M225" s="53">
        <f t="shared" si="71"/>
        <v>0</v>
      </c>
      <c r="N225" s="174"/>
      <c r="O225" s="256">
        <v>0</v>
      </c>
      <c r="P225" s="16">
        <f t="shared" si="72"/>
        <v>0</v>
      </c>
      <c r="Q225" s="53">
        <f t="shared" si="73"/>
        <v>0</v>
      </c>
    </row>
    <row r="226" spans="1:17" s="15" customFormat="1" ht="12.75" hidden="1" outlineLevel="2">
      <c r="A226" s="15" t="s">
        <v>764</v>
      </c>
      <c r="B226" s="15" t="s">
        <v>765</v>
      </c>
      <c r="C226" s="134" t="s">
        <v>763</v>
      </c>
      <c r="D226" s="16"/>
      <c r="E226" s="16"/>
      <c r="F226" s="16">
        <v>65832</v>
      </c>
      <c r="G226" s="16">
        <v>0</v>
      </c>
      <c r="H226" s="16">
        <f t="shared" si="68"/>
        <v>65832</v>
      </c>
      <c r="I226" s="53" t="str">
        <f t="shared" si="69"/>
        <v>N.M.</v>
      </c>
      <c r="J226" s="174"/>
      <c r="K226" s="256">
        <v>72416</v>
      </c>
      <c r="L226" s="16">
        <f t="shared" si="70"/>
        <v>-6584</v>
      </c>
      <c r="M226" s="53" t="str">
        <f t="shared" si="71"/>
        <v>N.M.</v>
      </c>
      <c r="N226" s="174"/>
      <c r="O226" s="256">
        <v>0</v>
      </c>
      <c r="P226" s="16">
        <f t="shared" si="72"/>
        <v>65832</v>
      </c>
      <c r="Q226" s="53" t="str">
        <f t="shared" si="73"/>
        <v>N.M.</v>
      </c>
    </row>
    <row r="227" spans="1:17" s="15" customFormat="1" ht="12.75" hidden="1" outlineLevel="2">
      <c r="A227" s="15" t="s">
        <v>766</v>
      </c>
      <c r="B227" s="15" t="s">
        <v>767</v>
      </c>
      <c r="C227" s="134" t="s">
        <v>768</v>
      </c>
      <c r="D227" s="16"/>
      <c r="E227" s="16"/>
      <c r="F227" s="16">
        <v>0</v>
      </c>
      <c r="G227" s="16">
        <v>-218.12</v>
      </c>
      <c r="H227" s="16">
        <f t="shared" si="68"/>
        <v>218.12</v>
      </c>
      <c r="I227" s="53" t="str">
        <f t="shared" si="69"/>
        <v>N.M.</v>
      </c>
      <c r="J227" s="174"/>
      <c r="K227" s="256">
        <v>0</v>
      </c>
      <c r="L227" s="16">
        <f t="shared" si="70"/>
        <v>0</v>
      </c>
      <c r="M227" s="53">
        <f t="shared" si="71"/>
        <v>0</v>
      </c>
      <c r="N227" s="174"/>
      <c r="O227" s="256">
        <v>0</v>
      </c>
      <c r="P227" s="16">
        <f t="shared" si="72"/>
        <v>0</v>
      </c>
      <c r="Q227" s="53">
        <f t="shared" si="73"/>
        <v>0</v>
      </c>
    </row>
    <row r="228" spans="1:17" s="15" customFormat="1" ht="12.75" hidden="1" outlineLevel="2">
      <c r="A228" s="15" t="s">
        <v>769</v>
      </c>
      <c r="B228" s="15" t="s">
        <v>770</v>
      </c>
      <c r="C228" s="134" t="s">
        <v>771</v>
      </c>
      <c r="D228" s="16"/>
      <c r="E228" s="16"/>
      <c r="F228" s="16">
        <v>287749.48</v>
      </c>
      <c r="G228" s="16">
        <v>84857.04000000001</v>
      </c>
      <c r="H228" s="16">
        <f t="shared" si="68"/>
        <v>202892.43999999997</v>
      </c>
      <c r="I228" s="53">
        <f t="shared" si="69"/>
        <v>2.3909912483395597</v>
      </c>
      <c r="J228" s="174"/>
      <c r="K228" s="256">
        <v>299682.59</v>
      </c>
      <c r="L228" s="16">
        <f t="shared" si="70"/>
        <v>-11933.110000000044</v>
      </c>
      <c r="M228" s="53" t="str">
        <f t="shared" si="71"/>
        <v>N.M.</v>
      </c>
      <c r="N228" s="174"/>
      <c r="O228" s="256">
        <v>311615.7</v>
      </c>
      <c r="P228" s="16">
        <f t="shared" si="72"/>
        <v>-23866.22000000003</v>
      </c>
      <c r="Q228" s="53">
        <f t="shared" si="73"/>
        <v>-0.07658863144571994</v>
      </c>
    </row>
    <row r="229" spans="1:17" s="15" customFormat="1" ht="12.75" hidden="1" outlineLevel="2">
      <c r="A229" s="15" t="s">
        <v>772</v>
      </c>
      <c r="B229" s="15" t="s">
        <v>773</v>
      </c>
      <c r="C229" s="134" t="s">
        <v>774</v>
      </c>
      <c r="D229" s="16"/>
      <c r="E229" s="16"/>
      <c r="F229" s="16">
        <v>10.28</v>
      </c>
      <c r="G229" s="16">
        <v>0</v>
      </c>
      <c r="H229" s="16">
        <f t="shared" si="68"/>
        <v>10.28</v>
      </c>
      <c r="I229" s="53" t="str">
        <f t="shared" si="69"/>
        <v>N.M.</v>
      </c>
      <c r="J229" s="174"/>
      <c r="K229" s="256">
        <v>11.290000000000001</v>
      </c>
      <c r="L229" s="16">
        <f t="shared" si="70"/>
        <v>-1.0100000000000016</v>
      </c>
      <c r="M229" s="53" t="str">
        <f t="shared" si="71"/>
        <v>N.M.</v>
      </c>
      <c r="N229" s="174"/>
      <c r="O229" s="256">
        <v>0</v>
      </c>
      <c r="P229" s="16">
        <f t="shared" si="72"/>
        <v>10.28</v>
      </c>
      <c r="Q229" s="53" t="str">
        <f t="shared" si="73"/>
        <v>N.M.</v>
      </c>
    </row>
    <row r="230" spans="1:17" s="15" customFormat="1" ht="12.75" hidden="1" outlineLevel="2">
      <c r="A230" s="15" t="s">
        <v>775</v>
      </c>
      <c r="B230" s="15" t="s">
        <v>776</v>
      </c>
      <c r="C230" s="134" t="s">
        <v>777</v>
      </c>
      <c r="D230" s="16"/>
      <c r="E230" s="16"/>
      <c r="F230" s="16">
        <v>1401.7</v>
      </c>
      <c r="G230" s="16">
        <v>813.89</v>
      </c>
      <c r="H230" s="16">
        <f t="shared" si="68"/>
        <v>587.8100000000001</v>
      </c>
      <c r="I230" s="53">
        <f t="shared" si="69"/>
        <v>0.7222229048151471</v>
      </c>
      <c r="J230" s="174"/>
      <c r="K230" s="256">
        <v>999.08</v>
      </c>
      <c r="L230" s="16">
        <f t="shared" si="70"/>
        <v>402.62</v>
      </c>
      <c r="M230" s="53" t="str">
        <f t="shared" si="71"/>
        <v>N.M.</v>
      </c>
      <c r="N230" s="174"/>
      <c r="O230" s="256">
        <v>578.77</v>
      </c>
      <c r="P230" s="16">
        <f t="shared" si="72"/>
        <v>822.9300000000001</v>
      </c>
      <c r="Q230" s="53">
        <f t="shared" si="73"/>
        <v>1.4218601517010212</v>
      </c>
    </row>
    <row r="231" spans="1:17" s="15" customFormat="1" ht="12.75" hidden="1" outlineLevel="2">
      <c r="A231" s="15" t="s">
        <v>778</v>
      </c>
      <c r="B231" s="15" t="s">
        <v>779</v>
      </c>
      <c r="C231" s="134" t="s">
        <v>780</v>
      </c>
      <c r="D231" s="16"/>
      <c r="E231" s="16"/>
      <c r="F231" s="16">
        <v>60909.51</v>
      </c>
      <c r="G231" s="16">
        <v>47014.55</v>
      </c>
      <c r="H231" s="16">
        <f t="shared" si="68"/>
        <v>13894.96</v>
      </c>
      <c r="I231" s="53">
        <f t="shared" si="69"/>
        <v>0.2955459533272146</v>
      </c>
      <c r="J231" s="174"/>
      <c r="K231" s="256">
        <v>26580.31</v>
      </c>
      <c r="L231" s="16">
        <f t="shared" si="70"/>
        <v>34329.2</v>
      </c>
      <c r="M231" s="53" t="str">
        <f t="shared" si="71"/>
        <v>N.M.</v>
      </c>
      <c r="N231" s="174"/>
      <c r="O231" s="256">
        <v>26580.31</v>
      </c>
      <c r="P231" s="16">
        <f t="shared" si="72"/>
        <v>34329.2</v>
      </c>
      <c r="Q231" s="53">
        <f t="shared" si="73"/>
        <v>1.2915274502065626</v>
      </c>
    </row>
    <row r="232" spans="1:17" s="67" customFormat="1" ht="12.75" hidden="1" outlineLevel="1">
      <c r="A232" s="67" t="s">
        <v>149</v>
      </c>
      <c r="B232" s="87"/>
      <c r="C232" s="82" t="s">
        <v>146</v>
      </c>
      <c r="D232" s="66"/>
      <c r="E232" s="66"/>
      <c r="F232" s="51">
        <v>30580720.12</v>
      </c>
      <c r="G232" s="51">
        <v>30423915.450000003</v>
      </c>
      <c r="H232" s="51">
        <f>+F232-G232</f>
        <v>156804.66999999806</v>
      </c>
      <c r="I232" s="136">
        <f>IF(G232&lt;0,IF(H232=0,0,IF(OR(G232=0,F232=0),"N.M.",IF(ABS(H232/G232)&gt;=10,"N.M.",H232/(-G232)))),IF(H232=0,0,IF(OR(G232=0,F232=0),"N.M.",IF(ABS(H232/G232)&gt;=10,"N.M.",H232/G232))))</f>
        <v>0.005153993747376065</v>
      </c>
      <c r="J232" s="162"/>
      <c r="K232" s="51">
        <v>30727271.679999996</v>
      </c>
      <c r="L232" s="51">
        <f>+F232-K232</f>
        <v>-146551.55999999493</v>
      </c>
      <c r="M232" s="136" t="str">
        <f>IF(K232&lt;0,IF(L232=0,0,IF(OR(K232=0,N232=0),"N.M.",IF(ABS(L232/K232)&gt;=10,"N.M.",L232/(-K232)))),IF(L232=0,0,IF(OR(K232=0,N232=0),"N.M.",IF(ABS(L232/K232)&gt;=10,"N.M.",L232/K232))))</f>
        <v>N.M.</v>
      </c>
      <c r="N232" s="162"/>
      <c r="O232" s="51">
        <v>31240190.33</v>
      </c>
      <c r="P232" s="51">
        <f>+F232-O232</f>
        <v>-659470.2099999972</v>
      </c>
      <c r="Q232" s="136">
        <f>IF(O232&lt;0,IF(P232=0,0,IF(OR(O232=0,F232=0),"N.M.",IF(ABS(P232/O232)&gt;=10,"N.M.",P232/(-O232)))),IF(P232=0,0,IF(OR(O232=0,F232=0),"N.M.",IF(ABS(P232/O232)&gt;=10,"N.M.",P232/O232))))</f>
        <v>-0.021109673245707054</v>
      </c>
    </row>
    <row r="233" spans="1:17" s="15" customFormat="1" ht="12.75" hidden="1" outlineLevel="2">
      <c r="A233" s="15" t="s">
        <v>781</v>
      </c>
      <c r="B233" s="15" t="s">
        <v>782</v>
      </c>
      <c r="C233" s="134" t="s">
        <v>783</v>
      </c>
      <c r="D233" s="16"/>
      <c r="E233" s="16"/>
      <c r="F233" s="16">
        <v>135633.3</v>
      </c>
      <c r="G233" s="16">
        <v>413347.35000000003</v>
      </c>
      <c r="H233" s="16">
        <f aca="true" t="shared" si="74" ref="H233:H238">+F233-G233</f>
        <v>-277714.05000000005</v>
      </c>
      <c r="I233" s="53">
        <f aca="true" t="shared" si="75" ref="I233:I238">IF(G233&lt;0,IF(H233=0,0,IF(OR(G233=0,F233=0),"N.M.",IF(ABS(H233/G233)&gt;=10,"N.M.",H233/(-G233)))),IF(H233=0,0,IF(OR(G233=0,F233=0),"N.M.",IF(ABS(H233/G233)&gt;=10,"N.M.",H233/G233))))</f>
        <v>-0.6718660468005904</v>
      </c>
      <c r="J233" s="174"/>
      <c r="K233" s="256">
        <v>82054.95</v>
      </c>
      <c r="L233" s="16">
        <f aca="true" t="shared" si="76" ref="L233:L238">+F233-K233</f>
        <v>53578.34999999999</v>
      </c>
      <c r="M233" s="53" t="str">
        <f aca="true" t="shared" si="77" ref="M233:M238">IF(K233&lt;0,IF(L233=0,0,IF(OR(K233=0,N233=0),"N.M.",IF(ABS(L233/K233)&gt;=10,"N.M.",L233/(-K233)))),IF(L233=0,0,IF(OR(K233=0,N233=0),"N.M.",IF(ABS(L233/K233)&gt;=10,"N.M.",L233/K233))))</f>
        <v>N.M.</v>
      </c>
      <c r="N233" s="174"/>
      <c r="O233" s="256">
        <v>54733.05</v>
      </c>
      <c r="P233" s="16">
        <f aca="true" t="shared" si="78" ref="P233:P238">+F233-O233</f>
        <v>80900.24999999999</v>
      </c>
      <c r="Q233" s="53">
        <f aca="true" t="shared" si="79" ref="Q233:Q238">IF(O233&lt;0,IF(P233=0,0,IF(OR(O233=0,F233=0),"N.M.",IF(ABS(P233/O233)&gt;=10,"N.M.",P233/(-O233)))),IF(P233=0,0,IF(OR(O233=0,F233=0),"N.M.",IF(ABS(P233/O233)&gt;=10,"N.M.",P233/O233))))</f>
        <v>1.4780877367513774</v>
      </c>
    </row>
    <row r="234" spans="1:17" s="15" customFormat="1" ht="12.75" hidden="1" outlineLevel="2">
      <c r="A234" s="15" t="s">
        <v>784</v>
      </c>
      <c r="B234" s="15" t="s">
        <v>785</v>
      </c>
      <c r="C234" s="134" t="s">
        <v>786</v>
      </c>
      <c r="D234" s="16"/>
      <c r="E234" s="16"/>
      <c r="F234" s="16">
        <v>211475.16</v>
      </c>
      <c r="G234" s="16">
        <v>244009.80000000002</v>
      </c>
      <c r="H234" s="16">
        <f t="shared" si="74"/>
        <v>-32534.640000000014</v>
      </c>
      <c r="I234" s="53">
        <f t="shared" si="75"/>
        <v>-0.1333333333333334</v>
      </c>
      <c r="J234" s="174"/>
      <c r="K234" s="256">
        <v>214186.38</v>
      </c>
      <c r="L234" s="16">
        <f t="shared" si="76"/>
        <v>-2711.220000000001</v>
      </c>
      <c r="M234" s="53" t="str">
        <f t="shared" si="77"/>
        <v>N.M.</v>
      </c>
      <c r="N234" s="174"/>
      <c r="O234" s="256">
        <v>216897.6</v>
      </c>
      <c r="P234" s="16">
        <f t="shared" si="78"/>
        <v>-5422.440000000002</v>
      </c>
      <c r="Q234" s="53">
        <f t="shared" si="79"/>
        <v>-0.025000000000000012</v>
      </c>
    </row>
    <row r="235" spans="1:17" s="15" customFormat="1" ht="12.75" hidden="1" outlineLevel="2">
      <c r="A235" s="15" t="s">
        <v>787</v>
      </c>
      <c r="B235" s="15" t="s">
        <v>788</v>
      </c>
      <c r="C235" s="134" t="s">
        <v>789</v>
      </c>
      <c r="D235" s="16"/>
      <c r="E235" s="16"/>
      <c r="F235" s="16">
        <v>18413597.67</v>
      </c>
      <c r="G235" s="16">
        <v>15128798.15</v>
      </c>
      <c r="H235" s="16">
        <f t="shared" si="74"/>
        <v>3284799.5200000014</v>
      </c>
      <c r="I235" s="53">
        <f t="shared" si="75"/>
        <v>0.21712230458967433</v>
      </c>
      <c r="J235" s="174"/>
      <c r="K235" s="256">
        <v>16337385.46</v>
      </c>
      <c r="L235" s="16">
        <f t="shared" si="76"/>
        <v>2076212.210000001</v>
      </c>
      <c r="M235" s="53" t="str">
        <f t="shared" si="77"/>
        <v>N.M.</v>
      </c>
      <c r="N235" s="174"/>
      <c r="O235" s="256">
        <v>14422180.22</v>
      </c>
      <c r="P235" s="16">
        <f t="shared" si="78"/>
        <v>3991417.450000001</v>
      </c>
      <c r="Q235" s="53">
        <f t="shared" si="79"/>
        <v>0.2767554828128476</v>
      </c>
    </row>
    <row r="236" spans="1:17" s="15" customFormat="1" ht="12.75" hidden="1" outlineLevel="2">
      <c r="A236" s="15" t="s">
        <v>790</v>
      </c>
      <c r="B236" s="15" t="s">
        <v>791</v>
      </c>
      <c r="C236" s="134" t="s">
        <v>792</v>
      </c>
      <c r="D236" s="16"/>
      <c r="E236" s="16"/>
      <c r="F236" s="16">
        <v>407349.39</v>
      </c>
      <c r="G236" s="16">
        <v>593274.99</v>
      </c>
      <c r="H236" s="16">
        <f t="shared" si="74"/>
        <v>-185925.59999999998</v>
      </c>
      <c r="I236" s="53">
        <f t="shared" si="75"/>
        <v>-0.31338856876471394</v>
      </c>
      <c r="J236" s="174"/>
      <c r="K236" s="256">
        <v>407315.09</v>
      </c>
      <c r="L236" s="16">
        <f t="shared" si="76"/>
        <v>34.29999999998836</v>
      </c>
      <c r="M236" s="53" t="str">
        <f t="shared" si="77"/>
        <v>N.M.</v>
      </c>
      <c r="N236" s="174"/>
      <c r="O236" s="256">
        <v>407301.79000000004</v>
      </c>
      <c r="P236" s="16">
        <f t="shared" si="78"/>
        <v>47.59999999997672</v>
      </c>
      <c r="Q236" s="53">
        <f t="shared" si="79"/>
        <v>0.00011686666046809348</v>
      </c>
    </row>
    <row r="237" spans="1:17" s="15" customFormat="1" ht="12.75" hidden="1" outlineLevel="2">
      <c r="A237" s="15" t="s">
        <v>793</v>
      </c>
      <c r="B237" s="15" t="s">
        <v>794</v>
      </c>
      <c r="C237" s="134" t="s">
        <v>795</v>
      </c>
      <c r="D237" s="16"/>
      <c r="E237" s="16"/>
      <c r="F237" s="16">
        <v>13368648.21</v>
      </c>
      <c r="G237" s="16">
        <v>13705059.47</v>
      </c>
      <c r="H237" s="16">
        <f t="shared" si="74"/>
        <v>-336411.2599999998</v>
      </c>
      <c r="I237" s="53">
        <f t="shared" si="75"/>
        <v>-0.024546501292927243</v>
      </c>
      <c r="J237" s="174"/>
      <c r="K237" s="256">
        <v>13502877.3</v>
      </c>
      <c r="L237" s="16">
        <f t="shared" si="76"/>
        <v>-134229.08999999985</v>
      </c>
      <c r="M237" s="53" t="str">
        <f t="shared" si="77"/>
        <v>N.M.</v>
      </c>
      <c r="N237" s="174"/>
      <c r="O237" s="256">
        <v>13666359.26</v>
      </c>
      <c r="P237" s="16">
        <f t="shared" si="78"/>
        <v>-297711.0499999989</v>
      </c>
      <c r="Q237" s="53">
        <f t="shared" si="79"/>
        <v>-0.021784225362153905</v>
      </c>
    </row>
    <row r="238" spans="1:17" s="15" customFormat="1" ht="12.75" hidden="1" outlineLevel="2">
      <c r="A238" s="15" t="s">
        <v>796</v>
      </c>
      <c r="B238" s="15" t="s">
        <v>797</v>
      </c>
      <c r="C238" s="134" t="s">
        <v>798</v>
      </c>
      <c r="D238" s="16"/>
      <c r="E238" s="16"/>
      <c r="F238" s="16">
        <v>444205.99</v>
      </c>
      <c r="G238" s="16">
        <v>421922.83</v>
      </c>
      <c r="H238" s="16">
        <f t="shared" si="74"/>
        <v>22283.159999999974</v>
      </c>
      <c r="I238" s="53">
        <f t="shared" si="75"/>
        <v>0.05281335451793394</v>
      </c>
      <c r="J238" s="174"/>
      <c r="K238" s="256">
        <v>413024.75</v>
      </c>
      <c r="L238" s="16">
        <f t="shared" si="76"/>
        <v>31181.23999999999</v>
      </c>
      <c r="M238" s="53" t="str">
        <f t="shared" si="77"/>
        <v>N.M.</v>
      </c>
      <c r="N238" s="174"/>
      <c r="O238" s="256">
        <v>381843.53</v>
      </c>
      <c r="P238" s="16">
        <f t="shared" si="78"/>
        <v>62362.45999999996</v>
      </c>
      <c r="Q238" s="53">
        <f t="shared" si="79"/>
        <v>0.1633194099164125</v>
      </c>
    </row>
    <row r="239" spans="1:17" s="67" customFormat="1" ht="12.75" hidden="1" outlineLevel="1">
      <c r="A239" s="67" t="s">
        <v>148</v>
      </c>
      <c r="B239" s="87"/>
      <c r="C239" s="96" t="s">
        <v>147</v>
      </c>
      <c r="D239" s="66"/>
      <c r="E239" s="66"/>
      <c r="F239" s="197">
        <v>32980909.720000003</v>
      </c>
      <c r="G239" s="197">
        <v>30506412.59</v>
      </c>
      <c r="H239" s="197">
        <f>+F239-G239</f>
        <v>2474497.1300000027</v>
      </c>
      <c r="I239" s="138">
        <f>IF(G239&lt;0,IF(H239=0,0,IF(OR(G239=0,F239=0),"N.M.",IF(ABS(H239/G239)&gt;=10,"N.M.",H239/(-G239)))),IF(H239=0,0,IF(OR(G239=0,F239=0),"N.M.",IF(ABS(H239/G239)&gt;=10,"N.M.",H239/G239))))</f>
        <v>0.08111399931734821</v>
      </c>
      <c r="J239" s="162"/>
      <c r="K239" s="197">
        <v>30956843.930000003</v>
      </c>
      <c r="L239" s="197">
        <f>+F239-K239</f>
        <v>2024065.789999999</v>
      </c>
      <c r="M239" s="138" t="str">
        <f>IF(K239&lt;0,IF(L239=0,0,IF(OR(K239=0,N239=0),"N.M.",IF(ABS(L239/K239)&gt;=10,"N.M.",L239/(-K239)))),IF(L239=0,0,IF(OR(K239=0,N239=0),"N.M.",IF(ABS(L239/K239)&gt;=10,"N.M.",L239/K239))))</f>
        <v>N.M.</v>
      </c>
      <c r="N239" s="162"/>
      <c r="O239" s="197">
        <v>29149315.450000003</v>
      </c>
      <c r="P239" s="197">
        <f>+F239-O239</f>
        <v>3831594.2699999996</v>
      </c>
      <c r="Q239" s="138">
        <f>IF(O239&lt;0,IF(P239=0,0,IF(OR(O239=0,F239=0),"N.M.",IF(ABS(P239/O239)&gt;=10,"N.M.",P239/(-O239)))),IF(P239=0,0,IF(OR(O239=0,F239=0),"N.M.",IF(ABS(P239/O239)&gt;=10,"N.M.",P239/O239))))</f>
        <v>0.13144714415583297</v>
      </c>
    </row>
    <row r="240" spans="1:17" s="75" customFormat="1" ht="12" customHeight="1" collapsed="1">
      <c r="A240" s="75" t="s">
        <v>151</v>
      </c>
      <c r="B240" s="93"/>
      <c r="C240" s="75" t="s">
        <v>68</v>
      </c>
      <c r="D240" s="74"/>
      <c r="E240" s="74"/>
      <c r="F240" s="74">
        <f>+F215+F217+F232+F239</f>
        <v>66341977.07000001</v>
      </c>
      <c r="G240" s="74">
        <f>+G215+G217+G232+G239</f>
        <v>64013948.44</v>
      </c>
      <c r="H240" s="74">
        <f>+F240-G240</f>
        <v>2328028.63000001</v>
      </c>
      <c r="I240" s="137">
        <f>IF(G240&lt;0,IF(H240=0,0,IF(OR(G240=0,F240=0),"N.M.",IF(ABS(H240/G240)&gt;=10,"N.M.",H240/(-G240)))),IF(H240=0,0,IF(OR(G240=0,F240=0),"N.M.",IF(ABS(H240/G240)&gt;=10,"N.M.",H240/G240))))</f>
        <v>0.03636752124706167</v>
      </c>
      <c r="J240" s="163"/>
      <c r="K240" s="74">
        <f>+K215+K217+K232+K239</f>
        <v>64479907.20999999</v>
      </c>
      <c r="L240" s="74">
        <f>+F240-K240</f>
        <v>1862069.8600000143</v>
      </c>
      <c r="M240" s="137" t="str">
        <f>IF(K240&lt;0,IF(L240=0,0,IF(OR(K240=0,N240=0),"N.M.",IF(ABS(L240/K240)&gt;=10,"N.M.",L240/(-K240)))),IF(L240=0,0,IF(OR(K240=0,N240=0),"N.M.",IF(ABS(L240/K240)&gt;=10,"N.M.",L240/K240))))</f>
        <v>N.M.</v>
      </c>
      <c r="N240" s="163"/>
      <c r="O240" s="74">
        <f>+O215+O217+O232+O239</f>
        <v>63203708.33</v>
      </c>
      <c r="P240" s="74">
        <f>+F240-O240</f>
        <v>3138268.7400000095</v>
      </c>
      <c r="Q240" s="137">
        <f>IF(O240&lt;0,IF(P240=0,0,IF(OR(O240=0,F240=0),"N.M.",IF(ABS(P240/O240)&gt;=10,"N.M.",P240/(-O240)))),IF(P240=0,0,IF(OR(O240=0,F240=0),"N.M.",IF(ABS(P240/O240)&gt;=10,"N.M.",P240/O240))))</f>
        <v>0.0496532374906618</v>
      </c>
    </row>
    <row r="241" spans="1:17" s="75" customFormat="1" ht="9" customHeight="1">
      <c r="A241" s="67"/>
      <c r="B241" s="88"/>
      <c r="C241" s="71"/>
      <c r="D241" s="74"/>
      <c r="E241" s="74"/>
      <c r="F241" s="74"/>
      <c r="G241" s="74"/>
      <c r="H241" s="74"/>
      <c r="I241" s="137"/>
      <c r="J241" s="163"/>
      <c r="K241" s="74"/>
      <c r="L241" s="74"/>
      <c r="M241" s="137"/>
      <c r="N241" s="163"/>
      <c r="O241" s="74"/>
      <c r="P241" s="74"/>
      <c r="Q241" s="137"/>
    </row>
    <row r="242" spans="1:17" s="95" customFormat="1" ht="12" customHeight="1">
      <c r="A242" s="93" t="s">
        <v>153</v>
      </c>
      <c r="B242" s="93"/>
      <c r="C242" s="75" t="s">
        <v>69</v>
      </c>
      <c r="D242" s="94"/>
      <c r="E242" s="94"/>
      <c r="F242" s="232">
        <v>1574222540.5840003</v>
      </c>
      <c r="G242" s="232">
        <v>1507886860.3410003</v>
      </c>
      <c r="H242" s="74">
        <f>+F242-G242</f>
        <v>66335680.24300003</v>
      </c>
      <c r="I242" s="137">
        <f>IF(G242&lt;0,IF(H242=0,0,IF(OR(G242=0,F242=0),"N.M.",IF(ABS(H242/G242)&gt;=10,"N.M.",H242/(-G242)))),IF(H242=0,0,IF(OR(G242=0,F242=0),"N.M.",IF(ABS(H242/G242)&gt;=10,"N.M.",H242/G242))))</f>
        <v>0.04399247847282029</v>
      </c>
      <c r="J242" s="164"/>
      <c r="K242" s="232">
        <v>1575210289.6509995</v>
      </c>
      <c r="L242" s="74">
        <f>+F242-K242</f>
        <v>-987749.066999197</v>
      </c>
      <c r="M242" s="137" t="str">
        <f>IF(K242&lt;0,IF(L242=0,0,IF(OR(K242=0,N242=0),"N.M.",IF(ABS(L242/K242)&gt;=10,"N.M.",L242/(-K242)))),IF(L242=0,0,IF(OR(K242=0,N242=0),"N.M.",IF(ABS(L242/K242)&gt;=10,"N.M.",L242/K242))))</f>
        <v>N.M.</v>
      </c>
      <c r="N242" s="164"/>
      <c r="O242" s="232">
        <v>1573464080.4780002</v>
      </c>
      <c r="P242" s="74">
        <f>+F242-O242</f>
        <v>758460.106000185</v>
      </c>
      <c r="Q242" s="137">
        <f>IF(O242&lt;0,IF(P242=0,0,IF(OR(O242=0,F242=0),"N.M.",IF(ABS(P242/O242)&gt;=10,"N.M.",P242/(-O242)))),IF(P242=0,0,IF(OR(O242=0,F242=0),"N.M.",IF(ABS(P242/O242)&gt;=10,"N.M.",P242/O242))))</f>
        <v>0.00048203204344504235</v>
      </c>
    </row>
    <row r="243" spans="2:17" s="89" customFormat="1" ht="12" customHeight="1">
      <c r="B243" s="90"/>
      <c r="C243" s="91"/>
      <c r="D243" s="92"/>
      <c r="E243" s="92"/>
      <c r="F243" s="233" t="str">
        <f>IF(ABS(F31+F61+F184+F211+F240-F242)&gt;$C$580,$C$581," ")</f>
        <v> </v>
      </c>
      <c r="G243" s="233" t="str">
        <f>IF(ABS(G31+G61+G184+G211+G240-G242)&gt;$C$580,$C$581," ")</f>
        <v> </v>
      </c>
      <c r="H243" s="233"/>
      <c r="I243" s="140"/>
      <c r="J243" s="165"/>
      <c r="K243" s="233" t="str">
        <f>IF(ABS(K31+K61+K184+K211+K240-K242)&gt;$C$580,$C$581," ")</f>
        <v> </v>
      </c>
      <c r="L243" s="233"/>
      <c r="M243" s="140"/>
      <c r="N243" s="165"/>
      <c r="O243" s="233" t="str">
        <f>IF(ABS(O31+O61+O184+O211+O240-O242)&gt;$C$580,$C$581," ")</f>
        <v> </v>
      </c>
      <c r="P243" s="233"/>
      <c r="Q243" s="140"/>
    </row>
    <row r="244" spans="3:17" s="63" customFormat="1" ht="12.75">
      <c r="C244" s="62" t="s">
        <v>181</v>
      </c>
      <c r="D244" s="64"/>
      <c r="E244" s="64"/>
      <c r="F244" s="231"/>
      <c r="G244" s="231"/>
      <c r="H244" s="244"/>
      <c r="I244" s="65"/>
      <c r="J244" s="158"/>
      <c r="K244" s="231"/>
      <c r="L244" s="244"/>
      <c r="M244" s="65"/>
      <c r="N244" s="158"/>
      <c r="O244" s="231"/>
      <c r="P244" s="244"/>
      <c r="Q244" s="65"/>
    </row>
    <row r="245" spans="3:17" ht="12.75">
      <c r="C245" s="97" t="s">
        <v>170</v>
      </c>
      <c r="D245" s="98"/>
      <c r="E245" s="99"/>
      <c r="F245" s="98"/>
      <c r="G245" s="98"/>
      <c r="H245" s="98"/>
      <c r="I245" s="141"/>
      <c r="J245" s="166"/>
      <c r="K245" s="98"/>
      <c r="L245" s="98"/>
      <c r="M245" s="141"/>
      <c r="N245" s="166"/>
      <c r="O245" s="98"/>
      <c r="P245" s="98"/>
      <c r="Q245" s="141"/>
    </row>
    <row r="246" spans="3:17" s="1" customFormat="1" ht="12.75">
      <c r="C246" s="100" t="str">
        <f>"Authorized: "&amp;TEXT(CSA,"#,##0")&amp;" Shares"</f>
        <v>Authorized: 2,000,000 Shares</v>
      </c>
      <c r="D246" s="101" t="s">
        <v>18</v>
      </c>
      <c r="E246" s="102"/>
      <c r="F246" s="101" t="s">
        <v>18</v>
      </c>
      <c r="G246" s="101"/>
      <c r="H246" s="101" t="s">
        <v>18</v>
      </c>
      <c r="I246" s="142"/>
      <c r="J246" s="167"/>
      <c r="K246" s="101" t="s">
        <v>18</v>
      </c>
      <c r="L246" s="101" t="s">
        <v>18</v>
      </c>
      <c r="M246" s="142"/>
      <c r="N246" s="167"/>
      <c r="O246" s="101" t="s">
        <v>18</v>
      </c>
      <c r="P246" s="101" t="s">
        <v>18</v>
      </c>
      <c r="Q246" s="142"/>
    </row>
    <row r="247" spans="3:17" s="1" customFormat="1" ht="12.75">
      <c r="C247" s="100" t="str">
        <f>"Outstanding: "&amp;TEXT(CSO,"#,##0")&amp;" Shares"</f>
        <v>Outstanding: 1,009,000 Shares</v>
      </c>
      <c r="D247" s="101" t="s">
        <v>18</v>
      </c>
      <c r="E247" s="102"/>
      <c r="F247" s="101" t="s">
        <v>18</v>
      </c>
      <c r="G247" s="101"/>
      <c r="H247" s="101" t="s">
        <v>18</v>
      </c>
      <c r="I247" s="142"/>
      <c r="J247" s="167"/>
      <c r="K247" s="101" t="s">
        <v>18</v>
      </c>
      <c r="L247" s="101" t="s">
        <v>18</v>
      </c>
      <c r="M247" s="142"/>
      <c r="N247" s="167"/>
      <c r="O247" s="101" t="s">
        <v>18</v>
      </c>
      <c r="P247" s="101" t="s">
        <v>18</v>
      </c>
      <c r="Q247" s="142"/>
    </row>
    <row r="248" spans="3:17" s="1" customFormat="1" ht="0.75" customHeight="1" hidden="1" outlineLevel="1">
      <c r="C248" s="100"/>
      <c r="D248" s="101"/>
      <c r="E248" s="102"/>
      <c r="F248" s="101"/>
      <c r="G248" s="101"/>
      <c r="H248" s="101"/>
      <c r="I248" s="142"/>
      <c r="J248" s="167"/>
      <c r="K248" s="101"/>
      <c r="L248" s="101"/>
      <c r="M248" s="142"/>
      <c r="N248" s="167"/>
      <c r="O248" s="101"/>
      <c r="P248" s="101"/>
      <c r="Q248" s="142"/>
    </row>
    <row r="249" spans="1:17" s="15" customFormat="1" ht="12.75" hidden="1" outlineLevel="2">
      <c r="A249" s="15" t="s">
        <v>799</v>
      </c>
      <c r="B249" s="15" t="s">
        <v>800</v>
      </c>
      <c r="C249" s="134" t="s">
        <v>801</v>
      </c>
      <c r="D249" s="16"/>
      <c r="E249" s="16"/>
      <c r="F249" s="16">
        <v>50450000</v>
      </c>
      <c r="G249" s="16">
        <v>50450000</v>
      </c>
      <c r="H249" s="16">
        <f>+F249-G249</f>
        <v>0</v>
      </c>
      <c r="I249" s="53">
        <f>IF(G249&lt;0,IF(H249=0,0,IF(OR(G249=0,F249=0),"N.M.",IF(ABS(H249/G249)&gt;=10,"N.M.",H249/(-G249)))),IF(H249=0,0,IF(OR(G249=0,F249=0),"N.M.",IF(ABS(H249/G249)&gt;=10,"N.M.",H249/G249))))</f>
        <v>0</v>
      </c>
      <c r="J249" s="174"/>
      <c r="K249" s="256">
        <v>50450000</v>
      </c>
      <c r="L249" s="16">
        <f>+F249-K249</f>
        <v>0</v>
      </c>
      <c r="M249" s="53">
        <f>IF(K249&lt;0,IF(L249=0,0,IF(OR(K249=0,N249=0),"N.M.",IF(ABS(L249/K249)&gt;=10,"N.M.",L249/(-K249)))),IF(L249=0,0,IF(OR(K249=0,N249=0),"N.M.",IF(ABS(L249/K249)&gt;=10,"N.M.",L249/K249))))</f>
        <v>0</v>
      </c>
      <c r="N249" s="174"/>
      <c r="O249" s="256">
        <v>50450000</v>
      </c>
      <c r="P249" s="16">
        <f>+F249-O249</f>
        <v>0</v>
      </c>
      <c r="Q249" s="53">
        <f>IF(O249&lt;0,IF(P249=0,0,IF(OR(O249=0,F249=0),"N.M.",IF(ABS(P249/O249)&gt;=10,"N.M.",P249/(-O249)))),IF(P249=0,0,IF(OR(O249=0,F249=0),"N.M.",IF(ABS(P249/O249)&gt;=10,"N.M.",P249/O249))))</f>
        <v>0</v>
      </c>
    </row>
    <row r="250" spans="1:17" ht="12.75" collapsed="1">
      <c r="A250" s="11" t="s">
        <v>241</v>
      </c>
      <c r="C250" s="111" t="s">
        <v>175</v>
      </c>
      <c r="D250" s="103"/>
      <c r="E250" s="104"/>
      <c r="F250" s="103">
        <v>50450000</v>
      </c>
      <c r="G250" s="103">
        <v>50450000</v>
      </c>
      <c r="H250" s="51">
        <f>+F250-G250</f>
        <v>0</v>
      </c>
      <c r="I250" s="136">
        <f>IF(G250&lt;0,IF(H250=0,0,IF(OR(G250=0,F250=0),"N.M.",IF(ABS(H250/G250)&gt;=10,"N.M.",H250/(-G250)))),IF(H250=0,0,IF(OR(G250=0,F250=0),"N.M.",IF(ABS(H250/G250)&gt;=10,"N.M.",H250/G250))))</f>
        <v>0</v>
      </c>
      <c r="J250" s="166"/>
      <c r="K250" s="103">
        <v>50450000</v>
      </c>
      <c r="L250" s="51">
        <f>+F250-K250</f>
        <v>0</v>
      </c>
      <c r="M250" s="136">
        <f>IF(K250&lt;0,IF(L250=0,0,IF(OR(K250=0,N250=0),"N.M.",IF(ABS(L250/K250)&gt;=10,"N.M.",L250/(-K250)))),IF(L250=0,0,IF(OR(K250=0,N250=0),"N.M.",IF(ABS(L250/K250)&gt;=10,"N.M.",L250/K250))))</f>
        <v>0</v>
      </c>
      <c r="N250" s="166"/>
      <c r="O250" s="103">
        <v>50450000</v>
      </c>
      <c r="P250" s="51">
        <f>+F250-O250</f>
        <v>0</v>
      </c>
      <c r="Q250" s="136">
        <f>IF(O250&lt;0,IF(P250=0,0,IF(OR(O250=0,F250=0),"N.M.",IF(ABS(P250/O250)&gt;=10,"N.M.",P250/(-O250)))),IF(P250=0,0,IF(OR(O250=0,F250=0),"N.M.",IF(ABS(P250/O250)&gt;=10,"N.M.",P250/O250))))</f>
        <v>0</v>
      </c>
    </row>
    <row r="251" spans="3:17" ht="0.75" customHeight="1" hidden="1" outlineLevel="1">
      <c r="C251" s="111"/>
      <c r="D251" s="103"/>
      <c r="E251" s="104"/>
      <c r="F251" s="103"/>
      <c r="G251" s="103"/>
      <c r="H251" s="51"/>
      <c r="I251" s="136"/>
      <c r="J251" s="166"/>
      <c r="K251" s="103"/>
      <c r="L251" s="51"/>
      <c r="M251" s="136"/>
      <c r="N251" s="166"/>
      <c r="O251" s="103"/>
      <c r="P251" s="51"/>
      <c r="Q251" s="136"/>
    </row>
    <row r="252" spans="1:17" ht="12.75" collapsed="1">
      <c r="A252" s="11" t="s">
        <v>242</v>
      </c>
      <c r="C252" s="111" t="s">
        <v>176</v>
      </c>
      <c r="D252" s="103"/>
      <c r="E252" s="104"/>
      <c r="F252" s="103">
        <v>0</v>
      </c>
      <c r="G252" s="103">
        <v>0</v>
      </c>
      <c r="H252" s="51">
        <f>+F252-G252</f>
        <v>0</v>
      </c>
      <c r="I252" s="136">
        <f>IF(G252&lt;0,IF(H252=0,0,IF(OR(G252=0,F252=0),"N.M.",IF(ABS(H252/G252)&gt;=10,"N.M.",H252/(-G252)))),IF(H252=0,0,IF(OR(G252=0,F252=0),"N.M.",IF(ABS(H252/G252)&gt;=10,"N.M.",H252/G252))))</f>
        <v>0</v>
      </c>
      <c r="J252" s="166"/>
      <c r="K252" s="103">
        <v>0</v>
      </c>
      <c r="L252" s="51">
        <f>+F252-K252</f>
        <v>0</v>
      </c>
      <c r="M252" s="136">
        <f>IF(K252&lt;0,IF(L252=0,0,IF(OR(K252=0,N252=0),"N.M.",IF(ABS(L252/K252)&gt;=10,"N.M.",L252/(-K252)))),IF(L252=0,0,IF(OR(K252=0,N252=0),"N.M.",IF(ABS(L252/K252)&gt;=10,"N.M.",L252/K252))))</f>
        <v>0</v>
      </c>
      <c r="N252" s="166"/>
      <c r="O252" s="103">
        <v>0</v>
      </c>
      <c r="P252" s="51">
        <f>+F252-O252</f>
        <v>0</v>
      </c>
      <c r="Q252" s="136">
        <f>IF(O252&lt;0,IF(P252=0,0,IF(OR(O252=0,F252=0),"N.M.",IF(ABS(P252/O252)&gt;=10,"N.M.",P252/(-O252)))),IF(P252=0,0,IF(OR(O252=0,F252=0),"N.M.",IF(ABS(P252/O252)&gt;=10,"N.M.",P252/O252))))</f>
        <v>0</v>
      </c>
    </row>
    <row r="253" spans="3:17" ht="0.75" customHeight="1" hidden="1" outlineLevel="1">
      <c r="C253" s="111"/>
      <c r="D253" s="103"/>
      <c r="E253" s="104"/>
      <c r="F253" s="103"/>
      <c r="G253" s="103"/>
      <c r="H253" s="51"/>
      <c r="I253" s="136"/>
      <c r="J253" s="166"/>
      <c r="K253" s="103"/>
      <c r="L253" s="51"/>
      <c r="M253" s="136"/>
      <c r="N253" s="166"/>
      <c r="O253" s="103"/>
      <c r="P253" s="51"/>
      <c r="Q253" s="136"/>
    </row>
    <row r="254" spans="1:17" s="15" customFormat="1" ht="12.75" hidden="1" outlineLevel="2">
      <c r="A254" s="15" t="s">
        <v>802</v>
      </c>
      <c r="B254" s="15" t="s">
        <v>803</v>
      </c>
      <c r="C254" s="134" t="s">
        <v>804</v>
      </c>
      <c r="D254" s="16"/>
      <c r="E254" s="16"/>
      <c r="F254" s="16">
        <v>238750000</v>
      </c>
      <c r="G254" s="16">
        <v>238750000</v>
      </c>
      <c r="H254" s="16">
        <f>+F254-G254</f>
        <v>0</v>
      </c>
      <c r="I254" s="53">
        <f>IF(G254&lt;0,IF(H254=0,0,IF(OR(G254=0,F254=0),"N.M.",IF(ABS(H254/G254)&gt;=10,"N.M.",H254/(-G254)))),IF(H254=0,0,IF(OR(G254=0,F254=0),"N.M.",IF(ABS(H254/G254)&gt;=10,"N.M.",H254/G254))))</f>
        <v>0</v>
      </c>
      <c r="J254" s="174"/>
      <c r="K254" s="256">
        <v>238750000</v>
      </c>
      <c r="L254" s="16">
        <f>+F254-K254</f>
        <v>0</v>
      </c>
      <c r="M254" s="53">
        <f>IF(K254&lt;0,IF(L254=0,0,IF(OR(K254=0,N254=0),"N.M.",IF(ABS(L254/K254)&gt;=10,"N.M.",L254/(-K254)))),IF(L254=0,0,IF(OR(K254=0,N254=0),"N.M.",IF(ABS(L254/K254)&gt;=10,"N.M.",L254/K254))))</f>
        <v>0</v>
      </c>
      <c r="N254" s="174"/>
      <c r="O254" s="256">
        <v>238750000</v>
      </c>
      <c r="P254" s="16">
        <f>+F254-O254</f>
        <v>0</v>
      </c>
      <c r="Q254" s="53">
        <f>IF(O254&lt;0,IF(P254=0,0,IF(OR(O254=0,F254=0),"N.M.",IF(ABS(P254/O254)&gt;=10,"N.M.",P254/(-O254)))),IF(P254=0,0,IF(OR(O254=0,F254=0),"N.M.",IF(ABS(P254/O254)&gt;=10,"N.M.",P254/O254))))</f>
        <v>0</v>
      </c>
    </row>
    <row r="255" spans="1:17" s="15" customFormat="1" ht="12.75" hidden="1" outlineLevel="2">
      <c r="A255" s="15" t="s">
        <v>805</v>
      </c>
      <c r="B255" s="15" t="s">
        <v>806</v>
      </c>
      <c r="C255" s="134" t="s">
        <v>807</v>
      </c>
      <c r="D255" s="16"/>
      <c r="E255" s="16"/>
      <c r="F255" s="16">
        <v>-113928</v>
      </c>
      <c r="G255" s="16">
        <v>-400061.9</v>
      </c>
      <c r="H255" s="16">
        <f>+F255-G255</f>
        <v>286133.9</v>
      </c>
      <c r="I255" s="53">
        <f>IF(G255&lt;0,IF(H255=0,0,IF(OR(G255=0,F255=0),"N.M.",IF(ABS(H255/G255)&gt;=10,"N.M.",H255/(-G255)))),IF(H255=0,0,IF(OR(G255=0,F255=0),"N.M.",IF(ABS(H255/G255)&gt;=10,"N.M.",H255/G255))))</f>
        <v>0.7152240690753107</v>
      </c>
      <c r="J255" s="174"/>
      <c r="K255" s="256">
        <v>-83138.32</v>
      </c>
      <c r="L255" s="16">
        <f>+F255-K255</f>
        <v>-30789.679999999993</v>
      </c>
      <c r="M255" s="53" t="str">
        <f>IF(K255&lt;0,IF(L255=0,0,IF(OR(K255=0,N255=0),"N.M.",IF(ABS(L255/K255)&gt;=10,"N.M.",L255/(-K255)))),IF(L255=0,0,IF(OR(K255=0,N255=0),"N.M.",IF(ABS(L255/K255)&gt;=10,"N.M.",L255/K255))))</f>
        <v>N.M.</v>
      </c>
      <c r="N255" s="174"/>
      <c r="O255" s="256">
        <v>-48318.73</v>
      </c>
      <c r="P255" s="16">
        <f>+F255-O255</f>
        <v>-65609.26999999999</v>
      </c>
      <c r="Q255" s="53">
        <f>IF(O255&lt;0,IF(P255=0,0,IF(OR(O255=0,F255=0),"N.M.",IF(ABS(P255/O255)&gt;=10,"N.M.",P255/(-O255)))),IF(P255=0,0,IF(OR(O255=0,F255=0),"N.M.",IF(ABS(P255/O255)&gt;=10,"N.M.",P255/O255))))</f>
        <v>-1.3578434284179237</v>
      </c>
    </row>
    <row r="256" spans="1:17" s="15" customFormat="1" ht="12.75" hidden="1" outlineLevel="2">
      <c r="A256" s="15" t="s">
        <v>808</v>
      </c>
      <c r="B256" s="15" t="s">
        <v>809</v>
      </c>
      <c r="C256" s="134" t="s">
        <v>810</v>
      </c>
      <c r="D256" s="16"/>
      <c r="E256" s="16"/>
      <c r="F256" s="16">
        <v>-392740.14</v>
      </c>
      <c r="G256" s="16">
        <v>-453161.7</v>
      </c>
      <c r="H256" s="16">
        <f>+F256-G256</f>
        <v>60421.56</v>
      </c>
      <c r="I256" s="53">
        <f>IF(G256&lt;0,IF(H256=0,0,IF(OR(G256=0,F256=0),"N.M.",IF(ABS(H256/G256)&gt;=10,"N.M.",H256/(-G256)))),IF(H256=0,0,IF(OR(G256=0,F256=0),"N.M.",IF(ABS(H256/G256)&gt;=10,"N.M.",H256/G256))))</f>
        <v>0.13333333333333333</v>
      </c>
      <c r="J256" s="174"/>
      <c r="K256" s="256">
        <v>-397775.27</v>
      </c>
      <c r="L256" s="16">
        <f>+F256-K256</f>
        <v>5035.130000000005</v>
      </c>
      <c r="M256" s="53" t="str">
        <f>IF(K256&lt;0,IF(L256=0,0,IF(OR(K256=0,N256=0),"N.M.",IF(ABS(L256/K256)&gt;=10,"N.M.",L256/(-K256)))),IF(L256=0,0,IF(OR(K256=0,N256=0),"N.M.",IF(ABS(L256/K256)&gt;=10,"N.M.",L256/K256))))</f>
        <v>N.M.</v>
      </c>
      <c r="N256" s="174"/>
      <c r="O256" s="256">
        <v>-402810.4</v>
      </c>
      <c r="P256" s="16">
        <f>+F256-O256</f>
        <v>10070.26000000001</v>
      </c>
      <c r="Q256" s="53">
        <f>IF(O256&lt;0,IF(P256=0,0,IF(OR(O256=0,F256=0),"N.M.",IF(ABS(P256/O256)&gt;=10,"N.M.",P256/(-O256)))),IF(P256=0,0,IF(OR(O256=0,F256=0),"N.M.",IF(ABS(P256/O256)&gt;=10,"N.M.",P256/O256))))</f>
        <v>0.025000000000000022</v>
      </c>
    </row>
    <row r="257" spans="1:17" ht="12.75" collapsed="1">
      <c r="A257" s="11" t="s">
        <v>243</v>
      </c>
      <c r="C257" s="111" t="s">
        <v>177</v>
      </c>
      <c r="D257" s="103"/>
      <c r="E257" s="104"/>
      <c r="F257" s="103">
        <v>238243331.86</v>
      </c>
      <c r="G257" s="103">
        <v>237896776.4</v>
      </c>
      <c r="H257" s="51">
        <f>+F257-G257</f>
        <v>346555.46000000834</v>
      </c>
      <c r="I257" s="136">
        <f>IF(G257&lt;0,IF(H257=0,0,IF(OR(G257=0,F257=0),"N.M.",IF(ABS(H257/G257)&gt;=10,"N.M.",H257/(-G257)))),IF(H257=0,0,IF(OR(G257=0,F257=0),"N.M.",IF(ABS(H257/G257)&gt;=10,"N.M.",H257/G257))))</f>
        <v>0.0014567471877689905</v>
      </c>
      <c r="J257" s="166"/>
      <c r="K257" s="103">
        <v>238269086.41</v>
      </c>
      <c r="L257" s="51">
        <f>+F257-K257</f>
        <v>-25754.54999998212</v>
      </c>
      <c r="M257" s="136" t="str">
        <f>IF(K257&lt;0,IF(L257=0,0,IF(OR(K257=0,N257=0),"N.M.",IF(ABS(L257/K257)&gt;=10,"N.M.",L257/(-K257)))),IF(L257=0,0,IF(OR(K257=0,N257=0),"N.M.",IF(ABS(L257/K257)&gt;=10,"N.M.",L257/K257))))</f>
        <v>N.M.</v>
      </c>
      <c r="N257" s="166"/>
      <c r="O257" s="103">
        <v>238298870.87</v>
      </c>
      <c r="P257" s="51">
        <f>+F257-O257</f>
        <v>-55539.00999999046</v>
      </c>
      <c r="Q257" s="136">
        <f>IF(O257&lt;0,IF(P257=0,0,IF(OR(O257=0,F257=0),"N.M.",IF(ABS(P257/O257)&gt;=10,"N.M.",P257/(-O257)))),IF(P257=0,0,IF(OR(O257=0,F257=0),"N.M.",IF(ABS(P257/O257)&gt;=10,"N.M.",P257/O257))))</f>
        <v>-0.00023306451179237373</v>
      </c>
    </row>
    <row r="258" spans="3:17" ht="0.75" customHeight="1" hidden="1" outlineLevel="1">
      <c r="C258" s="111"/>
      <c r="D258" s="103"/>
      <c r="E258" s="104"/>
      <c r="F258" s="103"/>
      <c r="G258" s="103"/>
      <c r="H258" s="51"/>
      <c r="I258" s="136"/>
      <c r="J258" s="166"/>
      <c r="K258" s="103"/>
      <c r="L258" s="51"/>
      <c r="M258" s="136"/>
      <c r="N258" s="166"/>
      <c r="O258" s="103"/>
      <c r="P258" s="51"/>
      <c r="Q258" s="136"/>
    </row>
    <row r="259" spans="1:17" ht="12.75" collapsed="1">
      <c r="A259" s="11" t="s">
        <v>244</v>
      </c>
      <c r="C259" s="112" t="s">
        <v>228</v>
      </c>
      <c r="D259" s="103"/>
      <c r="E259" s="104"/>
      <c r="F259" s="234">
        <v>163710016.33600003</v>
      </c>
      <c r="G259" s="234">
        <v>148119740.37900004</v>
      </c>
      <c r="H259" s="197">
        <f>+F259-G259</f>
        <v>15590275.956999987</v>
      </c>
      <c r="I259" s="138">
        <f>IF(G259&lt;0,IF(H259=0,0,IF(OR(G259=0,F259=0),"N.M.",IF(ABS(H259/G259)&gt;=10,"N.M.",H259/(-G259)))),IF(H259=0,0,IF(OR(G259=0,F259=0),"N.M.",IF(ABS(H259/G259)&gt;=10,"N.M.",H259/G259))))</f>
        <v>0.10525454552585976</v>
      </c>
      <c r="J259" s="166"/>
      <c r="K259" s="234">
        <v>165522915.7029999</v>
      </c>
      <c r="L259" s="197">
        <f>+F259-K259</f>
        <v>-1812899.3669998646</v>
      </c>
      <c r="M259" s="138" t="str">
        <f>IF(K259&lt;0,IF(L259=0,0,IF(OR(K259=0,N259=0),"N.M.",IF(ABS(L259/K259)&gt;=10,"N.M.",L259/(-K259)))),IF(L259=0,0,IF(OR(K259=0,N259=0),"N.M.",IF(ABS(L259/K259)&gt;=10,"N.M.",L259/K259))))</f>
        <v>N.M.</v>
      </c>
      <c r="N259" s="166"/>
      <c r="O259" s="234">
        <v>157466514.06299987</v>
      </c>
      <c r="P259" s="197">
        <f>+F259-O259</f>
        <v>6243502.273000151</v>
      </c>
      <c r="Q259" s="138">
        <f>IF(O259&lt;0,IF(P259=0,0,IF(OR(O259=0,F259=0),"N.M.",IF(ABS(P259/O259)&gt;=10,"N.M.",P259/(-O259)))),IF(P259=0,0,IF(OR(O259=0,F259=0),"N.M.",IF(ABS(P259/O259)&gt;=10,"N.M.",P259/O259))))</f>
        <v>0.03964971416400457</v>
      </c>
    </row>
    <row r="260" spans="1:17" s="13" customFormat="1" ht="12.75">
      <c r="A260" s="13" t="s">
        <v>245</v>
      </c>
      <c r="C260" s="110" t="s">
        <v>171</v>
      </c>
      <c r="D260" s="33"/>
      <c r="F260" s="33">
        <v>452403348.1959999</v>
      </c>
      <c r="G260" s="33">
        <v>436466516.77900004</v>
      </c>
      <c r="H260" s="74">
        <f>+F260-G260</f>
        <v>15936831.416999876</v>
      </c>
      <c r="I260" s="137">
        <f>IF(G260&lt;0,IF(H260=0,0,IF(OR(G260=0,F260=0),"N.M.",IF(ABS(H260/G260)&gt;=10,"N.M.",H260/(-G260)))),IF(H260=0,0,IF(OR(G260=0,F260=0),"N.M.",IF(ABS(H260/G260)&gt;=10,"N.M.",H260/G260))))</f>
        <v>0.036513296677621924</v>
      </c>
      <c r="J260" s="168"/>
      <c r="K260" s="33">
        <v>454242002.1129999</v>
      </c>
      <c r="L260" s="74">
        <f>+F260-K260</f>
        <v>-1838653.9169999957</v>
      </c>
      <c r="M260" s="137" t="str">
        <f>IF(K260&lt;0,IF(L260=0,0,IF(OR(K260=0,N260=0),"N.M.",IF(ABS(L260/K260)&gt;=10,"N.M.",L260/(-K260)))),IF(L260=0,0,IF(OR(K260=0,N260=0),"N.M.",IF(ABS(L260/K260)&gt;=10,"N.M.",L260/K260))))</f>
        <v>N.M.</v>
      </c>
      <c r="N260" s="168"/>
      <c r="O260" s="33">
        <v>446215384.93300027</v>
      </c>
      <c r="P260" s="74">
        <f>+F260-O260</f>
        <v>6187963.262999654</v>
      </c>
      <c r="Q260" s="137">
        <f>IF(O260&lt;0,IF(P260=0,0,IF(OR(O260=0,F260=0),"N.M.",IF(ABS(P260/O260)&gt;=10,"N.M.",P260/(-O260)))),IF(P260=0,0,IF(OR(O260=0,F260=0),"N.M.",IF(ABS(P260/O260)&gt;=10,"N.M.",P260/O260))))</f>
        <v>0.013867660040293732</v>
      </c>
    </row>
    <row r="261" spans="3:17" ht="12.75">
      <c r="C261" s="105"/>
      <c r="D261" s="105"/>
      <c r="E261" s="105"/>
      <c r="F261" s="108"/>
      <c r="G261" s="108"/>
      <c r="H261" s="108"/>
      <c r="I261" s="143"/>
      <c r="J261" s="169"/>
      <c r="K261" s="108"/>
      <c r="L261" s="108"/>
      <c r="M261" s="143"/>
      <c r="N261" s="169"/>
      <c r="O261" s="108"/>
      <c r="P261" s="108"/>
      <c r="Q261" s="143"/>
    </row>
    <row r="262" spans="3:17" ht="0.75" customHeight="1" hidden="1" outlineLevel="1">
      <c r="C262" s="105"/>
      <c r="D262" s="108"/>
      <c r="E262" s="107"/>
      <c r="F262" s="108"/>
      <c r="G262" s="108"/>
      <c r="H262" s="108"/>
      <c r="I262" s="141"/>
      <c r="J262" s="166"/>
      <c r="K262" s="108"/>
      <c r="L262" s="108"/>
      <c r="M262" s="141"/>
      <c r="N262" s="166"/>
      <c r="O262" s="108"/>
      <c r="P262" s="108"/>
      <c r="Q262" s="141"/>
    </row>
    <row r="263" spans="1:17" ht="14.25" customHeight="1" collapsed="1">
      <c r="A263" s="11" t="s">
        <v>246</v>
      </c>
      <c r="C263" s="111" t="s">
        <v>178</v>
      </c>
      <c r="D263" s="103"/>
      <c r="E263" s="104"/>
      <c r="F263" s="103">
        <v>0</v>
      </c>
      <c r="G263" s="103">
        <v>0</v>
      </c>
      <c r="H263" s="51">
        <f>+F263-G263</f>
        <v>0</v>
      </c>
      <c r="I263" s="136">
        <f>IF(G263&lt;0,IF(H263=0,0,IF(OR(G263=0,F263=0),"N.M.",IF(ABS(H263/G263)&gt;=10,"N.M.",H263/(-G263)))),IF(H263=0,0,IF(OR(G263=0,F263=0),"N.M.",IF(ABS(H263/G263)&gt;=10,"N.M.",H263/G263))))</f>
        <v>0</v>
      </c>
      <c r="J263" s="166"/>
      <c r="K263" s="103">
        <v>0</v>
      </c>
      <c r="L263" s="51">
        <f>+F263-K263</f>
        <v>0</v>
      </c>
      <c r="M263" s="136">
        <f>IF(K263&lt;0,IF(L263=0,0,IF(OR(K263=0,N263=0),"N.M.",IF(ABS(L263/K263)&gt;=10,"N.M.",L263/(-K263)))),IF(L263=0,0,IF(OR(K263=0,N263=0),"N.M.",IF(ABS(L263/K263)&gt;=10,"N.M.",L263/K263))))</f>
        <v>0</v>
      </c>
      <c r="N263" s="166"/>
      <c r="O263" s="103">
        <v>0</v>
      </c>
      <c r="P263" s="51">
        <f>+F263-O263</f>
        <v>0</v>
      </c>
      <c r="Q263" s="136">
        <f>IF(O263&lt;0,IF(P263=0,0,IF(OR(O263=0,F263=0),"N.M.",IF(ABS(P263/O263)&gt;=10,"N.M.",P263/(-O263)))),IF(P263=0,0,IF(OR(O263=0,F263=0),"N.M.",IF(ABS(P263/O263)&gt;=10,"N.M.",P263/O263))))</f>
        <v>0</v>
      </c>
    </row>
    <row r="264" spans="3:17" ht="0.75" customHeight="1" hidden="1" outlineLevel="1">
      <c r="C264" s="111"/>
      <c r="D264" s="103"/>
      <c r="E264" s="104"/>
      <c r="F264" s="103"/>
      <c r="G264" s="103"/>
      <c r="H264" s="51"/>
      <c r="I264" s="136"/>
      <c r="J264" s="166"/>
      <c r="K264" s="103"/>
      <c r="L264" s="51"/>
      <c r="M264" s="136"/>
      <c r="N264" s="166"/>
      <c r="O264" s="103"/>
      <c r="P264" s="51"/>
      <c r="Q264" s="136"/>
    </row>
    <row r="265" spans="1:17" ht="12.75" collapsed="1">
      <c r="A265" s="11" t="s">
        <v>247</v>
      </c>
      <c r="C265" s="112" t="s">
        <v>179</v>
      </c>
      <c r="D265" s="103"/>
      <c r="E265" s="104"/>
      <c r="F265" s="234">
        <v>0</v>
      </c>
      <c r="G265" s="234">
        <v>0</v>
      </c>
      <c r="H265" s="197">
        <f>+F265-G265</f>
        <v>0</v>
      </c>
      <c r="I265" s="138">
        <f>IF(G265&lt;0,IF(H265=0,0,IF(OR(G265=0,F265=0),"N.M.",IF(ABS(H265/G265)&gt;=10,"N.M.",H265/(-G265)))),IF(H265=0,0,IF(OR(G265=0,F265=0),"N.M.",IF(ABS(H265/G265)&gt;=10,"N.M.",H265/G265))))</f>
        <v>0</v>
      </c>
      <c r="J265" s="166"/>
      <c r="K265" s="234">
        <v>0</v>
      </c>
      <c r="L265" s="197">
        <f>+F265-K265</f>
        <v>0</v>
      </c>
      <c r="M265" s="138">
        <f>IF(K265&lt;0,IF(L265=0,0,IF(OR(K265=0,N265=0),"N.M.",IF(ABS(L265/K265)&gt;=10,"N.M.",L265/(-K265)))),IF(L265=0,0,IF(OR(K265=0,N265=0),"N.M.",IF(ABS(L265/K265)&gt;=10,"N.M.",L265/K265))))</f>
        <v>0</v>
      </c>
      <c r="N265" s="166"/>
      <c r="O265" s="234">
        <v>0</v>
      </c>
      <c r="P265" s="197">
        <f>+F265-O265</f>
        <v>0</v>
      </c>
      <c r="Q265" s="138">
        <f>IF(O265&lt;0,IF(P265=0,0,IF(OR(O265=0,F265=0),"N.M.",IF(ABS(P265/O265)&gt;=10,"N.M.",P265/(-O265)))),IF(P265=0,0,IF(OR(O265=0,F265=0),"N.M.",IF(ABS(P265/O265)&gt;=10,"N.M.",P265/O265))))</f>
        <v>0</v>
      </c>
    </row>
    <row r="266" spans="3:17" s="13" customFormat="1" ht="12.75">
      <c r="C266" s="110" t="s">
        <v>172</v>
      </c>
      <c r="D266" s="33"/>
      <c r="F266" s="33">
        <f>+F265+F263</f>
        <v>0</v>
      </c>
      <c r="G266" s="33"/>
      <c r="H266" s="74">
        <f>+F266-G266</f>
        <v>0</v>
      </c>
      <c r="I266" s="137">
        <f>IF(G266&lt;0,IF(H266=0,0,IF(OR(G266=0,F266=0),"N.M.",IF(ABS(H266/G266)&gt;=10,"N.M.",H266/(-G266)))),IF(H266=0,0,IF(OR(G266=0,F266=0),"N.M.",IF(ABS(H266/G266)&gt;=10,"N.M.",H266/G266))))</f>
        <v>0</v>
      </c>
      <c r="J266" s="168"/>
      <c r="K266" s="33">
        <f>+K265+K263</f>
        <v>0</v>
      </c>
      <c r="L266" s="74">
        <f>+F266-K266</f>
        <v>0</v>
      </c>
      <c r="M266" s="137">
        <f>IF(K266&lt;0,IF(L266=0,0,IF(OR(K266=0,N266=0),"N.M.",IF(ABS(L266/K266)&gt;=10,"N.M.",L266/(-K266)))),IF(L266=0,0,IF(OR(K266=0,N266=0),"N.M.",IF(ABS(L266/K266)&gt;=10,"N.M.",L266/K266))))</f>
        <v>0</v>
      </c>
      <c r="N266" s="168"/>
      <c r="O266" s="33">
        <f>+O265+O263</f>
        <v>0</v>
      </c>
      <c r="P266" s="74">
        <f>+F266-O266</f>
        <v>0</v>
      </c>
      <c r="Q266" s="137">
        <f>IF(O266&lt;0,IF(P266=0,0,IF(OR(O266=0,F266=0),"N.M.",IF(ABS(P266/O266)&gt;=10,"N.M.",P266/(-O266)))),IF(P266=0,0,IF(OR(O266=0,F266=0),"N.M.",IF(ABS(P266/O266)&gt;=10,"N.M.",P266/O266))))</f>
        <v>0</v>
      </c>
    </row>
    <row r="267" spans="3:17" ht="12.75">
      <c r="C267" s="105"/>
      <c r="D267" s="108"/>
      <c r="E267" s="107"/>
      <c r="F267" s="108"/>
      <c r="G267" s="108"/>
      <c r="H267" s="108"/>
      <c r="I267" s="141"/>
      <c r="J267" s="166"/>
      <c r="K267" s="108"/>
      <c r="L267" s="108"/>
      <c r="M267" s="141"/>
      <c r="N267" s="166"/>
      <c r="O267" s="108"/>
      <c r="P267" s="108"/>
      <c r="Q267" s="141"/>
    </row>
    <row r="268" spans="1:17" s="14" customFormat="1" ht="12.75">
      <c r="A268" s="14" t="s">
        <v>248</v>
      </c>
      <c r="C268" s="109" t="s">
        <v>173</v>
      </c>
      <c r="D268" s="31"/>
      <c r="F268" s="31">
        <v>0</v>
      </c>
      <c r="G268" s="31">
        <v>0</v>
      </c>
      <c r="H268" s="74">
        <f>+F268-G268</f>
        <v>0</v>
      </c>
      <c r="I268" s="137">
        <f>IF(G268&lt;0,IF(H268=0,0,IF(OR(G268=0,F268=0),"N.M.",IF(ABS(H268/G268)&gt;=10,"N.M.",H268/(-G268)))),IF(H268=0,0,IF(OR(G268=0,F268=0),"N.M.",IF(ABS(H268/G268)&gt;=10,"N.M.",H268/G268))))</f>
        <v>0</v>
      </c>
      <c r="J268" s="170"/>
      <c r="K268" s="31">
        <v>0</v>
      </c>
      <c r="L268" s="74">
        <f>+F268-K268</f>
        <v>0</v>
      </c>
      <c r="M268" s="137">
        <f>IF(K268&lt;0,IF(L268=0,0,IF(OR(K268=0,N268=0),"N.M.",IF(ABS(L268/K268)&gt;=10,"N.M.",L268/(-K268)))),IF(L268=0,0,IF(OR(K268=0,N268=0),"N.M.",IF(ABS(L268/K268)&gt;=10,"N.M.",L268/K268))))</f>
        <v>0</v>
      </c>
      <c r="N268" s="170"/>
      <c r="O268" s="31">
        <v>0</v>
      </c>
      <c r="P268" s="74">
        <f>+F268-O268</f>
        <v>0</v>
      </c>
      <c r="Q268" s="137">
        <f>IF(O268&lt;0,IF(P268=0,0,IF(OR(O268=0,F268=0),"N.M.",IF(ABS(P268/O268)&gt;=10,"N.M.",P268/(-O268)))),IF(P268=0,0,IF(OR(O268=0,F268=0),"N.M.",IF(ABS(P268/O268)&gt;=10,"N.M.",P268/O268))))</f>
        <v>0</v>
      </c>
    </row>
    <row r="269" spans="3:17" ht="12.75">
      <c r="C269" s="105"/>
      <c r="D269" s="108"/>
      <c r="E269" s="107"/>
      <c r="F269" s="108"/>
      <c r="G269" s="108"/>
      <c r="H269" s="108"/>
      <c r="I269" s="141"/>
      <c r="J269" s="166"/>
      <c r="K269" s="108"/>
      <c r="L269" s="108"/>
      <c r="M269" s="141"/>
      <c r="N269" s="166"/>
      <c r="O269" s="108"/>
      <c r="P269" s="108"/>
      <c r="Q269" s="141"/>
    </row>
    <row r="270" spans="3:17" ht="0.75" customHeight="1" hidden="1" outlineLevel="1">
      <c r="C270" s="105"/>
      <c r="D270" s="108"/>
      <c r="E270" s="107"/>
      <c r="F270" s="108"/>
      <c r="G270" s="108"/>
      <c r="H270" s="108"/>
      <c r="I270" s="141"/>
      <c r="J270" s="166"/>
      <c r="K270" s="108"/>
      <c r="L270" s="108"/>
      <c r="M270" s="141"/>
      <c r="N270" s="166"/>
      <c r="O270" s="108"/>
      <c r="P270" s="108"/>
      <c r="Q270" s="141"/>
    </row>
    <row r="271" spans="1:17" s="15" customFormat="1" ht="12.75" hidden="1" outlineLevel="2">
      <c r="A271" s="15" t="s">
        <v>811</v>
      </c>
      <c r="B271" s="15" t="s">
        <v>812</v>
      </c>
      <c r="C271" s="134" t="s">
        <v>813</v>
      </c>
      <c r="D271" s="16"/>
      <c r="E271" s="16"/>
      <c r="F271" s="16">
        <v>20000000</v>
      </c>
      <c r="G271" s="16">
        <v>20000000</v>
      </c>
      <c r="H271" s="16">
        <f>+F271-G271</f>
        <v>0</v>
      </c>
      <c r="I271" s="53">
        <f>IF(G271&lt;0,IF(H271=0,0,IF(OR(G271=0,F271=0),"N.M.",IF(ABS(H271/G271)&gt;=10,"N.M.",H271/(-G271)))),IF(H271=0,0,IF(OR(G271=0,F271=0),"N.M.",IF(ABS(H271/G271)&gt;=10,"N.M.",H271/G271))))</f>
        <v>0</v>
      </c>
      <c r="J271" s="174"/>
      <c r="K271" s="256">
        <v>20000000</v>
      </c>
      <c r="L271" s="16">
        <f>+F271-K271</f>
        <v>0</v>
      </c>
      <c r="M271" s="53">
        <f>IF(K271&lt;0,IF(L271=0,0,IF(OR(K271=0,N271=0),"N.M.",IF(ABS(L271/K271)&gt;=10,"N.M.",L271/(-K271)))),IF(L271=0,0,IF(OR(K271=0,N271=0),"N.M.",IF(ABS(L271/K271)&gt;=10,"N.M.",L271/K271))))</f>
        <v>0</v>
      </c>
      <c r="N271" s="174"/>
      <c r="O271" s="256">
        <v>20000000</v>
      </c>
      <c r="P271" s="16">
        <f>+F271-O271</f>
        <v>0</v>
      </c>
      <c r="Q271" s="53">
        <f>IF(O271&lt;0,IF(P271=0,0,IF(OR(O271=0,F271=0),"N.M.",IF(ABS(P271/O271)&gt;=10,"N.M.",P271/(-O271)))),IF(P271=0,0,IF(OR(O271=0,F271=0),"N.M.",IF(ABS(P271/O271)&gt;=10,"N.M.",P271/O271))))</f>
        <v>0</v>
      </c>
    </row>
    <row r="272" spans="1:17" s="15" customFormat="1" ht="12.75" hidden="1" outlineLevel="2">
      <c r="A272" s="15" t="s">
        <v>814</v>
      </c>
      <c r="B272" s="15" t="s">
        <v>815</v>
      </c>
      <c r="C272" s="134" t="s">
        <v>816</v>
      </c>
      <c r="D272" s="16"/>
      <c r="E272" s="16"/>
      <c r="F272" s="16">
        <v>530000000</v>
      </c>
      <c r="G272" s="16">
        <v>530000000</v>
      </c>
      <c r="H272" s="16">
        <f>+F272-G272</f>
        <v>0</v>
      </c>
      <c r="I272" s="53">
        <f>IF(G272&lt;0,IF(H272=0,0,IF(OR(G272=0,F272=0),"N.M.",IF(ABS(H272/G272)&gt;=10,"N.M.",H272/(-G272)))),IF(H272=0,0,IF(OR(G272=0,F272=0),"N.M.",IF(ABS(H272/G272)&gt;=10,"N.M.",H272/G272))))</f>
        <v>0</v>
      </c>
      <c r="J272" s="174"/>
      <c r="K272" s="256">
        <v>530000000</v>
      </c>
      <c r="L272" s="16">
        <f>+F272-K272</f>
        <v>0</v>
      </c>
      <c r="M272" s="53">
        <f>IF(K272&lt;0,IF(L272=0,0,IF(OR(K272=0,N272=0),"N.M.",IF(ABS(L272/K272)&gt;=10,"N.M.",L272/(-K272)))),IF(L272=0,0,IF(OR(K272=0,N272=0),"N.M.",IF(ABS(L272/K272)&gt;=10,"N.M.",L272/K272))))</f>
        <v>0</v>
      </c>
      <c r="N272" s="174"/>
      <c r="O272" s="256">
        <v>530000000</v>
      </c>
      <c r="P272" s="16">
        <f>+F272-O272</f>
        <v>0</v>
      </c>
      <c r="Q272" s="53">
        <f>IF(O272&lt;0,IF(P272=0,0,IF(OR(O272=0,F272=0),"N.M.",IF(ABS(P272/O272)&gt;=10,"N.M.",P272/(-O272)))),IF(P272=0,0,IF(OR(O272=0,F272=0),"N.M.",IF(ABS(P272/O272)&gt;=10,"N.M.",P272/O272))))</f>
        <v>0</v>
      </c>
    </row>
    <row r="273" spans="1:17" s="15" customFormat="1" ht="12.75" hidden="1" outlineLevel="2">
      <c r="A273" s="15" t="s">
        <v>817</v>
      </c>
      <c r="B273" s="15" t="s">
        <v>818</v>
      </c>
      <c r="C273" s="134" t="s">
        <v>819</v>
      </c>
      <c r="D273" s="16"/>
      <c r="E273" s="16"/>
      <c r="F273" s="16">
        <v>-1083712.5</v>
      </c>
      <c r="G273" s="16">
        <v>-1250437.5</v>
      </c>
      <c r="H273" s="16">
        <f>+F273-G273</f>
        <v>166725</v>
      </c>
      <c r="I273" s="53">
        <f>IF(G273&lt;0,IF(H273=0,0,IF(OR(G273=0,F273=0),"N.M.",IF(ABS(H273/G273)&gt;=10,"N.M.",H273/(-G273)))),IF(H273=0,0,IF(OR(G273=0,F273=0),"N.M.",IF(ABS(H273/G273)&gt;=10,"N.M.",H273/G273))))</f>
        <v>0.13333333333333333</v>
      </c>
      <c r="J273" s="174"/>
      <c r="K273" s="256">
        <v>-1097606.25</v>
      </c>
      <c r="L273" s="16">
        <f>+F273-K273</f>
        <v>13893.75</v>
      </c>
      <c r="M273" s="53" t="str">
        <f>IF(K273&lt;0,IF(L273=0,0,IF(OR(K273=0,N273=0),"N.M.",IF(ABS(L273/K273)&gt;=10,"N.M.",L273/(-K273)))),IF(L273=0,0,IF(OR(K273=0,N273=0),"N.M.",IF(ABS(L273/K273)&gt;=10,"N.M.",L273/K273))))</f>
        <v>N.M.</v>
      </c>
      <c r="N273" s="174"/>
      <c r="O273" s="256">
        <v>-1111500</v>
      </c>
      <c r="P273" s="16">
        <f>+F273-O273</f>
        <v>27787.5</v>
      </c>
      <c r="Q273" s="53">
        <f>IF(O273&lt;0,IF(P273=0,0,IF(OR(O273=0,F273=0),"N.M.",IF(ABS(P273/O273)&gt;=10,"N.M.",P273/(-O273)))),IF(P273=0,0,IF(OR(O273=0,F273=0),"N.M.",IF(ABS(P273/O273)&gt;=10,"N.M.",P273/O273))))</f>
        <v>0.025</v>
      </c>
    </row>
    <row r="274" spans="1:17" s="13" customFormat="1" ht="12.75" collapsed="1">
      <c r="A274" s="13" t="s">
        <v>249</v>
      </c>
      <c r="C274" s="109" t="s">
        <v>180</v>
      </c>
      <c r="D274" s="33"/>
      <c r="F274" s="33">
        <v>548916287.5</v>
      </c>
      <c r="G274" s="33">
        <v>548749562.5</v>
      </c>
      <c r="H274" s="74">
        <f>+F274-G274</f>
        <v>166725</v>
      </c>
      <c r="I274" s="137">
        <f>IF(G274&lt;0,IF(H274=0,0,IF(OR(G274=0,F274=0),"N.M.",IF(ABS(H274/G274)&gt;=10,"N.M.",H274/(-G274)))),IF(H274=0,0,IF(OR(G274=0,F274=0),"N.M.",IF(ABS(H274/G274)&gt;=10,"N.M.",H274/G274))))</f>
        <v>0.0003038271215022609</v>
      </c>
      <c r="J274" s="168"/>
      <c r="K274" s="33">
        <v>548902393.75</v>
      </c>
      <c r="L274" s="74">
        <f>+F274-K274</f>
        <v>13893.75</v>
      </c>
      <c r="M274" s="137" t="str">
        <f>IF(K274&lt;0,IF(L274=0,0,IF(OR(K274=0,N274=0),"N.M.",IF(ABS(L274/K274)&gt;=10,"N.M.",L274/(-K274)))),IF(L274=0,0,IF(OR(K274=0,N274=0),"N.M.",IF(ABS(L274/K274)&gt;=10,"N.M.",L274/K274))))</f>
        <v>N.M.</v>
      </c>
      <c r="N274" s="168"/>
      <c r="O274" s="33">
        <v>548888500</v>
      </c>
      <c r="P274" s="74">
        <f>+F274-O274</f>
        <v>27787.5</v>
      </c>
      <c r="Q274" s="137">
        <f>IF(O274&lt;0,IF(P274=0,0,IF(OR(O274=0,F274=0),"N.M.",IF(ABS(P274/O274)&gt;=10,"N.M.",P274/(-O274)))),IF(P274=0,0,IF(OR(O274=0,F274=0),"N.M.",IF(ABS(P274/O274)&gt;=10,"N.M.",P274/O274))))</f>
        <v>5.062503586794039E-05</v>
      </c>
    </row>
    <row r="275" spans="1:17" ht="12.75">
      <c r="A275" s="11" t="s">
        <v>174</v>
      </c>
      <c r="C275" s="113"/>
      <c r="D275" s="103"/>
      <c r="E275" s="104"/>
      <c r="F275" s="234"/>
      <c r="G275" s="234"/>
      <c r="H275" s="234"/>
      <c r="I275" s="144"/>
      <c r="J275" s="166"/>
      <c r="K275" s="234"/>
      <c r="L275" s="234"/>
      <c r="M275" s="144"/>
      <c r="N275" s="166"/>
      <c r="O275" s="234"/>
      <c r="P275" s="234"/>
      <c r="Q275" s="144"/>
    </row>
    <row r="276" spans="1:17" s="13" customFormat="1" ht="12.75">
      <c r="A276" s="13" t="s">
        <v>250</v>
      </c>
      <c r="C276" s="13" t="s">
        <v>169</v>
      </c>
      <c r="D276" s="33"/>
      <c r="F276" s="33">
        <v>1001319635.696</v>
      </c>
      <c r="G276" s="33">
        <v>985216079.2789999</v>
      </c>
      <c r="H276" s="74">
        <f>+F276-G276</f>
        <v>16103556.417000055</v>
      </c>
      <c r="I276" s="137">
        <f>IF(G276&lt;0,IF(H276=0,0,IF(OR(G276=0,F276=0),"N.M.",IF(ABS(H276/G276)&gt;=10,"N.M.",H276/(-G276)))),IF(H276=0,0,IF(OR(G276=0,F276=0),"N.M.",IF(ABS(H276/G276)&gt;=10,"N.M.",H276/G276))))</f>
        <v>0.016345202596353227</v>
      </c>
      <c r="J276" s="168"/>
      <c r="K276" s="33">
        <v>1003144395.8630011</v>
      </c>
      <c r="L276" s="74">
        <f>+F276-K276</f>
        <v>-1824760.1670011282</v>
      </c>
      <c r="M276" s="137" t="str">
        <f>IF(K276&lt;0,IF(L276=0,0,IF(OR(K276=0,N276=0),"N.M.",IF(ABS(L276/K276)&gt;=10,"N.M.",L276/(-K276)))),IF(L276=0,0,IF(OR(K276=0,N276=0),"N.M.",IF(ABS(L276/K276)&gt;=10,"N.M.",L276/K276))))</f>
        <v>N.M.</v>
      </c>
      <c r="N276" s="168"/>
      <c r="O276" s="33">
        <v>995103884.9330002</v>
      </c>
      <c r="P276" s="74">
        <f>+F276-O276</f>
        <v>6215750.762999773</v>
      </c>
      <c r="Q276" s="137">
        <f>IF(O276&lt;0,IF(P276=0,0,IF(OR(O276=0,F276=0),"N.M.",IF(ABS(P276/O276)&gt;=10,"N.M.",P276/(-O276)))),IF(P276=0,0,IF(OR(O276=0,F276=0),"N.M.",IF(ABS(P276/O276)&gt;=10,"N.M.",P276/O276))))</f>
        <v>0.006246333530713003</v>
      </c>
    </row>
    <row r="277" spans="4:17" ht="12.75">
      <c r="D277" s="106"/>
      <c r="E277" s="11"/>
      <c r="F277" s="233" t="str">
        <f>IF(ABS(+F260+F263+F265+F268+F274-F276)&gt;$C$580,$J$183," ")</f>
        <v> </v>
      </c>
      <c r="G277" s="233" t="str">
        <f>IF(ABS(+G260+G263+G265+G268+G274-G276)&gt;$C$580,$J$183," ")</f>
        <v> </v>
      </c>
      <c r="H277" s="233" t="str">
        <f>IF(ABS(+H260+H263+H265+H268+H274-H276)&gt;$C$580,$J$183," ")</f>
        <v> </v>
      </c>
      <c r="I277" s="141"/>
      <c r="J277" s="166"/>
      <c r="K277" s="233" t="str">
        <f>IF(ABS(+K260+K263+K265+K268+K274-K276)&gt;$C$580,$J$183," ")</f>
        <v> </v>
      </c>
      <c r="L277" s="233" t="str">
        <f>IF(ABS(+L260+L263+L265+L268+L274-L276)&gt;$C$580,$J$183," ")</f>
        <v> </v>
      </c>
      <c r="M277" s="141"/>
      <c r="N277" s="166"/>
      <c r="O277" s="233" t="str">
        <f>IF(ABS(+O260+O263+O265+O268+O274-O276)&gt;$C$580,$J$183," ")</f>
        <v> </v>
      </c>
      <c r="P277" s="233" t="str">
        <f>IF(ABS(+P260+P263+P265+P268+P274-P276)&gt;$C$580,$J$183," ")</f>
        <v> </v>
      </c>
      <c r="Q277" s="141"/>
    </row>
    <row r="278" spans="3:17" ht="0.75" customHeight="1" hidden="1" outlineLevel="1">
      <c r="C278" s="119"/>
      <c r="D278" s="108"/>
      <c r="E278" s="107"/>
      <c r="F278" s="108"/>
      <c r="G278" s="108"/>
      <c r="H278" s="108"/>
      <c r="I278" s="141"/>
      <c r="J278" s="166"/>
      <c r="K278" s="108"/>
      <c r="L278" s="108"/>
      <c r="M278" s="141"/>
      <c r="N278" s="166"/>
      <c r="O278" s="108"/>
      <c r="P278" s="108"/>
      <c r="Q278" s="141"/>
    </row>
    <row r="279" spans="1:17" s="15" customFormat="1" ht="12.75" hidden="1" outlineLevel="2">
      <c r="A279" s="15" t="s">
        <v>820</v>
      </c>
      <c r="B279" s="15" t="s">
        <v>821</v>
      </c>
      <c r="C279" s="134" t="s">
        <v>822</v>
      </c>
      <c r="D279" s="16"/>
      <c r="E279" s="16"/>
      <c r="F279" s="16">
        <v>3367253.12</v>
      </c>
      <c r="G279" s="16">
        <v>3584196.9</v>
      </c>
      <c r="H279" s="16">
        <f>+F279-G279</f>
        <v>-216943.7799999998</v>
      </c>
      <c r="I279" s="53">
        <f>IF(G279&lt;0,IF(H279=0,0,IF(OR(G279=0,F279=0),"N.M.",IF(ABS(H279/G279)&gt;=10,"N.M.",H279/(-G279)))),IF(H279=0,0,IF(OR(G279=0,F279=0),"N.M.",IF(ABS(H279/G279)&gt;=10,"N.M.",H279/G279))))</f>
        <v>-0.06052786329902796</v>
      </c>
      <c r="J279" s="174"/>
      <c r="K279" s="256">
        <v>3478310.38</v>
      </c>
      <c r="L279" s="16">
        <f>+F279-K279</f>
        <v>-111057.25999999978</v>
      </c>
      <c r="M279" s="53" t="str">
        <f>IF(K279&lt;0,IF(L279=0,0,IF(OR(K279=0,N279=0),"N.M.",IF(ABS(L279/K279)&gt;=10,"N.M.",L279/(-K279)))),IF(L279=0,0,IF(OR(K279=0,N279=0),"N.M.",IF(ABS(L279/K279)&gt;=10,"N.M.",L279/K279))))</f>
        <v>N.M.</v>
      </c>
      <c r="N279" s="174"/>
      <c r="O279" s="256">
        <v>3568506.2199999997</v>
      </c>
      <c r="P279" s="16">
        <f>+F279-O279</f>
        <v>-201253.09999999963</v>
      </c>
      <c r="Q279" s="53">
        <f>IF(O279&lt;0,IF(P279=0,0,IF(OR(O279=0,F279=0),"N.M.",IF(ABS(P279/O279)&gt;=10,"N.M.",P279/(-O279)))),IF(P279=0,0,IF(OR(O279=0,F279=0),"N.M.",IF(ABS(P279/O279)&gt;=10,"N.M.",P279/O279))))</f>
        <v>-0.056397015331529854</v>
      </c>
    </row>
    <row r="280" spans="1:17" s="15" customFormat="1" ht="12.75" hidden="1" outlineLevel="2">
      <c r="A280" s="15" t="s">
        <v>823</v>
      </c>
      <c r="B280" s="15" t="s">
        <v>824</v>
      </c>
      <c r="C280" s="134" t="s">
        <v>825</v>
      </c>
      <c r="D280" s="16"/>
      <c r="E280" s="16"/>
      <c r="F280" s="16">
        <v>0</v>
      </c>
      <c r="G280" s="16">
        <v>17026.6</v>
      </c>
      <c r="H280" s="16">
        <f>+F280-G280</f>
        <v>-17026.6</v>
      </c>
      <c r="I280" s="53" t="str">
        <f>IF(G280&lt;0,IF(H280=0,0,IF(OR(G280=0,F280=0),"N.M.",IF(ABS(H280/G280)&gt;=10,"N.M.",H280/(-G280)))),IF(H280=0,0,IF(OR(G280=0,F280=0),"N.M.",IF(ABS(H280/G280)&gt;=10,"N.M.",H280/G280))))</f>
        <v>N.M.</v>
      </c>
      <c r="J280" s="174"/>
      <c r="K280" s="256">
        <v>16.67</v>
      </c>
      <c r="L280" s="16">
        <f>+F280-K280</f>
        <v>-16.67</v>
      </c>
      <c r="M280" s="53" t="str">
        <f>IF(K280&lt;0,IF(L280=0,0,IF(OR(K280=0,N280=0),"N.M.",IF(ABS(L280/K280)&gt;=10,"N.M.",L280/(-K280)))),IF(L280=0,0,IF(OR(K280=0,N280=0),"N.M.",IF(ABS(L280/K280)&gt;=10,"N.M.",L280/K280))))</f>
        <v>N.M.</v>
      </c>
      <c r="N280" s="174"/>
      <c r="O280" s="256">
        <v>277.83</v>
      </c>
      <c r="P280" s="16">
        <f>+F280-O280</f>
        <v>-277.83</v>
      </c>
      <c r="Q280" s="53" t="str">
        <f>IF(O280&lt;0,IF(P280=0,0,IF(OR(O280=0,F280=0),"N.M.",IF(ABS(P280/O280)&gt;=10,"N.M.",P280/(-O280)))),IF(P280=0,0,IF(OR(O280=0,F280=0),"N.M.",IF(ABS(P280/O280)&gt;=10,"N.M.",P280/O280))))</f>
        <v>N.M.</v>
      </c>
    </row>
    <row r="281" spans="1:17" ht="12.75" collapsed="1">
      <c r="A281" s="11" t="s">
        <v>251</v>
      </c>
      <c r="C281" s="120" t="s">
        <v>183</v>
      </c>
      <c r="D281" s="103"/>
      <c r="E281" s="104"/>
      <c r="F281" s="103">
        <v>3367253.12</v>
      </c>
      <c r="G281" s="103">
        <v>3601223.5</v>
      </c>
      <c r="H281" s="51">
        <f>+F281-G281</f>
        <v>-233970.3799999999</v>
      </c>
      <c r="I281" s="136">
        <f>IF(G281&lt;0,IF(H281=0,0,IF(OR(G281=0,F281=0),"N.M.",IF(ABS(H281/G281)&gt;=10,"N.M.",H281/(-G281)))),IF(H281=0,0,IF(OR(G281=0,F281=0),"N.M.",IF(ABS(H281/G281)&gt;=10,"N.M.",H281/G281))))</f>
        <v>-0.06496969155066323</v>
      </c>
      <c r="J281" s="166"/>
      <c r="K281" s="103">
        <v>3478327.05</v>
      </c>
      <c r="L281" s="51">
        <f>+F281-K281</f>
        <v>-111073.9299999997</v>
      </c>
      <c r="M281" s="136" t="str">
        <f>IF(K281&lt;0,IF(L281=0,0,IF(OR(K281=0,N281=0),"N.M.",IF(ABS(L281/K281)&gt;=10,"N.M.",L281/(-K281)))),IF(L281=0,0,IF(OR(K281=0,N281=0),"N.M.",IF(ABS(L281/K281)&gt;=10,"N.M.",L281/K281))))</f>
        <v>N.M.</v>
      </c>
      <c r="N281" s="166"/>
      <c r="O281" s="103">
        <v>3568784.05</v>
      </c>
      <c r="P281" s="51">
        <f>+F281-O281</f>
        <v>-201530.9299999997</v>
      </c>
      <c r="Q281" s="136">
        <f>IF(O281&lt;0,IF(P281=0,0,IF(OR(O281=0,F281=0),"N.M.",IF(ABS(P281/O281)&gt;=10,"N.M.",P281/(-O281)))),IF(P281=0,0,IF(OR(O281=0,F281=0),"N.M.",IF(ABS(P281/O281)&gt;=10,"N.M.",P281/O281))))</f>
        <v>-0.05647047486664252</v>
      </c>
    </row>
    <row r="282" spans="3:17" ht="0.75" customHeight="1" hidden="1" outlineLevel="1">
      <c r="C282" s="120"/>
      <c r="D282" s="103"/>
      <c r="E282" s="104"/>
      <c r="F282" s="103"/>
      <c r="G282" s="103"/>
      <c r="H282" s="51"/>
      <c r="I282" s="136"/>
      <c r="J282" s="166"/>
      <c r="K282" s="103"/>
      <c r="L282" s="51"/>
      <c r="M282" s="136"/>
      <c r="N282" s="166"/>
      <c r="O282" s="103"/>
      <c r="P282" s="51"/>
      <c r="Q282" s="136"/>
    </row>
    <row r="283" spans="1:17" ht="12.75" collapsed="1">
      <c r="A283" s="11" t="s">
        <v>252</v>
      </c>
      <c r="C283" s="120" t="s">
        <v>184</v>
      </c>
      <c r="E283" s="11"/>
      <c r="F283" s="18">
        <v>0</v>
      </c>
      <c r="G283" s="18">
        <v>0</v>
      </c>
      <c r="H283" s="51">
        <f>+F283-G283</f>
        <v>0</v>
      </c>
      <c r="I283" s="136">
        <f>IF(G283&lt;0,IF(H283=0,0,IF(OR(G283=0,F283=0),"N.M.",IF(ABS(H283/G283)&gt;=10,"N.M.",H283/(-G283)))),IF(H283=0,0,IF(OR(G283=0,F283=0),"N.M.",IF(ABS(H283/G283)&gt;=10,"N.M.",H283/G283))))</f>
        <v>0</v>
      </c>
      <c r="J283" s="166"/>
      <c r="K283" s="18">
        <v>0</v>
      </c>
      <c r="L283" s="51">
        <f>+F283-K283</f>
        <v>0</v>
      </c>
      <c r="M283" s="136">
        <f>IF(K283&lt;0,IF(L283=0,0,IF(OR(K283=0,N283=0),"N.M.",IF(ABS(L283/K283)&gt;=10,"N.M.",L283/(-K283)))),IF(L283=0,0,IF(OR(K283=0,N283=0),"N.M.",IF(ABS(L283/K283)&gt;=10,"N.M.",L283/K283))))</f>
        <v>0</v>
      </c>
      <c r="N283" s="166"/>
      <c r="O283" s="18">
        <v>0</v>
      </c>
      <c r="P283" s="51">
        <f>+F283-O283</f>
        <v>0</v>
      </c>
      <c r="Q283" s="136">
        <f>IF(O283&lt;0,IF(P283=0,0,IF(OR(O283=0,F283=0),"N.M.",IF(ABS(P283/O283)&gt;=10,"N.M.",P283/(-O283)))),IF(P283=0,0,IF(OR(O283=0,F283=0),"N.M.",IF(ABS(P283/O283)&gt;=10,"N.M.",P283/O283))))</f>
        <v>0</v>
      </c>
    </row>
    <row r="284" spans="3:17" ht="0.75" customHeight="1" hidden="1" outlineLevel="1">
      <c r="C284" s="120"/>
      <c r="E284" s="11"/>
      <c r="H284" s="51"/>
      <c r="I284" s="136"/>
      <c r="J284" s="166"/>
      <c r="K284" s="18"/>
      <c r="L284" s="51"/>
      <c r="M284" s="136"/>
      <c r="N284" s="166"/>
      <c r="O284" s="18"/>
      <c r="P284" s="51"/>
      <c r="Q284" s="136"/>
    </row>
    <row r="285" spans="1:17" s="15" customFormat="1" ht="12.75" hidden="1" outlineLevel="2">
      <c r="A285" s="15" t="s">
        <v>826</v>
      </c>
      <c r="B285" s="15" t="s">
        <v>827</v>
      </c>
      <c r="C285" s="134" t="s">
        <v>828</v>
      </c>
      <c r="D285" s="16"/>
      <c r="E285" s="16"/>
      <c r="F285" s="16">
        <v>43042.200000000004</v>
      </c>
      <c r="G285" s="16">
        <v>47883.73</v>
      </c>
      <c r="H285" s="16">
        <f aca="true" t="shared" si="80" ref="H285:H297">+F285-G285</f>
        <v>-4841.529999999999</v>
      </c>
      <c r="I285" s="53">
        <f aca="true" t="shared" si="81" ref="I285:I297">IF(G285&lt;0,IF(H285=0,0,IF(OR(G285=0,F285=0),"N.M.",IF(ABS(H285/G285)&gt;=10,"N.M.",H285/(-G285)))),IF(H285=0,0,IF(OR(G285=0,F285=0),"N.M.",IF(ABS(H285/G285)&gt;=10,"N.M.",H285/G285))))</f>
        <v>-0.10111012655029168</v>
      </c>
      <c r="J285" s="174"/>
      <c r="K285" s="256">
        <v>45296.97</v>
      </c>
      <c r="L285" s="16">
        <f aca="true" t="shared" si="82" ref="L285:L297">+F285-K285</f>
        <v>-2254.769999999997</v>
      </c>
      <c r="M285" s="53" t="str">
        <f aca="true" t="shared" si="83" ref="M285:M297">IF(K285&lt;0,IF(L285=0,0,IF(OR(K285=0,N285=0),"N.M.",IF(ABS(L285/K285)&gt;=10,"N.M.",L285/(-K285)))),IF(L285=0,0,IF(OR(K285=0,N285=0),"N.M.",IF(ABS(L285/K285)&gt;=10,"N.M.",L285/K285))))</f>
        <v>N.M.</v>
      </c>
      <c r="N285" s="174"/>
      <c r="O285" s="256">
        <v>50087.67</v>
      </c>
      <c r="P285" s="16">
        <f aca="true" t="shared" si="84" ref="P285:P297">+F285-O285</f>
        <v>-7045.469999999994</v>
      </c>
      <c r="Q285" s="53">
        <f aca="true" t="shared" si="85" ref="Q285:Q297">IF(O285&lt;0,IF(P285=0,0,IF(OR(O285=0,F285=0),"N.M.",IF(ABS(P285/O285)&gt;=10,"N.M.",P285/(-O285)))),IF(P285=0,0,IF(OR(O285=0,F285=0),"N.M.",IF(ABS(P285/O285)&gt;=10,"N.M.",P285/O285))))</f>
        <v>-0.14066276191326116</v>
      </c>
    </row>
    <row r="286" spans="1:17" s="15" customFormat="1" ht="12.75" hidden="1" outlineLevel="2">
      <c r="A286" s="15" t="s">
        <v>829</v>
      </c>
      <c r="B286" s="15" t="s">
        <v>830</v>
      </c>
      <c r="C286" s="134" t="s">
        <v>831</v>
      </c>
      <c r="D286" s="16"/>
      <c r="E286" s="16"/>
      <c r="F286" s="16">
        <v>129673.01000000001</v>
      </c>
      <c r="G286" s="16">
        <v>128806.13</v>
      </c>
      <c r="H286" s="16">
        <f t="shared" si="80"/>
        <v>866.8800000000047</v>
      </c>
      <c r="I286" s="53">
        <f t="shared" si="81"/>
        <v>0.006730114475141863</v>
      </c>
      <c r="J286" s="174"/>
      <c r="K286" s="256">
        <v>129589.68000000001</v>
      </c>
      <c r="L286" s="16">
        <f t="shared" si="82"/>
        <v>83.33000000000175</v>
      </c>
      <c r="M286" s="53" t="str">
        <f t="shared" si="83"/>
        <v>N.M.</v>
      </c>
      <c r="N286" s="174"/>
      <c r="O286" s="256">
        <v>129506.35</v>
      </c>
      <c r="P286" s="16">
        <f t="shared" si="84"/>
        <v>166.6600000000035</v>
      </c>
      <c r="Q286" s="53">
        <f t="shared" si="85"/>
        <v>0.0012868867047832286</v>
      </c>
    </row>
    <row r="287" spans="1:17" s="15" customFormat="1" ht="12.75" hidden="1" outlineLevel="2">
      <c r="A287" s="15" t="s">
        <v>832</v>
      </c>
      <c r="B287" s="15" t="s">
        <v>833</v>
      </c>
      <c r="C287" s="134" t="s">
        <v>834</v>
      </c>
      <c r="D287" s="16"/>
      <c r="E287" s="16"/>
      <c r="F287" s="16">
        <v>635970.64</v>
      </c>
      <c r="G287" s="16">
        <v>638495.23</v>
      </c>
      <c r="H287" s="16">
        <f t="shared" si="80"/>
        <v>-2524.5899999999674</v>
      </c>
      <c r="I287" s="53">
        <f t="shared" si="81"/>
        <v>-0.003953968457994538</v>
      </c>
      <c r="J287" s="174"/>
      <c r="K287" s="256">
        <v>702953.08</v>
      </c>
      <c r="L287" s="16">
        <f t="shared" si="82"/>
        <v>-66982.43999999994</v>
      </c>
      <c r="M287" s="53" t="str">
        <f t="shared" si="83"/>
        <v>N.M.</v>
      </c>
      <c r="N287" s="174"/>
      <c r="O287" s="256">
        <v>702953.08</v>
      </c>
      <c r="P287" s="16">
        <f t="shared" si="84"/>
        <v>-66982.43999999994</v>
      </c>
      <c r="Q287" s="53">
        <f t="shared" si="85"/>
        <v>-0.09528721319494034</v>
      </c>
    </row>
    <row r="288" spans="1:17" s="15" customFormat="1" ht="12.75" hidden="1" outlineLevel="2">
      <c r="A288" s="15" t="s">
        <v>835</v>
      </c>
      <c r="B288" s="15" t="s">
        <v>836</v>
      </c>
      <c r="C288" s="134" t="s">
        <v>837</v>
      </c>
      <c r="D288" s="16"/>
      <c r="E288" s="16"/>
      <c r="F288" s="16">
        <v>5658249.804</v>
      </c>
      <c r="G288" s="16">
        <v>5113787.83</v>
      </c>
      <c r="H288" s="16">
        <f t="shared" si="80"/>
        <v>544461.9739999995</v>
      </c>
      <c r="I288" s="53">
        <f t="shared" si="81"/>
        <v>0.10646941017105112</v>
      </c>
      <c r="J288" s="174"/>
      <c r="K288" s="256">
        <v>5649714.64</v>
      </c>
      <c r="L288" s="16">
        <f t="shared" si="82"/>
        <v>8535.163999999873</v>
      </c>
      <c r="M288" s="53" t="str">
        <f t="shared" si="83"/>
        <v>N.M.</v>
      </c>
      <c r="N288" s="174"/>
      <c r="O288" s="256">
        <v>5608808.6</v>
      </c>
      <c r="P288" s="16">
        <f t="shared" si="84"/>
        <v>49441.20399999991</v>
      </c>
      <c r="Q288" s="53">
        <f t="shared" si="85"/>
        <v>0.008814920872857011</v>
      </c>
    </row>
    <row r="289" spans="1:17" s="15" customFormat="1" ht="12.75" hidden="1" outlineLevel="2">
      <c r="A289" s="15" t="s">
        <v>838</v>
      </c>
      <c r="B289" s="15" t="s">
        <v>839</v>
      </c>
      <c r="C289" s="134" t="s">
        <v>671</v>
      </c>
      <c r="D289" s="16"/>
      <c r="E289" s="16"/>
      <c r="F289" s="16">
        <v>5182903.62</v>
      </c>
      <c r="G289" s="16">
        <v>6098839.39</v>
      </c>
      <c r="H289" s="16">
        <f t="shared" si="80"/>
        <v>-915935.7699999996</v>
      </c>
      <c r="I289" s="53">
        <f t="shared" si="81"/>
        <v>-0.15018197913226233</v>
      </c>
      <c r="J289" s="174"/>
      <c r="K289" s="256">
        <v>5182903.62</v>
      </c>
      <c r="L289" s="16">
        <f t="shared" si="82"/>
        <v>0</v>
      </c>
      <c r="M289" s="53">
        <f t="shared" si="83"/>
        <v>0</v>
      </c>
      <c r="N289" s="174"/>
      <c r="O289" s="256">
        <v>5182903.62</v>
      </c>
      <c r="P289" s="16">
        <f t="shared" si="84"/>
        <v>0</v>
      </c>
      <c r="Q289" s="53">
        <f t="shared" si="85"/>
        <v>0</v>
      </c>
    </row>
    <row r="290" spans="1:17" s="15" customFormat="1" ht="12.75" hidden="1" outlineLevel="2">
      <c r="A290" s="15" t="s">
        <v>840</v>
      </c>
      <c r="B290" s="15" t="s">
        <v>841</v>
      </c>
      <c r="C290" s="134" t="s">
        <v>842</v>
      </c>
      <c r="D290" s="16"/>
      <c r="E290" s="16"/>
      <c r="F290" s="16">
        <v>526333.34</v>
      </c>
      <c r="G290" s="16">
        <v>0</v>
      </c>
      <c r="H290" s="16">
        <f t="shared" si="80"/>
        <v>526333.34</v>
      </c>
      <c r="I290" s="53" t="str">
        <f t="shared" si="81"/>
        <v>N.M.</v>
      </c>
      <c r="J290" s="174"/>
      <c r="K290" s="256">
        <v>0</v>
      </c>
      <c r="L290" s="16">
        <f t="shared" si="82"/>
        <v>526333.34</v>
      </c>
      <c r="M290" s="53" t="str">
        <f t="shared" si="83"/>
        <v>N.M.</v>
      </c>
      <c r="N290" s="174"/>
      <c r="O290" s="256">
        <v>0</v>
      </c>
      <c r="P290" s="16">
        <f t="shared" si="84"/>
        <v>526333.34</v>
      </c>
      <c r="Q290" s="53" t="str">
        <f t="shared" si="85"/>
        <v>N.M.</v>
      </c>
    </row>
    <row r="291" spans="1:17" s="15" customFormat="1" ht="12.75" hidden="1" outlineLevel="2">
      <c r="A291" s="15" t="s">
        <v>843</v>
      </c>
      <c r="B291" s="15" t="s">
        <v>844</v>
      </c>
      <c r="C291" s="134" t="s">
        <v>845</v>
      </c>
      <c r="D291" s="16"/>
      <c r="E291" s="16"/>
      <c r="F291" s="16">
        <v>640042.39</v>
      </c>
      <c r="G291" s="16">
        <v>631633.72</v>
      </c>
      <c r="H291" s="16">
        <f t="shared" si="80"/>
        <v>8408.670000000042</v>
      </c>
      <c r="I291" s="53">
        <f t="shared" si="81"/>
        <v>0.013312572989295193</v>
      </c>
      <c r="J291" s="174"/>
      <c r="K291" s="256">
        <v>760742.04</v>
      </c>
      <c r="L291" s="16">
        <f t="shared" si="82"/>
        <v>-120699.65000000002</v>
      </c>
      <c r="M291" s="53" t="str">
        <f t="shared" si="83"/>
        <v>N.M.</v>
      </c>
      <c r="N291" s="174"/>
      <c r="O291" s="256">
        <v>604735.51</v>
      </c>
      <c r="P291" s="16">
        <f t="shared" si="84"/>
        <v>35306.880000000005</v>
      </c>
      <c r="Q291" s="53">
        <f t="shared" si="85"/>
        <v>0.0583840032810377</v>
      </c>
    </row>
    <row r="292" spans="1:17" s="15" customFormat="1" ht="12.75" hidden="1" outlineLevel="2">
      <c r="A292" s="15" t="s">
        <v>846</v>
      </c>
      <c r="B292" s="15" t="s">
        <v>847</v>
      </c>
      <c r="C292" s="134" t="s">
        <v>848</v>
      </c>
      <c r="D292" s="16"/>
      <c r="E292" s="16"/>
      <c r="F292" s="16">
        <v>319534.44</v>
      </c>
      <c r="G292" s="16">
        <v>314344.8</v>
      </c>
      <c r="H292" s="16">
        <f t="shared" si="80"/>
        <v>5189.640000000014</v>
      </c>
      <c r="I292" s="53">
        <f t="shared" si="81"/>
        <v>0.016509387144307823</v>
      </c>
      <c r="J292" s="174"/>
      <c r="K292" s="256">
        <v>319534.44</v>
      </c>
      <c r="L292" s="16">
        <f t="shared" si="82"/>
        <v>0</v>
      </c>
      <c r="M292" s="53">
        <f t="shared" si="83"/>
        <v>0</v>
      </c>
      <c r="N292" s="174"/>
      <c r="O292" s="256">
        <v>319534.44</v>
      </c>
      <c r="P292" s="16">
        <f t="shared" si="84"/>
        <v>0</v>
      </c>
      <c r="Q292" s="53">
        <f t="shared" si="85"/>
        <v>0</v>
      </c>
    </row>
    <row r="293" spans="1:17" s="15" customFormat="1" ht="12.75" hidden="1" outlineLevel="2">
      <c r="A293" s="15" t="s">
        <v>849</v>
      </c>
      <c r="B293" s="15" t="s">
        <v>850</v>
      </c>
      <c r="C293" s="134" t="s">
        <v>851</v>
      </c>
      <c r="D293" s="16"/>
      <c r="E293" s="16"/>
      <c r="F293" s="16">
        <v>-129506</v>
      </c>
      <c r="G293" s="16">
        <v>-121511</v>
      </c>
      <c r="H293" s="16">
        <f t="shared" si="80"/>
        <v>-7995</v>
      </c>
      <c r="I293" s="53">
        <f t="shared" si="81"/>
        <v>-0.06579651224991977</v>
      </c>
      <c r="J293" s="174"/>
      <c r="K293" s="256">
        <v>-129506</v>
      </c>
      <c r="L293" s="16">
        <f t="shared" si="82"/>
        <v>0</v>
      </c>
      <c r="M293" s="53">
        <f t="shared" si="83"/>
        <v>0</v>
      </c>
      <c r="N293" s="174"/>
      <c r="O293" s="256">
        <v>-129506</v>
      </c>
      <c r="P293" s="16">
        <f t="shared" si="84"/>
        <v>0</v>
      </c>
      <c r="Q293" s="53">
        <f t="shared" si="85"/>
        <v>0</v>
      </c>
    </row>
    <row r="294" spans="1:17" s="15" customFormat="1" ht="12.75" hidden="1" outlineLevel="2">
      <c r="A294" s="15" t="s">
        <v>852</v>
      </c>
      <c r="B294" s="15" t="s">
        <v>853</v>
      </c>
      <c r="C294" s="134" t="s">
        <v>854</v>
      </c>
      <c r="D294" s="16"/>
      <c r="E294" s="16"/>
      <c r="F294" s="16">
        <v>24925930.04</v>
      </c>
      <c r="G294" s="16">
        <v>26866928.84</v>
      </c>
      <c r="H294" s="16">
        <f t="shared" si="80"/>
        <v>-1940998.8000000007</v>
      </c>
      <c r="I294" s="53">
        <f t="shared" si="81"/>
        <v>-0.07224490791482667</v>
      </c>
      <c r="J294" s="174"/>
      <c r="K294" s="256">
        <v>24925930.04</v>
      </c>
      <c r="L294" s="16">
        <f t="shared" si="82"/>
        <v>0</v>
      </c>
      <c r="M294" s="53">
        <f t="shared" si="83"/>
        <v>0</v>
      </c>
      <c r="N294" s="174"/>
      <c r="O294" s="256">
        <v>24925930.04</v>
      </c>
      <c r="P294" s="16">
        <f t="shared" si="84"/>
        <v>0</v>
      </c>
      <c r="Q294" s="53">
        <f t="shared" si="85"/>
        <v>0</v>
      </c>
    </row>
    <row r="295" spans="1:17" s="15" customFormat="1" ht="12.75" hidden="1" outlineLevel="2">
      <c r="A295" s="15" t="s">
        <v>855</v>
      </c>
      <c r="B295" s="15" t="s">
        <v>856</v>
      </c>
      <c r="C295" s="134" t="s">
        <v>857</v>
      </c>
      <c r="D295" s="16"/>
      <c r="E295" s="16"/>
      <c r="F295" s="16">
        <v>16032268</v>
      </c>
      <c r="G295" s="16">
        <v>15266079</v>
      </c>
      <c r="H295" s="16">
        <f t="shared" si="80"/>
        <v>766189</v>
      </c>
      <c r="I295" s="53">
        <f t="shared" si="81"/>
        <v>0.05018898434889535</v>
      </c>
      <c r="J295" s="174"/>
      <c r="K295" s="256">
        <v>16032268</v>
      </c>
      <c r="L295" s="16">
        <f t="shared" si="82"/>
        <v>0</v>
      </c>
      <c r="M295" s="53">
        <f t="shared" si="83"/>
        <v>0</v>
      </c>
      <c r="N295" s="174"/>
      <c r="O295" s="256">
        <v>16032268</v>
      </c>
      <c r="P295" s="16">
        <f t="shared" si="84"/>
        <v>0</v>
      </c>
      <c r="Q295" s="53">
        <f t="shared" si="85"/>
        <v>0</v>
      </c>
    </row>
    <row r="296" spans="1:17" s="15" customFormat="1" ht="12.75" hidden="1" outlineLevel="2">
      <c r="A296" s="15" t="s">
        <v>858</v>
      </c>
      <c r="B296" s="15" t="s">
        <v>859</v>
      </c>
      <c r="C296" s="134" t="s">
        <v>860</v>
      </c>
      <c r="D296" s="16"/>
      <c r="E296" s="16"/>
      <c r="F296" s="16">
        <v>-5766553.61</v>
      </c>
      <c r="G296" s="16">
        <v>-5162779.9</v>
      </c>
      <c r="H296" s="16">
        <f t="shared" si="80"/>
        <v>-603773.71</v>
      </c>
      <c r="I296" s="53">
        <f t="shared" si="81"/>
        <v>-0.11694740463369355</v>
      </c>
      <c r="J296" s="174"/>
      <c r="K296" s="256">
        <v>-5681072.17</v>
      </c>
      <c r="L296" s="16">
        <f t="shared" si="82"/>
        <v>-85481.44000000041</v>
      </c>
      <c r="M296" s="53" t="str">
        <f t="shared" si="83"/>
        <v>N.M.</v>
      </c>
      <c r="N296" s="174"/>
      <c r="O296" s="256">
        <v>-5601495.61</v>
      </c>
      <c r="P296" s="16">
        <f t="shared" si="84"/>
        <v>-165058</v>
      </c>
      <c r="Q296" s="53">
        <f t="shared" si="85"/>
        <v>-0.029466773071344064</v>
      </c>
    </row>
    <row r="297" spans="1:17" s="15" customFormat="1" ht="12.75" hidden="1" outlineLevel="2">
      <c r="A297" s="15" t="s">
        <v>861</v>
      </c>
      <c r="B297" s="15" t="s">
        <v>862</v>
      </c>
      <c r="C297" s="134" t="s">
        <v>863</v>
      </c>
      <c r="D297" s="16"/>
      <c r="E297" s="16"/>
      <c r="F297" s="16">
        <v>4248739.03</v>
      </c>
      <c r="G297" s="16">
        <v>3557495.8</v>
      </c>
      <c r="H297" s="16">
        <f t="shared" si="80"/>
        <v>691243.2300000004</v>
      </c>
      <c r="I297" s="53">
        <f t="shared" si="81"/>
        <v>0.19430612679851947</v>
      </c>
      <c r="J297" s="174"/>
      <c r="K297" s="256">
        <v>4227047.59</v>
      </c>
      <c r="L297" s="16">
        <f t="shared" si="82"/>
        <v>21691.44000000041</v>
      </c>
      <c r="M297" s="53" t="str">
        <f t="shared" si="83"/>
        <v>N.M.</v>
      </c>
      <c r="N297" s="174"/>
      <c r="O297" s="256">
        <v>4186406.25</v>
      </c>
      <c r="P297" s="16">
        <f t="shared" si="84"/>
        <v>62332.78000000026</v>
      </c>
      <c r="Q297" s="53">
        <f t="shared" si="85"/>
        <v>0.01488932900384435</v>
      </c>
    </row>
    <row r="298" spans="1:17" ht="12.75" collapsed="1">
      <c r="A298" s="11" t="s">
        <v>253</v>
      </c>
      <c r="C298" s="121" t="s">
        <v>185</v>
      </c>
      <c r="D298" s="103"/>
      <c r="E298" s="104"/>
      <c r="F298" s="234">
        <v>52446626.904</v>
      </c>
      <c r="G298" s="234">
        <v>53380003.57</v>
      </c>
      <c r="H298" s="197">
        <f>+F298-G298</f>
        <v>-933376.6660000011</v>
      </c>
      <c r="I298" s="138">
        <f>IF(G298&lt;0,IF(H298=0,0,IF(OR(G298=0,F298=0),"N.M.",IF(ABS(H298/G298)&gt;=10,"N.M.",H298/(-G298)))),IF(H298=0,0,IF(OR(G298=0,F298=0),"N.M.",IF(ABS(H298/G298)&gt;=10,"N.M.",H298/G298))))</f>
        <v>-0.017485511494505904</v>
      </c>
      <c r="J298" s="166"/>
      <c r="K298" s="234">
        <v>52165401.92999999</v>
      </c>
      <c r="L298" s="197">
        <f>+F298-K298</f>
        <v>281224.9740000069</v>
      </c>
      <c r="M298" s="138" t="str">
        <f>IF(K298&lt;0,IF(L298=0,0,IF(OR(K298=0,N298=0),"N.M.",IF(ABS(L298/K298)&gt;=10,"N.M.",L298/(-K298)))),IF(L298=0,0,IF(OR(K298=0,N298=0),"N.M.",IF(ABS(L298/K298)&gt;=10,"N.M.",L298/K298))))</f>
        <v>N.M.</v>
      </c>
      <c r="N298" s="166"/>
      <c r="O298" s="234">
        <v>52012131.95</v>
      </c>
      <c r="P298" s="197">
        <f>+F298-O298</f>
        <v>434494.9539999962</v>
      </c>
      <c r="Q298" s="138">
        <f>IF(O298&lt;0,IF(P298=0,0,IF(OR(O298=0,F298=0),"N.M.",IF(ABS(P298/O298)&gt;=10,"N.M.",P298/(-O298)))),IF(P298=0,0,IF(OR(O298=0,F298=0),"N.M.",IF(ABS(P298/O298)&gt;=10,"N.M.",P298/O298))))</f>
        <v>0.00835372321245517</v>
      </c>
    </row>
    <row r="299" spans="1:17" s="13" customFormat="1" ht="12.75">
      <c r="A299" s="13" t="s">
        <v>254</v>
      </c>
      <c r="C299" s="110" t="s">
        <v>182</v>
      </c>
      <c r="D299" s="33"/>
      <c r="F299" s="33">
        <v>55813880.024</v>
      </c>
      <c r="G299" s="33">
        <v>56981227.07</v>
      </c>
      <c r="H299" s="74">
        <f>+F299-G299</f>
        <v>-1167347.0460000038</v>
      </c>
      <c r="I299" s="137">
        <f>IF(G299&lt;0,IF(H299=0,0,IF(OR(G299=0,F299=0),"N.M.",IF(ABS(H299/G299)&gt;=10,"N.M.",H299/(-G299)))),IF(H299=0,0,IF(OR(G299=0,F299=0),"N.M.",IF(ABS(H299/G299)&gt;=10,"N.M.",H299/G299))))</f>
        <v>-0.020486519965004394</v>
      </c>
      <c r="J299" s="168"/>
      <c r="K299" s="33">
        <v>55643728.98</v>
      </c>
      <c r="L299" s="74">
        <f>+F299-K299</f>
        <v>170151.04399999976</v>
      </c>
      <c r="M299" s="137" t="str">
        <f>IF(K299&lt;0,IF(L299=0,0,IF(OR(K299=0,N299=0),"N.M.",IF(ABS(L299/K299)&gt;=10,"N.M.",L299/(-K299)))),IF(L299=0,0,IF(OR(K299=0,N299=0),"N.M.",IF(ABS(L299/K299)&gt;=10,"N.M.",L299/K299))))</f>
        <v>N.M.</v>
      </c>
      <c r="N299" s="168"/>
      <c r="O299" s="33">
        <v>55580916</v>
      </c>
      <c r="P299" s="74">
        <f>+F299-O299</f>
        <v>232964.02399999648</v>
      </c>
      <c r="Q299" s="137">
        <f>IF(O299&lt;0,IF(P299=0,0,IF(OR(O299=0,F299=0),"N.M.",IF(ABS(P299/O299)&gt;=10,"N.M.",P299/(-O299)))),IF(P299=0,0,IF(OR(O299=0,F299=0),"N.M.",IF(ABS(P299/O299)&gt;=10,"N.M.",P299/O299))))</f>
        <v>0.00419143909035246</v>
      </c>
    </row>
    <row r="300" spans="3:17" ht="12.75">
      <c r="C300" s="122"/>
      <c r="D300" s="106"/>
      <c r="E300" s="11"/>
      <c r="F300" s="233" t="str">
        <f>IF(ABS(+F281+F283+F298-F299)&gt;$C$580,$J$183," ")</f>
        <v> </v>
      </c>
      <c r="G300" s="233" t="str">
        <f>IF(ABS(+G281+G283+G298-G299)&gt;$C$580,$J$183," ")</f>
        <v> </v>
      </c>
      <c r="H300" s="233" t="str">
        <f>IF(ABS(+H281+H283+H298-H299)&gt;$C$580,$J$183," ")</f>
        <v> </v>
      </c>
      <c r="I300" s="141"/>
      <c r="J300" s="166"/>
      <c r="K300" s="233" t="str">
        <f>IF(ABS(+K281+K283+K298-K299)&gt;$C$580,$J$183," ")</f>
        <v> </v>
      </c>
      <c r="L300" s="233" t="str">
        <f>IF(ABS(+L281+L283+L298-L299)&gt;$C$580,$J$183," ")</f>
        <v> </v>
      </c>
      <c r="M300" s="141"/>
      <c r="N300" s="166"/>
      <c r="O300" s="233" t="str">
        <f>IF(ABS(+O281+O283+O298-O299)&gt;$C$580,$J$183," ")</f>
        <v> </v>
      </c>
      <c r="P300" s="233" t="str">
        <f>IF(ABS(+P281+P283+P298-P299)&gt;$C$580,$J$183," ")</f>
        <v> </v>
      </c>
      <c r="Q300" s="141"/>
    </row>
    <row r="301" spans="3:17" ht="0.75" customHeight="1" hidden="1" outlineLevel="1">
      <c r="C301" s="122"/>
      <c r="D301" s="106"/>
      <c r="E301" s="11"/>
      <c r="F301" s="106"/>
      <c r="G301" s="106"/>
      <c r="H301" s="106"/>
      <c r="I301" s="141"/>
      <c r="J301" s="166"/>
      <c r="K301" s="106"/>
      <c r="L301" s="106"/>
      <c r="M301" s="141"/>
      <c r="N301" s="166"/>
      <c r="O301" s="106"/>
      <c r="P301" s="106"/>
      <c r="Q301" s="141"/>
    </row>
    <row r="302" spans="1:17" s="227" customFormat="1" ht="12.75" collapsed="1">
      <c r="A302" s="227" t="s">
        <v>255</v>
      </c>
      <c r="C302" s="228" t="s">
        <v>186</v>
      </c>
      <c r="D302" s="18"/>
      <c r="E302" s="11"/>
      <c r="F302" s="18">
        <v>0</v>
      </c>
      <c r="G302" s="18">
        <v>0</v>
      </c>
      <c r="H302" s="51">
        <f>+F302-G302</f>
        <v>0</v>
      </c>
      <c r="I302" s="136">
        <f>IF(G302&lt;0,IF(H302=0,0,IF(OR(G302=0,F302=0),"N.M.",IF(ABS(H302/G302)&gt;=10,"N.M.",H302/(-G302)))),IF(H302=0,0,IF(OR(G302=0,F302=0),"N.M.",IF(ABS(H302/G302)&gt;=10,"N.M.",H302/G302))))</f>
        <v>0</v>
      </c>
      <c r="J302" s="229"/>
      <c r="K302" s="18">
        <v>0</v>
      </c>
      <c r="L302" s="51">
        <f>+F302-K302</f>
        <v>0</v>
      </c>
      <c r="M302" s="136">
        <f>IF(K302&lt;0,IF(L302=0,0,IF(OR(K302=0,N302=0),"N.M.",IF(ABS(L302/K302)&gt;=10,"N.M.",L302/(-K302)))),IF(L302=0,0,IF(OR(K302=0,N302=0),"N.M.",IF(ABS(L302/K302)&gt;=10,"N.M.",L302/K302))))</f>
        <v>0</v>
      </c>
      <c r="N302" s="229"/>
      <c r="O302" s="18">
        <v>0</v>
      </c>
      <c r="P302" s="51">
        <f>+F302-O302</f>
        <v>0</v>
      </c>
      <c r="Q302" s="136">
        <f>IF(O302&lt;0,IF(P302=0,0,IF(OR(O302=0,F302=0),"N.M.",IF(ABS(P302/O302)&gt;=10,"N.M.",P302/(-O302)))),IF(P302=0,0,IF(OR(O302=0,F302=0),"N.M.",IF(ABS(P302/O302)&gt;=10,"N.M.",P302/O302))))</f>
        <v>0</v>
      </c>
    </row>
    <row r="303" spans="3:17" s="227" customFormat="1" ht="0.75" customHeight="1" hidden="1" outlineLevel="1">
      <c r="C303" s="228"/>
      <c r="D303" s="18"/>
      <c r="E303" s="11"/>
      <c r="F303" s="18"/>
      <c r="G303" s="18"/>
      <c r="H303" s="51"/>
      <c r="I303" s="136"/>
      <c r="J303" s="229"/>
      <c r="K303" s="18"/>
      <c r="L303" s="51"/>
      <c r="M303" s="136"/>
      <c r="N303" s="229"/>
      <c r="O303" s="18"/>
      <c r="P303" s="51"/>
      <c r="Q303" s="136"/>
    </row>
    <row r="304" spans="1:17" ht="12.75" collapsed="1">
      <c r="A304" s="11" t="s">
        <v>256</v>
      </c>
      <c r="C304" s="228" t="s">
        <v>187</v>
      </c>
      <c r="E304" s="11"/>
      <c r="F304" s="18">
        <v>0</v>
      </c>
      <c r="G304" s="18">
        <v>0</v>
      </c>
      <c r="H304" s="51">
        <f>+F304-G304</f>
        <v>0</v>
      </c>
      <c r="I304" s="136">
        <f>IF(G304&lt;0,IF(H304=0,0,IF(OR(G304=0,F304=0),"N.M.",IF(ABS(H304/G304)&gt;=10,"N.M.",H304/(-G304)))),IF(H304=0,0,IF(OR(G304=0,F304=0),"N.M.",IF(ABS(H304/G304)&gt;=10,"N.M.",H304/G304))))</f>
        <v>0</v>
      </c>
      <c r="J304" s="166"/>
      <c r="K304" s="18">
        <v>0</v>
      </c>
      <c r="L304" s="51">
        <f>+F304-K304</f>
        <v>0</v>
      </c>
      <c r="M304" s="136">
        <f>IF(K304&lt;0,IF(L304=0,0,IF(OR(K304=0,N304=0),"N.M.",IF(ABS(L304/K304)&gt;=10,"N.M.",L304/(-K304)))),IF(L304=0,0,IF(OR(K304=0,N304=0),"N.M.",IF(ABS(L304/K304)&gt;=10,"N.M.",L304/K304))))</f>
        <v>0</v>
      </c>
      <c r="N304" s="166"/>
      <c r="O304" s="18">
        <v>0</v>
      </c>
      <c r="P304" s="51">
        <f>+F304-O304</f>
        <v>0</v>
      </c>
      <c r="Q304" s="136">
        <f>IF(O304&lt;0,IF(P304=0,0,IF(OR(O304=0,F304=0),"N.M.",IF(ABS(P304/O304)&gt;=10,"N.M.",P304/(-O304)))),IF(P304=0,0,IF(OR(O304=0,F304=0),"N.M.",IF(ABS(P304/O304)&gt;=10,"N.M.",P304/O304))))</f>
        <v>0</v>
      </c>
    </row>
    <row r="305" spans="3:17" ht="0.75" customHeight="1" hidden="1" outlineLevel="1">
      <c r="C305" s="228"/>
      <c r="E305" s="11"/>
      <c r="H305" s="51"/>
      <c r="I305" s="136"/>
      <c r="J305" s="166"/>
      <c r="K305" s="18"/>
      <c r="L305" s="51"/>
      <c r="M305" s="136"/>
      <c r="N305" s="166"/>
      <c r="O305" s="18"/>
      <c r="P305" s="51"/>
      <c r="Q305" s="136"/>
    </row>
    <row r="306" spans="1:17" ht="12.75" collapsed="1">
      <c r="A306" s="11" t="s">
        <v>257</v>
      </c>
      <c r="C306" s="228" t="s">
        <v>188</v>
      </c>
      <c r="E306" s="11"/>
      <c r="F306" s="18">
        <v>0</v>
      </c>
      <c r="G306" s="18">
        <v>0</v>
      </c>
      <c r="H306" s="51">
        <f>+F306-G306</f>
        <v>0</v>
      </c>
      <c r="I306" s="136">
        <f>IF(G306&lt;0,IF(H306=0,0,IF(OR(G306=0,F306=0),"N.M.",IF(ABS(H306/G306)&gt;=10,"N.M.",H306/(-G306)))),IF(H306=0,0,IF(OR(G306=0,F306=0),"N.M.",IF(ABS(H306/G306)&gt;=10,"N.M.",H306/G306))))</f>
        <v>0</v>
      </c>
      <c r="J306" s="166"/>
      <c r="K306" s="18">
        <v>0</v>
      </c>
      <c r="L306" s="51">
        <f>+F306-K306</f>
        <v>0</v>
      </c>
      <c r="M306" s="136">
        <f>IF(K306&lt;0,IF(L306=0,0,IF(OR(K306=0,N306=0),"N.M.",IF(ABS(L306/K306)&gt;=10,"N.M.",L306/(-K306)))),IF(L306=0,0,IF(OR(K306=0,N306=0),"N.M.",IF(ABS(L306/K306)&gt;=10,"N.M.",L306/K306))))</f>
        <v>0</v>
      </c>
      <c r="N306" s="166"/>
      <c r="O306" s="18">
        <v>0</v>
      </c>
      <c r="P306" s="51">
        <f>+F306-O306</f>
        <v>0</v>
      </c>
      <c r="Q306" s="136">
        <f>IF(O306&lt;0,IF(P306=0,0,IF(OR(O306=0,F306=0),"N.M.",IF(ABS(P306/O306)&gt;=10,"N.M.",P306/(-O306)))),IF(P306=0,0,IF(OR(O306=0,F306=0),"N.M.",IF(ABS(P306/O306)&gt;=10,"N.M.",P306/O306))))</f>
        <v>0</v>
      </c>
    </row>
    <row r="307" spans="3:17" ht="0.75" customHeight="1" hidden="1" outlineLevel="1">
      <c r="C307" s="228"/>
      <c r="E307" s="11"/>
      <c r="H307" s="51"/>
      <c r="I307" s="136"/>
      <c r="J307" s="166"/>
      <c r="K307" s="18"/>
      <c r="L307" s="51"/>
      <c r="M307" s="136"/>
      <c r="N307" s="166"/>
      <c r="O307" s="18"/>
      <c r="P307" s="51"/>
      <c r="Q307" s="136"/>
    </row>
    <row r="308" spans="1:17" ht="12.75" collapsed="1">
      <c r="A308" s="11" t="s">
        <v>258</v>
      </c>
      <c r="C308" s="228" t="s">
        <v>189</v>
      </c>
      <c r="E308" s="11"/>
      <c r="F308" s="18">
        <v>0</v>
      </c>
      <c r="G308" s="18">
        <v>0</v>
      </c>
      <c r="H308" s="51">
        <f>+F308-G308</f>
        <v>0</v>
      </c>
      <c r="I308" s="136">
        <f>IF(G308&lt;0,IF(H308=0,0,IF(OR(G308=0,F308=0),"N.M.",IF(ABS(H308/G308)&gt;=10,"N.M.",H308/(-G308)))),IF(H308=0,0,IF(OR(G308=0,F308=0),"N.M.",IF(ABS(H308/G308)&gt;=10,"N.M.",H308/G308))))</f>
        <v>0</v>
      </c>
      <c r="J308" s="166"/>
      <c r="K308" s="18">
        <v>0</v>
      </c>
      <c r="L308" s="51">
        <f>+F308-K308</f>
        <v>0</v>
      </c>
      <c r="M308" s="136">
        <f>IF(K308&lt;0,IF(L308=0,0,IF(OR(K308=0,N308=0),"N.M.",IF(ABS(L308/K308)&gt;=10,"N.M.",L308/(-K308)))),IF(L308=0,0,IF(OR(K308=0,N308=0),"N.M.",IF(ABS(L308/K308)&gt;=10,"N.M.",L308/K308))))</f>
        <v>0</v>
      </c>
      <c r="N308" s="166"/>
      <c r="O308" s="18">
        <v>0</v>
      </c>
      <c r="P308" s="51">
        <f>+F308-O308</f>
        <v>0</v>
      </c>
      <c r="Q308" s="136">
        <f>IF(O308&lt;0,IF(P308=0,0,IF(OR(O308=0,F308=0),"N.M.",IF(ABS(P308/O308)&gt;=10,"N.M.",P308/(-O308)))),IF(P308=0,0,IF(OR(O308=0,F308=0),"N.M.",IF(ABS(P308/O308)&gt;=10,"N.M.",P308/O308))))</f>
        <v>0</v>
      </c>
    </row>
    <row r="309" spans="3:17" ht="0.75" customHeight="1" hidden="1" outlineLevel="1">
      <c r="C309" s="228"/>
      <c r="E309" s="11"/>
      <c r="H309" s="51"/>
      <c r="I309" s="136"/>
      <c r="J309" s="166"/>
      <c r="K309" s="18"/>
      <c r="L309" s="51"/>
      <c r="M309" s="136"/>
      <c r="N309" s="166"/>
      <c r="O309" s="18"/>
      <c r="P309" s="51"/>
      <c r="Q309" s="136"/>
    </row>
    <row r="310" spans="1:17" s="15" customFormat="1" ht="12.75" hidden="1" outlineLevel="2">
      <c r="A310" s="15" t="s">
        <v>864</v>
      </c>
      <c r="B310" s="15" t="s">
        <v>865</v>
      </c>
      <c r="C310" s="134" t="s">
        <v>866</v>
      </c>
      <c r="D310" s="16"/>
      <c r="E310" s="16"/>
      <c r="F310" s="16">
        <v>0</v>
      </c>
      <c r="G310" s="16">
        <v>2984115.84</v>
      </c>
      <c r="H310" s="16">
        <f>+F310-G310</f>
        <v>-2984115.84</v>
      </c>
      <c r="I310" s="53" t="str">
        <f>IF(G310&lt;0,IF(H310=0,0,IF(OR(G310=0,F310=0),"N.M.",IF(ABS(H310/G310)&gt;=10,"N.M.",H310/(-G310)))),IF(H310=0,0,IF(OR(G310=0,F310=0),"N.M.",IF(ABS(H310/G310)&gt;=10,"N.M.",H310/G310))))</f>
        <v>N.M.</v>
      </c>
      <c r="J310" s="174"/>
      <c r="K310" s="256">
        <v>0</v>
      </c>
      <c r="L310" s="16">
        <f>+F310-K310</f>
        <v>0</v>
      </c>
      <c r="M310" s="53">
        <f>IF(K310&lt;0,IF(L310=0,0,IF(OR(K310=0,N310=0),"N.M.",IF(ABS(L310/K310)&gt;=10,"N.M.",L310/(-K310)))),IF(L310=0,0,IF(OR(K310=0,N310=0),"N.M.",IF(ABS(L310/K310)&gt;=10,"N.M.",L310/K310))))</f>
        <v>0</v>
      </c>
      <c r="N310" s="174"/>
      <c r="O310" s="256">
        <v>0</v>
      </c>
      <c r="P310" s="16">
        <f>+F310-O310</f>
        <v>0</v>
      </c>
      <c r="Q310" s="53">
        <f>IF(O310&lt;0,IF(P310=0,0,IF(OR(O310=0,F310=0),"N.M.",IF(ABS(P310/O310)&gt;=10,"N.M.",P310/(-O310)))),IF(P310=0,0,IF(OR(O310=0,F310=0),"N.M.",IF(ABS(P310/O310)&gt;=10,"N.M.",P310/O310))))</f>
        <v>0</v>
      </c>
    </row>
    <row r="311" spans="1:17" ht="12.75" collapsed="1">
      <c r="A311" s="11" t="s">
        <v>259</v>
      </c>
      <c r="C311" s="228" t="s">
        <v>190</v>
      </c>
      <c r="E311" s="11"/>
      <c r="F311" s="18">
        <v>0</v>
      </c>
      <c r="G311" s="18">
        <v>2984115.84</v>
      </c>
      <c r="H311" s="51">
        <f>+F311-G311</f>
        <v>-2984115.84</v>
      </c>
      <c r="I311" s="136" t="str">
        <f>IF(G311&lt;0,IF(H311=0,0,IF(OR(G311=0,F311=0),"N.M.",IF(ABS(H311/G311)&gt;=10,"N.M.",H311/(-G311)))),IF(H311=0,0,IF(OR(G311=0,F311=0),"N.M.",IF(ABS(H311/G311)&gt;=10,"N.M.",H311/G311))))</f>
        <v>N.M.</v>
      </c>
      <c r="J311" s="166"/>
      <c r="K311" s="18">
        <v>0</v>
      </c>
      <c r="L311" s="51">
        <f>+F311-K311</f>
        <v>0</v>
      </c>
      <c r="M311" s="136">
        <f>IF(K311&lt;0,IF(L311=0,0,IF(OR(K311=0,N311=0),"N.M.",IF(ABS(L311/K311)&gt;=10,"N.M.",L311/(-K311)))),IF(L311=0,0,IF(OR(K311=0,N311=0),"N.M.",IF(ABS(L311/K311)&gt;=10,"N.M.",L311/K311))))</f>
        <v>0</v>
      </c>
      <c r="N311" s="166"/>
      <c r="O311" s="18">
        <v>0</v>
      </c>
      <c r="P311" s="51">
        <f>+F311-O311</f>
        <v>0</v>
      </c>
      <c r="Q311" s="136">
        <f>IF(O311&lt;0,IF(P311=0,0,IF(OR(O311=0,F311=0),"N.M.",IF(ABS(P311/O311)&gt;=10,"N.M.",P311/(-O311)))),IF(P311=0,0,IF(OR(O311=0,F311=0),"N.M.",IF(ABS(P311/O311)&gt;=10,"N.M.",P311/O311))))</f>
        <v>0</v>
      </c>
    </row>
    <row r="312" spans="3:17" ht="0.75" customHeight="1" hidden="1" outlineLevel="1">
      <c r="C312" s="228"/>
      <c r="E312" s="11"/>
      <c r="H312" s="51"/>
      <c r="I312" s="136"/>
      <c r="J312" s="166"/>
      <c r="K312" s="18"/>
      <c r="L312" s="51"/>
      <c r="M312" s="136"/>
      <c r="N312" s="166"/>
      <c r="O312" s="18"/>
      <c r="P312" s="51"/>
      <c r="Q312" s="136"/>
    </row>
    <row r="313" spans="1:17" s="15" customFormat="1" ht="12.75" hidden="1" outlineLevel="2">
      <c r="A313" s="15" t="s">
        <v>867</v>
      </c>
      <c r="B313" s="15" t="s">
        <v>868</v>
      </c>
      <c r="C313" s="134" t="s">
        <v>869</v>
      </c>
      <c r="D313" s="16"/>
      <c r="E313" s="16"/>
      <c r="F313" s="16">
        <v>5085449.792</v>
      </c>
      <c r="G313" s="16">
        <v>6415237.222</v>
      </c>
      <c r="H313" s="16">
        <f aca="true" t="shared" si="86" ref="H313:H333">+F313-G313</f>
        <v>-1329787.4299999997</v>
      </c>
      <c r="I313" s="53">
        <f aca="true" t="shared" si="87" ref="I313:I333">IF(G313&lt;0,IF(H313=0,0,IF(OR(G313=0,F313=0),"N.M.",IF(ABS(H313/G313)&gt;=10,"N.M.",H313/(-G313)))),IF(H313=0,0,IF(OR(G313=0,F313=0),"N.M.",IF(ABS(H313/G313)&gt;=10,"N.M.",H313/G313))))</f>
        <v>-0.20728577665681833</v>
      </c>
      <c r="J313" s="174"/>
      <c r="K313" s="256">
        <v>3065545.482</v>
      </c>
      <c r="L313" s="16">
        <f aca="true" t="shared" si="88" ref="L313:L333">+F313-K313</f>
        <v>2019904.3100000005</v>
      </c>
      <c r="M313" s="53" t="str">
        <f aca="true" t="shared" si="89" ref="M313:M333">IF(K313&lt;0,IF(L313=0,0,IF(OR(K313=0,N313=0),"N.M.",IF(ABS(L313/K313)&gt;=10,"N.M.",L313/(-K313)))),IF(L313=0,0,IF(OR(K313=0,N313=0),"N.M.",IF(ABS(L313/K313)&gt;=10,"N.M.",L313/K313))))</f>
        <v>N.M.</v>
      </c>
      <c r="N313" s="174"/>
      <c r="O313" s="256">
        <v>3331658.662</v>
      </c>
      <c r="P313" s="16">
        <f aca="true" t="shared" si="90" ref="P313:P333">+F313-O313</f>
        <v>1753791.1300000004</v>
      </c>
      <c r="Q313" s="53">
        <f aca="true" t="shared" si="91" ref="Q313:Q333">IF(O313&lt;0,IF(P313=0,0,IF(OR(O313=0,F313=0),"N.M.",IF(ABS(P313/O313)&gt;=10,"N.M.",P313/(-O313)))),IF(P313=0,0,IF(OR(O313=0,F313=0),"N.M.",IF(ABS(P313/O313)&gt;=10,"N.M.",P313/O313))))</f>
        <v>0.5264018040032938</v>
      </c>
    </row>
    <row r="314" spans="1:17" s="15" customFormat="1" ht="12.75" hidden="1" outlineLevel="2">
      <c r="A314" s="15" t="s">
        <v>870</v>
      </c>
      <c r="B314" s="15" t="s">
        <v>871</v>
      </c>
      <c r="C314" s="134" t="s">
        <v>872</v>
      </c>
      <c r="D314" s="16"/>
      <c r="E314" s="16"/>
      <c r="F314" s="16">
        <v>3346583.74</v>
      </c>
      <c r="G314" s="16">
        <v>7895273.35</v>
      </c>
      <c r="H314" s="16">
        <f t="shared" si="86"/>
        <v>-4548689.609999999</v>
      </c>
      <c r="I314" s="53">
        <f t="shared" si="87"/>
        <v>-0.5761281982719445</v>
      </c>
      <c r="J314" s="174"/>
      <c r="K314" s="256">
        <v>4341225.96</v>
      </c>
      <c r="L314" s="16">
        <f t="shared" si="88"/>
        <v>-994642.2199999997</v>
      </c>
      <c r="M314" s="53" t="str">
        <f t="shared" si="89"/>
        <v>N.M.</v>
      </c>
      <c r="N314" s="174"/>
      <c r="O314" s="256">
        <v>7882515.02</v>
      </c>
      <c r="P314" s="16">
        <f t="shared" si="90"/>
        <v>-4535931.279999999</v>
      </c>
      <c r="Q314" s="53">
        <f t="shared" si="91"/>
        <v>-0.5754421359795898</v>
      </c>
    </row>
    <row r="315" spans="1:17" s="15" customFormat="1" ht="12.75" hidden="1" outlineLevel="2">
      <c r="A315" s="15" t="s">
        <v>873</v>
      </c>
      <c r="B315" s="15" t="s">
        <v>874</v>
      </c>
      <c r="C315" s="134" t="s">
        <v>875</v>
      </c>
      <c r="D315" s="16"/>
      <c r="E315" s="16"/>
      <c r="F315" s="16">
        <v>200977.26</v>
      </c>
      <c r="G315" s="16">
        <v>186490.46</v>
      </c>
      <c r="H315" s="16">
        <f t="shared" si="86"/>
        <v>14486.800000000017</v>
      </c>
      <c r="I315" s="53">
        <f t="shared" si="87"/>
        <v>0.07768118540755392</v>
      </c>
      <c r="J315" s="174"/>
      <c r="K315" s="256">
        <v>171966.95</v>
      </c>
      <c r="L315" s="16">
        <f t="shared" si="88"/>
        <v>29010.309999999998</v>
      </c>
      <c r="M315" s="53" t="str">
        <f t="shared" si="89"/>
        <v>N.M.</v>
      </c>
      <c r="N315" s="174"/>
      <c r="O315" s="256">
        <v>172765.66</v>
      </c>
      <c r="P315" s="16">
        <f t="shared" si="90"/>
        <v>28211.600000000006</v>
      </c>
      <c r="Q315" s="53">
        <f t="shared" si="91"/>
        <v>0.1632940249815849</v>
      </c>
    </row>
    <row r="316" spans="1:17" s="15" customFormat="1" ht="12.75" hidden="1" outlineLevel="2">
      <c r="A316" s="15" t="s">
        <v>876</v>
      </c>
      <c r="B316" s="15" t="s">
        <v>877</v>
      </c>
      <c r="C316" s="134" t="s">
        <v>878</v>
      </c>
      <c r="D316" s="16"/>
      <c r="E316" s="16"/>
      <c r="F316" s="16">
        <v>-3</v>
      </c>
      <c r="G316" s="16">
        <v>441600</v>
      </c>
      <c r="H316" s="16">
        <f t="shared" si="86"/>
        <v>-441603</v>
      </c>
      <c r="I316" s="53">
        <f t="shared" si="87"/>
        <v>-1.0000067934782608</v>
      </c>
      <c r="J316" s="174"/>
      <c r="K316" s="256">
        <v>531716</v>
      </c>
      <c r="L316" s="16">
        <f t="shared" si="88"/>
        <v>-531719</v>
      </c>
      <c r="M316" s="53" t="str">
        <f t="shared" si="89"/>
        <v>N.M.</v>
      </c>
      <c r="N316" s="174"/>
      <c r="O316" s="256">
        <v>486000</v>
      </c>
      <c r="P316" s="16">
        <f t="shared" si="90"/>
        <v>-486003</v>
      </c>
      <c r="Q316" s="53">
        <f t="shared" si="91"/>
        <v>-1.0000061728395062</v>
      </c>
    </row>
    <row r="317" spans="1:17" s="15" customFormat="1" ht="12.75" hidden="1" outlineLevel="2">
      <c r="A317" s="15" t="s">
        <v>879</v>
      </c>
      <c r="B317" s="15" t="s">
        <v>880</v>
      </c>
      <c r="C317" s="134" t="s">
        <v>881</v>
      </c>
      <c r="D317" s="16"/>
      <c r="E317" s="16"/>
      <c r="F317" s="16">
        <v>18763217.4</v>
      </c>
      <c r="G317" s="16">
        <v>7524706.34</v>
      </c>
      <c r="H317" s="16">
        <f t="shared" si="86"/>
        <v>11238511.059999999</v>
      </c>
      <c r="I317" s="53">
        <f t="shared" si="87"/>
        <v>1.4935481269558752</v>
      </c>
      <c r="J317" s="174"/>
      <c r="K317" s="256">
        <v>14993987.16</v>
      </c>
      <c r="L317" s="16">
        <f t="shared" si="88"/>
        <v>3769230.2399999984</v>
      </c>
      <c r="M317" s="53" t="str">
        <f t="shared" si="89"/>
        <v>N.M.</v>
      </c>
      <c r="N317" s="174"/>
      <c r="O317" s="256">
        <v>14034985.82</v>
      </c>
      <c r="P317" s="16">
        <f t="shared" si="90"/>
        <v>4728231.579999998</v>
      </c>
      <c r="Q317" s="53">
        <f t="shared" si="91"/>
        <v>0.3368889459982367</v>
      </c>
    </row>
    <row r="318" spans="1:17" s="15" customFormat="1" ht="12.75" hidden="1" outlineLevel="2">
      <c r="A318" s="15" t="s">
        <v>882</v>
      </c>
      <c r="B318" s="15" t="s">
        <v>883</v>
      </c>
      <c r="C318" s="134" t="s">
        <v>478</v>
      </c>
      <c r="D318" s="16"/>
      <c r="E318" s="16"/>
      <c r="F318" s="16">
        <v>172899.7</v>
      </c>
      <c r="G318" s="16">
        <v>280625.33</v>
      </c>
      <c r="H318" s="16">
        <f t="shared" si="86"/>
        <v>-107725.63</v>
      </c>
      <c r="I318" s="53">
        <f t="shared" si="87"/>
        <v>-0.3838770719663831</v>
      </c>
      <c r="J318" s="174"/>
      <c r="K318" s="256">
        <v>268980.05</v>
      </c>
      <c r="L318" s="16">
        <f t="shared" si="88"/>
        <v>-96080.34999999998</v>
      </c>
      <c r="M318" s="53" t="str">
        <f t="shared" si="89"/>
        <v>N.M.</v>
      </c>
      <c r="N318" s="174"/>
      <c r="O318" s="256">
        <v>170374.74</v>
      </c>
      <c r="P318" s="16">
        <f t="shared" si="90"/>
        <v>2524.960000000021</v>
      </c>
      <c r="Q318" s="53">
        <f t="shared" si="91"/>
        <v>0.014820037289565467</v>
      </c>
    </row>
    <row r="319" spans="1:17" s="15" customFormat="1" ht="12.75" hidden="1" outlineLevel="2">
      <c r="A319" s="15" t="s">
        <v>884</v>
      </c>
      <c r="B319" s="15" t="s">
        <v>885</v>
      </c>
      <c r="C319" s="134" t="s">
        <v>886</v>
      </c>
      <c r="D319" s="16"/>
      <c r="E319" s="16"/>
      <c r="F319" s="16">
        <v>1069777.749</v>
      </c>
      <c r="G319" s="16">
        <v>4085991.298</v>
      </c>
      <c r="H319" s="16">
        <f t="shared" si="86"/>
        <v>-3016213.5489999996</v>
      </c>
      <c r="I319" s="53">
        <f t="shared" si="87"/>
        <v>-0.7381840363870495</v>
      </c>
      <c r="J319" s="174"/>
      <c r="K319" s="256">
        <v>1333028.039</v>
      </c>
      <c r="L319" s="16">
        <f t="shared" si="88"/>
        <v>-263250.29000000004</v>
      </c>
      <c r="M319" s="53" t="str">
        <f t="shared" si="89"/>
        <v>N.M.</v>
      </c>
      <c r="N319" s="174"/>
      <c r="O319" s="256">
        <v>2340114.009</v>
      </c>
      <c r="P319" s="16">
        <f t="shared" si="90"/>
        <v>-1270336.26</v>
      </c>
      <c r="Q319" s="53">
        <f t="shared" si="91"/>
        <v>-0.5428522948515881</v>
      </c>
    </row>
    <row r="320" spans="1:17" s="15" customFormat="1" ht="12.75" hidden="1" outlineLevel="2">
      <c r="A320" s="15" t="s">
        <v>887</v>
      </c>
      <c r="B320" s="15" t="s">
        <v>888</v>
      </c>
      <c r="C320" s="134" t="s">
        <v>889</v>
      </c>
      <c r="D320" s="16"/>
      <c r="E320" s="16"/>
      <c r="F320" s="16">
        <v>588912.4</v>
      </c>
      <c r="G320" s="16">
        <v>625763.14</v>
      </c>
      <c r="H320" s="16">
        <f t="shared" si="86"/>
        <v>-36850.73999999999</v>
      </c>
      <c r="I320" s="53">
        <f t="shared" si="87"/>
        <v>-0.058889278777270244</v>
      </c>
      <c r="J320" s="174"/>
      <c r="K320" s="256">
        <v>540007.66</v>
      </c>
      <c r="L320" s="16">
        <f t="shared" si="88"/>
        <v>48904.73999999999</v>
      </c>
      <c r="M320" s="53" t="str">
        <f t="shared" si="89"/>
        <v>N.M.</v>
      </c>
      <c r="N320" s="174"/>
      <c r="O320" s="256">
        <v>570063.39</v>
      </c>
      <c r="P320" s="16">
        <f t="shared" si="90"/>
        <v>18849.01000000001</v>
      </c>
      <c r="Q320" s="53">
        <f t="shared" si="91"/>
        <v>0.03306476144696822</v>
      </c>
    </row>
    <row r="321" spans="1:17" s="15" customFormat="1" ht="12.75" hidden="1" outlineLevel="2">
      <c r="A321" s="15" t="s">
        <v>890</v>
      </c>
      <c r="B321" s="15" t="s">
        <v>891</v>
      </c>
      <c r="C321" s="134" t="s">
        <v>892</v>
      </c>
      <c r="D321" s="16"/>
      <c r="E321" s="16"/>
      <c r="F321" s="16">
        <v>-2632</v>
      </c>
      <c r="G321" s="16">
        <v>-173.6</v>
      </c>
      <c r="H321" s="16">
        <f t="shared" si="86"/>
        <v>-2458.4</v>
      </c>
      <c r="I321" s="53" t="str">
        <f t="shared" si="87"/>
        <v>N.M.</v>
      </c>
      <c r="J321" s="174"/>
      <c r="K321" s="256">
        <v>0</v>
      </c>
      <c r="L321" s="16">
        <f t="shared" si="88"/>
        <v>-2632</v>
      </c>
      <c r="M321" s="53" t="str">
        <f t="shared" si="89"/>
        <v>N.M.</v>
      </c>
      <c r="N321" s="174"/>
      <c r="O321" s="256">
        <v>0</v>
      </c>
      <c r="P321" s="16">
        <f t="shared" si="90"/>
        <v>-2632</v>
      </c>
      <c r="Q321" s="53" t="str">
        <f t="shared" si="91"/>
        <v>N.M.</v>
      </c>
    </row>
    <row r="322" spans="1:17" s="15" customFormat="1" ht="12.75" hidden="1" outlineLevel="2">
      <c r="A322" s="15" t="s">
        <v>893</v>
      </c>
      <c r="B322" s="15" t="s">
        <v>894</v>
      </c>
      <c r="C322" s="134" t="s">
        <v>895</v>
      </c>
      <c r="D322" s="16"/>
      <c r="E322" s="16"/>
      <c r="F322" s="16">
        <v>5327.522</v>
      </c>
      <c r="G322" s="16">
        <v>25.282</v>
      </c>
      <c r="H322" s="16">
        <f t="shared" si="86"/>
        <v>5302.24</v>
      </c>
      <c r="I322" s="53" t="str">
        <f t="shared" si="87"/>
        <v>N.M.</v>
      </c>
      <c r="J322" s="174"/>
      <c r="K322" s="256">
        <v>0.002</v>
      </c>
      <c r="L322" s="16">
        <f t="shared" si="88"/>
        <v>5327.5199999999995</v>
      </c>
      <c r="M322" s="53" t="str">
        <f t="shared" si="89"/>
        <v>N.M.</v>
      </c>
      <c r="N322" s="174"/>
      <c r="O322" s="256">
        <v>448.16200000000003</v>
      </c>
      <c r="P322" s="16">
        <f t="shared" si="90"/>
        <v>4879.36</v>
      </c>
      <c r="Q322" s="53" t="str">
        <f t="shared" si="91"/>
        <v>N.M.</v>
      </c>
    </row>
    <row r="323" spans="1:17" s="15" customFormat="1" ht="12.75" hidden="1" outlineLevel="2">
      <c r="A323" s="15" t="s">
        <v>896</v>
      </c>
      <c r="B323" s="15" t="s">
        <v>897</v>
      </c>
      <c r="C323" s="134" t="s">
        <v>898</v>
      </c>
      <c r="D323" s="16"/>
      <c r="E323" s="16"/>
      <c r="F323" s="16">
        <v>10588.831</v>
      </c>
      <c r="G323" s="16">
        <v>12531.231</v>
      </c>
      <c r="H323" s="16">
        <f t="shared" si="86"/>
        <v>-1942.3999999999996</v>
      </c>
      <c r="I323" s="53">
        <f t="shared" si="87"/>
        <v>-0.15500472379768593</v>
      </c>
      <c r="J323" s="174"/>
      <c r="K323" s="256">
        <v>9920.291000000001</v>
      </c>
      <c r="L323" s="16">
        <f t="shared" si="88"/>
        <v>668.539999999999</v>
      </c>
      <c r="M323" s="53" t="str">
        <f t="shared" si="89"/>
        <v>N.M.</v>
      </c>
      <c r="N323" s="174"/>
      <c r="O323" s="256">
        <v>10813.181</v>
      </c>
      <c r="P323" s="16">
        <f t="shared" si="90"/>
        <v>-224.35000000000036</v>
      </c>
      <c r="Q323" s="53">
        <f t="shared" si="91"/>
        <v>-0.02074782619471554</v>
      </c>
    </row>
    <row r="324" spans="1:17" s="15" customFormat="1" ht="12.75" hidden="1" outlineLevel="2">
      <c r="A324" s="15" t="s">
        <v>899</v>
      </c>
      <c r="B324" s="15" t="s">
        <v>900</v>
      </c>
      <c r="C324" s="134" t="s">
        <v>901</v>
      </c>
      <c r="D324" s="16"/>
      <c r="E324" s="16"/>
      <c r="F324" s="16">
        <v>0</v>
      </c>
      <c r="G324" s="16">
        <v>0</v>
      </c>
      <c r="H324" s="16">
        <f t="shared" si="86"/>
        <v>0</v>
      </c>
      <c r="I324" s="53">
        <f t="shared" si="87"/>
        <v>0</v>
      </c>
      <c r="J324" s="174"/>
      <c r="K324" s="256">
        <v>1912.25</v>
      </c>
      <c r="L324" s="16">
        <f t="shared" si="88"/>
        <v>-1912.25</v>
      </c>
      <c r="M324" s="53" t="str">
        <f t="shared" si="89"/>
        <v>N.M.</v>
      </c>
      <c r="N324" s="174"/>
      <c r="O324" s="256">
        <v>2939.39</v>
      </c>
      <c r="P324" s="16">
        <f t="shared" si="90"/>
        <v>-2939.39</v>
      </c>
      <c r="Q324" s="53" t="str">
        <f t="shared" si="91"/>
        <v>N.M.</v>
      </c>
    </row>
    <row r="325" spans="1:17" s="15" customFormat="1" ht="12.75" hidden="1" outlineLevel="2">
      <c r="A325" s="15" t="s">
        <v>902</v>
      </c>
      <c r="B325" s="15" t="s">
        <v>903</v>
      </c>
      <c r="C325" s="134" t="s">
        <v>904</v>
      </c>
      <c r="D325" s="16"/>
      <c r="E325" s="16"/>
      <c r="F325" s="16">
        <v>25554</v>
      </c>
      <c r="G325" s="16">
        <v>11227.5</v>
      </c>
      <c r="H325" s="16">
        <f t="shared" si="86"/>
        <v>14326.5</v>
      </c>
      <c r="I325" s="53">
        <f t="shared" si="87"/>
        <v>1.2760187040748163</v>
      </c>
      <c r="J325" s="174"/>
      <c r="K325" s="256">
        <v>22747.5</v>
      </c>
      <c r="L325" s="16">
        <f t="shared" si="88"/>
        <v>2806.5</v>
      </c>
      <c r="M325" s="53" t="str">
        <f t="shared" si="89"/>
        <v>N.M.</v>
      </c>
      <c r="N325" s="174"/>
      <c r="O325" s="256">
        <v>12831</v>
      </c>
      <c r="P325" s="16">
        <f t="shared" si="90"/>
        <v>12723</v>
      </c>
      <c r="Q325" s="53">
        <f t="shared" si="91"/>
        <v>0.9915828851999064</v>
      </c>
    </row>
    <row r="326" spans="1:17" s="15" customFormat="1" ht="12.75" hidden="1" outlineLevel="2">
      <c r="A326" s="15" t="s">
        <v>905</v>
      </c>
      <c r="B326" s="15" t="s">
        <v>906</v>
      </c>
      <c r="C326" s="134" t="s">
        <v>907</v>
      </c>
      <c r="D326" s="16"/>
      <c r="E326" s="16"/>
      <c r="F326" s="16">
        <v>139010.79</v>
      </c>
      <c r="G326" s="16">
        <v>190821.14</v>
      </c>
      <c r="H326" s="16">
        <f t="shared" si="86"/>
        <v>-51810.350000000006</v>
      </c>
      <c r="I326" s="53">
        <f t="shared" si="87"/>
        <v>-0.2715126321957829</v>
      </c>
      <c r="J326" s="174"/>
      <c r="K326" s="256">
        <v>151831.58000000002</v>
      </c>
      <c r="L326" s="16">
        <f t="shared" si="88"/>
        <v>-12820.790000000008</v>
      </c>
      <c r="M326" s="53" t="str">
        <f t="shared" si="89"/>
        <v>N.M.</v>
      </c>
      <c r="N326" s="174"/>
      <c r="O326" s="256">
        <v>133012.89</v>
      </c>
      <c r="P326" s="16">
        <f t="shared" si="90"/>
        <v>5997.899999999994</v>
      </c>
      <c r="Q326" s="53">
        <f t="shared" si="91"/>
        <v>0.045092622226312</v>
      </c>
    </row>
    <row r="327" spans="1:17" s="15" customFormat="1" ht="12.75" hidden="1" outlineLevel="2">
      <c r="A327" s="15" t="s">
        <v>908</v>
      </c>
      <c r="B327" s="15" t="s">
        <v>909</v>
      </c>
      <c r="C327" s="134" t="s">
        <v>910</v>
      </c>
      <c r="D327" s="16"/>
      <c r="E327" s="16"/>
      <c r="F327" s="16">
        <v>333727.194</v>
      </c>
      <c r="G327" s="16">
        <v>366660.344</v>
      </c>
      <c r="H327" s="16">
        <f t="shared" si="86"/>
        <v>-32933.149999999965</v>
      </c>
      <c r="I327" s="53">
        <f t="shared" si="87"/>
        <v>-0.08981923062833315</v>
      </c>
      <c r="J327" s="174"/>
      <c r="K327" s="256">
        <v>562741.264</v>
      </c>
      <c r="L327" s="16">
        <f t="shared" si="88"/>
        <v>-229014.06999999995</v>
      </c>
      <c r="M327" s="53" t="str">
        <f t="shared" si="89"/>
        <v>N.M.</v>
      </c>
      <c r="N327" s="174"/>
      <c r="O327" s="256">
        <v>1362905.884</v>
      </c>
      <c r="P327" s="16">
        <f t="shared" si="90"/>
        <v>-1029178.6900000001</v>
      </c>
      <c r="Q327" s="53">
        <f t="shared" si="91"/>
        <v>-0.7551355541730129</v>
      </c>
    </row>
    <row r="328" spans="1:17" s="15" customFormat="1" ht="12.75" hidden="1" outlineLevel="2">
      <c r="A328" s="15" t="s">
        <v>911</v>
      </c>
      <c r="B328" s="15" t="s">
        <v>912</v>
      </c>
      <c r="C328" s="134" t="s">
        <v>913</v>
      </c>
      <c r="D328" s="16"/>
      <c r="E328" s="16"/>
      <c r="F328" s="16">
        <v>1.308</v>
      </c>
      <c r="G328" s="16">
        <v>50.198</v>
      </c>
      <c r="H328" s="16">
        <f t="shared" si="86"/>
        <v>-48.89</v>
      </c>
      <c r="I328" s="53">
        <f t="shared" si="87"/>
        <v>-0.9739431849874497</v>
      </c>
      <c r="J328" s="174"/>
      <c r="K328" s="256">
        <v>-0.002</v>
      </c>
      <c r="L328" s="16">
        <f t="shared" si="88"/>
        <v>1.31</v>
      </c>
      <c r="M328" s="53" t="str">
        <f t="shared" si="89"/>
        <v>N.M.</v>
      </c>
      <c r="N328" s="174"/>
      <c r="O328" s="256">
        <v>0.998</v>
      </c>
      <c r="P328" s="16">
        <f t="shared" si="90"/>
        <v>0.31000000000000005</v>
      </c>
      <c r="Q328" s="53">
        <f t="shared" si="91"/>
        <v>0.31062124248497</v>
      </c>
    </row>
    <row r="329" spans="1:17" s="15" customFormat="1" ht="12.75" hidden="1" outlineLevel="2">
      <c r="A329" s="15" t="s">
        <v>914</v>
      </c>
      <c r="B329" s="15" t="s">
        <v>915</v>
      </c>
      <c r="C329" s="134" t="s">
        <v>916</v>
      </c>
      <c r="D329" s="16"/>
      <c r="E329" s="16"/>
      <c r="F329" s="16">
        <v>0</v>
      </c>
      <c r="G329" s="16">
        <v>9918.29</v>
      </c>
      <c r="H329" s="16">
        <f t="shared" si="86"/>
        <v>-9918.29</v>
      </c>
      <c r="I329" s="53" t="str">
        <f t="shared" si="87"/>
        <v>N.M.</v>
      </c>
      <c r="J329" s="174"/>
      <c r="K329" s="256">
        <v>0</v>
      </c>
      <c r="L329" s="16">
        <f t="shared" si="88"/>
        <v>0</v>
      </c>
      <c r="M329" s="53">
        <f t="shared" si="89"/>
        <v>0</v>
      </c>
      <c r="N329" s="174"/>
      <c r="O329" s="256">
        <v>0</v>
      </c>
      <c r="P329" s="16">
        <f t="shared" si="90"/>
        <v>0</v>
      </c>
      <c r="Q329" s="53">
        <f t="shared" si="91"/>
        <v>0</v>
      </c>
    </row>
    <row r="330" spans="1:17" s="15" customFormat="1" ht="12.75" hidden="1" outlineLevel="2">
      <c r="A330" s="15" t="s">
        <v>917</v>
      </c>
      <c r="B330" s="15" t="s">
        <v>918</v>
      </c>
      <c r="C330" s="134" t="s">
        <v>919</v>
      </c>
      <c r="D330" s="16"/>
      <c r="E330" s="16"/>
      <c r="F330" s="16">
        <v>1035933.64</v>
      </c>
      <c r="G330" s="16">
        <v>0</v>
      </c>
      <c r="H330" s="16">
        <f t="shared" si="86"/>
        <v>1035933.64</v>
      </c>
      <c r="I330" s="53" t="str">
        <f t="shared" si="87"/>
        <v>N.M.</v>
      </c>
      <c r="J330" s="174"/>
      <c r="K330" s="256">
        <v>1257513.93</v>
      </c>
      <c r="L330" s="16">
        <f t="shared" si="88"/>
        <v>-221580.28999999992</v>
      </c>
      <c r="M330" s="53" t="str">
        <f t="shared" si="89"/>
        <v>N.M.</v>
      </c>
      <c r="N330" s="174"/>
      <c r="O330" s="256">
        <v>1746196.9100000001</v>
      </c>
      <c r="P330" s="16">
        <f t="shared" si="90"/>
        <v>-710263.2700000001</v>
      </c>
      <c r="Q330" s="53">
        <f t="shared" si="91"/>
        <v>-0.4067486695987797</v>
      </c>
    </row>
    <row r="331" spans="1:17" s="15" customFormat="1" ht="12.75" hidden="1" outlineLevel="2">
      <c r="A331" s="15" t="s">
        <v>920</v>
      </c>
      <c r="B331" s="15" t="s">
        <v>921</v>
      </c>
      <c r="C331" s="134" t="s">
        <v>922</v>
      </c>
      <c r="D331" s="16"/>
      <c r="E331" s="16"/>
      <c r="F331" s="16">
        <v>0</v>
      </c>
      <c r="G331" s="16">
        <v>133963.58000000002</v>
      </c>
      <c r="H331" s="16">
        <f t="shared" si="86"/>
        <v>-133963.58000000002</v>
      </c>
      <c r="I331" s="53" t="str">
        <f t="shared" si="87"/>
        <v>N.M.</v>
      </c>
      <c r="J331" s="174"/>
      <c r="K331" s="256">
        <v>0</v>
      </c>
      <c r="L331" s="16">
        <f t="shared" si="88"/>
        <v>0</v>
      </c>
      <c r="M331" s="53">
        <f t="shared" si="89"/>
        <v>0</v>
      </c>
      <c r="N331" s="174"/>
      <c r="O331" s="256">
        <v>0</v>
      </c>
      <c r="P331" s="16">
        <f t="shared" si="90"/>
        <v>0</v>
      </c>
      <c r="Q331" s="53">
        <f t="shared" si="91"/>
        <v>0</v>
      </c>
    </row>
    <row r="332" spans="1:17" s="15" customFormat="1" ht="12.75" hidden="1" outlineLevel="2">
      <c r="A332" s="15" t="s">
        <v>923</v>
      </c>
      <c r="B332" s="15" t="s">
        <v>924</v>
      </c>
      <c r="C332" s="134" t="s">
        <v>925</v>
      </c>
      <c r="D332" s="16"/>
      <c r="E332" s="16"/>
      <c r="F332" s="16">
        <v>0.01</v>
      </c>
      <c r="G332" s="16">
        <v>368414.31</v>
      </c>
      <c r="H332" s="16">
        <f t="shared" si="86"/>
        <v>-368414.3</v>
      </c>
      <c r="I332" s="53">
        <f t="shared" si="87"/>
        <v>-0.9999999728566461</v>
      </c>
      <c r="J332" s="174"/>
      <c r="K332" s="256">
        <v>3915.9900000000002</v>
      </c>
      <c r="L332" s="16">
        <f t="shared" si="88"/>
        <v>-3915.98</v>
      </c>
      <c r="M332" s="53" t="str">
        <f t="shared" si="89"/>
        <v>N.M.</v>
      </c>
      <c r="N332" s="174"/>
      <c r="O332" s="256">
        <v>540256.06</v>
      </c>
      <c r="P332" s="16">
        <f t="shared" si="90"/>
        <v>-540256.05</v>
      </c>
      <c r="Q332" s="53">
        <f t="shared" si="91"/>
        <v>-0.9999999814902585</v>
      </c>
    </row>
    <row r="333" spans="1:17" s="15" customFormat="1" ht="12.75" hidden="1" outlineLevel="2">
      <c r="A333" s="15" t="s">
        <v>926</v>
      </c>
      <c r="B333" s="15" t="s">
        <v>927</v>
      </c>
      <c r="C333" s="134" t="s">
        <v>928</v>
      </c>
      <c r="D333" s="16"/>
      <c r="E333" s="16"/>
      <c r="F333" s="16">
        <v>1047476.17</v>
      </c>
      <c r="G333" s="16">
        <v>269886.1</v>
      </c>
      <c r="H333" s="16">
        <f t="shared" si="86"/>
        <v>777590.0700000001</v>
      </c>
      <c r="I333" s="53">
        <f t="shared" si="87"/>
        <v>2.8811786527724106</v>
      </c>
      <c r="J333" s="174"/>
      <c r="K333" s="256">
        <v>1452083.9100000001</v>
      </c>
      <c r="L333" s="16">
        <f t="shared" si="88"/>
        <v>-404607.7400000001</v>
      </c>
      <c r="M333" s="53" t="str">
        <f t="shared" si="89"/>
        <v>N.M.</v>
      </c>
      <c r="N333" s="174"/>
      <c r="O333" s="256">
        <v>535782.76</v>
      </c>
      <c r="P333" s="16">
        <f t="shared" si="90"/>
        <v>511693.41000000003</v>
      </c>
      <c r="Q333" s="53">
        <f t="shared" si="91"/>
        <v>0.9550389601934934</v>
      </c>
    </row>
    <row r="334" spans="1:17" ht="12.75" collapsed="1">
      <c r="A334" s="11" t="s">
        <v>260</v>
      </c>
      <c r="C334" s="228" t="s">
        <v>191</v>
      </c>
      <c r="E334" s="11"/>
      <c r="F334" s="18">
        <v>31822802.506</v>
      </c>
      <c r="G334" s="18">
        <v>28819011.514999997</v>
      </c>
      <c r="H334" s="51">
        <f>+F334-G334</f>
        <v>3003790.991000004</v>
      </c>
      <c r="I334" s="136">
        <f>IF(G334&lt;0,IF(H334=0,0,IF(OR(G334=0,F334=0),"N.M.",IF(ABS(H334/G334)&gt;=10,"N.M.",H334/(-G334)))),IF(H334=0,0,IF(OR(G334=0,F334=0),"N.M.",IF(ABS(H334/G334)&gt;=10,"N.M.",H334/G334))))</f>
        <v>0.10422949411143273</v>
      </c>
      <c r="J334" s="166"/>
      <c r="K334" s="18">
        <v>28709124.016</v>
      </c>
      <c r="L334" s="51">
        <f>+F334-K334</f>
        <v>3113678.490000002</v>
      </c>
      <c r="M334" s="136" t="str">
        <f>IF(K334&lt;0,IF(L334=0,0,IF(OR(K334=0,N334=0),"N.M.",IF(ABS(L334/K334)&gt;=10,"N.M.",L334/(-K334)))),IF(L334=0,0,IF(OR(K334=0,N334=0),"N.M.",IF(ABS(L334/K334)&gt;=10,"N.M.",L334/K334))))</f>
        <v>N.M.</v>
      </c>
      <c r="N334" s="166"/>
      <c r="O334" s="18">
        <v>33333664.536000002</v>
      </c>
      <c r="P334" s="51">
        <f>+F334-O334</f>
        <v>-1510862.0300000012</v>
      </c>
      <c r="Q334" s="136">
        <f>IF(O334&lt;0,IF(P334=0,0,IF(OR(O334=0,F334=0),"N.M.",IF(ABS(P334/O334)&gt;=10,"N.M.",P334/(-O334)))),IF(P334=0,0,IF(OR(O334=0,F334=0),"N.M.",IF(ABS(P334/O334)&gt;=10,"N.M.",P334/O334))))</f>
        <v>-0.04532541054309484</v>
      </c>
    </row>
    <row r="335" spans="3:17" ht="0.75" customHeight="1" hidden="1" outlineLevel="1">
      <c r="C335" s="228"/>
      <c r="E335" s="11"/>
      <c r="H335" s="51"/>
      <c r="I335" s="136"/>
      <c r="J335" s="166"/>
      <c r="K335" s="18"/>
      <c r="L335" s="51"/>
      <c r="M335" s="136"/>
      <c r="N335" s="166"/>
      <c r="O335" s="18"/>
      <c r="P335" s="51"/>
      <c r="Q335" s="136"/>
    </row>
    <row r="336" spans="1:17" s="15" customFormat="1" ht="12.75" hidden="1" outlineLevel="2">
      <c r="A336" s="15" t="s">
        <v>929</v>
      </c>
      <c r="B336" s="15" t="s">
        <v>930</v>
      </c>
      <c r="C336" s="134" t="s">
        <v>931</v>
      </c>
      <c r="D336" s="16"/>
      <c r="E336" s="16"/>
      <c r="F336" s="16">
        <v>16669276.112</v>
      </c>
      <c r="G336" s="16">
        <v>11468899.29</v>
      </c>
      <c r="H336" s="16">
        <f aca="true" t="shared" si="92" ref="H336:H347">+F336-G336</f>
        <v>5200376.822000001</v>
      </c>
      <c r="I336" s="53">
        <f aca="true" t="shared" si="93" ref="I336:I347">IF(G336&lt;0,IF(H336=0,0,IF(OR(G336=0,F336=0),"N.M.",IF(ABS(H336/G336)&gt;=10,"N.M.",H336/(-G336)))),IF(H336=0,0,IF(OR(G336=0,F336=0),"N.M.",IF(ABS(H336/G336)&gt;=10,"N.M.",H336/G336))))</f>
        <v>0.4534329485772301</v>
      </c>
      <c r="J336" s="174"/>
      <c r="K336" s="256">
        <v>20725393.897</v>
      </c>
      <c r="L336" s="16">
        <f aca="true" t="shared" si="94" ref="L336:L347">+F336-K336</f>
        <v>-4056117.785</v>
      </c>
      <c r="M336" s="53" t="str">
        <f aca="true" t="shared" si="95" ref="M336:M347">IF(K336&lt;0,IF(L336=0,0,IF(OR(K336=0,N336=0),"N.M.",IF(ABS(L336/K336)&gt;=10,"N.M.",L336/(-K336)))),IF(L336=0,0,IF(OR(K336=0,N336=0),"N.M.",IF(ABS(L336/K336)&gt;=10,"N.M.",L336/K336))))</f>
        <v>N.M.</v>
      </c>
      <c r="N336" s="174"/>
      <c r="O336" s="256">
        <v>23739034.464</v>
      </c>
      <c r="P336" s="16">
        <f aca="true" t="shared" si="96" ref="P336:P347">+F336-O336</f>
        <v>-7069758.352000002</v>
      </c>
      <c r="Q336" s="53">
        <f aca="true" t="shared" si="97" ref="Q336:Q347">IF(O336&lt;0,IF(P336=0,0,IF(OR(O336=0,F336=0),"N.M.",IF(ABS(P336/O336)&gt;=10,"N.M.",P336/(-O336)))),IF(P336=0,0,IF(OR(O336=0,F336=0),"N.M.",IF(ABS(P336/O336)&gt;=10,"N.M.",P336/O336))))</f>
        <v>-0.2978115374793872</v>
      </c>
    </row>
    <row r="337" spans="1:17" s="15" customFormat="1" ht="12.75" hidden="1" outlineLevel="2">
      <c r="A337" s="15" t="s">
        <v>932</v>
      </c>
      <c r="B337" s="15" t="s">
        <v>933</v>
      </c>
      <c r="C337" s="134" t="s">
        <v>934</v>
      </c>
      <c r="D337" s="16"/>
      <c r="E337" s="16"/>
      <c r="F337" s="16">
        <v>0</v>
      </c>
      <c r="G337" s="16">
        <v>0</v>
      </c>
      <c r="H337" s="16">
        <f t="shared" si="92"/>
        <v>0</v>
      </c>
      <c r="I337" s="53">
        <f t="shared" si="93"/>
        <v>0</v>
      </c>
      <c r="J337" s="174"/>
      <c r="K337" s="256">
        <v>0</v>
      </c>
      <c r="L337" s="16">
        <f t="shared" si="94"/>
        <v>0</v>
      </c>
      <c r="M337" s="53">
        <f t="shared" si="95"/>
        <v>0</v>
      </c>
      <c r="N337" s="174"/>
      <c r="O337" s="256">
        <v>11503060.96</v>
      </c>
      <c r="P337" s="16">
        <f t="shared" si="96"/>
        <v>-11503060.96</v>
      </c>
      <c r="Q337" s="53" t="str">
        <f t="shared" si="97"/>
        <v>N.M.</v>
      </c>
    </row>
    <row r="338" spans="1:17" s="15" customFormat="1" ht="12.75" hidden="1" outlineLevel="2">
      <c r="A338" s="15" t="s">
        <v>935</v>
      </c>
      <c r="B338" s="15" t="s">
        <v>936</v>
      </c>
      <c r="C338" s="134" t="s">
        <v>937</v>
      </c>
      <c r="D338" s="16"/>
      <c r="E338" s="16"/>
      <c r="F338" s="16">
        <v>3394891</v>
      </c>
      <c r="G338" s="16">
        <v>4716009</v>
      </c>
      <c r="H338" s="16">
        <f t="shared" si="92"/>
        <v>-1321118</v>
      </c>
      <c r="I338" s="53">
        <f t="shared" si="93"/>
        <v>-0.2801347495308003</v>
      </c>
      <c r="J338" s="174"/>
      <c r="K338" s="256">
        <v>3845429</v>
      </c>
      <c r="L338" s="16">
        <f t="shared" si="94"/>
        <v>-450538</v>
      </c>
      <c r="M338" s="53" t="str">
        <f t="shared" si="95"/>
        <v>N.M.</v>
      </c>
      <c r="N338" s="174"/>
      <c r="O338" s="256">
        <v>7048455</v>
      </c>
      <c r="P338" s="16">
        <f t="shared" si="96"/>
        <v>-3653564</v>
      </c>
      <c r="Q338" s="53">
        <f t="shared" si="97"/>
        <v>-0.5183496241374883</v>
      </c>
    </row>
    <row r="339" spans="1:17" s="15" customFormat="1" ht="12.75" hidden="1" outlineLevel="2">
      <c r="A339" s="15" t="s">
        <v>938</v>
      </c>
      <c r="B339" s="15" t="s">
        <v>939</v>
      </c>
      <c r="C339" s="134" t="s">
        <v>940</v>
      </c>
      <c r="D339" s="16"/>
      <c r="E339" s="16"/>
      <c r="F339" s="16">
        <v>29260.02</v>
      </c>
      <c r="G339" s="16">
        <v>15836.92</v>
      </c>
      <c r="H339" s="16">
        <f t="shared" si="92"/>
        <v>13423.1</v>
      </c>
      <c r="I339" s="53">
        <f t="shared" si="93"/>
        <v>0.8475827370473552</v>
      </c>
      <c r="J339" s="174"/>
      <c r="K339" s="256">
        <v>25097.4</v>
      </c>
      <c r="L339" s="16">
        <f t="shared" si="94"/>
        <v>4162.619999999999</v>
      </c>
      <c r="M339" s="53" t="str">
        <f t="shared" si="95"/>
        <v>N.M.</v>
      </c>
      <c r="N339" s="174"/>
      <c r="O339" s="256">
        <v>35368.17</v>
      </c>
      <c r="P339" s="16">
        <f t="shared" si="96"/>
        <v>-6108.149999999998</v>
      </c>
      <c r="Q339" s="53">
        <f t="shared" si="97"/>
        <v>-0.17270189551791904</v>
      </c>
    </row>
    <row r="340" spans="1:17" s="15" customFormat="1" ht="12.75" hidden="1" outlineLevel="2">
      <c r="A340" s="15" t="s">
        <v>941</v>
      </c>
      <c r="B340" s="15" t="s">
        <v>942</v>
      </c>
      <c r="C340" s="134" t="s">
        <v>943</v>
      </c>
      <c r="D340" s="16"/>
      <c r="E340" s="16"/>
      <c r="F340" s="16">
        <v>209511.4</v>
      </c>
      <c r="G340" s="16">
        <v>121997.85</v>
      </c>
      <c r="H340" s="16">
        <f t="shared" si="92"/>
        <v>87513.54999999999</v>
      </c>
      <c r="I340" s="53">
        <f t="shared" si="93"/>
        <v>0.7173368219194025</v>
      </c>
      <c r="J340" s="174"/>
      <c r="K340" s="256">
        <v>150777.18</v>
      </c>
      <c r="L340" s="16">
        <f t="shared" si="94"/>
        <v>58734.22</v>
      </c>
      <c r="M340" s="53" t="str">
        <f t="shared" si="95"/>
        <v>N.M.</v>
      </c>
      <c r="N340" s="174"/>
      <c r="O340" s="256">
        <v>195155.55000000002</v>
      </c>
      <c r="P340" s="16">
        <f t="shared" si="96"/>
        <v>14355.849999999977</v>
      </c>
      <c r="Q340" s="53">
        <f t="shared" si="97"/>
        <v>0.07356106449445059</v>
      </c>
    </row>
    <row r="341" spans="1:17" s="15" customFormat="1" ht="12.75" hidden="1" outlineLevel="2">
      <c r="A341" s="15" t="s">
        <v>944</v>
      </c>
      <c r="B341" s="15" t="s">
        <v>945</v>
      </c>
      <c r="C341" s="134" t="s">
        <v>946</v>
      </c>
      <c r="D341" s="16"/>
      <c r="E341" s="16"/>
      <c r="F341" s="16">
        <v>2420249.43</v>
      </c>
      <c r="G341" s="16">
        <v>2634297</v>
      </c>
      <c r="H341" s="16">
        <f t="shared" si="92"/>
        <v>-214047.56999999983</v>
      </c>
      <c r="I341" s="53">
        <f t="shared" si="93"/>
        <v>-0.08125415243611477</v>
      </c>
      <c r="J341" s="174"/>
      <c r="K341" s="256">
        <v>2935470.523</v>
      </c>
      <c r="L341" s="16">
        <f t="shared" si="94"/>
        <v>-515221.0929999999</v>
      </c>
      <c r="M341" s="53" t="str">
        <f t="shared" si="95"/>
        <v>N.M.</v>
      </c>
      <c r="N341" s="174"/>
      <c r="O341" s="256">
        <v>3073686.353</v>
      </c>
      <c r="P341" s="16">
        <f t="shared" si="96"/>
        <v>-653436.923</v>
      </c>
      <c r="Q341" s="53">
        <f t="shared" si="97"/>
        <v>-0.21259063155947192</v>
      </c>
    </row>
    <row r="342" spans="1:17" s="15" customFormat="1" ht="12.75" hidden="1" outlineLevel="2">
      <c r="A342" s="15" t="s">
        <v>947</v>
      </c>
      <c r="B342" s="15" t="s">
        <v>948</v>
      </c>
      <c r="C342" s="134" t="s">
        <v>949</v>
      </c>
      <c r="D342" s="16"/>
      <c r="E342" s="16"/>
      <c r="F342" s="16">
        <v>13609.95</v>
      </c>
      <c r="G342" s="16">
        <v>6886.110000000001</v>
      </c>
      <c r="H342" s="16">
        <f t="shared" si="92"/>
        <v>6723.84</v>
      </c>
      <c r="I342" s="53">
        <f t="shared" si="93"/>
        <v>0.9764351716716694</v>
      </c>
      <c r="J342" s="174"/>
      <c r="K342" s="256">
        <v>11352.97</v>
      </c>
      <c r="L342" s="16">
        <f t="shared" si="94"/>
        <v>2256.9800000000014</v>
      </c>
      <c r="M342" s="53" t="str">
        <f t="shared" si="95"/>
        <v>N.M.</v>
      </c>
      <c r="N342" s="174"/>
      <c r="O342" s="256">
        <v>170474.55000000002</v>
      </c>
      <c r="P342" s="16">
        <f t="shared" si="96"/>
        <v>-156864.6</v>
      </c>
      <c r="Q342" s="53">
        <f t="shared" si="97"/>
        <v>-0.9201643295142882</v>
      </c>
    </row>
    <row r="343" spans="1:17" s="15" customFormat="1" ht="12.75" hidden="1" outlineLevel="2">
      <c r="A343" s="15" t="s">
        <v>950</v>
      </c>
      <c r="B343" s="15" t="s">
        <v>951</v>
      </c>
      <c r="C343" s="134" t="s">
        <v>952</v>
      </c>
      <c r="D343" s="16"/>
      <c r="E343" s="16"/>
      <c r="F343" s="16">
        <v>430</v>
      </c>
      <c r="G343" s="16">
        <v>475.98</v>
      </c>
      <c r="H343" s="16">
        <f t="shared" si="92"/>
        <v>-45.98000000000002</v>
      </c>
      <c r="I343" s="53">
        <f t="shared" si="93"/>
        <v>-0.09660069750829871</v>
      </c>
      <c r="J343" s="174"/>
      <c r="K343" s="256">
        <v>896.14</v>
      </c>
      <c r="L343" s="16">
        <f t="shared" si="94"/>
        <v>-466.14</v>
      </c>
      <c r="M343" s="53" t="str">
        <f t="shared" si="95"/>
        <v>N.M.</v>
      </c>
      <c r="N343" s="174"/>
      <c r="O343" s="256">
        <v>13.98</v>
      </c>
      <c r="P343" s="16">
        <f t="shared" si="96"/>
        <v>416.02</v>
      </c>
      <c r="Q343" s="53" t="str">
        <f t="shared" si="97"/>
        <v>N.M.</v>
      </c>
    </row>
    <row r="344" spans="1:17" s="15" customFormat="1" ht="12.75" hidden="1" outlineLevel="2">
      <c r="A344" s="15" t="s">
        <v>953</v>
      </c>
      <c r="B344" s="15" t="s">
        <v>954</v>
      </c>
      <c r="C344" s="134" t="s">
        <v>955</v>
      </c>
      <c r="D344" s="16"/>
      <c r="E344" s="16"/>
      <c r="F344" s="16">
        <v>1003.38</v>
      </c>
      <c r="G344" s="16">
        <v>24650.79</v>
      </c>
      <c r="H344" s="16">
        <f t="shared" si="92"/>
        <v>-23647.41</v>
      </c>
      <c r="I344" s="53">
        <f t="shared" si="93"/>
        <v>-0.959296233508135</v>
      </c>
      <c r="J344" s="174"/>
      <c r="K344" s="256">
        <v>13362.83</v>
      </c>
      <c r="L344" s="16">
        <f t="shared" si="94"/>
        <v>-12359.45</v>
      </c>
      <c r="M344" s="53" t="str">
        <f t="shared" si="95"/>
        <v>N.M.</v>
      </c>
      <c r="N344" s="174"/>
      <c r="O344" s="256">
        <v>17859.600000000002</v>
      </c>
      <c r="P344" s="16">
        <f t="shared" si="96"/>
        <v>-16856.22</v>
      </c>
      <c r="Q344" s="53">
        <f t="shared" si="97"/>
        <v>-0.9438184505812</v>
      </c>
    </row>
    <row r="345" spans="1:17" s="15" customFormat="1" ht="12.75" hidden="1" outlineLevel="2">
      <c r="A345" s="15" t="s">
        <v>956</v>
      </c>
      <c r="B345" s="15" t="s">
        <v>957</v>
      </c>
      <c r="C345" s="134" t="s">
        <v>958</v>
      </c>
      <c r="D345" s="16"/>
      <c r="E345" s="16"/>
      <c r="F345" s="16">
        <v>21458.05</v>
      </c>
      <c r="G345" s="16">
        <v>16529.82</v>
      </c>
      <c r="H345" s="16">
        <f t="shared" si="92"/>
        <v>4928.23</v>
      </c>
      <c r="I345" s="53">
        <f t="shared" si="93"/>
        <v>0.2981417825481463</v>
      </c>
      <c r="J345" s="174"/>
      <c r="K345" s="256">
        <v>19095.8</v>
      </c>
      <c r="L345" s="16">
        <f t="shared" si="94"/>
        <v>2362.25</v>
      </c>
      <c r="M345" s="53" t="str">
        <f t="shared" si="95"/>
        <v>N.M.</v>
      </c>
      <c r="N345" s="174"/>
      <c r="O345" s="256">
        <v>5942.24</v>
      </c>
      <c r="P345" s="16">
        <f t="shared" si="96"/>
        <v>15515.81</v>
      </c>
      <c r="Q345" s="53">
        <f t="shared" si="97"/>
        <v>2.611104566628073</v>
      </c>
    </row>
    <row r="346" spans="1:17" s="15" customFormat="1" ht="12.75" hidden="1" outlineLevel="2">
      <c r="A346" s="15" t="s">
        <v>959</v>
      </c>
      <c r="B346" s="15" t="s">
        <v>960</v>
      </c>
      <c r="C346" s="134" t="s">
        <v>961</v>
      </c>
      <c r="D346" s="16"/>
      <c r="E346" s="16"/>
      <c r="F346" s="16">
        <v>262500</v>
      </c>
      <c r="G346" s="16">
        <v>262500</v>
      </c>
      <c r="H346" s="16">
        <f t="shared" si="92"/>
        <v>0</v>
      </c>
      <c r="I346" s="53">
        <f t="shared" si="93"/>
        <v>0</v>
      </c>
      <c r="J346" s="174"/>
      <c r="K346" s="256">
        <v>175000</v>
      </c>
      <c r="L346" s="16">
        <f t="shared" si="94"/>
        <v>87500</v>
      </c>
      <c r="M346" s="53" t="str">
        <f t="shared" si="95"/>
        <v>N.M.</v>
      </c>
      <c r="N346" s="174"/>
      <c r="O346" s="256">
        <v>87500</v>
      </c>
      <c r="P346" s="16">
        <f t="shared" si="96"/>
        <v>175000</v>
      </c>
      <c r="Q346" s="53">
        <f t="shared" si="97"/>
        <v>2</v>
      </c>
    </row>
    <row r="347" spans="1:17" s="15" customFormat="1" ht="12.75" hidden="1" outlineLevel="2">
      <c r="A347" s="15" t="s">
        <v>962</v>
      </c>
      <c r="B347" s="15" t="s">
        <v>963</v>
      </c>
      <c r="C347" s="134" t="s">
        <v>964</v>
      </c>
      <c r="D347" s="16"/>
      <c r="E347" s="16"/>
      <c r="F347" s="16">
        <v>0</v>
      </c>
      <c r="G347" s="16">
        <v>0</v>
      </c>
      <c r="H347" s="16">
        <f t="shared" si="92"/>
        <v>0</v>
      </c>
      <c r="I347" s="53">
        <f t="shared" si="93"/>
        <v>0</v>
      </c>
      <c r="J347" s="174"/>
      <c r="K347" s="256">
        <v>1426</v>
      </c>
      <c r="L347" s="16">
        <f t="shared" si="94"/>
        <v>-1426</v>
      </c>
      <c r="M347" s="53" t="str">
        <f t="shared" si="95"/>
        <v>N.M.</v>
      </c>
      <c r="N347" s="174"/>
      <c r="O347" s="256">
        <v>1051</v>
      </c>
      <c r="P347" s="16">
        <f t="shared" si="96"/>
        <v>-1051</v>
      </c>
      <c r="Q347" s="53" t="str">
        <f t="shared" si="97"/>
        <v>N.M.</v>
      </c>
    </row>
    <row r="348" spans="1:17" ht="12.75" collapsed="1">
      <c r="A348" s="11" t="s">
        <v>261</v>
      </c>
      <c r="C348" s="228" t="s">
        <v>192</v>
      </c>
      <c r="E348" s="11"/>
      <c r="F348" s="18">
        <v>23022189.341999996</v>
      </c>
      <c r="G348" s="18">
        <v>19268082.759999998</v>
      </c>
      <c r="H348" s="51">
        <f>+F348-G348</f>
        <v>3754106.5819999985</v>
      </c>
      <c r="I348" s="136">
        <f>IF(G348&lt;0,IF(H348=0,0,IF(OR(G348=0,F348=0),"N.M.",IF(ABS(H348/G348)&gt;=10,"N.M.",H348/(-G348)))),IF(H348=0,0,IF(OR(G348=0,F348=0),"N.M.",IF(ABS(H348/G348)&gt;=10,"N.M.",H348/G348))))</f>
        <v>0.19483550225315718</v>
      </c>
      <c r="J348" s="166"/>
      <c r="K348" s="18">
        <v>27903301.74</v>
      </c>
      <c r="L348" s="51">
        <f>+F348-K348</f>
        <v>-4881112.398000002</v>
      </c>
      <c r="M348" s="136" t="str">
        <f>IF(K348&lt;0,IF(L348=0,0,IF(OR(K348=0,N348=0),"N.M.",IF(ABS(L348/K348)&gt;=10,"N.M.",L348/(-K348)))),IF(L348=0,0,IF(OR(K348=0,N348=0),"N.M.",IF(ABS(L348/K348)&gt;=10,"N.M.",L348/K348))))</f>
        <v>N.M.</v>
      </c>
      <c r="N348" s="166"/>
      <c r="O348" s="18">
        <v>45877601.867</v>
      </c>
      <c r="P348" s="51">
        <f>+F348-O348</f>
        <v>-22855412.525000002</v>
      </c>
      <c r="Q348" s="136">
        <f>IF(O348&lt;0,IF(P348=0,0,IF(OR(O348=0,F348=0),"N.M.",IF(ABS(P348/O348)&gt;=10,"N.M.",P348/(-O348)))),IF(P348=0,0,IF(OR(O348=0,F348=0),"N.M.",IF(ABS(P348/O348)&gt;=10,"N.M.",P348/O348))))</f>
        <v>-0.49818237211391864</v>
      </c>
    </row>
    <row r="349" spans="3:17" ht="0.75" customHeight="1" hidden="1" outlineLevel="1">
      <c r="C349" s="228"/>
      <c r="E349" s="11"/>
      <c r="H349" s="51"/>
      <c r="I349" s="136"/>
      <c r="J349" s="166"/>
      <c r="K349" s="18"/>
      <c r="L349" s="51"/>
      <c r="M349" s="136"/>
      <c r="N349" s="166"/>
      <c r="O349" s="18"/>
      <c r="P349" s="51"/>
      <c r="Q349" s="136"/>
    </row>
    <row r="350" spans="1:17" s="15" customFormat="1" ht="12.75" hidden="1" outlineLevel="2">
      <c r="A350" s="15" t="s">
        <v>965</v>
      </c>
      <c r="B350" s="15" t="s">
        <v>966</v>
      </c>
      <c r="C350" s="134" t="s">
        <v>967</v>
      </c>
      <c r="D350" s="16"/>
      <c r="E350" s="16"/>
      <c r="F350" s="16">
        <v>19654246.78</v>
      </c>
      <c r="G350" s="16">
        <v>17999313.75</v>
      </c>
      <c r="H350" s="16">
        <f>+F350-G350</f>
        <v>1654933.0300000012</v>
      </c>
      <c r="I350" s="53">
        <f>IF(G350&lt;0,IF(H350=0,0,IF(OR(G350=0,F350=0),"N.M.",IF(ABS(H350/G350)&gt;=10,"N.M.",H350/(-G350)))),IF(H350=0,0,IF(OR(G350=0,F350=0),"N.M.",IF(ABS(H350/G350)&gt;=10,"N.M.",H350/G350))))</f>
        <v>0.09194422926262959</v>
      </c>
      <c r="J350" s="174"/>
      <c r="K350" s="256">
        <v>19493118.57</v>
      </c>
      <c r="L350" s="16">
        <f>+F350-K350</f>
        <v>161128.2100000009</v>
      </c>
      <c r="M350" s="53" t="str">
        <f>IF(K350&lt;0,IF(L350=0,0,IF(OR(K350=0,N350=0),"N.M.",IF(ABS(L350/K350)&gt;=10,"N.M.",L350/(-K350)))),IF(L350=0,0,IF(OR(K350=0,N350=0),"N.M.",IF(ABS(L350/K350)&gt;=10,"N.M.",L350/K350))))</f>
        <v>N.M.</v>
      </c>
      <c r="N350" s="174"/>
      <c r="O350" s="256">
        <v>19370357.42</v>
      </c>
      <c r="P350" s="16">
        <f>+F350-O350</f>
        <v>283889.3599999994</v>
      </c>
      <c r="Q350" s="53">
        <f>IF(O350&lt;0,IF(P350=0,0,IF(OR(O350=0,F350=0),"N.M.",IF(ABS(P350/O350)&gt;=10,"N.M.",P350/(-O350)))),IF(P350=0,0,IF(OR(O350=0,F350=0),"N.M.",IF(ABS(P350/O350)&gt;=10,"N.M.",P350/O350))))</f>
        <v>0.014655865859598546</v>
      </c>
    </row>
    <row r="351" spans="1:17" s="15" customFormat="1" ht="12.75" hidden="1" outlineLevel="2">
      <c r="A351" s="15" t="s">
        <v>968</v>
      </c>
      <c r="B351" s="15" t="s">
        <v>969</v>
      </c>
      <c r="C351" s="134" t="s">
        <v>970</v>
      </c>
      <c r="D351" s="16"/>
      <c r="E351" s="16"/>
      <c r="F351" s="16">
        <v>436173.77</v>
      </c>
      <c r="G351" s="16">
        <v>1958402.283</v>
      </c>
      <c r="H351" s="16">
        <f>+F351-G351</f>
        <v>-1522228.513</v>
      </c>
      <c r="I351" s="53">
        <f>IF(G351&lt;0,IF(H351=0,0,IF(OR(G351=0,F351=0),"N.M.",IF(ABS(H351/G351)&gt;=10,"N.M.",H351/(-G351)))),IF(H351=0,0,IF(OR(G351=0,F351=0),"N.M.",IF(ABS(H351/G351)&gt;=10,"N.M.",H351/G351))))</f>
        <v>-0.7772808100836962</v>
      </c>
      <c r="J351" s="174"/>
      <c r="K351" s="256">
        <v>476086.48</v>
      </c>
      <c r="L351" s="16">
        <f>+F351-K351</f>
        <v>-39912.70999999996</v>
      </c>
      <c r="M351" s="53" t="str">
        <f>IF(K351&lt;0,IF(L351=0,0,IF(OR(K351=0,N351=0),"N.M.",IF(ABS(L351/K351)&gt;=10,"N.M.",L351/(-K351)))),IF(L351=0,0,IF(OR(K351=0,N351=0),"N.M.",IF(ABS(L351/K351)&gt;=10,"N.M.",L351/K351))))</f>
        <v>N.M.</v>
      </c>
      <c r="N351" s="174"/>
      <c r="O351" s="256">
        <v>697186.54</v>
      </c>
      <c r="P351" s="16">
        <f>+F351-O351</f>
        <v>-261012.77000000002</v>
      </c>
      <c r="Q351" s="53">
        <f>IF(O351&lt;0,IF(P351=0,0,IF(OR(O351=0,F351=0),"N.M.",IF(ABS(P351/O351)&gt;=10,"N.M.",P351/(-O351)))),IF(P351=0,0,IF(OR(O351=0,F351=0),"N.M.",IF(ABS(P351/O351)&gt;=10,"N.M.",P351/O351))))</f>
        <v>-0.37438010492858914</v>
      </c>
    </row>
    <row r="352" spans="1:17" s="15" customFormat="1" ht="12.75" hidden="1" outlineLevel="2">
      <c r="A352" s="15" t="s">
        <v>971</v>
      </c>
      <c r="B352" s="15" t="s">
        <v>972</v>
      </c>
      <c r="C352" s="134" t="s">
        <v>973</v>
      </c>
      <c r="D352" s="16"/>
      <c r="E352" s="16"/>
      <c r="F352" s="16">
        <v>-336777</v>
      </c>
      <c r="G352" s="16">
        <v>-1532562</v>
      </c>
      <c r="H352" s="16">
        <f>+F352-G352</f>
        <v>1195785</v>
      </c>
      <c r="I352" s="53">
        <f>IF(G352&lt;0,IF(H352=0,0,IF(OR(G352=0,F352=0),"N.M.",IF(ABS(H352/G352)&gt;=10,"N.M.",H352/(-G352)))),IF(H352=0,0,IF(OR(G352=0,F352=0),"N.M.",IF(ABS(H352/G352)&gt;=10,"N.M.",H352/G352))))</f>
        <v>0.780252283431274</v>
      </c>
      <c r="J352" s="174"/>
      <c r="K352" s="256">
        <v>-315068</v>
      </c>
      <c r="L352" s="16">
        <f>+F352-K352</f>
        <v>-21709</v>
      </c>
      <c r="M352" s="53" t="str">
        <f>IF(K352&lt;0,IF(L352=0,0,IF(OR(K352=0,N352=0),"N.M.",IF(ABS(L352/K352)&gt;=10,"N.M.",L352/(-K352)))),IF(L352=0,0,IF(OR(K352=0,N352=0),"N.M.",IF(ABS(L352/K352)&gt;=10,"N.M.",L352/K352))))</f>
        <v>N.M.</v>
      </c>
      <c r="N352" s="174"/>
      <c r="O352" s="256">
        <v>-375017</v>
      </c>
      <c r="P352" s="16">
        <f>+F352-O352</f>
        <v>38240</v>
      </c>
      <c r="Q352" s="53">
        <f>IF(O352&lt;0,IF(P352=0,0,IF(OR(O352=0,F352=0),"N.M.",IF(ABS(P352/O352)&gt;=10,"N.M.",P352/(-O352)))),IF(P352=0,0,IF(OR(O352=0,F352=0),"N.M.",IF(ABS(P352/O352)&gt;=10,"N.M.",P352/O352))))</f>
        <v>0.10196871075177925</v>
      </c>
    </row>
    <row r="353" spans="1:17" ht="12.75" collapsed="1">
      <c r="A353" s="11" t="s">
        <v>262</v>
      </c>
      <c r="C353" s="228" t="s">
        <v>193</v>
      </c>
      <c r="E353" s="11"/>
      <c r="F353" s="18">
        <v>19753643.55</v>
      </c>
      <c r="G353" s="18">
        <v>18425154.033</v>
      </c>
      <c r="H353" s="51">
        <f>+F353-G353</f>
        <v>1328489.517000001</v>
      </c>
      <c r="I353" s="136">
        <f>IF(G353&lt;0,IF(H353=0,0,IF(OR(G353=0,F353=0),"N.M.",IF(ABS(H353/G353)&gt;=10,"N.M.",H353/(-G353)))),IF(H353=0,0,IF(OR(G353=0,F353=0),"N.M.",IF(ABS(H353/G353)&gt;=10,"N.M.",H353/G353))))</f>
        <v>0.07210194903231944</v>
      </c>
      <c r="J353" s="166"/>
      <c r="K353" s="18">
        <v>19654137.05</v>
      </c>
      <c r="L353" s="51">
        <f>+F353-K353</f>
        <v>99506.5</v>
      </c>
      <c r="M353" s="136" t="str">
        <f>IF(K353&lt;0,IF(L353=0,0,IF(OR(K353=0,N353=0),"N.M.",IF(ABS(L353/K353)&gt;=10,"N.M.",L353/(-K353)))),IF(L353=0,0,IF(OR(K353=0,N353=0),"N.M.",IF(ABS(L353/K353)&gt;=10,"N.M.",L353/K353))))</f>
        <v>N.M.</v>
      </c>
      <c r="N353" s="166"/>
      <c r="O353" s="18">
        <v>19692526.96</v>
      </c>
      <c r="P353" s="51">
        <f>+F353-O353</f>
        <v>61116.58999999985</v>
      </c>
      <c r="Q353" s="136">
        <f>IF(O353&lt;0,IF(P353=0,0,IF(OR(O353=0,F353=0),"N.M.",IF(ABS(P353/O353)&gt;=10,"N.M.",P353/(-O353)))),IF(P353=0,0,IF(OR(O353=0,F353=0),"N.M.",IF(ABS(P353/O353)&gt;=10,"N.M.",P353/O353))))</f>
        <v>0.003103542278964073</v>
      </c>
    </row>
    <row r="354" spans="3:17" ht="0.75" customHeight="1" hidden="1" outlineLevel="1">
      <c r="C354" s="228"/>
      <c r="E354" s="11"/>
      <c r="H354" s="51"/>
      <c r="I354" s="136"/>
      <c r="J354" s="166"/>
      <c r="K354" s="18"/>
      <c r="L354" s="51"/>
      <c r="M354" s="136"/>
      <c r="N354" s="166"/>
      <c r="O354" s="18"/>
      <c r="P354" s="51"/>
      <c r="Q354" s="136"/>
    </row>
    <row r="355" spans="1:17" s="15" customFormat="1" ht="12.75" hidden="1" outlineLevel="2">
      <c r="A355" s="15" t="s">
        <v>974</v>
      </c>
      <c r="B355" s="15" t="s">
        <v>975</v>
      </c>
      <c r="C355" s="134" t="s">
        <v>976</v>
      </c>
      <c r="D355" s="16"/>
      <c r="E355" s="16"/>
      <c r="F355" s="16">
        <v>13862018.85</v>
      </c>
      <c r="G355" s="16">
        <v>-19426455.05</v>
      </c>
      <c r="H355" s="16">
        <f aca="true" t="shared" si="98" ref="H355:H386">+F355-G355</f>
        <v>33288473.9</v>
      </c>
      <c r="I355" s="53">
        <f aca="true" t="shared" si="99" ref="I355:I386">IF(G355&lt;0,IF(H355=0,0,IF(OR(G355=0,F355=0),"N.M.",IF(ABS(H355/G355)&gt;=10,"N.M.",H355/(-G355)))),IF(H355=0,0,IF(OR(G355=0,F355=0),"N.M.",IF(ABS(H355/G355)&gt;=10,"N.M.",H355/G355))))</f>
        <v>1.71356399375603</v>
      </c>
      <c r="J355" s="174"/>
      <c r="K355" s="256">
        <v>10928875.02</v>
      </c>
      <c r="L355" s="16">
        <f aca="true" t="shared" si="100" ref="L355:L386">+F355-K355</f>
        <v>2933143.83</v>
      </c>
      <c r="M355" s="53" t="str">
        <f aca="true" t="shared" si="101" ref="M355:M386">IF(K355&lt;0,IF(L355=0,0,IF(OR(K355=0,N355=0),"N.M.",IF(ABS(L355/K355)&gt;=10,"N.M.",L355/(-K355)))),IF(L355=0,0,IF(OR(K355=0,N355=0),"N.M.",IF(ABS(L355/K355)&gt;=10,"N.M.",L355/K355))))</f>
        <v>N.M.</v>
      </c>
      <c r="N355" s="174"/>
      <c r="O355" s="256">
        <v>6894905.85</v>
      </c>
      <c r="P355" s="16">
        <f aca="true" t="shared" si="102" ref="P355:P386">+F355-O355</f>
        <v>6967113</v>
      </c>
      <c r="Q355" s="53">
        <f aca="true" t="shared" si="103" ref="Q355:Q386">IF(O355&lt;0,IF(P355=0,0,IF(OR(O355=0,F355=0),"N.M.",IF(ABS(P355/O355)&gt;=10,"N.M.",P355/(-O355)))),IF(P355=0,0,IF(OR(O355=0,F355=0),"N.M.",IF(ABS(P355/O355)&gt;=10,"N.M.",P355/O355))))</f>
        <v>1.0104725360390527</v>
      </c>
    </row>
    <row r="356" spans="1:17" s="15" customFormat="1" ht="12.75" hidden="1" outlineLevel="2">
      <c r="A356" s="15" t="s">
        <v>977</v>
      </c>
      <c r="B356" s="15" t="s">
        <v>978</v>
      </c>
      <c r="C356" s="134" t="s">
        <v>979</v>
      </c>
      <c r="D356" s="16"/>
      <c r="E356" s="16"/>
      <c r="F356" s="16">
        <v>0</v>
      </c>
      <c r="G356" s="16">
        <v>-4725396.5600000005</v>
      </c>
      <c r="H356" s="16">
        <f t="shared" si="98"/>
        <v>4725396.5600000005</v>
      </c>
      <c r="I356" s="53" t="str">
        <f t="shared" si="99"/>
        <v>N.M.</v>
      </c>
      <c r="J356" s="174"/>
      <c r="K356" s="256">
        <v>0</v>
      </c>
      <c r="L356" s="16">
        <f t="shared" si="100"/>
        <v>0</v>
      </c>
      <c r="M356" s="53">
        <f t="shared" si="101"/>
        <v>0</v>
      </c>
      <c r="N356" s="174"/>
      <c r="O356" s="256">
        <v>0</v>
      </c>
      <c r="P356" s="16">
        <f t="shared" si="102"/>
        <v>0</v>
      </c>
      <c r="Q356" s="53">
        <f t="shared" si="103"/>
        <v>0</v>
      </c>
    </row>
    <row r="357" spans="1:17" s="15" customFormat="1" ht="12.75" hidden="1" outlineLevel="2">
      <c r="A357" s="15" t="s">
        <v>980</v>
      </c>
      <c r="B357" s="15" t="s">
        <v>981</v>
      </c>
      <c r="C357" s="134" t="s">
        <v>979</v>
      </c>
      <c r="D357" s="16"/>
      <c r="E357" s="16"/>
      <c r="F357" s="16">
        <v>-1614402.7000000002</v>
      </c>
      <c r="G357" s="16">
        <v>723236.3200000001</v>
      </c>
      <c r="H357" s="16">
        <f t="shared" si="98"/>
        <v>-2337639.0200000005</v>
      </c>
      <c r="I357" s="53">
        <f t="shared" si="99"/>
        <v>-3.2321925148891864</v>
      </c>
      <c r="J357" s="174"/>
      <c r="K357" s="256">
        <v>-1614402.7000000002</v>
      </c>
      <c r="L357" s="16">
        <f t="shared" si="100"/>
        <v>0</v>
      </c>
      <c r="M357" s="53">
        <f t="shared" si="101"/>
        <v>0</v>
      </c>
      <c r="N357" s="174"/>
      <c r="O357" s="256">
        <v>-1419402.7</v>
      </c>
      <c r="P357" s="16">
        <f t="shared" si="102"/>
        <v>-195000.00000000023</v>
      </c>
      <c r="Q357" s="53">
        <f t="shared" si="103"/>
        <v>-0.13738173106194615</v>
      </c>
    </row>
    <row r="358" spans="1:17" s="15" customFormat="1" ht="12.75" hidden="1" outlineLevel="2">
      <c r="A358" s="15" t="s">
        <v>982</v>
      </c>
      <c r="B358" s="15" t="s">
        <v>983</v>
      </c>
      <c r="C358" s="134" t="s">
        <v>979</v>
      </c>
      <c r="D358" s="16"/>
      <c r="E358" s="16"/>
      <c r="F358" s="16">
        <v>1594602.55</v>
      </c>
      <c r="G358" s="16">
        <v>0</v>
      </c>
      <c r="H358" s="16">
        <f t="shared" si="98"/>
        <v>1594602.55</v>
      </c>
      <c r="I358" s="53" t="str">
        <f t="shared" si="99"/>
        <v>N.M.</v>
      </c>
      <c r="J358" s="174"/>
      <c r="K358" s="256">
        <v>1042851.2</v>
      </c>
      <c r="L358" s="16">
        <f t="shared" si="100"/>
        <v>551751.3500000001</v>
      </c>
      <c r="M358" s="53" t="str">
        <f t="shared" si="101"/>
        <v>N.M.</v>
      </c>
      <c r="N358" s="174"/>
      <c r="O358" s="256">
        <v>0</v>
      </c>
      <c r="P358" s="16">
        <f t="shared" si="102"/>
        <v>1594602.55</v>
      </c>
      <c r="Q358" s="53" t="str">
        <f t="shared" si="103"/>
        <v>N.M.</v>
      </c>
    </row>
    <row r="359" spans="1:17" s="15" customFormat="1" ht="12.75" hidden="1" outlineLevel="2">
      <c r="A359" s="15" t="s">
        <v>984</v>
      </c>
      <c r="B359" s="15" t="s">
        <v>985</v>
      </c>
      <c r="C359" s="134" t="s">
        <v>986</v>
      </c>
      <c r="D359" s="16"/>
      <c r="E359" s="16"/>
      <c r="F359" s="16">
        <v>50178.950000000004</v>
      </c>
      <c r="G359" s="16">
        <v>148681.84</v>
      </c>
      <c r="H359" s="16">
        <f t="shared" si="98"/>
        <v>-98502.88999999998</v>
      </c>
      <c r="I359" s="53">
        <f t="shared" si="99"/>
        <v>-0.6625078758777803</v>
      </c>
      <c r="J359" s="174"/>
      <c r="K359" s="256">
        <v>60524.57</v>
      </c>
      <c r="L359" s="16">
        <f t="shared" si="100"/>
        <v>-10345.619999999995</v>
      </c>
      <c r="M359" s="53" t="str">
        <f t="shared" si="101"/>
        <v>N.M.</v>
      </c>
      <c r="N359" s="174"/>
      <c r="O359" s="256">
        <v>168874.31</v>
      </c>
      <c r="P359" s="16">
        <f t="shared" si="102"/>
        <v>-118695.35999999999</v>
      </c>
      <c r="Q359" s="53">
        <f t="shared" si="103"/>
        <v>-0.7028621464093621</v>
      </c>
    </row>
    <row r="360" spans="1:17" s="15" customFormat="1" ht="12.75" hidden="1" outlineLevel="2">
      <c r="A360" s="15" t="s">
        <v>987</v>
      </c>
      <c r="B360" s="15" t="s">
        <v>988</v>
      </c>
      <c r="C360" s="134" t="s">
        <v>989</v>
      </c>
      <c r="D360" s="16"/>
      <c r="E360" s="16"/>
      <c r="F360" s="16">
        <v>23834.98</v>
      </c>
      <c r="G360" s="16">
        <v>26964.08</v>
      </c>
      <c r="H360" s="16">
        <f t="shared" si="98"/>
        <v>-3129.100000000002</v>
      </c>
      <c r="I360" s="53">
        <f t="shared" si="99"/>
        <v>-0.11604697805376642</v>
      </c>
      <c r="J360" s="174"/>
      <c r="K360" s="256">
        <v>22407.02</v>
      </c>
      <c r="L360" s="16">
        <f t="shared" si="100"/>
        <v>1427.9599999999991</v>
      </c>
      <c r="M360" s="53" t="str">
        <f t="shared" si="101"/>
        <v>N.M.</v>
      </c>
      <c r="N360" s="174"/>
      <c r="O360" s="256">
        <v>7203.53</v>
      </c>
      <c r="P360" s="16">
        <f t="shared" si="102"/>
        <v>16631.45</v>
      </c>
      <c r="Q360" s="53">
        <f t="shared" si="103"/>
        <v>2.3087916618657798</v>
      </c>
    </row>
    <row r="361" spans="1:17" s="15" customFormat="1" ht="12.75" hidden="1" outlineLevel="2">
      <c r="A361" s="15" t="s">
        <v>990</v>
      </c>
      <c r="B361" s="15" t="s">
        <v>991</v>
      </c>
      <c r="C361" s="134" t="s">
        <v>992</v>
      </c>
      <c r="D361" s="16"/>
      <c r="E361" s="16"/>
      <c r="F361" s="16">
        <v>34567.56</v>
      </c>
      <c r="G361" s="16">
        <v>39503.78</v>
      </c>
      <c r="H361" s="16">
        <f t="shared" si="98"/>
        <v>-4936.220000000001</v>
      </c>
      <c r="I361" s="53">
        <f t="shared" si="99"/>
        <v>-0.12495563715674807</v>
      </c>
      <c r="J361" s="174"/>
      <c r="K361" s="256">
        <v>30326.16</v>
      </c>
      <c r="L361" s="16">
        <f t="shared" si="100"/>
        <v>4241.399999999998</v>
      </c>
      <c r="M361" s="53" t="str">
        <f t="shared" si="101"/>
        <v>N.M.</v>
      </c>
      <c r="N361" s="174"/>
      <c r="O361" s="256">
        <v>9585.49</v>
      </c>
      <c r="P361" s="16">
        <f t="shared" si="102"/>
        <v>24982.07</v>
      </c>
      <c r="Q361" s="53">
        <f t="shared" si="103"/>
        <v>2.6062381787472524</v>
      </c>
    </row>
    <row r="362" spans="1:17" s="15" customFormat="1" ht="12.75" hidden="1" outlineLevel="2">
      <c r="A362" s="15" t="s">
        <v>993</v>
      </c>
      <c r="B362" s="15" t="s">
        <v>994</v>
      </c>
      <c r="C362" s="134" t="s">
        <v>995</v>
      </c>
      <c r="D362" s="16"/>
      <c r="E362" s="16"/>
      <c r="F362" s="16">
        <v>0</v>
      </c>
      <c r="G362" s="16">
        <v>21471.74</v>
      </c>
      <c r="H362" s="16">
        <f t="shared" si="98"/>
        <v>-21471.74</v>
      </c>
      <c r="I362" s="53" t="str">
        <f t="shared" si="99"/>
        <v>N.M.</v>
      </c>
      <c r="J362" s="174"/>
      <c r="K362" s="256">
        <v>0</v>
      </c>
      <c r="L362" s="16">
        <f t="shared" si="100"/>
        <v>0</v>
      </c>
      <c r="M362" s="53">
        <f t="shared" si="101"/>
        <v>0</v>
      </c>
      <c r="N362" s="174"/>
      <c r="O362" s="256">
        <v>65517.1</v>
      </c>
      <c r="P362" s="16">
        <f t="shared" si="102"/>
        <v>-65517.1</v>
      </c>
      <c r="Q362" s="53" t="str">
        <f t="shared" si="103"/>
        <v>N.M.</v>
      </c>
    </row>
    <row r="363" spans="1:17" s="15" customFormat="1" ht="12.75" hidden="1" outlineLevel="2">
      <c r="A363" s="15" t="s">
        <v>996</v>
      </c>
      <c r="B363" s="15" t="s">
        <v>997</v>
      </c>
      <c r="C363" s="134" t="s">
        <v>995</v>
      </c>
      <c r="D363" s="16"/>
      <c r="E363" s="16"/>
      <c r="F363" s="16">
        <v>23403.72</v>
      </c>
      <c r="G363" s="16">
        <v>0</v>
      </c>
      <c r="H363" s="16">
        <f t="shared" si="98"/>
        <v>23403.72</v>
      </c>
      <c r="I363" s="53" t="str">
        <f t="shared" si="99"/>
        <v>N.M.</v>
      </c>
      <c r="J363" s="174"/>
      <c r="K363" s="256">
        <v>39855.46</v>
      </c>
      <c r="L363" s="16">
        <f t="shared" si="100"/>
        <v>-16451.739999999998</v>
      </c>
      <c r="M363" s="53" t="str">
        <f t="shared" si="101"/>
        <v>N.M.</v>
      </c>
      <c r="N363" s="174"/>
      <c r="O363" s="256">
        <v>0</v>
      </c>
      <c r="P363" s="16">
        <f t="shared" si="102"/>
        <v>23403.72</v>
      </c>
      <c r="Q363" s="53" t="str">
        <f t="shared" si="103"/>
        <v>N.M.</v>
      </c>
    </row>
    <row r="364" spans="1:17" s="15" customFormat="1" ht="12.75" hidden="1" outlineLevel="2">
      <c r="A364" s="15" t="s">
        <v>998</v>
      </c>
      <c r="B364" s="15" t="s">
        <v>999</v>
      </c>
      <c r="C364" s="134" t="s">
        <v>1000</v>
      </c>
      <c r="D364" s="16"/>
      <c r="E364" s="16"/>
      <c r="F364" s="16">
        <v>127040.93000000001</v>
      </c>
      <c r="G364" s="16">
        <v>1839692.6600000001</v>
      </c>
      <c r="H364" s="16">
        <f t="shared" si="98"/>
        <v>-1712651.7300000002</v>
      </c>
      <c r="I364" s="53">
        <f t="shared" si="99"/>
        <v>-0.9309444817809949</v>
      </c>
      <c r="J364" s="174"/>
      <c r="K364" s="256">
        <v>135999.65</v>
      </c>
      <c r="L364" s="16">
        <f t="shared" si="100"/>
        <v>-8958.719999999987</v>
      </c>
      <c r="M364" s="53" t="str">
        <f t="shared" si="101"/>
        <v>N.M.</v>
      </c>
      <c r="N364" s="174"/>
      <c r="O364" s="256">
        <v>136260.95</v>
      </c>
      <c r="P364" s="16">
        <f t="shared" si="102"/>
        <v>-9220.020000000004</v>
      </c>
      <c r="Q364" s="53">
        <f t="shared" si="103"/>
        <v>-0.06766443357396233</v>
      </c>
    </row>
    <row r="365" spans="1:17" s="15" customFormat="1" ht="12.75" hidden="1" outlineLevel="2">
      <c r="A365" s="15" t="s">
        <v>1001</v>
      </c>
      <c r="B365" s="15" t="s">
        <v>1002</v>
      </c>
      <c r="C365" s="134" t="s">
        <v>1000</v>
      </c>
      <c r="D365" s="16"/>
      <c r="E365" s="16"/>
      <c r="F365" s="16">
        <v>5222116.11</v>
      </c>
      <c r="G365" s="16">
        <v>9323500</v>
      </c>
      <c r="H365" s="16">
        <f t="shared" si="98"/>
        <v>-4101383.8899999997</v>
      </c>
      <c r="I365" s="53">
        <f t="shared" si="99"/>
        <v>-0.43989745160079363</v>
      </c>
      <c r="J365" s="174"/>
      <c r="K365" s="256">
        <v>6045616.11</v>
      </c>
      <c r="L365" s="16">
        <f t="shared" si="100"/>
        <v>-823500</v>
      </c>
      <c r="M365" s="53" t="str">
        <f t="shared" si="101"/>
        <v>N.M.</v>
      </c>
      <c r="N365" s="174"/>
      <c r="O365" s="256">
        <v>6047621.56</v>
      </c>
      <c r="P365" s="16">
        <f t="shared" si="102"/>
        <v>-825505.4499999993</v>
      </c>
      <c r="Q365" s="53">
        <f t="shared" si="103"/>
        <v>-0.13650084447413724</v>
      </c>
    </row>
    <row r="366" spans="1:17" s="15" customFormat="1" ht="12.75" hidden="1" outlineLevel="2">
      <c r="A366" s="15" t="s">
        <v>1003</v>
      </c>
      <c r="B366" s="15" t="s">
        <v>1004</v>
      </c>
      <c r="C366" s="134" t="s">
        <v>1005</v>
      </c>
      <c r="D366" s="16"/>
      <c r="E366" s="16"/>
      <c r="F366" s="16">
        <v>8691548</v>
      </c>
      <c r="G366" s="16">
        <v>0</v>
      </c>
      <c r="H366" s="16">
        <f t="shared" si="98"/>
        <v>8691548</v>
      </c>
      <c r="I366" s="53" t="str">
        <f t="shared" si="99"/>
        <v>N.M.</v>
      </c>
      <c r="J366" s="174"/>
      <c r="K366" s="256">
        <v>7970436</v>
      </c>
      <c r="L366" s="16">
        <f t="shared" si="100"/>
        <v>721112</v>
      </c>
      <c r="M366" s="53" t="str">
        <f t="shared" si="101"/>
        <v>N.M.</v>
      </c>
      <c r="N366" s="174"/>
      <c r="O366" s="256">
        <v>7970436</v>
      </c>
      <c r="P366" s="16">
        <f t="shared" si="102"/>
        <v>721112</v>
      </c>
      <c r="Q366" s="53">
        <f t="shared" si="103"/>
        <v>0.09047334424365241</v>
      </c>
    </row>
    <row r="367" spans="1:17" s="15" customFormat="1" ht="12.75" hidden="1" outlineLevel="2">
      <c r="A367" s="15" t="s">
        <v>1006</v>
      </c>
      <c r="B367" s="15" t="s">
        <v>1007</v>
      </c>
      <c r="C367" s="134" t="s">
        <v>1008</v>
      </c>
      <c r="D367" s="16"/>
      <c r="E367" s="16"/>
      <c r="F367" s="16">
        <v>0</v>
      </c>
      <c r="G367" s="16">
        <v>-25500</v>
      </c>
      <c r="H367" s="16">
        <f t="shared" si="98"/>
        <v>25500</v>
      </c>
      <c r="I367" s="53" t="str">
        <f t="shared" si="99"/>
        <v>N.M.</v>
      </c>
      <c r="J367" s="174"/>
      <c r="K367" s="256">
        <v>0</v>
      </c>
      <c r="L367" s="16">
        <f t="shared" si="100"/>
        <v>0</v>
      </c>
      <c r="M367" s="53">
        <f t="shared" si="101"/>
        <v>0</v>
      </c>
      <c r="N367" s="174"/>
      <c r="O367" s="256">
        <v>0</v>
      </c>
      <c r="P367" s="16">
        <f t="shared" si="102"/>
        <v>0</v>
      </c>
      <c r="Q367" s="53">
        <f t="shared" si="103"/>
        <v>0</v>
      </c>
    </row>
    <row r="368" spans="1:17" s="15" customFormat="1" ht="12.75" hidden="1" outlineLevel="2">
      <c r="A368" s="15" t="s">
        <v>1009</v>
      </c>
      <c r="B368" s="15" t="s">
        <v>1010</v>
      </c>
      <c r="C368" s="134" t="s">
        <v>1008</v>
      </c>
      <c r="D368" s="16"/>
      <c r="E368" s="16"/>
      <c r="F368" s="16">
        <v>38153</v>
      </c>
      <c r="G368" s="16">
        <v>0</v>
      </c>
      <c r="H368" s="16">
        <f t="shared" si="98"/>
        <v>38153</v>
      </c>
      <c r="I368" s="53" t="str">
        <f t="shared" si="99"/>
        <v>N.M.</v>
      </c>
      <c r="J368" s="174"/>
      <c r="K368" s="256">
        <v>0</v>
      </c>
      <c r="L368" s="16">
        <f t="shared" si="100"/>
        <v>38153</v>
      </c>
      <c r="M368" s="53" t="str">
        <f t="shared" si="101"/>
        <v>N.M.</v>
      </c>
      <c r="N368" s="174"/>
      <c r="O368" s="256">
        <v>0</v>
      </c>
      <c r="P368" s="16">
        <f t="shared" si="102"/>
        <v>38153</v>
      </c>
      <c r="Q368" s="53" t="str">
        <f t="shared" si="103"/>
        <v>N.M.</v>
      </c>
    </row>
    <row r="369" spans="1:17" s="15" customFormat="1" ht="12.75" hidden="1" outlineLevel="2">
      <c r="A369" s="15" t="s">
        <v>1011</v>
      </c>
      <c r="B369" s="15" t="s">
        <v>1012</v>
      </c>
      <c r="C369" s="134" t="s">
        <v>1013</v>
      </c>
      <c r="D369" s="16"/>
      <c r="E369" s="16"/>
      <c r="F369" s="16">
        <v>0</v>
      </c>
      <c r="G369" s="16">
        <v>43144</v>
      </c>
      <c r="H369" s="16">
        <f t="shared" si="98"/>
        <v>-43144</v>
      </c>
      <c r="I369" s="53" t="str">
        <f t="shared" si="99"/>
        <v>N.M.</v>
      </c>
      <c r="J369" s="174"/>
      <c r="K369" s="256">
        <v>64716</v>
      </c>
      <c r="L369" s="16">
        <f t="shared" si="100"/>
        <v>-64716</v>
      </c>
      <c r="M369" s="53" t="str">
        <f t="shared" si="101"/>
        <v>N.M.</v>
      </c>
      <c r="N369" s="174"/>
      <c r="O369" s="256">
        <v>64716</v>
      </c>
      <c r="P369" s="16">
        <f t="shared" si="102"/>
        <v>-64716</v>
      </c>
      <c r="Q369" s="53" t="str">
        <f t="shared" si="103"/>
        <v>N.M.</v>
      </c>
    </row>
    <row r="370" spans="1:17" s="15" customFormat="1" ht="12.75" hidden="1" outlineLevel="2">
      <c r="A370" s="15" t="s">
        <v>1014</v>
      </c>
      <c r="B370" s="15" t="s">
        <v>1015</v>
      </c>
      <c r="C370" s="134" t="s">
        <v>1013</v>
      </c>
      <c r="D370" s="16"/>
      <c r="E370" s="16"/>
      <c r="F370" s="16">
        <v>32000</v>
      </c>
      <c r="G370" s="16">
        <v>0</v>
      </c>
      <c r="H370" s="16">
        <f t="shared" si="98"/>
        <v>32000</v>
      </c>
      <c r="I370" s="53" t="str">
        <f t="shared" si="99"/>
        <v>N.M.</v>
      </c>
      <c r="J370" s="174"/>
      <c r="K370" s="256">
        <v>16000</v>
      </c>
      <c r="L370" s="16">
        <f t="shared" si="100"/>
        <v>16000</v>
      </c>
      <c r="M370" s="53" t="str">
        <f t="shared" si="101"/>
        <v>N.M.</v>
      </c>
      <c r="N370" s="174"/>
      <c r="O370" s="256">
        <v>0</v>
      </c>
      <c r="P370" s="16">
        <f t="shared" si="102"/>
        <v>32000</v>
      </c>
      <c r="Q370" s="53" t="str">
        <f t="shared" si="103"/>
        <v>N.M.</v>
      </c>
    </row>
    <row r="371" spans="1:17" s="15" customFormat="1" ht="12.75" hidden="1" outlineLevel="2">
      <c r="A371" s="15" t="s">
        <v>1016</v>
      </c>
      <c r="B371" s="15" t="s">
        <v>1017</v>
      </c>
      <c r="C371" s="134" t="s">
        <v>1018</v>
      </c>
      <c r="D371" s="16"/>
      <c r="E371" s="16"/>
      <c r="F371" s="16">
        <v>0</v>
      </c>
      <c r="G371" s="16">
        <v>-100</v>
      </c>
      <c r="H371" s="16">
        <f t="shared" si="98"/>
        <v>100</v>
      </c>
      <c r="I371" s="53" t="str">
        <f t="shared" si="99"/>
        <v>N.M.</v>
      </c>
      <c r="J371" s="174"/>
      <c r="K371" s="256">
        <v>0</v>
      </c>
      <c r="L371" s="16">
        <f t="shared" si="100"/>
        <v>0</v>
      </c>
      <c r="M371" s="53">
        <f t="shared" si="101"/>
        <v>0</v>
      </c>
      <c r="N371" s="174"/>
      <c r="O371" s="256">
        <v>0</v>
      </c>
      <c r="P371" s="16">
        <f t="shared" si="102"/>
        <v>0</v>
      </c>
      <c r="Q371" s="53">
        <f t="shared" si="103"/>
        <v>0</v>
      </c>
    </row>
    <row r="372" spans="1:17" s="15" customFormat="1" ht="12.75" hidden="1" outlineLevel="2">
      <c r="A372" s="15" t="s">
        <v>1019</v>
      </c>
      <c r="B372" s="15" t="s">
        <v>1020</v>
      </c>
      <c r="C372" s="134" t="s">
        <v>1018</v>
      </c>
      <c r="D372" s="16"/>
      <c r="E372" s="16"/>
      <c r="F372" s="16">
        <v>0</v>
      </c>
      <c r="G372" s="16">
        <v>0</v>
      </c>
      <c r="H372" s="16">
        <f t="shared" si="98"/>
        <v>0</v>
      </c>
      <c r="I372" s="53">
        <f t="shared" si="99"/>
        <v>0</v>
      </c>
      <c r="J372" s="174"/>
      <c r="K372" s="256">
        <v>-100</v>
      </c>
      <c r="L372" s="16">
        <f t="shared" si="100"/>
        <v>100</v>
      </c>
      <c r="M372" s="53" t="str">
        <f t="shared" si="101"/>
        <v>N.M.</v>
      </c>
      <c r="N372" s="174"/>
      <c r="O372" s="256">
        <v>0</v>
      </c>
      <c r="P372" s="16">
        <f t="shared" si="102"/>
        <v>0</v>
      </c>
      <c r="Q372" s="53">
        <f t="shared" si="103"/>
        <v>0</v>
      </c>
    </row>
    <row r="373" spans="1:17" s="15" customFormat="1" ht="12.75" hidden="1" outlineLevel="2">
      <c r="A373" s="15" t="s">
        <v>1021</v>
      </c>
      <c r="B373" s="15" t="s">
        <v>1022</v>
      </c>
      <c r="C373" s="134" t="s">
        <v>1023</v>
      </c>
      <c r="D373" s="16"/>
      <c r="E373" s="16"/>
      <c r="F373" s="16">
        <v>-1.97</v>
      </c>
      <c r="G373" s="16">
        <v>-4090.04</v>
      </c>
      <c r="H373" s="16">
        <f t="shared" si="98"/>
        <v>4088.07</v>
      </c>
      <c r="I373" s="53">
        <f t="shared" si="99"/>
        <v>0.9995183421189036</v>
      </c>
      <c r="J373" s="174"/>
      <c r="K373" s="256">
        <v>-1.5</v>
      </c>
      <c r="L373" s="16">
        <f t="shared" si="100"/>
        <v>-0.47</v>
      </c>
      <c r="M373" s="53" t="str">
        <f t="shared" si="101"/>
        <v>N.M.</v>
      </c>
      <c r="N373" s="174"/>
      <c r="O373" s="256">
        <v>-3341.63</v>
      </c>
      <c r="P373" s="16">
        <f t="shared" si="102"/>
        <v>3339.6600000000003</v>
      </c>
      <c r="Q373" s="53">
        <f t="shared" si="103"/>
        <v>0.999410467346774</v>
      </c>
    </row>
    <row r="374" spans="1:17" s="15" customFormat="1" ht="12.75" hidden="1" outlineLevel="2">
      <c r="A374" s="15" t="s">
        <v>1024</v>
      </c>
      <c r="B374" s="15" t="s">
        <v>1025</v>
      </c>
      <c r="C374" s="134" t="s">
        <v>1023</v>
      </c>
      <c r="D374" s="16"/>
      <c r="E374" s="16"/>
      <c r="F374" s="16">
        <v>106300</v>
      </c>
      <c r="G374" s="16">
        <v>106300</v>
      </c>
      <c r="H374" s="16">
        <f t="shared" si="98"/>
        <v>0</v>
      </c>
      <c r="I374" s="53">
        <f t="shared" si="99"/>
        <v>0</v>
      </c>
      <c r="J374" s="174"/>
      <c r="K374" s="256">
        <v>106300</v>
      </c>
      <c r="L374" s="16">
        <f t="shared" si="100"/>
        <v>0</v>
      </c>
      <c r="M374" s="53">
        <f t="shared" si="101"/>
        <v>0</v>
      </c>
      <c r="N374" s="174"/>
      <c r="O374" s="256">
        <v>106300</v>
      </c>
      <c r="P374" s="16">
        <f t="shared" si="102"/>
        <v>0</v>
      </c>
      <c r="Q374" s="53">
        <f t="shared" si="103"/>
        <v>0</v>
      </c>
    </row>
    <row r="375" spans="1:17" s="15" customFormat="1" ht="12.75" hidden="1" outlineLevel="2">
      <c r="A375" s="15" t="s">
        <v>1026</v>
      </c>
      <c r="B375" s="15" t="s">
        <v>1027</v>
      </c>
      <c r="C375" s="134" t="s">
        <v>1023</v>
      </c>
      <c r="D375" s="16"/>
      <c r="E375" s="16"/>
      <c r="F375" s="16">
        <v>79000</v>
      </c>
      <c r="G375" s="16">
        <v>0</v>
      </c>
      <c r="H375" s="16">
        <f t="shared" si="98"/>
        <v>79000</v>
      </c>
      <c r="I375" s="53" t="str">
        <f t="shared" si="99"/>
        <v>N.M.</v>
      </c>
      <c r="J375" s="174"/>
      <c r="K375" s="256">
        <v>79000</v>
      </c>
      <c r="L375" s="16">
        <f t="shared" si="100"/>
        <v>0</v>
      </c>
      <c r="M375" s="53">
        <f t="shared" si="101"/>
        <v>0</v>
      </c>
      <c r="N375" s="174"/>
      <c r="O375" s="256">
        <v>0</v>
      </c>
      <c r="P375" s="16">
        <f t="shared" si="102"/>
        <v>79000</v>
      </c>
      <c r="Q375" s="53" t="str">
        <f t="shared" si="103"/>
        <v>N.M.</v>
      </c>
    </row>
    <row r="376" spans="1:17" s="15" customFormat="1" ht="12.75" hidden="1" outlineLevel="2">
      <c r="A376" s="15" t="s">
        <v>1028</v>
      </c>
      <c r="B376" s="15" t="s">
        <v>1029</v>
      </c>
      <c r="C376" s="134" t="s">
        <v>1030</v>
      </c>
      <c r="D376" s="16"/>
      <c r="E376" s="16"/>
      <c r="F376" s="16">
        <v>-2.5</v>
      </c>
      <c r="G376" s="16">
        <v>-14660.81</v>
      </c>
      <c r="H376" s="16">
        <f t="shared" si="98"/>
        <v>14658.31</v>
      </c>
      <c r="I376" s="53">
        <f t="shared" si="99"/>
        <v>0.9998294773617555</v>
      </c>
      <c r="J376" s="174"/>
      <c r="K376" s="256">
        <v>-2.5</v>
      </c>
      <c r="L376" s="16">
        <f t="shared" si="100"/>
        <v>0</v>
      </c>
      <c r="M376" s="53">
        <f t="shared" si="101"/>
        <v>0</v>
      </c>
      <c r="N376" s="174"/>
      <c r="O376" s="256">
        <v>-14699.81</v>
      </c>
      <c r="P376" s="16">
        <f t="shared" si="102"/>
        <v>14697.31</v>
      </c>
      <c r="Q376" s="53">
        <f t="shared" si="103"/>
        <v>0.9998299297746025</v>
      </c>
    </row>
    <row r="377" spans="1:17" s="15" customFormat="1" ht="12.75" hidden="1" outlineLevel="2">
      <c r="A377" s="15" t="s">
        <v>1031</v>
      </c>
      <c r="B377" s="15" t="s">
        <v>1032</v>
      </c>
      <c r="C377" s="134" t="s">
        <v>1030</v>
      </c>
      <c r="D377" s="16"/>
      <c r="E377" s="16"/>
      <c r="F377" s="16">
        <v>13784.29</v>
      </c>
      <c r="G377" s="16">
        <v>4450</v>
      </c>
      <c r="H377" s="16">
        <f t="shared" si="98"/>
        <v>9334.29</v>
      </c>
      <c r="I377" s="53">
        <f t="shared" si="99"/>
        <v>2.0975932584269663</v>
      </c>
      <c r="J377" s="174"/>
      <c r="K377" s="256">
        <v>13784.29</v>
      </c>
      <c r="L377" s="16">
        <f t="shared" si="100"/>
        <v>0</v>
      </c>
      <c r="M377" s="53">
        <f t="shared" si="101"/>
        <v>0</v>
      </c>
      <c r="N377" s="174"/>
      <c r="O377" s="256">
        <v>13785.17</v>
      </c>
      <c r="P377" s="16">
        <f t="shared" si="102"/>
        <v>-0.8799999999991996</v>
      </c>
      <c r="Q377" s="53">
        <f t="shared" si="103"/>
        <v>-6.383671728380569E-05</v>
      </c>
    </row>
    <row r="378" spans="1:17" s="15" customFormat="1" ht="12.75" hidden="1" outlineLevel="2">
      <c r="A378" s="15" t="s">
        <v>1033</v>
      </c>
      <c r="B378" s="15" t="s">
        <v>1034</v>
      </c>
      <c r="C378" s="134" t="s">
        <v>1030</v>
      </c>
      <c r="D378" s="16"/>
      <c r="E378" s="16"/>
      <c r="F378" s="16">
        <v>4126</v>
      </c>
      <c r="G378" s="16">
        <v>0</v>
      </c>
      <c r="H378" s="16">
        <f t="shared" si="98"/>
        <v>4126</v>
      </c>
      <c r="I378" s="53" t="str">
        <f t="shared" si="99"/>
        <v>N.M.</v>
      </c>
      <c r="J378" s="174"/>
      <c r="K378" s="256">
        <v>2063</v>
      </c>
      <c r="L378" s="16">
        <f t="shared" si="100"/>
        <v>2063</v>
      </c>
      <c r="M378" s="53" t="str">
        <f t="shared" si="101"/>
        <v>N.M.</v>
      </c>
      <c r="N378" s="174"/>
      <c r="O378" s="256">
        <v>0</v>
      </c>
      <c r="P378" s="16">
        <f t="shared" si="102"/>
        <v>4126</v>
      </c>
      <c r="Q378" s="53" t="str">
        <f t="shared" si="103"/>
        <v>N.M.</v>
      </c>
    </row>
    <row r="379" spans="1:17" s="15" customFormat="1" ht="12.75" hidden="1" outlineLevel="2">
      <c r="A379" s="15" t="s">
        <v>1035</v>
      </c>
      <c r="B379" s="15" t="s">
        <v>1036</v>
      </c>
      <c r="C379" s="134" t="s">
        <v>1037</v>
      </c>
      <c r="D379" s="16"/>
      <c r="E379" s="16"/>
      <c r="F379" s="16">
        <v>243386.1</v>
      </c>
      <c r="G379" s="16">
        <v>41119.24</v>
      </c>
      <c r="H379" s="16">
        <f t="shared" si="98"/>
        <v>202266.86000000002</v>
      </c>
      <c r="I379" s="53">
        <f t="shared" si="99"/>
        <v>4.919032063822192</v>
      </c>
      <c r="J379" s="174"/>
      <c r="K379" s="256">
        <v>228812.6</v>
      </c>
      <c r="L379" s="16">
        <f t="shared" si="100"/>
        <v>14573.5</v>
      </c>
      <c r="M379" s="53" t="str">
        <f t="shared" si="101"/>
        <v>N.M.</v>
      </c>
      <c r="N379" s="174"/>
      <c r="O379" s="256">
        <v>215138.525</v>
      </c>
      <c r="P379" s="16">
        <f t="shared" si="102"/>
        <v>28247.57500000001</v>
      </c>
      <c r="Q379" s="53">
        <f t="shared" si="103"/>
        <v>0.13129947321150415</v>
      </c>
    </row>
    <row r="380" spans="1:17" s="15" customFormat="1" ht="12.75" hidden="1" outlineLevel="2">
      <c r="A380" s="15" t="s">
        <v>1038</v>
      </c>
      <c r="B380" s="15" t="s">
        <v>1039</v>
      </c>
      <c r="C380" s="134" t="s">
        <v>1040</v>
      </c>
      <c r="D380" s="16"/>
      <c r="E380" s="16"/>
      <c r="F380" s="16">
        <v>44473.565</v>
      </c>
      <c r="G380" s="16">
        <v>0</v>
      </c>
      <c r="H380" s="16">
        <f t="shared" si="98"/>
        <v>44473.565</v>
      </c>
      <c r="I380" s="53" t="str">
        <f t="shared" si="99"/>
        <v>N.M.</v>
      </c>
      <c r="J380" s="174"/>
      <c r="K380" s="256">
        <v>45284.355</v>
      </c>
      <c r="L380" s="16">
        <f t="shared" si="100"/>
        <v>-810.7900000000009</v>
      </c>
      <c r="M380" s="53" t="str">
        <f t="shared" si="101"/>
        <v>N.M.</v>
      </c>
      <c r="N380" s="174"/>
      <c r="O380" s="256">
        <v>46661.645000000004</v>
      </c>
      <c r="P380" s="16">
        <f t="shared" si="102"/>
        <v>-2188.0800000000017</v>
      </c>
      <c r="Q380" s="53">
        <f t="shared" si="103"/>
        <v>-0.046892474536635</v>
      </c>
    </row>
    <row r="381" spans="1:17" s="15" customFormat="1" ht="12.75" hidden="1" outlineLevel="2">
      <c r="A381" s="15" t="s">
        <v>1041</v>
      </c>
      <c r="B381" s="15" t="s">
        <v>1042</v>
      </c>
      <c r="C381" s="134" t="s">
        <v>1043</v>
      </c>
      <c r="D381" s="16"/>
      <c r="E381" s="16"/>
      <c r="F381" s="16">
        <v>1580224</v>
      </c>
      <c r="G381" s="16">
        <v>495839</v>
      </c>
      <c r="H381" s="16">
        <f t="shared" si="98"/>
        <v>1084385</v>
      </c>
      <c r="I381" s="53">
        <f t="shared" si="99"/>
        <v>2.186969964040747</v>
      </c>
      <c r="J381" s="174"/>
      <c r="K381" s="256">
        <v>1580224</v>
      </c>
      <c r="L381" s="16">
        <f t="shared" si="100"/>
        <v>0</v>
      </c>
      <c r="M381" s="53">
        <f t="shared" si="101"/>
        <v>0</v>
      </c>
      <c r="N381" s="174"/>
      <c r="O381" s="256">
        <v>1580224</v>
      </c>
      <c r="P381" s="16">
        <f t="shared" si="102"/>
        <v>0</v>
      </c>
      <c r="Q381" s="53">
        <f t="shared" si="103"/>
        <v>0</v>
      </c>
    </row>
    <row r="382" spans="1:17" s="15" customFormat="1" ht="12.75" hidden="1" outlineLevel="2">
      <c r="A382" s="15" t="s">
        <v>1044</v>
      </c>
      <c r="B382" s="15" t="s">
        <v>1045</v>
      </c>
      <c r="C382" s="134" t="s">
        <v>1046</v>
      </c>
      <c r="D382" s="16"/>
      <c r="E382" s="16"/>
      <c r="F382" s="16">
        <v>431674</v>
      </c>
      <c r="G382" s="16">
        <v>0</v>
      </c>
      <c r="H382" s="16">
        <f t="shared" si="98"/>
        <v>431674</v>
      </c>
      <c r="I382" s="53" t="str">
        <f t="shared" si="99"/>
        <v>N.M.</v>
      </c>
      <c r="J382" s="174"/>
      <c r="K382" s="256">
        <v>431674</v>
      </c>
      <c r="L382" s="16">
        <f t="shared" si="100"/>
        <v>0</v>
      </c>
      <c r="M382" s="53">
        <f t="shared" si="101"/>
        <v>0</v>
      </c>
      <c r="N382" s="174"/>
      <c r="O382" s="256">
        <v>431674</v>
      </c>
      <c r="P382" s="16">
        <f t="shared" si="102"/>
        <v>0</v>
      </c>
      <c r="Q382" s="53">
        <f t="shared" si="103"/>
        <v>0</v>
      </c>
    </row>
    <row r="383" spans="1:17" s="15" customFormat="1" ht="12.75" hidden="1" outlineLevel="2">
      <c r="A383" s="15" t="s">
        <v>1047</v>
      </c>
      <c r="B383" s="15" t="s">
        <v>1048</v>
      </c>
      <c r="C383" s="134" t="s">
        <v>1049</v>
      </c>
      <c r="D383" s="16"/>
      <c r="E383" s="16"/>
      <c r="F383" s="16">
        <v>737946.06</v>
      </c>
      <c r="G383" s="16">
        <v>1242187.06</v>
      </c>
      <c r="H383" s="16">
        <f t="shared" si="98"/>
        <v>-504241</v>
      </c>
      <c r="I383" s="53">
        <f t="shared" si="99"/>
        <v>-0.4059300054212447</v>
      </c>
      <c r="J383" s="174"/>
      <c r="K383" s="256">
        <v>737946.06</v>
      </c>
      <c r="L383" s="16">
        <f t="shared" si="100"/>
        <v>0</v>
      </c>
      <c r="M383" s="53">
        <f t="shared" si="101"/>
        <v>0</v>
      </c>
      <c r="N383" s="174"/>
      <c r="O383" s="256">
        <v>737946.06</v>
      </c>
      <c r="P383" s="16">
        <f t="shared" si="102"/>
        <v>0</v>
      </c>
      <c r="Q383" s="53">
        <f t="shared" si="103"/>
        <v>0</v>
      </c>
    </row>
    <row r="384" spans="1:17" s="15" customFormat="1" ht="12.75" hidden="1" outlineLevel="2">
      <c r="A384" s="15" t="s">
        <v>1050</v>
      </c>
      <c r="B384" s="15" t="s">
        <v>1051</v>
      </c>
      <c r="C384" s="134" t="s">
        <v>1052</v>
      </c>
      <c r="D384" s="16"/>
      <c r="E384" s="16"/>
      <c r="F384" s="16">
        <v>111626</v>
      </c>
      <c r="G384" s="16">
        <v>965474</v>
      </c>
      <c r="H384" s="16">
        <f t="shared" si="98"/>
        <v>-853848</v>
      </c>
      <c r="I384" s="53">
        <f t="shared" si="99"/>
        <v>-0.8843821791161647</v>
      </c>
      <c r="J384" s="174"/>
      <c r="K384" s="256">
        <v>111626</v>
      </c>
      <c r="L384" s="16">
        <f t="shared" si="100"/>
        <v>0</v>
      </c>
      <c r="M384" s="53">
        <f t="shared" si="101"/>
        <v>0</v>
      </c>
      <c r="N384" s="174"/>
      <c r="O384" s="256">
        <v>111626</v>
      </c>
      <c r="P384" s="16">
        <f t="shared" si="102"/>
        <v>0</v>
      </c>
      <c r="Q384" s="53">
        <f t="shared" si="103"/>
        <v>0</v>
      </c>
    </row>
    <row r="385" spans="1:17" s="15" customFormat="1" ht="12.75" hidden="1" outlineLevel="2">
      <c r="A385" s="15" t="s">
        <v>1053</v>
      </c>
      <c r="B385" s="15" t="s">
        <v>1054</v>
      </c>
      <c r="C385" s="134" t="s">
        <v>1055</v>
      </c>
      <c r="D385" s="16"/>
      <c r="E385" s="16"/>
      <c r="F385" s="16">
        <v>-2389490</v>
      </c>
      <c r="G385" s="16">
        <v>-1809347</v>
      </c>
      <c r="H385" s="16">
        <f t="shared" si="98"/>
        <v>-580143</v>
      </c>
      <c r="I385" s="53">
        <f t="shared" si="99"/>
        <v>-0.3206366716832095</v>
      </c>
      <c r="J385" s="174"/>
      <c r="K385" s="256">
        <v>-2389490</v>
      </c>
      <c r="L385" s="16">
        <f t="shared" si="100"/>
        <v>0</v>
      </c>
      <c r="M385" s="53">
        <f t="shared" si="101"/>
        <v>0</v>
      </c>
      <c r="N385" s="174"/>
      <c r="O385" s="256">
        <v>-2389490</v>
      </c>
      <c r="P385" s="16">
        <f t="shared" si="102"/>
        <v>0</v>
      </c>
      <c r="Q385" s="53">
        <f t="shared" si="103"/>
        <v>0</v>
      </c>
    </row>
    <row r="386" spans="1:17" s="15" customFormat="1" ht="12.75" hidden="1" outlineLevel="2">
      <c r="A386" s="15" t="s">
        <v>1056</v>
      </c>
      <c r="B386" s="15" t="s">
        <v>1057</v>
      </c>
      <c r="C386" s="134" t="s">
        <v>1058</v>
      </c>
      <c r="D386" s="16"/>
      <c r="E386" s="16"/>
      <c r="F386" s="16">
        <v>-377056</v>
      </c>
      <c r="G386" s="16">
        <v>-260095</v>
      </c>
      <c r="H386" s="16">
        <f t="shared" si="98"/>
        <v>-116961</v>
      </c>
      <c r="I386" s="53">
        <f t="shared" si="99"/>
        <v>-0.44968569176646994</v>
      </c>
      <c r="J386" s="174"/>
      <c r="K386" s="256">
        <v>-377056</v>
      </c>
      <c r="L386" s="16">
        <f t="shared" si="100"/>
        <v>0</v>
      </c>
      <c r="M386" s="53">
        <f t="shared" si="101"/>
        <v>0</v>
      </c>
      <c r="N386" s="174"/>
      <c r="O386" s="256">
        <v>-377056</v>
      </c>
      <c r="P386" s="16">
        <f t="shared" si="102"/>
        <v>0</v>
      </c>
      <c r="Q386" s="53">
        <f t="shared" si="103"/>
        <v>0</v>
      </c>
    </row>
    <row r="387" spans="1:17" ht="12.75" collapsed="1">
      <c r="A387" s="11" t="s">
        <v>263</v>
      </c>
      <c r="C387" s="228" t="s">
        <v>194</v>
      </c>
      <c r="E387" s="11"/>
      <c r="F387" s="18">
        <v>28671051.495</v>
      </c>
      <c r="G387" s="18">
        <v>-11244080.74</v>
      </c>
      <c r="H387" s="51">
        <f>+F387-G387</f>
        <v>39915132.235</v>
      </c>
      <c r="I387" s="136">
        <f>IF(G387&lt;0,IF(H387=0,0,IF(OR(G387=0,F387=0),"N.M.",IF(ABS(H387/G387)&gt;=10,"N.M.",H387/(-G387)))),IF(H387=0,0,IF(OR(G387=0,F387=0),"N.M.",IF(ABS(H387/G387)&gt;=10,"N.M.",H387/G387))))</f>
        <v>3.5498795462224684</v>
      </c>
      <c r="J387" s="166"/>
      <c r="K387" s="18">
        <v>25313268.795</v>
      </c>
      <c r="L387" s="51">
        <f>+F387-K387</f>
        <v>3357782.6999999993</v>
      </c>
      <c r="M387" s="136" t="str">
        <f>IF(K387&lt;0,IF(L387=0,0,IF(OR(K387=0,N387=0),"N.M.",IF(ABS(L387/K387)&gt;=10,"N.M.",L387/(-K387)))),IF(L387=0,0,IF(OR(K387=0,N387=0),"N.M.",IF(ABS(L387/K387)&gt;=10,"N.M.",L387/K387))))</f>
        <v>N.M.</v>
      </c>
      <c r="N387" s="166"/>
      <c r="O387" s="18">
        <v>20404486.05</v>
      </c>
      <c r="P387" s="51">
        <f>+F387-O387</f>
        <v>8266565.445</v>
      </c>
      <c r="Q387" s="136">
        <f>IF(O387&lt;0,IF(P387=0,0,IF(OR(O387=0,F387=0),"N.M.",IF(ABS(P387/O387)&gt;=10,"N.M.",P387/(-O387)))),IF(P387=0,0,IF(OR(O387=0,F387=0),"N.M.",IF(ABS(P387/O387)&gt;=10,"N.M.",P387/O387))))</f>
        <v>0.4051347054144498</v>
      </c>
    </row>
    <row r="388" spans="3:17" ht="0.75" customHeight="1" hidden="1" outlineLevel="1">
      <c r="C388" s="228"/>
      <c r="E388" s="11"/>
      <c r="H388" s="51"/>
      <c r="I388" s="136"/>
      <c r="J388" s="166"/>
      <c r="K388" s="18"/>
      <c r="L388" s="51"/>
      <c r="M388" s="136"/>
      <c r="N388" s="166"/>
      <c r="O388" s="18"/>
      <c r="P388" s="51"/>
      <c r="Q388" s="136"/>
    </row>
    <row r="389" spans="1:17" s="15" customFormat="1" ht="12.75" hidden="1" outlineLevel="2">
      <c r="A389" s="15" t="s">
        <v>1059</v>
      </c>
      <c r="B389" s="15" t="s">
        <v>1060</v>
      </c>
      <c r="C389" s="134" t="s">
        <v>1061</v>
      </c>
      <c r="D389" s="16"/>
      <c r="E389" s="16"/>
      <c r="F389" s="16">
        <v>12112051.44</v>
      </c>
      <c r="G389" s="16">
        <v>12112051.4</v>
      </c>
      <c r="H389" s="16">
        <f aca="true" t="shared" si="104" ref="H389:H394">+F389-G389</f>
        <v>0.03999999910593033</v>
      </c>
      <c r="I389" s="53">
        <f aca="true" t="shared" si="105" ref="I389:I394">IF(G389&lt;0,IF(H389=0,0,IF(OR(G389=0,F389=0),"N.M.",IF(ABS(H389/G389)&gt;=10,"N.M.",H389/(-G389)))),IF(H389=0,0,IF(OR(G389=0,F389=0),"N.M.",IF(ABS(H389/G389)&gt;=10,"N.M.",H389/G389))))</f>
        <v>3.3024958188280415E-09</v>
      </c>
      <c r="J389" s="174"/>
      <c r="K389" s="256">
        <v>9286572.27</v>
      </c>
      <c r="L389" s="16">
        <f aca="true" t="shared" si="106" ref="L389:L394">+F389-K389</f>
        <v>2825479.17</v>
      </c>
      <c r="M389" s="53" t="str">
        <f aca="true" t="shared" si="107" ref="M389:M394">IF(K389&lt;0,IF(L389=0,0,IF(OR(K389=0,N389=0),"N.M.",IF(ABS(L389/K389)&gt;=10,"N.M.",L389/(-K389)))),IF(L389=0,0,IF(OR(K389=0,N389=0),"N.M.",IF(ABS(L389/K389)&gt;=10,"N.M.",L389/K389))))</f>
        <v>N.M.</v>
      </c>
      <c r="N389" s="174"/>
      <c r="O389" s="256">
        <v>6461093.1</v>
      </c>
      <c r="P389" s="16">
        <f aca="true" t="shared" si="108" ref="P389:P394">+F389-O389</f>
        <v>5650958.34</v>
      </c>
      <c r="Q389" s="53">
        <f aca="true" t="shared" si="109" ref="Q389:Q394">IF(O389&lt;0,IF(P389=0,0,IF(OR(O389=0,F389=0),"N.M.",IF(ABS(P389/O389)&gt;=10,"N.M.",P389/(-O389)))),IF(P389=0,0,IF(OR(O389=0,F389=0),"N.M.",IF(ABS(P389/O389)&gt;=10,"N.M.",P389/O389))))</f>
        <v>0.8746133591543511</v>
      </c>
    </row>
    <row r="390" spans="1:17" s="15" customFormat="1" ht="12.75" hidden="1" outlineLevel="2">
      <c r="A390" s="15" t="s">
        <v>1062</v>
      </c>
      <c r="B390" s="15" t="s">
        <v>1063</v>
      </c>
      <c r="C390" s="134" t="s">
        <v>1064</v>
      </c>
      <c r="D390" s="16"/>
      <c r="E390" s="16"/>
      <c r="F390" s="16">
        <v>177384.27</v>
      </c>
      <c r="G390" s="16">
        <v>160051.47</v>
      </c>
      <c r="H390" s="16">
        <f t="shared" si="104"/>
        <v>17332.79999999999</v>
      </c>
      <c r="I390" s="53">
        <f t="shared" si="105"/>
        <v>0.10829516279981675</v>
      </c>
      <c r="J390" s="174"/>
      <c r="K390" s="256">
        <v>88895.98</v>
      </c>
      <c r="L390" s="16">
        <f t="shared" si="106"/>
        <v>88488.29</v>
      </c>
      <c r="M390" s="53" t="str">
        <f t="shared" si="107"/>
        <v>N.M.</v>
      </c>
      <c r="N390" s="174"/>
      <c r="O390" s="256">
        <v>1018537.94</v>
      </c>
      <c r="P390" s="16">
        <f t="shared" si="108"/>
        <v>-841153.6699999999</v>
      </c>
      <c r="Q390" s="53">
        <f t="shared" si="109"/>
        <v>-0.8258442194112081</v>
      </c>
    </row>
    <row r="391" spans="1:17" s="15" customFormat="1" ht="12.75" hidden="1" outlineLevel="2">
      <c r="A391" s="15" t="s">
        <v>1065</v>
      </c>
      <c r="B391" s="15" t="s">
        <v>1066</v>
      </c>
      <c r="C391" s="134" t="s">
        <v>1067</v>
      </c>
      <c r="D391" s="16"/>
      <c r="E391" s="16"/>
      <c r="F391" s="16">
        <v>2742.534</v>
      </c>
      <c r="G391" s="16">
        <v>2410.134</v>
      </c>
      <c r="H391" s="16">
        <f t="shared" si="104"/>
        <v>332.4000000000001</v>
      </c>
      <c r="I391" s="53">
        <f t="shared" si="105"/>
        <v>0.13791764275347349</v>
      </c>
      <c r="J391" s="174"/>
      <c r="K391" s="256">
        <v>2740.8140000000003</v>
      </c>
      <c r="L391" s="16">
        <f t="shared" si="106"/>
        <v>1.7199999999998</v>
      </c>
      <c r="M391" s="53" t="str">
        <f t="shared" si="107"/>
        <v>N.M.</v>
      </c>
      <c r="N391" s="174"/>
      <c r="O391" s="256">
        <v>3012.134</v>
      </c>
      <c r="P391" s="16">
        <f t="shared" si="108"/>
        <v>-269.5999999999999</v>
      </c>
      <c r="Q391" s="53">
        <f t="shared" si="109"/>
        <v>-0.08950465019152531</v>
      </c>
    </row>
    <row r="392" spans="1:17" s="15" customFormat="1" ht="12.75" hidden="1" outlineLevel="2">
      <c r="A392" s="15" t="s">
        <v>1068</v>
      </c>
      <c r="B392" s="15" t="s">
        <v>1069</v>
      </c>
      <c r="C392" s="134" t="s">
        <v>1070</v>
      </c>
      <c r="D392" s="16"/>
      <c r="E392" s="16"/>
      <c r="F392" s="16">
        <v>547119</v>
      </c>
      <c r="G392" s="16">
        <v>0</v>
      </c>
      <c r="H392" s="16">
        <f t="shared" si="104"/>
        <v>547119</v>
      </c>
      <c r="I392" s="53" t="str">
        <f t="shared" si="105"/>
        <v>N.M.</v>
      </c>
      <c r="J392" s="174"/>
      <c r="K392" s="256">
        <v>547119</v>
      </c>
      <c r="L392" s="16">
        <f t="shared" si="106"/>
        <v>0</v>
      </c>
      <c r="M392" s="53">
        <f t="shared" si="107"/>
        <v>0</v>
      </c>
      <c r="N392" s="174"/>
      <c r="O392" s="256">
        <v>547119</v>
      </c>
      <c r="P392" s="16">
        <f t="shared" si="108"/>
        <v>0</v>
      </c>
      <c r="Q392" s="53">
        <f t="shared" si="109"/>
        <v>0</v>
      </c>
    </row>
    <row r="393" spans="1:17" s="15" customFormat="1" ht="12.75" hidden="1" outlineLevel="2">
      <c r="A393" s="15" t="s">
        <v>1071</v>
      </c>
      <c r="B393" s="15" t="s">
        <v>1072</v>
      </c>
      <c r="C393" s="134" t="s">
        <v>1073</v>
      </c>
      <c r="D393" s="16"/>
      <c r="E393" s="16"/>
      <c r="F393" s="16">
        <v>18390</v>
      </c>
      <c r="G393" s="16">
        <v>388706</v>
      </c>
      <c r="H393" s="16">
        <f t="shared" si="104"/>
        <v>-370316</v>
      </c>
      <c r="I393" s="53">
        <f t="shared" si="105"/>
        <v>-0.9526891789681662</v>
      </c>
      <c r="J393" s="174"/>
      <c r="K393" s="256">
        <v>18390</v>
      </c>
      <c r="L393" s="16">
        <f t="shared" si="106"/>
        <v>0</v>
      </c>
      <c r="M393" s="53">
        <f t="shared" si="107"/>
        <v>0</v>
      </c>
      <c r="N393" s="174"/>
      <c r="O393" s="256">
        <v>18390</v>
      </c>
      <c r="P393" s="16">
        <f t="shared" si="108"/>
        <v>0</v>
      </c>
      <c r="Q393" s="53">
        <f t="shared" si="109"/>
        <v>0</v>
      </c>
    </row>
    <row r="394" spans="1:17" ht="12.75" collapsed="1">
      <c r="A394" s="11" t="s">
        <v>264</v>
      </c>
      <c r="C394" s="228" t="s">
        <v>195</v>
      </c>
      <c r="E394" s="11"/>
      <c r="F394" s="18">
        <v>12857687.243999999</v>
      </c>
      <c r="G394" s="18">
        <v>12663219.004</v>
      </c>
      <c r="H394" s="51">
        <f t="shared" si="104"/>
        <v>194468.23999999836</v>
      </c>
      <c r="I394" s="136">
        <f t="shared" si="105"/>
        <v>0.015356935700043615</v>
      </c>
      <c r="J394" s="166"/>
      <c r="K394" s="18">
        <v>9943718.064</v>
      </c>
      <c r="L394" s="51">
        <f t="shared" si="106"/>
        <v>2913969.1799999997</v>
      </c>
      <c r="M394" s="136" t="str">
        <f t="shared" si="107"/>
        <v>N.M.</v>
      </c>
      <c r="N394" s="166"/>
      <c r="O394" s="18">
        <v>8048152.173999999</v>
      </c>
      <c r="P394" s="51">
        <f t="shared" si="108"/>
        <v>4809535.07</v>
      </c>
      <c r="Q394" s="136">
        <f t="shared" si="109"/>
        <v>0.5975949467677152</v>
      </c>
    </row>
    <row r="395" spans="3:17" ht="0.75" customHeight="1" hidden="1" outlineLevel="1">
      <c r="C395" s="228"/>
      <c r="E395" s="11"/>
      <c r="H395" s="51"/>
      <c r="I395" s="136"/>
      <c r="J395" s="166"/>
      <c r="K395" s="18"/>
      <c r="L395" s="51"/>
      <c r="M395" s="136"/>
      <c r="N395" s="166"/>
      <c r="O395" s="18"/>
      <c r="P395" s="51"/>
      <c r="Q395" s="136"/>
    </row>
    <row r="396" spans="1:17" ht="12.75" collapsed="1">
      <c r="A396" s="11" t="s">
        <v>265</v>
      </c>
      <c r="C396" s="228" t="s">
        <v>196</v>
      </c>
      <c r="E396" s="11"/>
      <c r="F396" s="18">
        <v>0</v>
      </c>
      <c r="G396" s="18">
        <v>0</v>
      </c>
      <c r="H396" s="51">
        <f>+F396-G396</f>
        <v>0</v>
      </c>
      <c r="I396" s="136">
        <f>IF(G396&lt;0,IF(H396=0,0,IF(OR(G396=0,F396=0),"N.M.",IF(ABS(H396/G396)&gt;=10,"N.M.",H396/(-G396)))),IF(H396=0,0,IF(OR(G396=0,F396=0),"N.M.",IF(ABS(H396/G396)&gt;=10,"N.M.",H396/G396))))</f>
        <v>0</v>
      </c>
      <c r="J396" s="166"/>
      <c r="K396" s="18">
        <v>0</v>
      </c>
      <c r="L396" s="51">
        <f>+F396-K396</f>
        <v>0</v>
      </c>
      <c r="M396" s="136">
        <f>IF(K396&lt;0,IF(L396=0,0,IF(OR(K396=0,N396=0),"N.M.",IF(ABS(L396/K396)&gt;=10,"N.M.",L396/(-K396)))),IF(L396=0,0,IF(OR(K396=0,N396=0),"N.M.",IF(ABS(L396/K396)&gt;=10,"N.M.",L396/K396))))</f>
        <v>0</v>
      </c>
      <c r="N396" s="166"/>
      <c r="O396" s="18">
        <v>0</v>
      </c>
      <c r="P396" s="51">
        <f>+F396-O396</f>
        <v>0</v>
      </c>
      <c r="Q396" s="136">
        <f>IF(O396&lt;0,IF(P396=0,0,IF(OR(O396=0,F396=0),"N.M.",IF(ABS(P396/O396)&gt;=10,"N.M.",P396/(-O396)))),IF(P396=0,0,IF(OR(O396=0,F396=0),"N.M.",IF(ABS(P396/O396)&gt;=10,"N.M.",P396/O396))))</f>
        <v>0</v>
      </c>
    </row>
    <row r="397" spans="3:17" ht="0.75" customHeight="1" hidden="1" outlineLevel="1">
      <c r="C397" s="228"/>
      <c r="E397" s="11"/>
      <c r="H397" s="51"/>
      <c r="I397" s="136"/>
      <c r="J397" s="166"/>
      <c r="K397" s="18"/>
      <c r="L397" s="51"/>
      <c r="M397" s="136"/>
      <c r="N397" s="166"/>
      <c r="O397" s="18"/>
      <c r="P397" s="51"/>
      <c r="Q397" s="136"/>
    </row>
    <row r="398" spans="1:17" s="15" customFormat="1" ht="12.75" hidden="1" outlineLevel="2">
      <c r="A398" s="15" t="s">
        <v>1074</v>
      </c>
      <c r="B398" s="15" t="s">
        <v>1075</v>
      </c>
      <c r="C398" s="134" t="s">
        <v>1076</v>
      </c>
      <c r="D398" s="16"/>
      <c r="E398" s="16"/>
      <c r="F398" s="16">
        <v>1607502.87</v>
      </c>
      <c r="G398" s="16">
        <v>1954279.96</v>
      </c>
      <c r="H398" s="16">
        <f>+F398-G398</f>
        <v>-346777.08999999985</v>
      </c>
      <c r="I398" s="53">
        <f>IF(G398&lt;0,IF(H398=0,0,IF(OR(G398=0,F398=0),"N.M.",IF(ABS(H398/G398)&gt;=10,"N.M.",H398/(-G398)))),IF(H398=0,0,IF(OR(G398=0,F398=0),"N.M.",IF(ABS(H398/G398)&gt;=10,"N.M.",H398/G398))))</f>
        <v>-0.17744493987442816</v>
      </c>
      <c r="J398" s="174"/>
      <c r="K398" s="256">
        <v>1729256.05</v>
      </c>
      <c r="L398" s="16">
        <f>+F398-K398</f>
        <v>-121753.17999999993</v>
      </c>
      <c r="M398" s="53" t="str">
        <f>IF(K398&lt;0,IF(L398=0,0,IF(OR(K398=0,N398=0),"N.M.",IF(ABS(L398/K398)&gt;=10,"N.M.",L398/(-K398)))),IF(L398=0,0,IF(OR(K398=0,N398=0),"N.M.",IF(ABS(L398/K398)&gt;=10,"N.M.",L398/K398))))</f>
        <v>N.M.</v>
      </c>
      <c r="N398" s="174"/>
      <c r="O398" s="256">
        <v>1843550.42</v>
      </c>
      <c r="P398" s="16">
        <f>+F398-O398</f>
        <v>-236047.5499999998</v>
      </c>
      <c r="Q398" s="53">
        <f>IF(O398&lt;0,IF(P398=0,0,IF(OR(O398=0,F398=0),"N.M.",IF(ABS(P398/O398)&gt;=10,"N.M.",P398/(-O398)))),IF(P398=0,0,IF(OR(O398=0,F398=0),"N.M.",IF(ABS(P398/O398)&gt;=10,"N.M.",P398/O398))))</f>
        <v>-0.12803964971025844</v>
      </c>
    </row>
    <row r="399" spans="1:17" s="15" customFormat="1" ht="12.75" hidden="1" outlineLevel="2">
      <c r="A399" s="15" t="s">
        <v>1077</v>
      </c>
      <c r="B399" s="15" t="s">
        <v>1078</v>
      </c>
      <c r="C399" s="134" t="s">
        <v>1079</v>
      </c>
      <c r="D399" s="16"/>
      <c r="E399" s="16"/>
      <c r="F399" s="16">
        <v>0</v>
      </c>
      <c r="G399" s="16">
        <v>4256.65</v>
      </c>
      <c r="H399" s="16">
        <f>+F399-G399</f>
        <v>-4256.65</v>
      </c>
      <c r="I399" s="53" t="str">
        <f>IF(G399&lt;0,IF(H399=0,0,IF(OR(G399=0,F399=0),"N.M.",IF(ABS(H399/G399)&gt;=10,"N.M.",H399/(-G399)))),IF(H399=0,0,IF(OR(G399=0,F399=0),"N.M.",IF(ABS(H399/G399)&gt;=10,"N.M.",H399/G399))))</f>
        <v>N.M.</v>
      </c>
      <c r="J399" s="174"/>
      <c r="K399" s="256">
        <v>16.67</v>
      </c>
      <c r="L399" s="16">
        <f>+F399-K399</f>
        <v>-16.67</v>
      </c>
      <c r="M399" s="53" t="str">
        <f>IF(K399&lt;0,IF(L399=0,0,IF(OR(K399=0,N399=0),"N.M.",IF(ABS(L399/K399)&gt;=10,"N.M.",L399/(-K399)))),IF(L399=0,0,IF(OR(K399=0,N399=0),"N.M.",IF(ABS(L399/K399)&gt;=10,"N.M.",L399/K399))))</f>
        <v>N.M.</v>
      </c>
      <c r="N399" s="174"/>
      <c r="O399" s="256">
        <v>277.83</v>
      </c>
      <c r="P399" s="16">
        <f>+F399-O399</f>
        <v>-277.83</v>
      </c>
      <c r="Q399" s="53" t="str">
        <f>IF(O399&lt;0,IF(P399=0,0,IF(OR(O399=0,F399=0),"N.M.",IF(ABS(P399/O399)&gt;=10,"N.M.",P399/(-O399)))),IF(P399=0,0,IF(OR(O399=0,F399=0),"N.M.",IF(ABS(P399/O399)&gt;=10,"N.M.",P399/O399))))</f>
        <v>N.M.</v>
      </c>
    </row>
    <row r="400" spans="1:17" ht="12.75" collapsed="1">
      <c r="A400" s="11" t="s">
        <v>266</v>
      </c>
      <c r="C400" s="228" t="s">
        <v>197</v>
      </c>
      <c r="E400" s="11"/>
      <c r="F400" s="18">
        <v>1607502.87</v>
      </c>
      <c r="G400" s="18">
        <v>1958536.6099999999</v>
      </c>
      <c r="H400" s="51">
        <f>+F400-G400</f>
        <v>-351033.73999999976</v>
      </c>
      <c r="I400" s="136">
        <f>IF(G400&lt;0,IF(H400=0,0,IF(OR(G400=0,F400=0),"N.M.",IF(ABS(H400/G400)&gt;=10,"N.M.",H400/(-G400)))),IF(H400=0,0,IF(OR(G400=0,F400=0),"N.M.",IF(ABS(H400/G400)&gt;=10,"N.M.",H400/G400))))</f>
        <v>-0.17923266698599</v>
      </c>
      <c r="J400" s="166"/>
      <c r="K400" s="18">
        <v>1729272.72</v>
      </c>
      <c r="L400" s="51">
        <f>+F400-K400</f>
        <v>-121769.84999999986</v>
      </c>
      <c r="M400" s="136" t="str">
        <f>IF(K400&lt;0,IF(L400=0,0,IF(OR(K400=0,N400=0),"N.M.",IF(ABS(L400/K400)&gt;=10,"N.M.",L400/(-K400)))),IF(L400=0,0,IF(OR(K400=0,N400=0),"N.M.",IF(ABS(L400/K400)&gt;=10,"N.M.",L400/K400))))</f>
        <v>N.M.</v>
      </c>
      <c r="N400" s="166"/>
      <c r="O400" s="18">
        <v>1843828.25</v>
      </c>
      <c r="P400" s="51">
        <f>+F400-O400</f>
        <v>-236325.3799999999</v>
      </c>
      <c r="Q400" s="136">
        <f>IF(O400&lt;0,IF(P400=0,0,IF(OR(O400=0,F400=0),"N.M.",IF(ABS(P400/O400)&gt;=10,"N.M.",P400/(-O400)))),IF(P400=0,0,IF(OR(O400=0,F400=0),"N.M.",IF(ABS(P400/O400)&gt;=10,"N.M.",P400/O400))))</f>
        <v>-0.12817103762240323</v>
      </c>
    </row>
    <row r="401" spans="3:17" ht="0.75" customHeight="1" hidden="1" outlineLevel="1">
      <c r="C401" s="228"/>
      <c r="E401" s="11"/>
      <c r="H401" s="51"/>
      <c r="I401" s="136"/>
      <c r="J401" s="166"/>
      <c r="K401" s="18"/>
      <c r="L401" s="51"/>
      <c r="M401" s="136"/>
      <c r="N401" s="166"/>
      <c r="O401" s="18"/>
      <c r="P401" s="51"/>
      <c r="Q401" s="136"/>
    </row>
    <row r="402" spans="1:17" s="15" customFormat="1" ht="12.75" hidden="1" outlineLevel="2">
      <c r="A402" s="15" t="s">
        <v>1080</v>
      </c>
      <c r="B402" s="15" t="s">
        <v>1081</v>
      </c>
      <c r="C402" s="134" t="s">
        <v>1082</v>
      </c>
      <c r="D402" s="16"/>
      <c r="E402" s="16"/>
      <c r="F402" s="16">
        <v>9438836.55</v>
      </c>
      <c r="G402" s="16">
        <v>9814200.3</v>
      </c>
      <c r="H402" s="16">
        <f aca="true" t="shared" si="110" ref="H402:H407">+F402-G402</f>
        <v>-375363.75</v>
      </c>
      <c r="I402" s="53">
        <f aca="true" t="shared" si="111" ref="I402:I407">IF(G402&lt;0,IF(H402=0,0,IF(OR(G402=0,F402=0),"N.M.",IF(ABS(H402/G402)&gt;=10,"N.M.",H402/(-G402)))),IF(H402=0,0,IF(OR(G402=0,F402=0),"N.M.",IF(ABS(H402/G402)&gt;=10,"N.M.",H402/G402))))</f>
        <v>-0.038247003171516684</v>
      </c>
      <c r="J402" s="174"/>
      <c r="K402" s="256">
        <v>8179143.4</v>
      </c>
      <c r="L402" s="16">
        <f aca="true" t="shared" si="112" ref="L402:L407">+F402-K402</f>
        <v>1259693.1500000004</v>
      </c>
      <c r="M402" s="53" t="str">
        <f aca="true" t="shared" si="113" ref="M402:M407">IF(K402&lt;0,IF(L402=0,0,IF(OR(K402=0,N402=0),"N.M.",IF(ABS(L402/K402)&gt;=10,"N.M.",L402/(-K402)))),IF(L402=0,0,IF(OR(K402=0,N402=0),"N.M.",IF(ABS(L402/K402)&gt;=10,"N.M.",L402/K402))))</f>
        <v>N.M.</v>
      </c>
      <c r="N402" s="174"/>
      <c r="O402" s="256">
        <v>7337232.24</v>
      </c>
      <c r="P402" s="16">
        <f aca="true" t="shared" si="114" ref="P402:P407">+F402-O402</f>
        <v>2101604.3100000005</v>
      </c>
      <c r="Q402" s="53">
        <f aca="true" t="shared" si="115" ref="Q402:Q407">IF(O402&lt;0,IF(P402=0,0,IF(OR(O402=0,F402=0),"N.M.",IF(ABS(P402/O402)&gt;=10,"N.M.",P402/(-O402)))),IF(P402=0,0,IF(OR(O402=0,F402=0),"N.M.",IF(ABS(P402/O402)&gt;=10,"N.M.",P402/O402))))</f>
        <v>0.28643011986765193</v>
      </c>
    </row>
    <row r="403" spans="1:17" s="15" customFormat="1" ht="12.75" hidden="1" outlineLevel="2">
      <c r="A403" s="15" t="s">
        <v>1083</v>
      </c>
      <c r="B403" s="15" t="s">
        <v>1084</v>
      </c>
      <c r="C403" s="134" t="s">
        <v>1085</v>
      </c>
      <c r="D403" s="16"/>
      <c r="E403" s="16"/>
      <c r="F403" s="16">
        <v>37402</v>
      </c>
      <c r="G403" s="16">
        <v>93142.73</v>
      </c>
      <c r="H403" s="16">
        <f t="shared" si="110"/>
        <v>-55740.729999999996</v>
      </c>
      <c r="I403" s="53">
        <f t="shared" si="111"/>
        <v>-0.5984442371401396</v>
      </c>
      <c r="J403" s="174"/>
      <c r="K403" s="256">
        <v>69372</v>
      </c>
      <c r="L403" s="16">
        <f t="shared" si="112"/>
        <v>-31970</v>
      </c>
      <c r="M403" s="53" t="str">
        <f t="shared" si="113"/>
        <v>N.M.</v>
      </c>
      <c r="N403" s="174"/>
      <c r="O403" s="256">
        <v>72544</v>
      </c>
      <c r="P403" s="16">
        <f t="shared" si="114"/>
        <v>-35142</v>
      </c>
      <c r="Q403" s="53">
        <f t="shared" si="115"/>
        <v>-0.4844232465813851</v>
      </c>
    </row>
    <row r="404" spans="1:17" s="15" customFormat="1" ht="12.75" hidden="1" outlineLevel="2">
      <c r="A404" s="15" t="s">
        <v>1086</v>
      </c>
      <c r="B404" s="15" t="s">
        <v>1087</v>
      </c>
      <c r="C404" s="134" t="s">
        <v>1088</v>
      </c>
      <c r="D404" s="16"/>
      <c r="E404" s="16"/>
      <c r="F404" s="16">
        <v>59938</v>
      </c>
      <c r="G404" s="16">
        <v>36832.67</v>
      </c>
      <c r="H404" s="16">
        <f t="shared" si="110"/>
        <v>23105.33</v>
      </c>
      <c r="I404" s="53">
        <f t="shared" si="111"/>
        <v>0.6273053243221304</v>
      </c>
      <c r="J404" s="174"/>
      <c r="K404" s="256">
        <v>65693.35</v>
      </c>
      <c r="L404" s="16">
        <f t="shared" si="112"/>
        <v>-5755.350000000006</v>
      </c>
      <c r="M404" s="53" t="str">
        <f t="shared" si="113"/>
        <v>N.M.</v>
      </c>
      <c r="N404" s="174"/>
      <c r="O404" s="256">
        <v>55869.04</v>
      </c>
      <c r="P404" s="16">
        <f t="shared" si="114"/>
        <v>4068.959999999999</v>
      </c>
      <c r="Q404" s="53">
        <f t="shared" si="115"/>
        <v>0.07283031890292009</v>
      </c>
    </row>
    <row r="405" spans="1:17" s="15" customFormat="1" ht="12.75" hidden="1" outlineLevel="2">
      <c r="A405" s="15" t="s">
        <v>1089</v>
      </c>
      <c r="B405" s="15" t="s">
        <v>1090</v>
      </c>
      <c r="C405" s="134" t="s">
        <v>1091</v>
      </c>
      <c r="D405" s="16"/>
      <c r="E405" s="16"/>
      <c r="F405" s="16">
        <v>-3926924</v>
      </c>
      <c r="G405" s="16">
        <v>-5468296</v>
      </c>
      <c r="H405" s="16">
        <f t="shared" si="110"/>
        <v>1541372</v>
      </c>
      <c r="I405" s="53">
        <f t="shared" si="111"/>
        <v>0.28187428039740353</v>
      </c>
      <c r="J405" s="174"/>
      <c r="K405" s="256">
        <v>-2013914</v>
      </c>
      <c r="L405" s="16">
        <f t="shared" si="112"/>
        <v>-1913010</v>
      </c>
      <c r="M405" s="53" t="str">
        <f t="shared" si="113"/>
        <v>N.M.</v>
      </c>
      <c r="N405" s="174"/>
      <c r="O405" s="256">
        <v>-1657390</v>
      </c>
      <c r="P405" s="16">
        <f t="shared" si="114"/>
        <v>-2269534</v>
      </c>
      <c r="Q405" s="53">
        <f t="shared" si="115"/>
        <v>-1.3693421584539547</v>
      </c>
    </row>
    <row r="406" spans="1:17" s="15" customFormat="1" ht="12.75" hidden="1" outlineLevel="2">
      <c r="A406" s="15" t="s">
        <v>1092</v>
      </c>
      <c r="B406" s="15" t="s">
        <v>1093</v>
      </c>
      <c r="C406" s="134" t="s">
        <v>1094</v>
      </c>
      <c r="D406" s="16"/>
      <c r="E406" s="16"/>
      <c r="F406" s="16">
        <v>322685</v>
      </c>
      <c r="G406" s="16">
        <v>1022043.86</v>
      </c>
      <c r="H406" s="16">
        <f t="shared" si="110"/>
        <v>-699358.86</v>
      </c>
      <c r="I406" s="53">
        <f t="shared" si="111"/>
        <v>-0.6842748020618215</v>
      </c>
      <c r="J406" s="174"/>
      <c r="K406" s="256">
        <v>184075</v>
      </c>
      <c r="L406" s="16">
        <f t="shared" si="112"/>
        <v>138610</v>
      </c>
      <c r="M406" s="53" t="str">
        <f t="shared" si="113"/>
        <v>N.M.</v>
      </c>
      <c r="N406" s="174"/>
      <c r="O406" s="256">
        <v>150677</v>
      </c>
      <c r="P406" s="16">
        <f t="shared" si="114"/>
        <v>172008</v>
      </c>
      <c r="Q406" s="53">
        <f t="shared" si="115"/>
        <v>1.1415677243374902</v>
      </c>
    </row>
    <row r="407" spans="1:17" ht="12.75" collapsed="1">
      <c r="A407" s="11" t="s">
        <v>267</v>
      </c>
      <c r="C407" s="228" t="s">
        <v>198</v>
      </c>
      <c r="E407" s="11"/>
      <c r="F407" s="18">
        <v>5931937.550000001</v>
      </c>
      <c r="G407" s="18">
        <v>5497923.560000001</v>
      </c>
      <c r="H407" s="51">
        <f t="shared" si="110"/>
        <v>434013.9899999993</v>
      </c>
      <c r="I407" s="136">
        <f t="shared" si="111"/>
        <v>0.07894143766524087</v>
      </c>
      <c r="J407" s="166"/>
      <c r="K407" s="18">
        <v>6484369.75</v>
      </c>
      <c r="L407" s="51">
        <f t="shared" si="112"/>
        <v>-552432.1999999993</v>
      </c>
      <c r="M407" s="136" t="str">
        <f t="shared" si="113"/>
        <v>N.M.</v>
      </c>
      <c r="N407" s="166"/>
      <c r="O407" s="18">
        <v>5958932.28</v>
      </c>
      <c r="P407" s="51">
        <f t="shared" si="114"/>
        <v>-26994.729999999516</v>
      </c>
      <c r="Q407" s="136">
        <f t="shared" si="115"/>
        <v>-0.004530128676004943</v>
      </c>
    </row>
    <row r="408" spans="3:17" ht="0.75" customHeight="1" hidden="1" outlineLevel="1">
      <c r="C408" s="228"/>
      <c r="E408" s="11"/>
      <c r="H408" s="18"/>
      <c r="I408" s="141"/>
      <c r="J408" s="166"/>
      <c r="K408" s="18"/>
      <c r="L408" s="18"/>
      <c r="M408" s="141"/>
      <c r="N408" s="166"/>
      <c r="O408" s="18"/>
      <c r="P408" s="18"/>
      <c r="Q408" s="141"/>
    </row>
    <row r="409" spans="1:17" s="15" customFormat="1" ht="12.75" hidden="1" outlineLevel="2">
      <c r="A409" s="15" t="s">
        <v>1095</v>
      </c>
      <c r="B409" s="15" t="s">
        <v>1096</v>
      </c>
      <c r="C409" s="134" t="s">
        <v>1097</v>
      </c>
      <c r="D409" s="16"/>
      <c r="E409" s="16"/>
      <c r="F409" s="16">
        <v>-12695.08</v>
      </c>
      <c r="G409" s="16">
        <v>172059.09</v>
      </c>
      <c r="H409" s="16">
        <f aca="true" t="shared" si="116" ref="H409:H416">+F409-G409</f>
        <v>-184754.16999999998</v>
      </c>
      <c r="I409" s="53">
        <f aca="true" t="shared" si="117" ref="I409:I416">IF(G409&lt;0,IF(H409=0,0,IF(OR(G409=0,F409=0),"N.M.",IF(ABS(H409/G409)&gt;=10,"N.M.",H409/(-G409)))),IF(H409=0,0,IF(OR(G409=0,F409=0),"N.M.",IF(ABS(H409/G409)&gt;=10,"N.M.",H409/G409))))</f>
        <v>-1.073783256670717</v>
      </c>
      <c r="J409" s="174"/>
      <c r="K409" s="256">
        <v>-12695.08</v>
      </c>
      <c r="L409" s="16">
        <f aca="true" t="shared" si="118" ref="L409:L416">+F409-K409</f>
        <v>0</v>
      </c>
      <c r="M409" s="53">
        <f aca="true" t="shared" si="119" ref="M409:M416">IF(K409&lt;0,IF(L409=0,0,IF(OR(K409=0,N409=0),"N.M.",IF(ABS(L409/K409)&gt;=10,"N.M.",L409/(-K409)))),IF(L409=0,0,IF(OR(K409=0,N409=0),"N.M.",IF(ABS(L409/K409)&gt;=10,"N.M.",L409/K409))))</f>
        <v>0</v>
      </c>
      <c r="N409" s="174"/>
      <c r="O409" s="256">
        <v>214417.08000000002</v>
      </c>
      <c r="P409" s="16">
        <f aca="true" t="shared" si="120" ref="P409:P416">+F409-O409</f>
        <v>-227112.16</v>
      </c>
      <c r="Q409" s="53">
        <f aca="true" t="shared" si="121" ref="Q409:Q416">IF(O409&lt;0,IF(P409=0,0,IF(OR(O409=0,F409=0),"N.M.",IF(ABS(P409/O409)&gt;=10,"N.M.",P409/(-O409)))),IF(P409=0,0,IF(OR(O409=0,F409=0),"N.M.",IF(ABS(P409/O409)&gt;=10,"N.M.",P409/O409))))</f>
        <v>-1.0592074101559446</v>
      </c>
    </row>
    <row r="410" spans="1:17" s="15" customFormat="1" ht="12.75" hidden="1" outlineLevel="2">
      <c r="A410" s="15" t="s">
        <v>1098</v>
      </c>
      <c r="B410" s="15" t="s">
        <v>1099</v>
      </c>
      <c r="C410" s="134" t="s">
        <v>1100</v>
      </c>
      <c r="D410" s="16"/>
      <c r="E410" s="16"/>
      <c r="F410" s="16">
        <v>63883.92</v>
      </c>
      <c r="G410" s="16">
        <v>72202.47</v>
      </c>
      <c r="H410" s="16">
        <f t="shared" si="116"/>
        <v>-8318.550000000003</v>
      </c>
      <c r="I410" s="53">
        <f t="shared" si="117"/>
        <v>-0.11521143251747486</v>
      </c>
      <c r="J410" s="174"/>
      <c r="K410" s="256">
        <v>63061.89</v>
      </c>
      <c r="L410" s="16">
        <f t="shared" si="118"/>
        <v>822.0299999999988</v>
      </c>
      <c r="M410" s="53" t="str">
        <f t="shared" si="119"/>
        <v>N.M.</v>
      </c>
      <c r="N410" s="174"/>
      <c r="O410" s="256">
        <v>146019.05000000002</v>
      </c>
      <c r="P410" s="16">
        <f t="shared" si="120"/>
        <v>-82135.13000000002</v>
      </c>
      <c r="Q410" s="53">
        <f t="shared" si="121"/>
        <v>-0.5624959893931648</v>
      </c>
    </row>
    <row r="411" spans="1:17" s="15" customFormat="1" ht="12.75" hidden="1" outlineLevel="2">
      <c r="A411" s="15" t="s">
        <v>1101</v>
      </c>
      <c r="B411" s="15" t="s">
        <v>1102</v>
      </c>
      <c r="C411" s="134" t="s">
        <v>1103</v>
      </c>
      <c r="D411" s="16"/>
      <c r="E411" s="16"/>
      <c r="F411" s="16">
        <v>13407.08</v>
      </c>
      <c r="G411" s="16">
        <v>14806.54</v>
      </c>
      <c r="H411" s="16">
        <f t="shared" si="116"/>
        <v>-1399.460000000001</v>
      </c>
      <c r="I411" s="53">
        <f t="shared" si="117"/>
        <v>-0.09451634210288162</v>
      </c>
      <c r="J411" s="174"/>
      <c r="K411" s="256">
        <v>5705.78</v>
      </c>
      <c r="L411" s="16">
        <f t="shared" si="118"/>
        <v>7701.3</v>
      </c>
      <c r="M411" s="53" t="str">
        <f t="shared" si="119"/>
        <v>N.M.</v>
      </c>
      <c r="N411" s="174"/>
      <c r="O411" s="256">
        <v>20115.52</v>
      </c>
      <c r="P411" s="16">
        <f t="shared" si="120"/>
        <v>-6708.4400000000005</v>
      </c>
      <c r="Q411" s="53">
        <f t="shared" si="121"/>
        <v>-0.3334957286711952</v>
      </c>
    </row>
    <row r="412" spans="1:17" s="15" customFormat="1" ht="12.75" hidden="1" outlineLevel="2">
      <c r="A412" s="15" t="s">
        <v>1104</v>
      </c>
      <c r="B412" s="15" t="s">
        <v>1105</v>
      </c>
      <c r="C412" s="134" t="s">
        <v>1106</v>
      </c>
      <c r="D412" s="16"/>
      <c r="E412" s="16"/>
      <c r="F412" s="16">
        <v>838893.84</v>
      </c>
      <c r="G412" s="16">
        <v>799696.42</v>
      </c>
      <c r="H412" s="16">
        <f t="shared" si="116"/>
        <v>39197.419999999925</v>
      </c>
      <c r="I412" s="53">
        <f t="shared" si="117"/>
        <v>0.04901537510946957</v>
      </c>
      <c r="J412" s="174"/>
      <c r="K412" s="256">
        <v>904564.2000000001</v>
      </c>
      <c r="L412" s="16">
        <f t="shared" si="118"/>
        <v>-65670.3600000001</v>
      </c>
      <c r="M412" s="53" t="str">
        <f t="shared" si="119"/>
        <v>N.M.</v>
      </c>
      <c r="N412" s="174"/>
      <c r="O412" s="256">
        <v>766911.75</v>
      </c>
      <c r="P412" s="16">
        <f t="shared" si="120"/>
        <v>71982.08999999997</v>
      </c>
      <c r="Q412" s="53">
        <f t="shared" si="121"/>
        <v>0.09385967811811459</v>
      </c>
    </row>
    <row r="413" spans="1:17" s="15" customFormat="1" ht="12.75" hidden="1" outlineLevel="2">
      <c r="A413" s="15" t="s">
        <v>1107</v>
      </c>
      <c r="B413" s="15" t="s">
        <v>1108</v>
      </c>
      <c r="C413" s="134" t="s">
        <v>1109</v>
      </c>
      <c r="D413" s="16"/>
      <c r="E413" s="16"/>
      <c r="F413" s="16">
        <v>-1985.22</v>
      </c>
      <c r="G413" s="16">
        <v>99121.23</v>
      </c>
      <c r="H413" s="16">
        <f t="shared" si="116"/>
        <v>-101106.45</v>
      </c>
      <c r="I413" s="53">
        <f t="shared" si="117"/>
        <v>-1.0200282018292146</v>
      </c>
      <c r="J413" s="174"/>
      <c r="K413" s="256">
        <v>-1985.22</v>
      </c>
      <c r="L413" s="16">
        <f t="shared" si="118"/>
        <v>0</v>
      </c>
      <c r="M413" s="53">
        <f t="shared" si="119"/>
        <v>0</v>
      </c>
      <c r="N413" s="174"/>
      <c r="O413" s="256">
        <v>104159.95</v>
      </c>
      <c r="P413" s="16">
        <f t="shared" si="120"/>
        <v>-106145.17</v>
      </c>
      <c r="Q413" s="53">
        <f t="shared" si="121"/>
        <v>-1.0190593409463042</v>
      </c>
    </row>
    <row r="414" spans="1:17" s="15" customFormat="1" ht="12.75" hidden="1" outlineLevel="2">
      <c r="A414" s="15" t="s">
        <v>1110</v>
      </c>
      <c r="B414" s="15" t="s">
        <v>1111</v>
      </c>
      <c r="C414" s="134" t="s">
        <v>1112</v>
      </c>
      <c r="D414" s="16"/>
      <c r="E414" s="16"/>
      <c r="F414" s="16">
        <v>0</v>
      </c>
      <c r="G414" s="16">
        <v>15.47</v>
      </c>
      <c r="H414" s="16">
        <f t="shared" si="116"/>
        <v>-15.47</v>
      </c>
      <c r="I414" s="53" t="str">
        <f t="shared" si="117"/>
        <v>N.M.</v>
      </c>
      <c r="J414" s="174"/>
      <c r="K414" s="256">
        <v>0</v>
      </c>
      <c r="L414" s="16">
        <f t="shared" si="118"/>
        <v>0</v>
      </c>
      <c r="M414" s="53">
        <f t="shared" si="119"/>
        <v>0</v>
      </c>
      <c r="N414" s="174"/>
      <c r="O414" s="256">
        <v>0</v>
      </c>
      <c r="P414" s="16">
        <f t="shared" si="120"/>
        <v>0</v>
      </c>
      <c r="Q414" s="53">
        <f t="shared" si="121"/>
        <v>0</v>
      </c>
    </row>
    <row r="415" spans="1:17" s="15" customFormat="1" ht="12.75" hidden="1" outlineLevel="2">
      <c r="A415" s="15" t="s">
        <v>1113</v>
      </c>
      <c r="B415" s="15" t="s">
        <v>1114</v>
      </c>
      <c r="C415" s="134" t="s">
        <v>1115</v>
      </c>
      <c r="D415" s="16"/>
      <c r="E415" s="16"/>
      <c r="F415" s="16">
        <v>177998.24</v>
      </c>
      <c r="G415" s="16">
        <v>146678.69</v>
      </c>
      <c r="H415" s="16">
        <f t="shared" si="116"/>
        <v>31319.54999999999</v>
      </c>
      <c r="I415" s="53">
        <f t="shared" si="117"/>
        <v>0.21352488217613608</v>
      </c>
      <c r="J415" s="174"/>
      <c r="K415" s="256">
        <v>120588.1</v>
      </c>
      <c r="L415" s="16">
        <f t="shared" si="118"/>
        <v>57410.139999999985</v>
      </c>
      <c r="M415" s="53" t="str">
        <f t="shared" si="119"/>
        <v>N.M.</v>
      </c>
      <c r="N415" s="174"/>
      <c r="O415" s="256">
        <v>185402.13</v>
      </c>
      <c r="P415" s="16">
        <f t="shared" si="120"/>
        <v>-7403.890000000014</v>
      </c>
      <c r="Q415" s="53">
        <f t="shared" si="121"/>
        <v>-0.039934222977913006</v>
      </c>
    </row>
    <row r="416" spans="1:17" s="15" customFormat="1" ht="12.75" hidden="1" outlineLevel="2">
      <c r="A416" s="15" t="s">
        <v>1116</v>
      </c>
      <c r="B416" s="15" t="s">
        <v>1117</v>
      </c>
      <c r="C416" s="134" t="s">
        <v>1118</v>
      </c>
      <c r="D416" s="16"/>
      <c r="E416" s="16"/>
      <c r="F416" s="16">
        <v>1321687.32</v>
      </c>
      <c r="G416" s="16">
        <v>1168483.99</v>
      </c>
      <c r="H416" s="16">
        <f t="shared" si="116"/>
        <v>153203.33000000007</v>
      </c>
      <c r="I416" s="53">
        <f t="shared" si="117"/>
        <v>0.13111290467916473</v>
      </c>
      <c r="J416" s="174"/>
      <c r="K416" s="256">
        <v>1540332.08</v>
      </c>
      <c r="L416" s="16">
        <f t="shared" si="118"/>
        <v>-218644.76</v>
      </c>
      <c r="M416" s="53" t="str">
        <f t="shared" si="119"/>
        <v>N.M.</v>
      </c>
      <c r="N416" s="174"/>
      <c r="O416" s="256">
        <v>1239874.24</v>
      </c>
      <c r="P416" s="16">
        <f t="shared" si="120"/>
        <v>81813.08000000007</v>
      </c>
      <c r="Q416" s="53">
        <f t="shared" si="121"/>
        <v>0.06598498247693256</v>
      </c>
    </row>
    <row r="417" spans="1:17" s="1" customFormat="1" ht="12.75" hidden="1" outlineLevel="1">
      <c r="A417" s="1" t="s">
        <v>268</v>
      </c>
      <c r="C417" s="114" t="s">
        <v>200</v>
      </c>
      <c r="D417" s="34"/>
      <c r="F417" s="34">
        <v>2401190.1</v>
      </c>
      <c r="G417" s="34">
        <v>2473063.9</v>
      </c>
      <c r="H417" s="51">
        <f aca="true" t="shared" si="122" ref="H417:H437">+F417-G417</f>
        <v>-71873.79999999981</v>
      </c>
      <c r="I417" s="136">
        <f aca="true" t="shared" si="123" ref="I417:I437">IF(G417&lt;0,IF(H417=0,0,IF(OR(G417=0,F417=0),"N.M.",IF(ABS(H417/G417)&gt;=10,"N.M.",H417/(-G417)))),IF(H417=0,0,IF(OR(G417=0,F417=0),"N.M.",IF(ABS(H417/G417)&gt;=10,"N.M.",H417/G417))))</f>
        <v>-0.029062653819822374</v>
      </c>
      <c r="J417" s="167"/>
      <c r="K417" s="34">
        <v>2619571.75</v>
      </c>
      <c r="L417" s="51">
        <f aca="true" t="shared" si="124" ref="L417:L437">+F417-K417</f>
        <v>-218381.6499999999</v>
      </c>
      <c r="M417" s="136" t="str">
        <f aca="true" t="shared" si="125" ref="M417:M437">IF(K417&lt;0,IF(L417=0,0,IF(OR(K417=0,N417=0),"N.M.",IF(ABS(L417/K417)&gt;=10,"N.M.",L417/(-K417)))),IF(L417=0,0,IF(OR(K417=0,N417=0),"N.M.",IF(ABS(L417/K417)&gt;=10,"N.M.",L417/K417))))</f>
        <v>N.M.</v>
      </c>
      <c r="N417" s="167"/>
      <c r="O417" s="34">
        <v>2676899.7199999997</v>
      </c>
      <c r="P417" s="51">
        <f aca="true" t="shared" si="126" ref="P417:P437">+F417-O417</f>
        <v>-275709.61999999965</v>
      </c>
      <c r="Q417" s="136">
        <f aca="true" t="shared" si="127" ref="Q417:Q437">IF(O417&lt;0,IF(P417=0,0,IF(OR(O417=0,F417=0),"N.M.",IF(ABS(P417/O417)&gt;=10,"N.M.",P417/(-O417)))),IF(P417=0,0,IF(OR(O417=0,F417=0),"N.M.",IF(ABS(P417/O417)&gt;=10,"N.M.",P417/O417))))</f>
        <v>-0.10299587165708235</v>
      </c>
    </row>
    <row r="418" spans="1:17" s="15" customFormat="1" ht="12.75" hidden="1" outlineLevel="2">
      <c r="A418" s="15" t="s">
        <v>1119</v>
      </c>
      <c r="B418" s="15" t="s">
        <v>1120</v>
      </c>
      <c r="C418" s="134" t="s">
        <v>1121</v>
      </c>
      <c r="D418" s="16"/>
      <c r="E418" s="16"/>
      <c r="F418" s="16">
        <v>1986518.2000000002</v>
      </c>
      <c r="G418" s="16">
        <v>1899775.02</v>
      </c>
      <c r="H418" s="16">
        <f t="shared" si="122"/>
        <v>86743.18000000017</v>
      </c>
      <c r="I418" s="53">
        <f t="shared" si="123"/>
        <v>0.04565971185367</v>
      </c>
      <c r="J418" s="174"/>
      <c r="K418" s="256">
        <v>1939225.1400000001</v>
      </c>
      <c r="L418" s="16">
        <f t="shared" si="124"/>
        <v>47293.060000000056</v>
      </c>
      <c r="M418" s="53" t="str">
        <f t="shared" si="125"/>
        <v>N.M.</v>
      </c>
      <c r="N418" s="174"/>
      <c r="O418" s="256">
        <v>1974128.3</v>
      </c>
      <c r="P418" s="16">
        <f t="shared" si="126"/>
        <v>12389.90000000014</v>
      </c>
      <c r="Q418" s="53">
        <f t="shared" si="127"/>
        <v>0.006276137168997648</v>
      </c>
    </row>
    <row r="419" spans="1:17" s="1" customFormat="1" ht="12.75" hidden="1" outlineLevel="1">
      <c r="A419" s="1" t="s">
        <v>269</v>
      </c>
      <c r="C419" s="114" t="s">
        <v>201</v>
      </c>
      <c r="D419" s="34"/>
      <c r="F419" s="34">
        <v>1986518.2000000002</v>
      </c>
      <c r="G419" s="34">
        <v>1899775.02</v>
      </c>
      <c r="H419" s="51">
        <f t="shared" si="122"/>
        <v>86743.18000000017</v>
      </c>
      <c r="I419" s="136">
        <f t="shared" si="123"/>
        <v>0.04565971185367</v>
      </c>
      <c r="J419" s="167"/>
      <c r="K419" s="34">
        <v>1939225.1400000001</v>
      </c>
      <c r="L419" s="51">
        <f t="shared" si="124"/>
        <v>47293.060000000056</v>
      </c>
      <c r="M419" s="136" t="str">
        <f t="shared" si="125"/>
        <v>N.M.</v>
      </c>
      <c r="N419" s="167"/>
      <c r="O419" s="34">
        <v>1974128.3</v>
      </c>
      <c r="P419" s="51">
        <f t="shared" si="126"/>
        <v>12389.90000000014</v>
      </c>
      <c r="Q419" s="136">
        <f t="shared" si="127"/>
        <v>0.006276137168997648</v>
      </c>
    </row>
    <row r="420" spans="1:17" s="1" customFormat="1" ht="12.75" hidden="1" outlineLevel="1">
      <c r="A420" s="1" t="s">
        <v>270</v>
      </c>
      <c r="C420" s="124" t="s">
        <v>202</v>
      </c>
      <c r="D420" s="34"/>
      <c r="F420" s="34">
        <v>0</v>
      </c>
      <c r="G420" s="34">
        <v>0</v>
      </c>
      <c r="H420" s="51">
        <f t="shared" si="122"/>
        <v>0</v>
      </c>
      <c r="I420" s="136">
        <f t="shared" si="123"/>
        <v>0</v>
      </c>
      <c r="J420" s="167"/>
      <c r="K420" s="34">
        <v>0</v>
      </c>
      <c r="L420" s="51">
        <f t="shared" si="124"/>
        <v>0</v>
      </c>
      <c r="M420" s="136">
        <f t="shared" si="125"/>
        <v>0</v>
      </c>
      <c r="N420" s="167"/>
      <c r="O420" s="34">
        <v>0</v>
      </c>
      <c r="P420" s="51">
        <f t="shared" si="126"/>
        <v>0</v>
      </c>
      <c r="Q420" s="136">
        <f t="shared" si="127"/>
        <v>0</v>
      </c>
    </row>
    <row r="421" spans="1:17" s="15" customFormat="1" ht="12.75" hidden="1" outlineLevel="2">
      <c r="A421" s="15" t="s">
        <v>1122</v>
      </c>
      <c r="B421" s="15" t="s">
        <v>1123</v>
      </c>
      <c r="C421" s="134" t="s">
        <v>1124</v>
      </c>
      <c r="D421" s="16"/>
      <c r="E421" s="16"/>
      <c r="F421" s="16">
        <v>-12509.720000000001</v>
      </c>
      <c r="G421" s="16">
        <v>-193.64000000000001</v>
      </c>
      <c r="H421" s="16">
        <f t="shared" si="122"/>
        <v>-12316.080000000002</v>
      </c>
      <c r="I421" s="53" t="str">
        <f t="shared" si="123"/>
        <v>N.M.</v>
      </c>
      <c r="J421" s="174"/>
      <c r="K421" s="256">
        <v>78599.87</v>
      </c>
      <c r="L421" s="16">
        <f t="shared" si="124"/>
        <v>-91109.59</v>
      </c>
      <c r="M421" s="53" t="str">
        <f t="shared" si="125"/>
        <v>N.M.</v>
      </c>
      <c r="N421" s="174"/>
      <c r="O421" s="256">
        <v>0</v>
      </c>
      <c r="P421" s="16">
        <f t="shared" si="126"/>
        <v>-12509.720000000001</v>
      </c>
      <c r="Q421" s="53" t="str">
        <f t="shared" si="127"/>
        <v>N.M.</v>
      </c>
    </row>
    <row r="422" spans="1:17" s="1" customFormat="1" ht="12.75" hidden="1" outlineLevel="1">
      <c r="A422" s="1" t="s">
        <v>271</v>
      </c>
      <c r="B422" s="86"/>
      <c r="C422" s="125" t="s">
        <v>203</v>
      </c>
      <c r="D422" s="34"/>
      <c r="F422" s="197">
        <v>-12509.720000000001</v>
      </c>
      <c r="G422" s="197">
        <v>-193.64000000000001</v>
      </c>
      <c r="H422" s="197">
        <f t="shared" si="122"/>
        <v>-12316.080000000002</v>
      </c>
      <c r="I422" s="138" t="str">
        <f t="shared" si="123"/>
        <v>N.M.</v>
      </c>
      <c r="J422" s="167"/>
      <c r="K422" s="197">
        <v>78599.87</v>
      </c>
      <c r="L422" s="197">
        <f t="shared" si="124"/>
        <v>-91109.59</v>
      </c>
      <c r="M422" s="138" t="str">
        <f t="shared" si="125"/>
        <v>N.M.</v>
      </c>
      <c r="N422" s="167"/>
      <c r="O422" s="197">
        <v>0</v>
      </c>
      <c r="P422" s="197">
        <f t="shared" si="126"/>
        <v>-12509.720000000001</v>
      </c>
      <c r="Q422" s="138" t="str">
        <f t="shared" si="127"/>
        <v>N.M.</v>
      </c>
    </row>
    <row r="423" spans="1:17" s="1" customFormat="1" ht="12.75" hidden="1" outlineLevel="1">
      <c r="A423" s="1" t="s">
        <v>272</v>
      </c>
      <c r="B423" s="86"/>
      <c r="C423" s="114" t="s">
        <v>204</v>
      </c>
      <c r="D423" s="34"/>
      <c r="F423" s="34">
        <v>-12509.720000000001</v>
      </c>
      <c r="G423" s="34">
        <v>-193.64000000000001</v>
      </c>
      <c r="H423" s="51">
        <f t="shared" si="122"/>
        <v>-12316.080000000002</v>
      </c>
      <c r="I423" s="136" t="str">
        <f t="shared" si="123"/>
        <v>N.M.</v>
      </c>
      <c r="J423" s="167"/>
      <c r="K423" s="34">
        <v>78599.87</v>
      </c>
      <c r="L423" s="51">
        <f t="shared" si="124"/>
        <v>-91109.59</v>
      </c>
      <c r="M423" s="136" t="str">
        <f t="shared" si="125"/>
        <v>N.M.</v>
      </c>
      <c r="N423" s="167"/>
      <c r="O423" s="34">
        <v>0</v>
      </c>
      <c r="P423" s="51">
        <f t="shared" si="126"/>
        <v>-12509.720000000001</v>
      </c>
      <c r="Q423" s="136" t="str">
        <f t="shared" si="127"/>
        <v>N.M.</v>
      </c>
    </row>
    <row r="424" spans="1:17" s="15" customFormat="1" ht="12.75" hidden="1" outlineLevel="2">
      <c r="A424" s="15" t="s">
        <v>1125</v>
      </c>
      <c r="B424" s="15" t="s">
        <v>1126</v>
      </c>
      <c r="C424" s="134" t="s">
        <v>1127</v>
      </c>
      <c r="D424" s="16"/>
      <c r="E424" s="16"/>
      <c r="F424" s="16">
        <v>2833171.266</v>
      </c>
      <c r="G424" s="16">
        <v>3165386.63</v>
      </c>
      <c r="H424" s="16">
        <f t="shared" si="122"/>
        <v>-332215.36400000006</v>
      </c>
      <c r="I424" s="53">
        <f t="shared" si="123"/>
        <v>-0.10495253908366955</v>
      </c>
      <c r="J424" s="174"/>
      <c r="K424" s="256">
        <v>2891302.9699999997</v>
      </c>
      <c r="L424" s="16">
        <f t="shared" si="124"/>
        <v>-58131.70399999991</v>
      </c>
      <c r="M424" s="53" t="str">
        <f t="shared" si="125"/>
        <v>N.M.</v>
      </c>
      <c r="N424" s="174"/>
      <c r="O424" s="256">
        <v>0</v>
      </c>
      <c r="P424" s="16">
        <f t="shared" si="126"/>
        <v>2833171.266</v>
      </c>
      <c r="Q424" s="53" t="str">
        <f t="shared" si="127"/>
        <v>N.M.</v>
      </c>
    </row>
    <row r="425" spans="1:17" s="15" customFormat="1" ht="12.75" hidden="1" outlineLevel="2">
      <c r="A425" s="15" t="s">
        <v>1128</v>
      </c>
      <c r="B425" s="15" t="s">
        <v>1129</v>
      </c>
      <c r="C425" s="134" t="s">
        <v>1130</v>
      </c>
      <c r="D425" s="16"/>
      <c r="E425" s="16"/>
      <c r="F425" s="16">
        <v>401575.051</v>
      </c>
      <c r="G425" s="16">
        <v>459390.261</v>
      </c>
      <c r="H425" s="16">
        <f t="shared" si="122"/>
        <v>-57815.21000000002</v>
      </c>
      <c r="I425" s="53">
        <f t="shared" si="123"/>
        <v>-0.12585205849629455</v>
      </c>
      <c r="J425" s="174"/>
      <c r="K425" s="256">
        <v>227712.202</v>
      </c>
      <c r="L425" s="16">
        <f t="shared" si="124"/>
        <v>173862.849</v>
      </c>
      <c r="M425" s="53" t="str">
        <f t="shared" si="125"/>
        <v>N.M.</v>
      </c>
      <c r="N425" s="174"/>
      <c r="O425" s="256">
        <v>2954346.062</v>
      </c>
      <c r="P425" s="16">
        <f t="shared" si="126"/>
        <v>-2552771.011</v>
      </c>
      <c r="Q425" s="53">
        <f t="shared" si="127"/>
        <v>-0.8640731171729603</v>
      </c>
    </row>
    <row r="426" spans="1:17" s="1" customFormat="1" ht="12.75" hidden="1" outlineLevel="1">
      <c r="A426" s="1" t="s">
        <v>273</v>
      </c>
      <c r="C426" s="124" t="s">
        <v>205</v>
      </c>
      <c r="D426" s="34"/>
      <c r="F426" s="34">
        <v>3234746.317</v>
      </c>
      <c r="G426" s="34">
        <v>3624776.891</v>
      </c>
      <c r="H426" s="51">
        <f t="shared" si="122"/>
        <v>-390030.574</v>
      </c>
      <c r="I426" s="136">
        <f t="shared" si="123"/>
        <v>-0.107601263671817</v>
      </c>
      <c r="J426" s="167"/>
      <c r="K426" s="34">
        <v>3119015.172</v>
      </c>
      <c r="L426" s="51">
        <f t="shared" si="124"/>
        <v>115731.14500000002</v>
      </c>
      <c r="M426" s="136" t="str">
        <f t="shared" si="125"/>
        <v>N.M.</v>
      </c>
      <c r="N426" s="167"/>
      <c r="O426" s="34">
        <v>2954346.062</v>
      </c>
      <c r="P426" s="51">
        <f t="shared" si="126"/>
        <v>280400.2549999999</v>
      </c>
      <c r="Q426" s="136">
        <f t="shared" si="127"/>
        <v>0.09491110693043782</v>
      </c>
    </row>
    <row r="427" spans="1:17" s="15" customFormat="1" ht="12.75" hidden="1" outlineLevel="2">
      <c r="A427" s="15" t="s">
        <v>1131</v>
      </c>
      <c r="B427" s="15" t="s">
        <v>1132</v>
      </c>
      <c r="C427" s="134" t="s">
        <v>1133</v>
      </c>
      <c r="D427" s="16"/>
      <c r="E427" s="16"/>
      <c r="F427" s="16">
        <v>0</v>
      </c>
      <c r="G427" s="16">
        <v>-144</v>
      </c>
      <c r="H427" s="16">
        <f t="shared" si="122"/>
        <v>144</v>
      </c>
      <c r="I427" s="53" t="str">
        <f t="shared" si="123"/>
        <v>N.M.</v>
      </c>
      <c r="J427" s="174"/>
      <c r="K427" s="256">
        <v>0</v>
      </c>
      <c r="L427" s="16">
        <f t="shared" si="124"/>
        <v>0</v>
      </c>
      <c r="M427" s="53">
        <f t="shared" si="125"/>
        <v>0</v>
      </c>
      <c r="N427" s="174"/>
      <c r="O427" s="256">
        <v>0</v>
      </c>
      <c r="P427" s="16">
        <f t="shared" si="126"/>
        <v>0</v>
      </c>
      <c r="Q427" s="53">
        <f t="shared" si="127"/>
        <v>0</v>
      </c>
    </row>
    <row r="428" spans="1:17" s="15" customFormat="1" ht="12.75" hidden="1" outlineLevel="2">
      <c r="A428" s="15" t="s">
        <v>1134</v>
      </c>
      <c r="B428" s="15" t="s">
        <v>1135</v>
      </c>
      <c r="C428" s="134" t="s">
        <v>1136</v>
      </c>
      <c r="D428" s="16"/>
      <c r="E428" s="16"/>
      <c r="F428" s="16">
        <v>28703.735</v>
      </c>
      <c r="G428" s="16">
        <v>14510.993</v>
      </c>
      <c r="H428" s="16">
        <f t="shared" si="122"/>
        <v>14192.742</v>
      </c>
      <c r="I428" s="53">
        <f t="shared" si="123"/>
        <v>0.9780682824393893</v>
      </c>
      <c r="J428" s="174"/>
      <c r="K428" s="256">
        <v>-18882.815000000002</v>
      </c>
      <c r="L428" s="16">
        <f t="shared" si="124"/>
        <v>47586.55</v>
      </c>
      <c r="M428" s="53" t="str">
        <f t="shared" si="125"/>
        <v>N.M.</v>
      </c>
      <c r="N428" s="174"/>
      <c r="O428" s="256">
        <v>37619.395000000004</v>
      </c>
      <c r="P428" s="16">
        <f t="shared" si="126"/>
        <v>-8915.660000000003</v>
      </c>
      <c r="Q428" s="53">
        <f t="shared" si="127"/>
        <v>-0.23699636849555933</v>
      </c>
    </row>
    <row r="429" spans="1:17" s="15" customFormat="1" ht="12.75" hidden="1" outlineLevel="2">
      <c r="A429" s="15" t="s">
        <v>1137</v>
      </c>
      <c r="B429" s="15" t="s">
        <v>1138</v>
      </c>
      <c r="C429" s="134" t="s">
        <v>845</v>
      </c>
      <c r="D429" s="16"/>
      <c r="E429" s="16"/>
      <c r="F429" s="16">
        <v>0</v>
      </c>
      <c r="G429" s="16">
        <v>0</v>
      </c>
      <c r="H429" s="16">
        <f t="shared" si="122"/>
        <v>0</v>
      </c>
      <c r="I429" s="53">
        <f t="shared" si="123"/>
        <v>0</v>
      </c>
      <c r="J429" s="174"/>
      <c r="K429" s="256">
        <v>0</v>
      </c>
      <c r="L429" s="16">
        <f t="shared" si="124"/>
        <v>0</v>
      </c>
      <c r="M429" s="53">
        <f t="shared" si="125"/>
        <v>0</v>
      </c>
      <c r="N429" s="174"/>
      <c r="O429" s="256">
        <v>111258.19</v>
      </c>
      <c r="P429" s="16">
        <f t="shared" si="126"/>
        <v>-111258.19</v>
      </c>
      <c r="Q429" s="53" t="str">
        <f t="shared" si="127"/>
        <v>N.M.</v>
      </c>
    </row>
    <row r="430" spans="1:17" s="1" customFormat="1" ht="12.75" hidden="1" outlineLevel="1">
      <c r="A430" s="1" t="s">
        <v>274</v>
      </c>
      <c r="C430" s="125" t="s">
        <v>206</v>
      </c>
      <c r="D430" s="34"/>
      <c r="F430" s="197">
        <v>28703.735</v>
      </c>
      <c r="G430" s="197">
        <v>14366.993</v>
      </c>
      <c r="H430" s="197">
        <f t="shared" si="122"/>
        <v>14336.742</v>
      </c>
      <c r="I430" s="138">
        <f t="shared" si="123"/>
        <v>0.9978944097766318</v>
      </c>
      <c r="J430" s="167"/>
      <c r="K430" s="197">
        <v>-18882.815000000002</v>
      </c>
      <c r="L430" s="197">
        <f t="shared" si="124"/>
        <v>47586.55</v>
      </c>
      <c r="M430" s="138" t="str">
        <f t="shared" si="125"/>
        <v>N.M.</v>
      </c>
      <c r="N430" s="167"/>
      <c r="O430" s="197">
        <v>148877.58500000002</v>
      </c>
      <c r="P430" s="197">
        <f t="shared" si="126"/>
        <v>-120173.85000000002</v>
      </c>
      <c r="Q430" s="138">
        <f t="shared" si="127"/>
        <v>-0.8071990823870497</v>
      </c>
    </row>
    <row r="431" spans="1:17" s="1" customFormat="1" ht="12.75" hidden="1" outlineLevel="1">
      <c r="A431" s="1" t="s">
        <v>275</v>
      </c>
      <c r="C431" s="114" t="s">
        <v>207</v>
      </c>
      <c r="D431" s="34"/>
      <c r="F431" s="34">
        <v>3263450.0519999997</v>
      </c>
      <c r="G431" s="34">
        <v>3639143.8839999996</v>
      </c>
      <c r="H431" s="51">
        <f t="shared" si="122"/>
        <v>-375693.83199999994</v>
      </c>
      <c r="I431" s="136">
        <f t="shared" si="123"/>
        <v>-0.10323687218078678</v>
      </c>
      <c r="J431" s="167"/>
      <c r="K431" s="34">
        <v>3100132.357</v>
      </c>
      <c r="L431" s="51">
        <f t="shared" si="124"/>
        <v>163317.69499999983</v>
      </c>
      <c r="M431" s="136" t="str">
        <f t="shared" si="125"/>
        <v>N.M.</v>
      </c>
      <c r="N431" s="167"/>
      <c r="O431" s="34">
        <v>3103223.647</v>
      </c>
      <c r="P431" s="51">
        <f t="shared" si="126"/>
        <v>160226.4049999998</v>
      </c>
      <c r="Q431" s="136">
        <f t="shared" si="127"/>
        <v>0.05163224544092932</v>
      </c>
    </row>
    <row r="432" spans="1:17" s="15" customFormat="1" ht="12.75" hidden="1" outlineLevel="2">
      <c r="A432" s="15" t="s">
        <v>1139</v>
      </c>
      <c r="B432" s="15" t="s">
        <v>1140</v>
      </c>
      <c r="C432" s="134" t="s">
        <v>1141</v>
      </c>
      <c r="D432" s="16"/>
      <c r="E432" s="16"/>
      <c r="F432" s="16">
        <v>97508.29000000001</v>
      </c>
      <c r="G432" s="16">
        <v>97780.45</v>
      </c>
      <c r="H432" s="16">
        <f t="shared" si="122"/>
        <v>-272.15999999998894</v>
      </c>
      <c r="I432" s="53">
        <f t="shared" si="123"/>
        <v>-0.0027833784769858284</v>
      </c>
      <c r="J432" s="174"/>
      <c r="K432" s="256">
        <v>97300.96</v>
      </c>
      <c r="L432" s="16">
        <f t="shared" si="124"/>
        <v>207.33000000000175</v>
      </c>
      <c r="M432" s="53" t="str">
        <f t="shared" si="125"/>
        <v>N.M.</v>
      </c>
      <c r="N432" s="174"/>
      <c r="O432" s="256">
        <v>85310.28</v>
      </c>
      <c r="P432" s="16">
        <f t="shared" si="126"/>
        <v>12198.01000000001</v>
      </c>
      <c r="Q432" s="53">
        <f t="shared" si="127"/>
        <v>0.1429840577243447</v>
      </c>
    </row>
    <row r="433" spans="1:17" s="15" customFormat="1" ht="12.75" hidden="1" outlineLevel="2">
      <c r="A433" s="15" t="s">
        <v>1142</v>
      </c>
      <c r="B433" s="15" t="s">
        <v>1143</v>
      </c>
      <c r="C433" s="134" t="s">
        <v>1144</v>
      </c>
      <c r="D433" s="16"/>
      <c r="E433" s="16"/>
      <c r="F433" s="16">
        <v>7949.96</v>
      </c>
      <c r="G433" s="16">
        <v>8381.05</v>
      </c>
      <c r="H433" s="16">
        <f t="shared" si="122"/>
        <v>-431.08999999999924</v>
      </c>
      <c r="I433" s="53">
        <f t="shared" si="123"/>
        <v>-0.05143627588428649</v>
      </c>
      <c r="J433" s="174"/>
      <c r="K433" s="256">
        <v>7942.62</v>
      </c>
      <c r="L433" s="16">
        <f t="shared" si="124"/>
        <v>7.3400000000001455</v>
      </c>
      <c r="M433" s="53" t="str">
        <f t="shared" si="125"/>
        <v>N.M.</v>
      </c>
      <c r="N433" s="174"/>
      <c r="O433" s="256">
        <v>7423.92</v>
      </c>
      <c r="P433" s="16">
        <f t="shared" si="126"/>
        <v>526.04</v>
      </c>
      <c r="Q433" s="53">
        <f t="shared" si="127"/>
        <v>0.07085744458453215</v>
      </c>
    </row>
    <row r="434" spans="1:17" s="15" customFormat="1" ht="12.75" hidden="1" outlineLevel="2">
      <c r="A434" s="15" t="s">
        <v>1145</v>
      </c>
      <c r="B434" s="15" t="s">
        <v>1146</v>
      </c>
      <c r="C434" s="134" t="s">
        <v>1147</v>
      </c>
      <c r="D434" s="16"/>
      <c r="E434" s="16"/>
      <c r="F434" s="16">
        <v>47685.79</v>
      </c>
      <c r="G434" s="16">
        <v>29664.940000000002</v>
      </c>
      <c r="H434" s="16">
        <f t="shared" si="122"/>
        <v>18020.85</v>
      </c>
      <c r="I434" s="53">
        <f t="shared" si="123"/>
        <v>0.6074797387083877</v>
      </c>
      <c r="J434" s="174"/>
      <c r="K434" s="256">
        <v>48188.89</v>
      </c>
      <c r="L434" s="16">
        <f t="shared" si="124"/>
        <v>-503.09999999999854</v>
      </c>
      <c r="M434" s="53" t="str">
        <f t="shared" si="125"/>
        <v>N.M.</v>
      </c>
      <c r="N434" s="174"/>
      <c r="O434" s="256">
        <v>48388.99</v>
      </c>
      <c r="P434" s="16">
        <f t="shared" si="126"/>
        <v>-703.1999999999971</v>
      </c>
      <c r="Q434" s="53">
        <f t="shared" si="127"/>
        <v>-0.014532231402225943</v>
      </c>
    </row>
    <row r="435" spans="1:17" s="1" customFormat="1" ht="12.75" hidden="1" outlineLevel="1">
      <c r="A435" s="1" t="s">
        <v>276</v>
      </c>
      <c r="C435" s="114" t="s">
        <v>208</v>
      </c>
      <c r="D435" s="34"/>
      <c r="F435" s="34">
        <v>153144.04</v>
      </c>
      <c r="G435" s="34">
        <v>135826.44</v>
      </c>
      <c r="H435" s="51">
        <f t="shared" si="122"/>
        <v>17317.600000000006</v>
      </c>
      <c r="I435" s="136">
        <f t="shared" si="123"/>
        <v>0.1274980040704888</v>
      </c>
      <c r="J435" s="167"/>
      <c r="K435" s="34">
        <v>153432.47</v>
      </c>
      <c r="L435" s="51">
        <f t="shared" si="124"/>
        <v>-288.429999999993</v>
      </c>
      <c r="M435" s="136" t="str">
        <f t="shared" si="125"/>
        <v>N.M.</v>
      </c>
      <c r="N435" s="167"/>
      <c r="O435" s="34">
        <v>141123.19</v>
      </c>
      <c r="P435" s="51">
        <f t="shared" si="126"/>
        <v>12020.850000000006</v>
      </c>
      <c r="Q435" s="136">
        <f t="shared" si="127"/>
        <v>0.08517983472454106</v>
      </c>
    </row>
    <row r="436" spans="1:17" s="15" customFormat="1" ht="12.75" hidden="1" outlineLevel="2">
      <c r="A436" s="15" t="s">
        <v>1148</v>
      </c>
      <c r="B436" s="15" t="s">
        <v>1149</v>
      </c>
      <c r="C436" s="134" t="s">
        <v>1150</v>
      </c>
      <c r="D436" s="16"/>
      <c r="E436" s="16"/>
      <c r="F436" s="16">
        <v>568310.4</v>
      </c>
      <c r="G436" s="16">
        <v>964292.6900000001</v>
      </c>
      <c r="H436" s="16">
        <f t="shared" si="122"/>
        <v>-395982.29000000004</v>
      </c>
      <c r="I436" s="53">
        <f t="shared" si="123"/>
        <v>-0.4106453301020046</v>
      </c>
      <c r="J436" s="174"/>
      <c r="K436" s="256">
        <v>576613.02</v>
      </c>
      <c r="L436" s="16">
        <f t="shared" si="124"/>
        <v>-8302.619999999995</v>
      </c>
      <c r="M436" s="53" t="str">
        <f t="shared" si="125"/>
        <v>N.M.</v>
      </c>
      <c r="N436" s="174"/>
      <c r="O436" s="256">
        <v>608966.01</v>
      </c>
      <c r="P436" s="16">
        <f t="shared" si="126"/>
        <v>-40655.609999999986</v>
      </c>
      <c r="Q436" s="53">
        <f t="shared" si="127"/>
        <v>-0.06676170645386265</v>
      </c>
    </row>
    <row r="437" spans="1:17" s="1" customFormat="1" ht="12.75" hidden="1" outlineLevel="1">
      <c r="A437" s="1" t="s">
        <v>277</v>
      </c>
      <c r="C437" s="114" t="s">
        <v>209</v>
      </c>
      <c r="D437" s="34"/>
      <c r="F437" s="34">
        <v>568310.4</v>
      </c>
      <c r="G437" s="34">
        <v>964292.6900000001</v>
      </c>
      <c r="H437" s="51">
        <f t="shared" si="122"/>
        <v>-395982.29000000004</v>
      </c>
      <c r="I437" s="136">
        <f t="shared" si="123"/>
        <v>-0.4106453301020046</v>
      </c>
      <c r="J437" s="167"/>
      <c r="K437" s="34">
        <v>576613.02</v>
      </c>
      <c r="L437" s="51">
        <f t="shared" si="124"/>
        <v>-8302.619999999995</v>
      </c>
      <c r="M437" s="136" t="str">
        <f t="shared" si="125"/>
        <v>N.M.</v>
      </c>
      <c r="N437" s="167"/>
      <c r="O437" s="34">
        <v>608966.01</v>
      </c>
      <c r="P437" s="51">
        <f t="shared" si="126"/>
        <v>-40655.609999999986</v>
      </c>
      <c r="Q437" s="136">
        <f t="shared" si="127"/>
        <v>-0.06676170645386265</v>
      </c>
    </row>
    <row r="438" spans="1:17" s="15" customFormat="1" ht="12.75" hidden="1" outlineLevel="2">
      <c r="A438" s="15" t="s">
        <v>1151</v>
      </c>
      <c r="B438" s="15" t="s">
        <v>1152</v>
      </c>
      <c r="C438" s="134" t="s">
        <v>1153</v>
      </c>
      <c r="D438" s="16"/>
      <c r="E438" s="16"/>
      <c r="F438" s="16">
        <v>1273428</v>
      </c>
      <c r="G438" s="16">
        <v>977963</v>
      </c>
      <c r="H438" s="16">
        <f aca="true" t="shared" si="128" ref="H438:H462">+F438-G438</f>
        <v>295465</v>
      </c>
      <c r="I438" s="53">
        <f aca="true" t="shared" si="129" ref="I438:I462">IF(G438&lt;0,IF(H438=0,0,IF(OR(G438=0,F438=0),"N.M.",IF(ABS(H438/G438)&gt;=10,"N.M.",H438/(-G438)))),IF(H438=0,0,IF(OR(G438=0,F438=0),"N.M.",IF(ABS(H438/G438)&gt;=10,"N.M.",H438/G438))))</f>
        <v>0.3021228819495216</v>
      </c>
      <c r="J438" s="174"/>
      <c r="K438" s="256">
        <v>1273428</v>
      </c>
      <c r="L438" s="16">
        <f aca="true" t="shared" si="130" ref="L438:L462">+F438-K438</f>
        <v>0</v>
      </c>
      <c r="M438" s="53">
        <f aca="true" t="shared" si="131" ref="M438:M462">IF(K438&lt;0,IF(L438=0,0,IF(OR(K438=0,N438=0),"N.M.",IF(ABS(L438/K438)&gt;=10,"N.M.",L438/(-K438)))),IF(L438=0,0,IF(OR(K438=0,N438=0),"N.M.",IF(ABS(L438/K438)&gt;=10,"N.M.",L438/K438))))</f>
        <v>0</v>
      </c>
      <c r="N438" s="174"/>
      <c r="O438" s="256">
        <v>1273428</v>
      </c>
      <c r="P438" s="16">
        <f aca="true" t="shared" si="132" ref="P438:P462">+F438-O438</f>
        <v>0</v>
      </c>
      <c r="Q438" s="53">
        <f aca="true" t="shared" si="133" ref="Q438:Q462">IF(O438&lt;0,IF(P438=0,0,IF(OR(O438=0,F438=0),"N.M.",IF(ABS(P438/O438)&gt;=10,"N.M.",P438/(-O438)))),IF(P438=0,0,IF(OR(O438=0,F438=0),"N.M.",IF(ABS(P438/O438)&gt;=10,"N.M.",P438/O438))))</f>
        <v>0</v>
      </c>
    </row>
    <row r="439" spans="1:17" s="15" customFormat="1" ht="12.75" hidden="1" outlineLevel="2">
      <c r="A439" s="15" t="s">
        <v>1154</v>
      </c>
      <c r="B439" s="15" t="s">
        <v>1155</v>
      </c>
      <c r="C439" s="134" t="s">
        <v>1156</v>
      </c>
      <c r="D439" s="16"/>
      <c r="E439" s="16"/>
      <c r="F439" s="16">
        <v>0</v>
      </c>
      <c r="G439" s="16">
        <v>194</v>
      </c>
      <c r="H439" s="16">
        <f t="shared" si="128"/>
        <v>-194</v>
      </c>
      <c r="I439" s="53" t="str">
        <f t="shared" si="129"/>
        <v>N.M.</v>
      </c>
      <c r="J439" s="174"/>
      <c r="K439" s="256">
        <v>0</v>
      </c>
      <c r="L439" s="16">
        <f t="shared" si="130"/>
        <v>0</v>
      </c>
      <c r="M439" s="53">
        <f t="shared" si="131"/>
        <v>0</v>
      </c>
      <c r="N439" s="174"/>
      <c r="O439" s="256">
        <v>0</v>
      </c>
      <c r="P439" s="16">
        <f t="shared" si="132"/>
        <v>0</v>
      </c>
      <c r="Q439" s="53">
        <f t="shared" si="133"/>
        <v>0</v>
      </c>
    </row>
    <row r="440" spans="1:17" s="15" customFormat="1" ht="12.75" hidden="1" outlineLevel="2">
      <c r="A440" s="15" t="s">
        <v>1157</v>
      </c>
      <c r="B440" s="15" t="s">
        <v>1158</v>
      </c>
      <c r="C440" s="134" t="s">
        <v>1159</v>
      </c>
      <c r="D440" s="16"/>
      <c r="E440" s="16"/>
      <c r="F440" s="16">
        <v>3653.84</v>
      </c>
      <c r="G440" s="16">
        <v>4066.02</v>
      </c>
      <c r="H440" s="16">
        <f t="shared" si="128"/>
        <v>-412.17999999999984</v>
      </c>
      <c r="I440" s="53">
        <f t="shared" si="129"/>
        <v>-0.10137185749209296</v>
      </c>
      <c r="J440" s="174"/>
      <c r="K440" s="256">
        <v>3653.84</v>
      </c>
      <c r="L440" s="16">
        <f t="shared" si="130"/>
        <v>0</v>
      </c>
      <c r="M440" s="53">
        <f t="shared" si="131"/>
        <v>0</v>
      </c>
      <c r="N440" s="174"/>
      <c r="O440" s="256">
        <v>3615.98</v>
      </c>
      <c r="P440" s="16">
        <f t="shared" si="132"/>
        <v>37.86000000000013</v>
      </c>
      <c r="Q440" s="53">
        <f t="shared" si="133"/>
        <v>0.010470190653709403</v>
      </c>
    </row>
    <row r="441" spans="1:17" s="15" customFormat="1" ht="12.75" hidden="1" outlineLevel="2">
      <c r="A441" s="15" t="s">
        <v>1160</v>
      </c>
      <c r="B441" s="15" t="s">
        <v>1161</v>
      </c>
      <c r="C441" s="134" t="s">
        <v>1162</v>
      </c>
      <c r="D441" s="16"/>
      <c r="E441" s="16"/>
      <c r="F441" s="16">
        <v>-1231.78</v>
      </c>
      <c r="G441" s="16">
        <v>2256.09</v>
      </c>
      <c r="H441" s="16">
        <f t="shared" si="128"/>
        <v>-3487.87</v>
      </c>
      <c r="I441" s="53">
        <f t="shared" si="129"/>
        <v>-1.5459799919329458</v>
      </c>
      <c r="J441" s="174"/>
      <c r="K441" s="256">
        <v>0</v>
      </c>
      <c r="L441" s="16">
        <f t="shared" si="130"/>
        <v>-1231.78</v>
      </c>
      <c r="M441" s="53" t="str">
        <f t="shared" si="131"/>
        <v>N.M.</v>
      </c>
      <c r="N441" s="174"/>
      <c r="O441" s="256">
        <v>0</v>
      </c>
      <c r="P441" s="16">
        <f t="shared" si="132"/>
        <v>-1231.78</v>
      </c>
      <c r="Q441" s="53" t="str">
        <f t="shared" si="133"/>
        <v>N.M.</v>
      </c>
    </row>
    <row r="442" spans="1:17" s="15" customFormat="1" ht="12.75" hidden="1" outlineLevel="2">
      <c r="A442" s="15" t="s">
        <v>1163</v>
      </c>
      <c r="B442" s="15" t="s">
        <v>1164</v>
      </c>
      <c r="C442" s="134" t="s">
        <v>1165</v>
      </c>
      <c r="D442" s="16"/>
      <c r="E442" s="16"/>
      <c r="F442" s="16">
        <v>130715.84</v>
      </c>
      <c r="G442" s="16">
        <v>20915.24</v>
      </c>
      <c r="H442" s="16">
        <f t="shared" si="128"/>
        <v>109800.59999999999</v>
      </c>
      <c r="I442" s="53">
        <f t="shared" si="129"/>
        <v>5.24978914896506</v>
      </c>
      <c r="J442" s="174"/>
      <c r="K442" s="256">
        <v>122894.93000000001</v>
      </c>
      <c r="L442" s="16">
        <f t="shared" si="130"/>
        <v>7820.909999999989</v>
      </c>
      <c r="M442" s="53" t="str">
        <f t="shared" si="131"/>
        <v>N.M.</v>
      </c>
      <c r="N442" s="174"/>
      <c r="O442" s="256">
        <v>115556.515</v>
      </c>
      <c r="P442" s="16">
        <f t="shared" si="132"/>
        <v>15159.324999999997</v>
      </c>
      <c r="Q442" s="53">
        <f t="shared" si="133"/>
        <v>0.1311853771291043</v>
      </c>
    </row>
    <row r="443" spans="1:17" s="15" customFormat="1" ht="12.75" hidden="1" outlineLevel="2">
      <c r="A443" s="15" t="s">
        <v>1166</v>
      </c>
      <c r="B443" s="15" t="s">
        <v>1167</v>
      </c>
      <c r="C443" s="134" t="s">
        <v>1168</v>
      </c>
      <c r="D443" s="16"/>
      <c r="E443" s="16"/>
      <c r="F443" s="16">
        <v>0</v>
      </c>
      <c r="G443" s="16">
        <v>505228</v>
      </c>
      <c r="H443" s="16">
        <f t="shared" si="128"/>
        <v>-505228</v>
      </c>
      <c r="I443" s="53" t="str">
        <f t="shared" si="129"/>
        <v>N.M.</v>
      </c>
      <c r="J443" s="174"/>
      <c r="K443" s="256">
        <v>0</v>
      </c>
      <c r="L443" s="16">
        <f t="shared" si="130"/>
        <v>0</v>
      </c>
      <c r="M443" s="53">
        <f t="shared" si="131"/>
        <v>0</v>
      </c>
      <c r="N443" s="174"/>
      <c r="O443" s="256">
        <v>0</v>
      </c>
      <c r="P443" s="16">
        <f t="shared" si="132"/>
        <v>0</v>
      </c>
      <c r="Q443" s="53">
        <f t="shared" si="133"/>
        <v>0</v>
      </c>
    </row>
    <row r="444" spans="1:17" s="15" customFormat="1" ht="12.75" hidden="1" outlineLevel="2">
      <c r="A444" s="15" t="s">
        <v>1169</v>
      </c>
      <c r="B444" s="15" t="s">
        <v>1170</v>
      </c>
      <c r="C444" s="134" t="s">
        <v>1171</v>
      </c>
      <c r="D444" s="16"/>
      <c r="E444" s="16"/>
      <c r="F444" s="16">
        <v>505845.992</v>
      </c>
      <c r="G444" s="16">
        <v>1531362.302</v>
      </c>
      <c r="H444" s="16">
        <f t="shared" si="128"/>
        <v>-1025516.3099999998</v>
      </c>
      <c r="I444" s="53">
        <f t="shared" si="129"/>
        <v>-0.6696758230633262</v>
      </c>
      <c r="J444" s="174"/>
      <c r="K444" s="256">
        <v>4184210.142</v>
      </c>
      <c r="L444" s="16">
        <f t="shared" si="130"/>
        <v>-3678364.15</v>
      </c>
      <c r="M444" s="53" t="str">
        <f t="shared" si="131"/>
        <v>N.M.</v>
      </c>
      <c r="N444" s="174"/>
      <c r="O444" s="256">
        <v>621992.832</v>
      </c>
      <c r="P444" s="16">
        <f t="shared" si="132"/>
        <v>-116146.84000000003</v>
      </c>
      <c r="Q444" s="53">
        <f t="shared" si="133"/>
        <v>-0.1867334059566783</v>
      </c>
    </row>
    <row r="445" spans="1:17" s="15" customFormat="1" ht="12.75" hidden="1" outlineLevel="2">
      <c r="A445" s="15" t="s">
        <v>1172</v>
      </c>
      <c r="B445" s="15" t="s">
        <v>1173</v>
      </c>
      <c r="C445" s="134" t="s">
        <v>1174</v>
      </c>
      <c r="D445" s="16"/>
      <c r="E445" s="16"/>
      <c r="F445" s="16">
        <v>745.4240000000001</v>
      </c>
      <c r="G445" s="16">
        <v>513.544</v>
      </c>
      <c r="H445" s="16">
        <f t="shared" si="128"/>
        <v>231.8800000000001</v>
      </c>
      <c r="I445" s="53">
        <f t="shared" si="129"/>
        <v>0.45152898291090954</v>
      </c>
      <c r="J445" s="174"/>
      <c r="K445" s="256">
        <v>745.4240000000001</v>
      </c>
      <c r="L445" s="16">
        <f t="shared" si="130"/>
        <v>0</v>
      </c>
      <c r="M445" s="53">
        <f t="shared" si="131"/>
        <v>0</v>
      </c>
      <c r="N445" s="174"/>
      <c r="O445" s="256">
        <v>745.4240000000001</v>
      </c>
      <c r="P445" s="16">
        <f t="shared" si="132"/>
        <v>0</v>
      </c>
      <c r="Q445" s="53">
        <f t="shared" si="133"/>
        <v>0</v>
      </c>
    </row>
    <row r="446" spans="1:17" s="15" customFormat="1" ht="12.75" hidden="1" outlineLevel="2">
      <c r="A446" s="15" t="s">
        <v>1175</v>
      </c>
      <c r="B446" s="15" t="s">
        <v>1176</v>
      </c>
      <c r="C446" s="134" t="s">
        <v>1177</v>
      </c>
      <c r="D446" s="16"/>
      <c r="E446" s="16"/>
      <c r="F446" s="16">
        <v>95327.31</v>
      </c>
      <c r="G446" s="16">
        <v>82899.87</v>
      </c>
      <c r="H446" s="16">
        <f t="shared" si="128"/>
        <v>12427.440000000002</v>
      </c>
      <c r="I446" s="53">
        <f t="shared" si="129"/>
        <v>0.1499090408706311</v>
      </c>
      <c r="J446" s="174"/>
      <c r="K446" s="256">
        <v>80598.42</v>
      </c>
      <c r="L446" s="16">
        <f t="shared" si="130"/>
        <v>14728.89</v>
      </c>
      <c r="M446" s="53" t="str">
        <f t="shared" si="131"/>
        <v>N.M.</v>
      </c>
      <c r="N446" s="174"/>
      <c r="O446" s="256">
        <v>97874.7</v>
      </c>
      <c r="P446" s="16">
        <f t="shared" si="132"/>
        <v>-2547.3899999999994</v>
      </c>
      <c r="Q446" s="53">
        <f t="shared" si="133"/>
        <v>-0.026027052956484154</v>
      </c>
    </row>
    <row r="447" spans="1:17" s="15" customFormat="1" ht="12.75" hidden="1" outlineLevel="2">
      <c r="A447" s="15" t="s">
        <v>1178</v>
      </c>
      <c r="B447" s="15" t="s">
        <v>1179</v>
      </c>
      <c r="C447" s="134" t="s">
        <v>1180</v>
      </c>
      <c r="D447" s="16"/>
      <c r="E447" s="16"/>
      <c r="F447" s="16">
        <v>1582299.96</v>
      </c>
      <c r="G447" s="16">
        <v>1426880.56</v>
      </c>
      <c r="H447" s="16">
        <f t="shared" si="128"/>
        <v>155419.3999999999</v>
      </c>
      <c r="I447" s="53">
        <f t="shared" si="129"/>
        <v>0.10892250154420767</v>
      </c>
      <c r="J447" s="174"/>
      <c r="K447" s="256">
        <v>1612726.42</v>
      </c>
      <c r="L447" s="16">
        <f t="shared" si="130"/>
        <v>-30426.459999999963</v>
      </c>
      <c r="M447" s="53" t="str">
        <f t="shared" si="131"/>
        <v>N.M.</v>
      </c>
      <c r="N447" s="174"/>
      <c r="O447" s="256">
        <v>1471859.92</v>
      </c>
      <c r="P447" s="16">
        <f t="shared" si="132"/>
        <v>110440.04000000004</v>
      </c>
      <c r="Q447" s="53">
        <f t="shared" si="133"/>
        <v>0.07503434158326701</v>
      </c>
    </row>
    <row r="448" spans="1:17" s="15" customFormat="1" ht="12.75" hidden="1" outlineLevel="2">
      <c r="A448" s="15" t="s">
        <v>1181</v>
      </c>
      <c r="B448" s="15" t="s">
        <v>1182</v>
      </c>
      <c r="C448" s="134" t="s">
        <v>1183</v>
      </c>
      <c r="D448" s="16"/>
      <c r="E448" s="16"/>
      <c r="F448" s="16">
        <v>0</v>
      </c>
      <c r="G448" s="16">
        <v>4647.42</v>
      </c>
      <c r="H448" s="16">
        <f t="shared" si="128"/>
        <v>-4647.42</v>
      </c>
      <c r="I448" s="53" t="str">
        <f t="shared" si="129"/>
        <v>N.M.</v>
      </c>
      <c r="J448" s="174"/>
      <c r="K448" s="256">
        <v>0</v>
      </c>
      <c r="L448" s="16">
        <f t="shared" si="130"/>
        <v>0</v>
      </c>
      <c r="M448" s="53">
        <f t="shared" si="131"/>
        <v>0</v>
      </c>
      <c r="N448" s="174"/>
      <c r="O448" s="256">
        <v>75772.66</v>
      </c>
      <c r="P448" s="16">
        <f t="shared" si="132"/>
        <v>-75772.66</v>
      </c>
      <c r="Q448" s="53" t="str">
        <f t="shared" si="133"/>
        <v>N.M.</v>
      </c>
    </row>
    <row r="449" spans="1:17" s="15" customFormat="1" ht="12.75" hidden="1" outlineLevel="2">
      <c r="A449" s="15" t="s">
        <v>1184</v>
      </c>
      <c r="B449" s="15" t="s">
        <v>1185</v>
      </c>
      <c r="C449" s="134" t="s">
        <v>1183</v>
      </c>
      <c r="D449" s="16"/>
      <c r="E449" s="16"/>
      <c r="F449" s="16">
        <v>69.35000000000001</v>
      </c>
      <c r="G449" s="16">
        <v>0</v>
      </c>
      <c r="H449" s="16">
        <f t="shared" si="128"/>
        <v>69.35000000000001</v>
      </c>
      <c r="I449" s="53" t="str">
        <f t="shared" si="129"/>
        <v>N.M.</v>
      </c>
      <c r="J449" s="174"/>
      <c r="K449" s="256">
        <v>4223.89</v>
      </c>
      <c r="L449" s="16">
        <f t="shared" si="130"/>
        <v>-4154.54</v>
      </c>
      <c r="M449" s="53" t="str">
        <f t="shared" si="131"/>
        <v>N.M.</v>
      </c>
      <c r="N449" s="174"/>
      <c r="O449" s="256">
        <v>0</v>
      </c>
      <c r="P449" s="16">
        <f t="shared" si="132"/>
        <v>69.35000000000001</v>
      </c>
      <c r="Q449" s="53" t="str">
        <f t="shared" si="133"/>
        <v>N.M.</v>
      </c>
    </row>
    <row r="450" spans="1:17" s="15" customFormat="1" ht="12.75" hidden="1" outlineLevel="2">
      <c r="A450" s="15" t="s">
        <v>1186</v>
      </c>
      <c r="B450" s="15" t="s">
        <v>1187</v>
      </c>
      <c r="C450" s="134" t="s">
        <v>1188</v>
      </c>
      <c r="D450" s="16"/>
      <c r="E450" s="16"/>
      <c r="F450" s="16">
        <v>622330.79</v>
      </c>
      <c r="G450" s="16">
        <v>566115.03</v>
      </c>
      <c r="H450" s="16">
        <f t="shared" si="128"/>
        <v>56215.76000000001</v>
      </c>
      <c r="I450" s="53">
        <f t="shared" si="129"/>
        <v>0.09930094949077753</v>
      </c>
      <c r="J450" s="174"/>
      <c r="K450" s="256">
        <v>621718.33</v>
      </c>
      <c r="L450" s="16">
        <f t="shared" si="130"/>
        <v>612.4600000000792</v>
      </c>
      <c r="M450" s="53" t="str">
        <f t="shared" si="131"/>
        <v>N.M.</v>
      </c>
      <c r="N450" s="174"/>
      <c r="O450" s="256">
        <v>519009.25</v>
      </c>
      <c r="P450" s="16">
        <f t="shared" si="132"/>
        <v>103321.54000000004</v>
      </c>
      <c r="Q450" s="53">
        <f t="shared" si="133"/>
        <v>0.19907456369997267</v>
      </c>
    </row>
    <row r="451" spans="1:17" s="15" customFormat="1" ht="12.75" hidden="1" outlineLevel="2">
      <c r="A451" s="15" t="s">
        <v>1189</v>
      </c>
      <c r="B451" s="15" t="s">
        <v>1190</v>
      </c>
      <c r="C451" s="134" t="s">
        <v>1191</v>
      </c>
      <c r="D451" s="16"/>
      <c r="E451" s="16"/>
      <c r="F451" s="16">
        <v>1753520.62</v>
      </c>
      <c r="G451" s="16">
        <v>324067.23</v>
      </c>
      <c r="H451" s="16">
        <f t="shared" si="128"/>
        <v>1429453.3900000001</v>
      </c>
      <c r="I451" s="53">
        <f t="shared" si="129"/>
        <v>4.410977901097868</v>
      </c>
      <c r="J451" s="174"/>
      <c r="K451" s="256">
        <v>1651560.54</v>
      </c>
      <c r="L451" s="16">
        <f t="shared" si="130"/>
        <v>101960.08000000007</v>
      </c>
      <c r="M451" s="53" t="str">
        <f t="shared" si="131"/>
        <v>N.M.</v>
      </c>
      <c r="N451" s="174"/>
      <c r="O451" s="256">
        <v>1550590.4100000001</v>
      </c>
      <c r="P451" s="16">
        <f t="shared" si="132"/>
        <v>202930.20999999996</v>
      </c>
      <c r="Q451" s="53">
        <f t="shared" si="133"/>
        <v>0.13087286538809428</v>
      </c>
    </row>
    <row r="452" spans="1:17" s="15" customFormat="1" ht="12.75" hidden="1" outlineLevel="2">
      <c r="A452" s="15" t="s">
        <v>1192</v>
      </c>
      <c r="B452" s="15" t="s">
        <v>1193</v>
      </c>
      <c r="C452" s="134" t="s">
        <v>1194</v>
      </c>
      <c r="D452" s="16"/>
      <c r="E452" s="16"/>
      <c r="F452" s="16">
        <v>212760</v>
      </c>
      <c r="G452" s="16">
        <v>38330</v>
      </c>
      <c r="H452" s="16">
        <f t="shared" si="128"/>
        <v>174430</v>
      </c>
      <c r="I452" s="53">
        <f t="shared" si="129"/>
        <v>4.550743542916775</v>
      </c>
      <c r="J452" s="174"/>
      <c r="K452" s="256">
        <v>199800</v>
      </c>
      <c r="L452" s="16">
        <f t="shared" si="130"/>
        <v>12960</v>
      </c>
      <c r="M452" s="53" t="str">
        <f t="shared" si="131"/>
        <v>N.M.</v>
      </c>
      <c r="N452" s="174"/>
      <c r="O452" s="256">
        <v>187360</v>
      </c>
      <c r="P452" s="16">
        <f t="shared" si="132"/>
        <v>25400</v>
      </c>
      <c r="Q452" s="53">
        <f t="shared" si="133"/>
        <v>0.13556789069171649</v>
      </c>
    </row>
    <row r="453" spans="1:17" s="15" customFormat="1" ht="12.75" hidden="1" outlineLevel="2">
      <c r="A453" s="15" t="s">
        <v>1195</v>
      </c>
      <c r="B453" s="15" t="s">
        <v>1196</v>
      </c>
      <c r="C453" s="134" t="s">
        <v>1197</v>
      </c>
      <c r="D453" s="16"/>
      <c r="E453" s="16"/>
      <c r="F453" s="16">
        <v>986700</v>
      </c>
      <c r="G453" s="16">
        <v>127820</v>
      </c>
      <c r="H453" s="16">
        <f t="shared" si="128"/>
        <v>858880</v>
      </c>
      <c r="I453" s="53">
        <f t="shared" si="129"/>
        <v>6.719449225473322</v>
      </c>
      <c r="J453" s="174"/>
      <c r="K453" s="256">
        <v>924380</v>
      </c>
      <c r="L453" s="16">
        <f t="shared" si="130"/>
        <v>62320</v>
      </c>
      <c r="M453" s="53" t="str">
        <f t="shared" si="131"/>
        <v>N.M.</v>
      </c>
      <c r="N453" s="174"/>
      <c r="O453" s="256">
        <v>869620</v>
      </c>
      <c r="P453" s="16">
        <f t="shared" si="132"/>
        <v>117080</v>
      </c>
      <c r="Q453" s="53">
        <f t="shared" si="133"/>
        <v>0.13463351808836044</v>
      </c>
    </row>
    <row r="454" spans="1:17" s="15" customFormat="1" ht="12.75" hidden="1" outlineLevel="2">
      <c r="A454" s="15" t="s">
        <v>1198</v>
      </c>
      <c r="B454" s="15" t="s">
        <v>1199</v>
      </c>
      <c r="C454" s="134" t="s">
        <v>1200</v>
      </c>
      <c r="D454" s="16"/>
      <c r="E454" s="16"/>
      <c r="F454" s="16">
        <v>74971.229</v>
      </c>
      <c r="G454" s="16">
        <v>75484.75</v>
      </c>
      <c r="H454" s="16">
        <f t="shared" si="128"/>
        <v>-513.5209999999934</v>
      </c>
      <c r="I454" s="53">
        <f t="shared" si="129"/>
        <v>-0.0068029767602064434</v>
      </c>
      <c r="J454" s="174"/>
      <c r="K454" s="256">
        <v>42057.75</v>
      </c>
      <c r="L454" s="16">
        <f t="shared" si="130"/>
        <v>32913.47900000001</v>
      </c>
      <c r="M454" s="53" t="str">
        <f t="shared" si="131"/>
        <v>N.M.</v>
      </c>
      <c r="N454" s="174"/>
      <c r="O454" s="256">
        <v>12961.75</v>
      </c>
      <c r="P454" s="16">
        <f t="shared" si="132"/>
        <v>62009.47900000001</v>
      </c>
      <c r="Q454" s="53">
        <f t="shared" si="133"/>
        <v>4.78403602908558</v>
      </c>
    </row>
    <row r="455" spans="1:17" s="15" customFormat="1" ht="12.75" hidden="1" outlineLevel="2">
      <c r="A455" s="15" t="s">
        <v>1201</v>
      </c>
      <c r="B455" s="15" t="s">
        <v>1202</v>
      </c>
      <c r="C455" s="134" t="s">
        <v>1203</v>
      </c>
      <c r="D455" s="16"/>
      <c r="E455" s="16"/>
      <c r="F455" s="16">
        <v>-106.21000000000001</v>
      </c>
      <c r="G455" s="16">
        <v>0</v>
      </c>
      <c r="H455" s="16">
        <f t="shared" si="128"/>
        <v>-106.21000000000001</v>
      </c>
      <c r="I455" s="53" t="str">
        <f t="shared" si="129"/>
        <v>N.M.</v>
      </c>
      <c r="J455" s="174"/>
      <c r="K455" s="256">
        <v>-106.3</v>
      </c>
      <c r="L455" s="16">
        <f t="shared" si="130"/>
        <v>0.0899999999999892</v>
      </c>
      <c r="M455" s="53" t="str">
        <f t="shared" si="131"/>
        <v>N.M.</v>
      </c>
      <c r="N455" s="174"/>
      <c r="O455" s="256">
        <v>0</v>
      </c>
      <c r="P455" s="16">
        <f t="shared" si="132"/>
        <v>-106.21000000000001</v>
      </c>
      <c r="Q455" s="53" t="str">
        <f t="shared" si="133"/>
        <v>N.M.</v>
      </c>
    </row>
    <row r="456" spans="1:17" s="15" customFormat="1" ht="12.75" hidden="1" outlineLevel="2">
      <c r="A456" s="15" t="s">
        <v>1204</v>
      </c>
      <c r="B456" s="15" t="s">
        <v>1205</v>
      </c>
      <c r="C456" s="134" t="s">
        <v>1206</v>
      </c>
      <c r="D456" s="16"/>
      <c r="E456" s="16"/>
      <c r="F456" s="16">
        <v>11017.72</v>
      </c>
      <c r="G456" s="16">
        <v>0</v>
      </c>
      <c r="H456" s="16">
        <f t="shared" si="128"/>
        <v>11017.72</v>
      </c>
      <c r="I456" s="53" t="str">
        <f t="shared" si="129"/>
        <v>N.M.</v>
      </c>
      <c r="J456" s="174"/>
      <c r="K456" s="256">
        <v>15512.06</v>
      </c>
      <c r="L456" s="16">
        <f t="shared" si="130"/>
        <v>-4494.34</v>
      </c>
      <c r="M456" s="53" t="str">
        <f t="shared" si="131"/>
        <v>N.M.</v>
      </c>
      <c r="N456" s="174"/>
      <c r="O456" s="256">
        <v>20006.4</v>
      </c>
      <c r="P456" s="16">
        <f t="shared" si="132"/>
        <v>-8988.680000000002</v>
      </c>
      <c r="Q456" s="53">
        <f t="shared" si="133"/>
        <v>-0.4492902271273193</v>
      </c>
    </row>
    <row r="457" spans="1:17" s="15" customFormat="1" ht="12.75" hidden="1" outlineLevel="2">
      <c r="A457" s="15" t="s">
        <v>1207</v>
      </c>
      <c r="B457" s="15" t="s">
        <v>1208</v>
      </c>
      <c r="C457" s="134" t="s">
        <v>1209</v>
      </c>
      <c r="D457" s="16"/>
      <c r="E457" s="16"/>
      <c r="F457" s="16">
        <v>653513.0700000001</v>
      </c>
      <c r="G457" s="16">
        <v>0</v>
      </c>
      <c r="H457" s="16">
        <f t="shared" si="128"/>
        <v>653513.0700000001</v>
      </c>
      <c r="I457" s="53" t="str">
        <f t="shared" si="129"/>
        <v>N.M.</v>
      </c>
      <c r="J457" s="174"/>
      <c r="K457" s="256">
        <v>668316.98</v>
      </c>
      <c r="L457" s="16">
        <f t="shared" si="130"/>
        <v>-14803.909999999916</v>
      </c>
      <c r="M457" s="53" t="str">
        <f t="shared" si="131"/>
        <v>N.M.</v>
      </c>
      <c r="N457" s="174"/>
      <c r="O457" s="256">
        <v>690526.02</v>
      </c>
      <c r="P457" s="16">
        <f t="shared" si="132"/>
        <v>-37012.94999999995</v>
      </c>
      <c r="Q457" s="53">
        <f t="shared" si="133"/>
        <v>-0.05360109384437092</v>
      </c>
    </row>
    <row r="458" spans="1:17" s="15" customFormat="1" ht="12.75" hidden="1" outlineLevel="2">
      <c r="A458" s="15" t="s">
        <v>1210</v>
      </c>
      <c r="B458" s="15" t="s">
        <v>1211</v>
      </c>
      <c r="C458" s="134" t="s">
        <v>1212</v>
      </c>
      <c r="D458" s="16"/>
      <c r="E458" s="16"/>
      <c r="F458" s="16">
        <v>164308.57</v>
      </c>
      <c r="G458" s="16">
        <v>423084.9</v>
      </c>
      <c r="H458" s="16">
        <f t="shared" si="128"/>
        <v>-258776.33000000002</v>
      </c>
      <c r="I458" s="53">
        <f t="shared" si="129"/>
        <v>-0.6116416114117994</v>
      </c>
      <c r="J458" s="174"/>
      <c r="K458" s="256">
        <v>164299.79</v>
      </c>
      <c r="L458" s="16">
        <f t="shared" si="130"/>
        <v>8.779999999998836</v>
      </c>
      <c r="M458" s="53" t="str">
        <f t="shared" si="131"/>
        <v>N.M.</v>
      </c>
      <c r="N458" s="174"/>
      <c r="O458" s="256">
        <v>164299.79</v>
      </c>
      <c r="P458" s="16">
        <f t="shared" si="132"/>
        <v>8.779999999998836</v>
      </c>
      <c r="Q458" s="53">
        <f t="shared" si="133"/>
        <v>5.3438899708872636E-05</v>
      </c>
    </row>
    <row r="459" spans="1:17" s="15" customFormat="1" ht="12.75" hidden="1" outlineLevel="2">
      <c r="A459" s="15" t="s">
        <v>1213</v>
      </c>
      <c r="B459" s="15" t="s">
        <v>1214</v>
      </c>
      <c r="C459" s="134" t="s">
        <v>1215</v>
      </c>
      <c r="D459" s="16"/>
      <c r="E459" s="16"/>
      <c r="F459" s="16">
        <v>42482</v>
      </c>
      <c r="G459" s="16">
        <v>42482</v>
      </c>
      <c r="H459" s="16">
        <f t="shared" si="128"/>
        <v>0</v>
      </c>
      <c r="I459" s="53">
        <f t="shared" si="129"/>
        <v>0</v>
      </c>
      <c r="J459" s="174"/>
      <c r="K459" s="256">
        <v>42482</v>
      </c>
      <c r="L459" s="16">
        <f t="shared" si="130"/>
        <v>0</v>
      </c>
      <c r="M459" s="53">
        <f t="shared" si="131"/>
        <v>0</v>
      </c>
      <c r="N459" s="174"/>
      <c r="O459" s="256">
        <v>42482</v>
      </c>
      <c r="P459" s="16">
        <f t="shared" si="132"/>
        <v>0</v>
      </c>
      <c r="Q459" s="53">
        <f t="shared" si="133"/>
        <v>0</v>
      </c>
    </row>
    <row r="460" spans="1:17" s="15" customFormat="1" ht="12.75" hidden="1" outlineLevel="2">
      <c r="A460" s="15" t="s">
        <v>1216</v>
      </c>
      <c r="B460" s="15" t="s">
        <v>1217</v>
      </c>
      <c r="C460" s="134" t="s">
        <v>1218</v>
      </c>
      <c r="D460" s="16"/>
      <c r="E460" s="16"/>
      <c r="F460" s="16">
        <v>274220</v>
      </c>
      <c r="G460" s="16">
        <v>43030</v>
      </c>
      <c r="H460" s="16">
        <f t="shared" si="128"/>
        <v>231190</v>
      </c>
      <c r="I460" s="53">
        <f t="shared" si="129"/>
        <v>5.372763188473158</v>
      </c>
      <c r="J460" s="174"/>
      <c r="K460" s="256">
        <v>257260</v>
      </c>
      <c r="L460" s="16">
        <f t="shared" si="130"/>
        <v>16960</v>
      </c>
      <c r="M460" s="53" t="str">
        <f t="shared" si="131"/>
        <v>N.M.</v>
      </c>
      <c r="N460" s="174"/>
      <c r="O460" s="256">
        <v>240850</v>
      </c>
      <c r="P460" s="16">
        <f t="shared" si="132"/>
        <v>33370</v>
      </c>
      <c r="Q460" s="53">
        <f t="shared" si="133"/>
        <v>0.13855096533111896</v>
      </c>
    </row>
    <row r="461" spans="1:17" s="15" customFormat="1" ht="12.75" hidden="1" outlineLevel="2">
      <c r="A461" s="15" t="s">
        <v>1219</v>
      </c>
      <c r="B461" s="15" t="s">
        <v>1220</v>
      </c>
      <c r="C461" s="134" t="s">
        <v>1221</v>
      </c>
      <c r="D461" s="16"/>
      <c r="E461" s="16"/>
      <c r="F461" s="16">
        <v>18300</v>
      </c>
      <c r="G461" s="16">
        <v>4230</v>
      </c>
      <c r="H461" s="16">
        <f t="shared" si="128"/>
        <v>14070</v>
      </c>
      <c r="I461" s="53">
        <f t="shared" si="129"/>
        <v>3.326241134751773</v>
      </c>
      <c r="J461" s="174"/>
      <c r="K461" s="256">
        <v>18300</v>
      </c>
      <c r="L461" s="16">
        <f t="shared" si="130"/>
        <v>0</v>
      </c>
      <c r="M461" s="53">
        <f t="shared" si="131"/>
        <v>0</v>
      </c>
      <c r="N461" s="174"/>
      <c r="O461" s="256">
        <v>20560</v>
      </c>
      <c r="P461" s="16">
        <f t="shared" si="132"/>
        <v>-2260</v>
      </c>
      <c r="Q461" s="53">
        <f t="shared" si="133"/>
        <v>-0.10992217898832685</v>
      </c>
    </row>
    <row r="462" spans="1:17" s="15" customFormat="1" ht="12.75" hidden="1" outlineLevel="2">
      <c r="A462" s="15" t="s">
        <v>1222</v>
      </c>
      <c r="B462" s="15" t="s">
        <v>1223</v>
      </c>
      <c r="C462" s="134" t="s">
        <v>1224</v>
      </c>
      <c r="D462" s="16"/>
      <c r="E462" s="16"/>
      <c r="F462" s="16">
        <v>392218.26</v>
      </c>
      <c r="G462" s="16">
        <v>345407.3</v>
      </c>
      <c r="H462" s="16">
        <f t="shared" si="128"/>
        <v>46810.96000000002</v>
      </c>
      <c r="I462" s="53">
        <f t="shared" si="129"/>
        <v>0.135523945209033</v>
      </c>
      <c r="J462" s="174"/>
      <c r="K462" s="256">
        <v>449254.26</v>
      </c>
      <c r="L462" s="16">
        <f t="shared" si="130"/>
        <v>-57036</v>
      </c>
      <c r="M462" s="53" t="str">
        <f t="shared" si="131"/>
        <v>N.M.</v>
      </c>
      <c r="N462" s="174"/>
      <c r="O462" s="256">
        <v>452183.31</v>
      </c>
      <c r="P462" s="16">
        <f t="shared" si="132"/>
        <v>-59965.04999999999</v>
      </c>
      <c r="Q462" s="53">
        <f t="shared" si="133"/>
        <v>-0.13261225851082384</v>
      </c>
    </row>
    <row r="463" spans="1:17" s="1" customFormat="1" ht="12.75" hidden="1" outlineLevel="1">
      <c r="A463" s="1" t="s">
        <v>278</v>
      </c>
      <c r="C463" s="115" t="s">
        <v>210</v>
      </c>
      <c r="D463" s="34"/>
      <c r="F463" s="197">
        <v>8797089.985000001</v>
      </c>
      <c r="G463" s="197">
        <v>6546977.256</v>
      </c>
      <c r="H463" s="197">
        <f>+F463-G463</f>
        <v>2250112.729000001</v>
      </c>
      <c r="I463" s="138">
        <f>IF(G463&lt;0,IF(H463=0,0,IF(OR(G463=0,F463=0),"N.M.",IF(ABS(H463/G463)&gt;=10,"N.M.",H463/(-G463)))),IF(H463=0,0,IF(OR(G463=0,F463=0),"N.M.",IF(ABS(H463/G463)&gt;=10,"N.M.",H463/G463))))</f>
        <v>0.3436872683401913</v>
      </c>
      <c r="J463" s="167"/>
      <c r="K463" s="197">
        <v>12337316.476</v>
      </c>
      <c r="L463" s="197">
        <f>+F463-K463</f>
        <v>-3540226.4909999985</v>
      </c>
      <c r="M463" s="138" t="str">
        <f>IF(K463&lt;0,IF(L463=0,0,IF(OR(K463=0,N463=0),"N.M.",IF(ABS(L463/K463)&gt;=10,"N.M.",L463/(-K463)))),IF(L463=0,0,IF(OR(K463=0,N463=0),"N.M.",IF(ABS(L463/K463)&gt;=10,"N.M.",L463/K463))))</f>
        <v>N.M.</v>
      </c>
      <c r="N463" s="167"/>
      <c r="O463" s="197">
        <v>8431294.961000001</v>
      </c>
      <c r="P463" s="197">
        <f>+F463-O463</f>
        <v>365795.0240000002</v>
      </c>
      <c r="Q463" s="138">
        <f>IF(O463&lt;0,IF(P463=0,0,IF(OR(O463=0,F463=0),"N.M.",IF(ABS(P463/O463)&gt;=10,"N.M.",P463/(-O463)))),IF(P463=0,0,IF(OR(O463=0,F463=0),"N.M.",IF(ABS(P463/O463)&gt;=10,"N.M.",P463/O463))))</f>
        <v>0.043385390463983334</v>
      </c>
    </row>
    <row r="464" spans="1:17" ht="12.75" collapsed="1">
      <c r="A464" s="11" t="s">
        <v>338</v>
      </c>
      <c r="C464" s="230" t="s">
        <v>199</v>
      </c>
      <c r="D464" s="117"/>
      <c r="E464" s="118"/>
      <c r="F464" s="235">
        <v>17157193.057000004</v>
      </c>
      <c r="G464" s="235">
        <v>15658885.55</v>
      </c>
      <c r="H464" s="197">
        <f>+F464-G464</f>
        <v>1498307.507000003</v>
      </c>
      <c r="I464" s="138">
        <f>IF(G464&lt;0,IF(H464=0,0,IF(OR(G464=0,F464=0),"N.M.",IF(ABS(H464/G464)&gt;=10,"N.M.",H464/(-G464)))),IF(H464=0,0,IF(OR(G464=0,F464=0),"N.M.",IF(ABS(H464/G464)&gt;=10,"N.M.",H464/G464))))</f>
        <v>0.09568417255594559</v>
      </c>
      <c r="J464" s="166"/>
      <c r="K464" s="235">
        <v>20804891.083</v>
      </c>
      <c r="L464" s="197">
        <f>+F464-K464</f>
        <v>-3647698.025999997</v>
      </c>
      <c r="M464" s="138" t="str">
        <f>IF(K464&lt;0,IF(L464=0,0,IF(OR(K464=0,N464=0),"N.M.",IF(ABS(L464/K464)&gt;=10,"N.M.",L464/(-K464)))),IF(L464=0,0,IF(OR(K464=0,N464=0),"N.M.",IF(ABS(L464/K464)&gt;=10,"N.M.",L464/K464))))</f>
        <v>N.M.</v>
      </c>
      <c r="N464" s="166"/>
      <c r="O464" s="235">
        <v>16935635.828</v>
      </c>
      <c r="P464" s="197">
        <f>+F464-O464</f>
        <v>221557.22900000215</v>
      </c>
      <c r="Q464" s="138">
        <f>IF(O464&lt;0,IF(P464=0,0,IF(OR(O464=0,F464=0),"N.M.",IF(ABS(P464/O464)&gt;=10,"N.M.",P464/(-O464)))),IF(P464=0,0,IF(OR(O464=0,F464=0),"N.M.",IF(ABS(P464/O464)&gt;=10,"N.M.",P464/O464))))</f>
        <v>0.013082309471587566</v>
      </c>
    </row>
    <row r="465" spans="1:17" s="13" customFormat="1" ht="12.75">
      <c r="A465" s="13" t="s">
        <v>279</v>
      </c>
      <c r="C465" s="110" t="s">
        <v>220</v>
      </c>
      <c r="D465" s="33"/>
      <c r="F465" s="33">
        <v>140824007.614</v>
      </c>
      <c r="G465" s="33">
        <v>94030848.132</v>
      </c>
      <c r="H465" s="74">
        <f>+F465-G465</f>
        <v>46793159.48199999</v>
      </c>
      <c r="I465" s="137">
        <f>IF(G465&lt;0,IF(H465=0,0,IF(OR(G465=0,F465=0),"N.M.",IF(ABS(H465/G465)&gt;=10,"N.M.",H465/(-G465)))),IF(H465=0,0,IF(OR(G465=0,F465=0),"N.M.",IF(ABS(H465/G465)&gt;=10,"N.M.",H465/G465))))</f>
        <v>0.49763625886168766</v>
      </c>
      <c r="J465" s="168"/>
      <c r="K465" s="33">
        <v>140542083.218</v>
      </c>
      <c r="L465" s="74">
        <f>+F465-K465</f>
        <v>281924.39599999785</v>
      </c>
      <c r="M465" s="137" t="str">
        <f>IF(K465&lt;0,IF(L465=0,0,IF(OR(K465=0,N465=0),"N.M.",IF(ABS(L465/K465)&gt;=10,"N.M.",L465/(-K465)))),IF(L465=0,0,IF(OR(K465=0,N465=0),"N.M.",IF(ABS(L465/K465)&gt;=10,"N.M.",L465/K465))))</f>
        <v>N.M.</v>
      </c>
      <c r="N465" s="168"/>
      <c r="O465" s="33">
        <v>152094827.945</v>
      </c>
      <c r="P465" s="74">
        <f>+F465-O465</f>
        <v>-11270820.331</v>
      </c>
      <c r="Q465" s="137">
        <f>IF(O465&lt;0,IF(P465=0,0,IF(OR(O465=0,F465=0),"N.M.",IF(ABS(P465/O465)&gt;=10,"N.M.",P465/(-O465)))),IF(P465=0,0,IF(OR(O465=0,F465=0),"N.M.",IF(ABS(P465/O465)&gt;=10,"N.M.",P465/O465))))</f>
        <v>-0.07410390269862244</v>
      </c>
    </row>
    <row r="466" spans="3:17" ht="12.75">
      <c r="C466" s="126"/>
      <c r="D466" s="106"/>
      <c r="E466" s="11"/>
      <c r="F466" s="233" t="str">
        <f>IF(ABS(+F302+F304+F306+F308+F334+F348+F311+F353+F387+F394+F396+F400+F407+F464-F465)&gt;$C$580,$J$183," ")</f>
        <v> </v>
      </c>
      <c r="G466" s="233" t="str">
        <f>IF(ABS(+G302+G304+G306+G308+G334+G348+G311+G353+G387+G394+G396+G400+G407+G464-G465)&gt;$C$580,$J$183," ")</f>
        <v> </v>
      </c>
      <c r="H466" s="233" t="str">
        <f>IF(ABS(+H302+H304+H306+H308+H334+H348+H311+H353+H387+H394+H396+H400+H407+H464-H465)&gt;$C$580,$J$183," ")</f>
        <v> </v>
      </c>
      <c r="I466" s="141"/>
      <c r="J466" s="166"/>
      <c r="K466" s="233" t="str">
        <f>IF(ABS(+K302+K304+K306+K308+K334+K348+K311+K353+K387+K394+K396+K400+K407+K464-K465)&gt;$C$580,$J$183," ")</f>
        <v> </v>
      </c>
      <c r="L466" s="233" t="str">
        <f>IF(ABS(+L302+L304+L306+L308+L334+L348+L311+L353+L387+L394+L396+L400+L407+L464-L465)&gt;$C$580,$J$183," ")</f>
        <v> </v>
      </c>
      <c r="M466" s="141"/>
      <c r="N466" s="166"/>
      <c r="O466" s="233" t="str">
        <f>IF(ABS(+O302+O304+O306+O308+O334+O348+O311+O353+O387+O394+O396+O400+O407+O464-O465)&gt;$C$580,$J$183," ")</f>
        <v> </v>
      </c>
      <c r="P466" s="233" t="str">
        <f>IF(ABS(+P302+P304+P306+P308+P334+P348+P311+P353+P387+P394+P396+P400+P407+P464-P465)&gt;$C$580,$J$183," ")</f>
        <v> </v>
      </c>
      <c r="Q466" s="141"/>
    </row>
    <row r="467" spans="3:17" ht="12.75">
      <c r="C467" s="127"/>
      <c r="D467" s="103"/>
      <c r="E467" s="104"/>
      <c r="F467" s="103"/>
      <c r="G467" s="103"/>
      <c r="H467" s="103"/>
      <c r="I467" s="141"/>
      <c r="J467" s="166"/>
      <c r="K467" s="103"/>
      <c r="L467" s="103"/>
      <c r="M467" s="141"/>
      <c r="N467" s="166"/>
      <c r="O467" s="103"/>
      <c r="P467" s="103"/>
      <c r="Q467" s="141"/>
    </row>
    <row r="468" spans="3:17" ht="0.75" customHeight="1" hidden="1" outlineLevel="1">
      <c r="C468" s="127"/>
      <c r="D468" s="103"/>
      <c r="E468" s="104"/>
      <c r="F468" s="103"/>
      <c r="G468" s="103"/>
      <c r="H468" s="103"/>
      <c r="I468" s="141"/>
      <c r="J468" s="166"/>
      <c r="K468" s="103"/>
      <c r="L468" s="103"/>
      <c r="M468" s="141"/>
      <c r="N468" s="166"/>
      <c r="O468" s="103"/>
      <c r="P468" s="103"/>
      <c r="Q468" s="141"/>
    </row>
    <row r="469" spans="1:17" s="15" customFormat="1" ht="12.75" hidden="1" outlineLevel="2">
      <c r="A469" s="15" t="s">
        <v>1225</v>
      </c>
      <c r="B469" s="15" t="s">
        <v>1226</v>
      </c>
      <c r="C469" s="134" t="s">
        <v>1227</v>
      </c>
      <c r="D469" s="16"/>
      <c r="E469" s="16"/>
      <c r="F469" s="16">
        <v>29541803.9</v>
      </c>
      <c r="G469" s="16">
        <v>31091288.9</v>
      </c>
      <c r="H469" s="16">
        <f aca="true" t="shared" si="134" ref="H469:H477">+F469-G469</f>
        <v>-1549485</v>
      </c>
      <c r="I469" s="53">
        <f aca="true" t="shared" si="135" ref="I469:I477">IF(G469&lt;0,IF(H469=0,0,IF(OR(G469=0,F469=0),"N.M.",IF(ABS(H469/G469)&gt;=10,"N.M.",H469/(-G469)))),IF(H469=0,0,IF(OR(G469=0,F469=0),"N.M.",IF(ABS(H469/G469)&gt;=10,"N.M.",H469/G469))))</f>
        <v>-0.04983662803377701</v>
      </c>
      <c r="J469" s="174"/>
      <c r="K469" s="256">
        <v>29672003.9</v>
      </c>
      <c r="L469" s="16">
        <f aca="true" t="shared" si="136" ref="L469:L477">+F469-K469</f>
        <v>-130200</v>
      </c>
      <c r="M469" s="53" t="str">
        <f aca="true" t="shared" si="137" ref="M469:M477">IF(K469&lt;0,IF(L469=0,0,IF(OR(K469=0,N469=0),"N.M.",IF(ABS(L469/K469)&gt;=10,"N.M.",L469/(-K469)))),IF(L469=0,0,IF(OR(K469=0,N469=0),"N.M.",IF(ABS(L469/K469)&gt;=10,"N.M.",L469/K469))))</f>
        <v>N.M.</v>
      </c>
      <c r="N469" s="174"/>
      <c r="O469" s="256">
        <v>29802203.9</v>
      </c>
      <c r="P469" s="16">
        <f aca="true" t="shared" si="138" ref="P469:P477">+F469-O469</f>
        <v>-260400</v>
      </c>
      <c r="Q469" s="53">
        <f aca="true" t="shared" si="139" ref="Q469:Q477">IF(O469&lt;0,IF(P469=0,0,IF(OR(O469=0,F469=0),"N.M.",IF(ABS(P469/O469)&gt;=10,"N.M.",P469/(-O469)))),IF(P469=0,0,IF(OR(O469=0,F469=0),"N.M.",IF(ABS(P469/O469)&gt;=10,"N.M.",P469/O469))))</f>
        <v>-0.008737608831674359</v>
      </c>
    </row>
    <row r="470" spans="1:17" s="15" customFormat="1" ht="12.75" hidden="1" outlineLevel="2">
      <c r="A470" s="15" t="s">
        <v>1228</v>
      </c>
      <c r="B470" s="15" t="s">
        <v>1229</v>
      </c>
      <c r="C470" s="134" t="s">
        <v>1230</v>
      </c>
      <c r="D470" s="16"/>
      <c r="E470" s="16"/>
      <c r="F470" s="16">
        <v>171941376.81</v>
      </c>
      <c r="G470" s="16">
        <v>163510341.67</v>
      </c>
      <c r="H470" s="16">
        <f t="shared" si="134"/>
        <v>8431035.140000015</v>
      </c>
      <c r="I470" s="53">
        <f t="shared" si="135"/>
        <v>0.05156270272504052</v>
      </c>
      <c r="J470" s="174"/>
      <c r="K470" s="256">
        <v>170189478.46</v>
      </c>
      <c r="L470" s="16">
        <f t="shared" si="136"/>
        <v>1751898.349999994</v>
      </c>
      <c r="M470" s="53" t="str">
        <f t="shared" si="137"/>
        <v>N.M.</v>
      </c>
      <c r="N470" s="174"/>
      <c r="O470" s="256">
        <v>168448771.87</v>
      </c>
      <c r="P470" s="16">
        <f t="shared" si="138"/>
        <v>3492604.9399999976</v>
      </c>
      <c r="Q470" s="53">
        <f t="shared" si="139"/>
        <v>0.02073392937940449</v>
      </c>
    </row>
    <row r="471" spans="1:17" s="15" customFormat="1" ht="12.75" hidden="1" outlineLevel="2">
      <c r="A471" s="15" t="s">
        <v>1231</v>
      </c>
      <c r="B471" s="15" t="s">
        <v>1232</v>
      </c>
      <c r="C471" s="134" t="s">
        <v>1233</v>
      </c>
      <c r="D471" s="16"/>
      <c r="E471" s="16"/>
      <c r="F471" s="16">
        <v>52392198.67</v>
      </c>
      <c r="G471" s="16">
        <v>51333185.77</v>
      </c>
      <c r="H471" s="16">
        <f t="shared" si="134"/>
        <v>1059012.8999999985</v>
      </c>
      <c r="I471" s="53">
        <f t="shared" si="135"/>
        <v>0.02063018073230327</v>
      </c>
      <c r="J471" s="174"/>
      <c r="K471" s="256">
        <v>52415739.38</v>
      </c>
      <c r="L471" s="16">
        <f t="shared" si="136"/>
        <v>-23540.710000000894</v>
      </c>
      <c r="M471" s="53" t="str">
        <f t="shared" si="137"/>
        <v>N.M.</v>
      </c>
      <c r="N471" s="174"/>
      <c r="O471" s="256">
        <v>52419036.93</v>
      </c>
      <c r="P471" s="16">
        <f t="shared" si="138"/>
        <v>-26838.259999997914</v>
      </c>
      <c r="Q471" s="53">
        <f t="shared" si="139"/>
        <v>-0.0005119945266418674</v>
      </c>
    </row>
    <row r="472" spans="1:17" s="15" customFormat="1" ht="12.75" hidden="1" outlineLevel="2">
      <c r="A472" s="15" t="s">
        <v>1234</v>
      </c>
      <c r="B472" s="15" t="s">
        <v>1235</v>
      </c>
      <c r="C472" s="134" t="s">
        <v>1236</v>
      </c>
      <c r="D472" s="16"/>
      <c r="E472" s="16"/>
      <c r="F472" s="16">
        <v>-824954</v>
      </c>
      <c r="G472" s="16">
        <v>-783571</v>
      </c>
      <c r="H472" s="16">
        <f t="shared" si="134"/>
        <v>-41383</v>
      </c>
      <c r="I472" s="53">
        <f t="shared" si="135"/>
        <v>-0.05281333791066795</v>
      </c>
      <c r="J472" s="174"/>
      <c r="K472" s="256">
        <v>-767046</v>
      </c>
      <c r="L472" s="16">
        <f t="shared" si="136"/>
        <v>-57908</v>
      </c>
      <c r="M472" s="53" t="str">
        <f t="shared" si="137"/>
        <v>N.M.</v>
      </c>
      <c r="N472" s="174"/>
      <c r="O472" s="256">
        <v>-709138</v>
      </c>
      <c r="P472" s="16">
        <f t="shared" si="138"/>
        <v>-115816</v>
      </c>
      <c r="Q472" s="53">
        <f t="shared" si="139"/>
        <v>-0.16331941032633987</v>
      </c>
    </row>
    <row r="473" spans="1:17" s="15" customFormat="1" ht="12.75" hidden="1" outlineLevel="2">
      <c r="A473" s="15" t="s">
        <v>1237</v>
      </c>
      <c r="B473" s="15" t="s">
        <v>1238</v>
      </c>
      <c r="C473" s="134" t="s">
        <v>783</v>
      </c>
      <c r="D473" s="16"/>
      <c r="E473" s="16"/>
      <c r="F473" s="16">
        <v>74284.23</v>
      </c>
      <c r="G473" s="16">
        <v>197932.4</v>
      </c>
      <c r="H473" s="16">
        <f t="shared" si="134"/>
        <v>-123648.17</v>
      </c>
      <c r="I473" s="53">
        <f t="shared" si="135"/>
        <v>-0.624698988139385</v>
      </c>
      <c r="J473" s="174"/>
      <c r="K473" s="256">
        <v>37289.93</v>
      </c>
      <c r="L473" s="16">
        <f t="shared" si="136"/>
        <v>36994.299999999996</v>
      </c>
      <c r="M473" s="53" t="str">
        <f t="shared" si="137"/>
        <v>N.M.</v>
      </c>
      <c r="N473" s="174"/>
      <c r="O473" s="256">
        <v>28716.73</v>
      </c>
      <c r="P473" s="16">
        <f t="shared" si="138"/>
        <v>45567.5</v>
      </c>
      <c r="Q473" s="53">
        <f t="shared" si="139"/>
        <v>1.5867927859474251</v>
      </c>
    </row>
    <row r="474" spans="1:17" s="15" customFormat="1" ht="12.75" hidden="1" outlineLevel="2">
      <c r="A474" s="15" t="s">
        <v>1239</v>
      </c>
      <c r="B474" s="15" t="s">
        <v>1240</v>
      </c>
      <c r="C474" s="134" t="s">
        <v>789</v>
      </c>
      <c r="D474" s="16"/>
      <c r="E474" s="16"/>
      <c r="F474" s="16">
        <v>16976594.89</v>
      </c>
      <c r="G474" s="16">
        <v>22272556.91</v>
      </c>
      <c r="H474" s="16">
        <f t="shared" si="134"/>
        <v>-5295962.02</v>
      </c>
      <c r="I474" s="53">
        <f t="shared" si="135"/>
        <v>-0.23777970537465334</v>
      </c>
      <c r="J474" s="174"/>
      <c r="K474" s="256">
        <v>18165975.32</v>
      </c>
      <c r="L474" s="16">
        <f t="shared" si="136"/>
        <v>-1189380.4299999997</v>
      </c>
      <c r="M474" s="53" t="str">
        <f t="shared" si="137"/>
        <v>N.M.</v>
      </c>
      <c r="N474" s="174"/>
      <c r="O474" s="256">
        <v>18350250.05</v>
      </c>
      <c r="P474" s="16">
        <f t="shared" si="138"/>
        <v>-1373655.1600000001</v>
      </c>
      <c r="Q474" s="53">
        <f t="shared" si="139"/>
        <v>-0.07485757176371556</v>
      </c>
    </row>
    <row r="475" spans="1:17" s="15" customFormat="1" ht="12.75" hidden="1" outlineLevel="2">
      <c r="A475" s="15" t="s">
        <v>1241</v>
      </c>
      <c r="B475" s="15" t="s">
        <v>1242</v>
      </c>
      <c r="C475" s="134" t="s">
        <v>1243</v>
      </c>
      <c r="D475" s="16"/>
      <c r="E475" s="16"/>
      <c r="F475" s="16">
        <v>30855.34</v>
      </c>
      <c r="G475" s="16">
        <v>223726.69</v>
      </c>
      <c r="H475" s="16">
        <f t="shared" si="134"/>
        <v>-192871.35</v>
      </c>
      <c r="I475" s="53">
        <f t="shared" si="135"/>
        <v>-0.8620846712567016</v>
      </c>
      <c r="J475" s="174"/>
      <c r="K475" s="256">
        <v>37430.090000000004</v>
      </c>
      <c r="L475" s="16">
        <f t="shared" si="136"/>
        <v>-6574.750000000004</v>
      </c>
      <c r="M475" s="53" t="str">
        <f t="shared" si="137"/>
        <v>N.M.</v>
      </c>
      <c r="N475" s="174"/>
      <c r="O475" s="256">
        <v>34017.94</v>
      </c>
      <c r="P475" s="16">
        <f t="shared" si="138"/>
        <v>-3162.600000000002</v>
      </c>
      <c r="Q475" s="53">
        <f t="shared" si="139"/>
        <v>-0.09296859245445203</v>
      </c>
    </row>
    <row r="476" spans="1:17" s="15" customFormat="1" ht="12.75" hidden="1" outlineLevel="2">
      <c r="A476" s="15" t="s">
        <v>1244</v>
      </c>
      <c r="B476" s="15" t="s">
        <v>1245</v>
      </c>
      <c r="C476" s="134" t="s">
        <v>1246</v>
      </c>
      <c r="D476" s="16"/>
      <c r="E476" s="16"/>
      <c r="F476" s="16">
        <v>43683836.75</v>
      </c>
      <c r="G476" s="16">
        <v>40495241.94</v>
      </c>
      <c r="H476" s="16">
        <f t="shared" si="134"/>
        <v>3188594.8100000024</v>
      </c>
      <c r="I476" s="53">
        <f t="shared" si="135"/>
        <v>0.07873998665631883</v>
      </c>
      <c r="J476" s="174"/>
      <c r="K476" s="256">
        <v>43785298.11</v>
      </c>
      <c r="L476" s="16">
        <f t="shared" si="136"/>
        <v>-101461.3599999994</v>
      </c>
      <c r="M476" s="53" t="str">
        <f t="shared" si="137"/>
        <v>N.M.</v>
      </c>
      <c r="N476" s="174"/>
      <c r="O476" s="256">
        <v>43895112.39</v>
      </c>
      <c r="P476" s="16">
        <f t="shared" si="138"/>
        <v>-211275.6400000006</v>
      </c>
      <c r="Q476" s="53">
        <f t="shared" si="139"/>
        <v>-0.004813192824815104</v>
      </c>
    </row>
    <row r="477" spans="1:17" s="15" customFormat="1" ht="12.75" hidden="1" outlineLevel="2">
      <c r="A477" s="15" t="s">
        <v>1247</v>
      </c>
      <c r="B477" s="15" t="s">
        <v>1248</v>
      </c>
      <c r="C477" s="134" t="s">
        <v>1249</v>
      </c>
      <c r="D477" s="16"/>
      <c r="E477" s="16"/>
      <c r="F477" s="16">
        <v>41601057.88</v>
      </c>
      <c r="G477" s="16">
        <v>36931399</v>
      </c>
      <c r="H477" s="16">
        <f t="shared" si="134"/>
        <v>4669658.880000003</v>
      </c>
      <c r="I477" s="53">
        <f t="shared" si="135"/>
        <v>0.12644142941890726</v>
      </c>
      <c r="J477" s="174"/>
      <c r="K477" s="256">
        <v>41884048.72</v>
      </c>
      <c r="L477" s="16">
        <f t="shared" si="136"/>
        <v>-282990.8399999961</v>
      </c>
      <c r="M477" s="53" t="str">
        <f t="shared" si="137"/>
        <v>N.M.</v>
      </c>
      <c r="N477" s="174"/>
      <c r="O477" s="256">
        <v>42232048.27</v>
      </c>
      <c r="P477" s="16">
        <f t="shared" si="138"/>
        <v>-630990.3900000006</v>
      </c>
      <c r="Q477" s="53">
        <f t="shared" si="139"/>
        <v>-0.014941032127211115</v>
      </c>
    </row>
    <row r="478" spans="1:17" s="13" customFormat="1" ht="12.75" collapsed="1">
      <c r="A478" s="13" t="s">
        <v>280</v>
      </c>
      <c r="C478" s="110" t="s">
        <v>211</v>
      </c>
      <c r="D478" s="33"/>
      <c r="F478" s="33">
        <v>355417054.46999997</v>
      </c>
      <c r="G478" s="33">
        <v>345272102.28</v>
      </c>
      <c r="H478" s="74">
        <f>+F478-G478</f>
        <v>10144952.189999998</v>
      </c>
      <c r="I478" s="137">
        <f>IF(G478&lt;0,IF(H478=0,0,IF(OR(G478=0,F478=0),"N.M.",IF(ABS(H478/G478)&gt;=10,"N.M.",H478/(-G478)))),IF(H478=0,0,IF(OR(G478=0,F478=0),"N.M.",IF(ABS(H478/G478)&gt;=10,"N.M.",H478/G478))))</f>
        <v>0.02938248448979206</v>
      </c>
      <c r="J478" s="168"/>
      <c r="K478" s="33">
        <v>355420217.90999997</v>
      </c>
      <c r="L478" s="74">
        <f>+F478-K478</f>
        <v>-3163.439999997616</v>
      </c>
      <c r="M478" s="137" t="str">
        <f>IF(K478&lt;0,IF(L478=0,0,IF(OR(K478=0,N478=0),"N.M.",IF(ABS(L478/K478)&gt;=10,"N.M.",L478/(-K478)))),IF(L478=0,0,IF(OR(K478=0,N478=0),"N.M.",IF(ABS(L478/K478)&gt;=10,"N.M.",L478/K478))))</f>
        <v>N.M.</v>
      </c>
      <c r="N478" s="168"/>
      <c r="O478" s="33">
        <v>354501020.08</v>
      </c>
      <c r="P478" s="74">
        <f>+F478-O478</f>
        <v>916034.3899999857</v>
      </c>
      <c r="Q478" s="137">
        <f>IF(O478&lt;0,IF(P478=0,0,IF(OR(O478=0,F478=0),"N.M.",IF(ABS(P478/O478)&gt;=10,"N.M.",P478/(-O478)))),IF(P478=0,0,IF(OR(O478=0,F478=0),"N.M.",IF(ABS(P478/O478)&gt;=10,"N.M.",P478/O478))))</f>
        <v>0.0025840105898518005</v>
      </c>
    </row>
    <row r="479" spans="3:17" s="13" customFormat="1" ht="0.75" customHeight="1" hidden="1" outlineLevel="1">
      <c r="C479" s="110"/>
      <c r="D479" s="33"/>
      <c r="F479" s="33"/>
      <c r="G479" s="33"/>
      <c r="H479" s="74"/>
      <c r="I479" s="137"/>
      <c r="J479" s="168"/>
      <c r="K479" s="33"/>
      <c r="L479" s="74"/>
      <c r="M479" s="137"/>
      <c r="N479" s="168"/>
      <c r="O479" s="33"/>
      <c r="P479" s="74"/>
      <c r="Q479" s="137"/>
    </row>
    <row r="480" spans="1:17" s="15" customFormat="1" ht="12.75" hidden="1" outlineLevel="2">
      <c r="A480" s="15" t="s">
        <v>1250</v>
      </c>
      <c r="B480" s="15" t="s">
        <v>1251</v>
      </c>
      <c r="C480" s="134" t="s">
        <v>1252</v>
      </c>
      <c r="D480" s="16"/>
      <c r="E480" s="16"/>
      <c r="F480" s="16">
        <v>933245.3200000001</v>
      </c>
      <c r="G480" s="16">
        <v>1579990</v>
      </c>
      <c r="H480" s="16">
        <f>+F480-G480</f>
        <v>-646744.6799999999</v>
      </c>
      <c r="I480" s="53">
        <f>IF(G480&lt;0,IF(H480=0,0,IF(OR(G480=0,F480=0),"N.M.",IF(ABS(H480/G480)&gt;=10,"N.M.",H480/(-G480)))),IF(H480=0,0,IF(OR(G480=0,F480=0),"N.M.",IF(ABS(H480/G480)&gt;=10,"N.M.",H480/G480))))</f>
        <v>-0.4093346666751055</v>
      </c>
      <c r="J480" s="174"/>
      <c r="K480" s="256">
        <v>963193.16</v>
      </c>
      <c r="L480" s="16">
        <f>+F480-K480</f>
        <v>-29947.839999999967</v>
      </c>
      <c r="M480" s="53" t="str">
        <f>IF(K480&lt;0,IF(L480=0,0,IF(OR(K480=0,N480=0),"N.M.",IF(ABS(L480/K480)&gt;=10,"N.M.",L480/(-K480)))),IF(L480=0,0,IF(OR(K480=0,N480=0),"N.M.",IF(ABS(L480/K480)&gt;=10,"N.M.",L480/K480))))</f>
        <v>N.M.</v>
      </c>
      <c r="N480" s="174"/>
      <c r="O480" s="256">
        <v>993141</v>
      </c>
      <c r="P480" s="16">
        <f>+F480-O480</f>
        <v>-59895.679999999935</v>
      </c>
      <c r="Q480" s="53">
        <f>IF(O480&lt;0,IF(P480=0,0,IF(OR(O480=0,F480=0),"N.M.",IF(ABS(P480/O480)&gt;=10,"N.M.",P480/(-O480)))),IF(P480=0,0,IF(OR(O480=0,F480=0),"N.M.",IF(ABS(P480/O480)&gt;=10,"N.M.",P480/O480))))</f>
        <v>-0.06030934177523628</v>
      </c>
    </row>
    <row r="481" spans="1:17" s="13" customFormat="1" ht="12.75" collapsed="1">
      <c r="A481" s="13" t="s">
        <v>281</v>
      </c>
      <c r="C481" s="110" t="s">
        <v>212</v>
      </c>
      <c r="D481" s="33"/>
      <c r="F481" s="33">
        <v>933245.3200000001</v>
      </c>
      <c r="G481" s="33">
        <v>1579990</v>
      </c>
      <c r="H481" s="74">
        <f>+F481-G481</f>
        <v>-646744.6799999999</v>
      </c>
      <c r="I481" s="137">
        <f>IF(G481&lt;0,IF(H481=0,0,IF(OR(G481=0,F481=0),"N.M.",IF(ABS(H481/G481)&gt;=10,"N.M.",H481/(-G481)))),IF(H481=0,0,IF(OR(G481=0,F481=0),"N.M.",IF(ABS(H481/G481)&gt;=10,"N.M.",H481/G481))))</f>
        <v>-0.4093346666751055</v>
      </c>
      <c r="J481" s="168"/>
      <c r="K481" s="33">
        <v>963193.16</v>
      </c>
      <c r="L481" s="74">
        <f>+F481-K481</f>
        <v>-29947.839999999967</v>
      </c>
      <c r="M481" s="137" t="str">
        <f>IF(K481&lt;0,IF(L481=0,0,IF(OR(K481=0,N481=0),"N.M.",IF(ABS(L481/K481)&gt;=10,"N.M.",L481/(-K481)))),IF(L481=0,0,IF(OR(K481=0,N481=0),"N.M.",IF(ABS(L481/K481)&gt;=10,"N.M.",L481/K481))))</f>
        <v>N.M.</v>
      </c>
      <c r="N481" s="168"/>
      <c r="O481" s="33">
        <v>993141</v>
      </c>
      <c r="P481" s="74">
        <f>+F481-O481</f>
        <v>-59895.679999999935</v>
      </c>
      <c r="Q481" s="137">
        <f>IF(O481&lt;0,IF(P481=0,0,IF(OR(O481=0,F481=0),"N.M.",IF(ABS(P481/O481)&gt;=10,"N.M.",P481/(-O481)))),IF(P481=0,0,IF(OR(O481=0,F481=0),"N.M.",IF(ABS(P481/O481)&gt;=10,"N.M.",P481/O481))))</f>
        <v>-0.06030934177523628</v>
      </c>
    </row>
    <row r="482" spans="3:17" s="13" customFormat="1" ht="0.75" customHeight="1" hidden="1" outlineLevel="1">
      <c r="C482" s="110"/>
      <c r="D482" s="33"/>
      <c r="F482" s="33"/>
      <c r="G482" s="33"/>
      <c r="H482" s="74"/>
      <c r="I482" s="137"/>
      <c r="J482" s="168"/>
      <c r="K482" s="33"/>
      <c r="L482" s="74"/>
      <c r="M482" s="137"/>
      <c r="N482" s="168"/>
      <c r="O482" s="33"/>
      <c r="P482" s="74"/>
      <c r="Q482" s="137"/>
    </row>
    <row r="483" spans="1:17" s="15" customFormat="1" ht="12.75" hidden="1" outlineLevel="2">
      <c r="A483" s="15" t="s">
        <v>1253</v>
      </c>
      <c r="B483" s="15" t="s">
        <v>1254</v>
      </c>
      <c r="C483" s="134" t="s">
        <v>1255</v>
      </c>
      <c r="D483" s="16"/>
      <c r="E483" s="16"/>
      <c r="F483" s="16">
        <v>4900401.88</v>
      </c>
      <c r="G483" s="16">
        <v>3282171.88</v>
      </c>
      <c r="H483" s="16">
        <f aca="true" t="shared" si="140" ref="H483:H496">+F483-G483</f>
        <v>1618230</v>
      </c>
      <c r="I483" s="53">
        <f aca="true" t="shared" si="141" ref="I483:I496">IF(G483&lt;0,IF(H483=0,0,IF(OR(G483=0,F483=0),"N.M.",IF(ABS(H483/G483)&gt;=10,"N.M.",H483/(-G483)))),IF(H483=0,0,IF(OR(G483=0,F483=0),"N.M.",IF(ABS(H483/G483)&gt;=10,"N.M.",H483/G483))))</f>
        <v>0.49303633665888336</v>
      </c>
      <c r="J483" s="174"/>
      <c r="K483" s="256">
        <v>3105982.88</v>
      </c>
      <c r="L483" s="16">
        <f>+F483-K483</f>
        <v>1794419</v>
      </c>
      <c r="M483" s="53" t="str">
        <f>IF(K483&lt;0,IF(L483=0,0,IF(OR(K483=0,N483=0),"N.M.",IF(ABS(L483/K483)&gt;=10,"N.M.",L483/(-K483)))),IF(L483=0,0,IF(OR(K483=0,N483=0),"N.M.",IF(ABS(L483/K483)&gt;=10,"N.M.",L483/K483))))</f>
        <v>N.M.</v>
      </c>
      <c r="N483" s="174"/>
      <c r="O483" s="256">
        <v>863928.88</v>
      </c>
      <c r="P483" s="16">
        <f>+F483-O483</f>
        <v>4036473</v>
      </c>
      <c r="Q483" s="53">
        <f>IF(O483&lt;0,IF(P483=0,0,IF(OR(O483=0,F483=0),"N.M.",IF(ABS(P483/O483)&gt;=10,"N.M.",P483/(-O483)))),IF(P483=0,0,IF(OR(O483=0,F483=0),"N.M.",IF(ABS(P483/O483)&gt;=10,"N.M.",P483/O483))))</f>
        <v>4.672228343610877</v>
      </c>
    </row>
    <row r="484" spans="1:17" s="13" customFormat="1" ht="12.75" hidden="1" outlineLevel="1">
      <c r="A484" s="11" t="s">
        <v>282</v>
      </c>
      <c r="B484" s="11"/>
      <c r="C484" s="123" t="s">
        <v>222</v>
      </c>
      <c r="D484" s="18"/>
      <c r="E484" s="11"/>
      <c r="F484" s="18">
        <v>4900401.88</v>
      </c>
      <c r="G484" s="18">
        <v>3282171.88</v>
      </c>
      <c r="H484" s="51">
        <f t="shared" si="140"/>
        <v>1618230</v>
      </c>
      <c r="I484" s="136">
        <f t="shared" si="141"/>
        <v>0.49303633665888336</v>
      </c>
      <c r="J484" s="168"/>
      <c r="K484" s="18">
        <v>3105982.88</v>
      </c>
      <c r="L484" s="51">
        <f aca="true" t="shared" si="142" ref="L484:L496">+F484-K484</f>
        <v>1794419</v>
      </c>
      <c r="M484" s="136" t="str">
        <f aca="true" t="shared" si="143" ref="M484:M496">IF(K484&lt;0,IF(L484=0,0,IF(OR(K484=0,N484=0),"N.M.",IF(ABS(L484/K484)&gt;=10,"N.M.",L484/(-K484)))),IF(L484=0,0,IF(OR(K484=0,N484=0),"N.M.",IF(ABS(L484/K484)&gt;=10,"N.M.",L484/K484))))</f>
        <v>N.M.</v>
      </c>
      <c r="N484" s="168"/>
      <c r="O484" s="18">
        <v>863928.88</v>
      </c>
      <c r="P484" s="51">
        <f aca="true" t="shared" si="144" ref="P484:P496">+F484-O484</f>
        <v>4036473</v>
      </c>
      <c r="Q484" s="136">
        <f aca="true" t="shared" si="145" ref="Q484:Q496">IF(O484&lt;0,IF(P484=0,0,IF(OR(O484=0,F484=0),"N.M.",IF(ABS(P484/O484)&gt;=10,"N.M.",P484/(-O484)))),IF(P484=0,0,IF(OR(O484=0,F484=0),"N.M.",IF(ABS(P484/O484)&gt;=10,"N.M.",P484/O484))))</f>
        <v>4.672228343610877</v>
      </c>
    </row>
    <row r="485" spans="1:17" s="13" customFormat="1" ht="12.75" hidden="1" outlineLevel="1">
      <c r="A485" s="11" t="s">
        <v>283</v>
      </c>
      <c r="B485" s="11"/>
      <c r="C485" s="123" t="s">
        <v>223</v>
      </c>
      <c r="D485" s="18"/>
      <c r="E485" s="11"/>
      <c r="F485" s="18">
        <v>0</v>
      </c>
      <c r="G485" s="18">
        <v>0</v>
      </c>
      <c r="H485" s="51">
        <f t="shared" si="140"/>
        <v>0</v>
      </c>
      <c r="I485" s="136">
        <f t="shared" si="141"/>
        <v>0</v>
      </c>
      <c r="J485" s="168"/>
      <c r="K485" s="18">
        <v>0</v>
      </c>
      <c r="L485" s="51">
        <f t="shared" si="142"/>
        <v>0</v>
      </c>
      <c r="M485" s="136">
        <f t="shared" si="143"/>
        <v>0</v>
      </c>
      <c r="N485" s="168"/>
      <c r="O485" s="18">
        <v>0</v>
      </c>
      <c r="P485" s="51">
        <f t="shared" si="144"/>
        <v>0</v>
      </c>
      <c r="Q485" s="136">
        <f t="shared" si="145"/>
        <v>0</v>
      </c>
    </row>
    <row r="486" spans="1:17" s="13" customFormat="1" ht="12.75" hidden="1" outlineLevel="1">
      <c r="A486" s="11" t="s">
        <v>284</v>
      </c>
      <c r="B486" s="11"/>
      <c r="C486" s="123" t="s">
        <v>224</v>
      </c>
      <c r="D486" s="18"/>
      <c r="E486" s="11"/>
      <c r="F486" s="18">
        <v>0</v>
      </c>
      <c r="G486" s="18">
        <v>0</v>
      </c>
      <c r="H486" s="51">
        <f t="shared" si="140"/>
        <v>0</v>
      </c>
      <c r="I486" s="136">
        <f t="shared" si="141"/>
        <v>0</v>
      </c>
      <c r="J486" s="168"/>
      <c r="K486" s="18">
        <v>0</v>
      </c>
      <c r="L486" s="51">
        <f t="shared" si="142"/>
        <v>0</v>
      </c>
      <c r="M486" s="136">
        <f t="shared" si="143"/>
        <v>0</v>
      </c>
      <c r="N486" s="168"/>
      <c r="O486" s="18">
        <v>0</v>
      </c>
      <c r="P486" s="51">
        <f t="shared" si="144"/>
        <v>0</v>
      </c>
      <c r="Q486" s="136">
        <f t="shared" si="145"/>
        <v>0</v>
      </c>
    </row>
    <row r="487" spans="1:17" s="15" customFormat="1" ht="12.75" hidden="1" outlineLevel="2">
      <c r="A487" s="15" t="s">
        <v>1256</v>
      </c>
      <c r="B487" s="15" t="s">
        <v>1257</v>
      </c>
      <c r="C487" s="134" t="s">
        <v>1258</v>
      </c>
      <c r="D487" s="16"/>
      <c r="E487" s="16"/>
      <c r="F487" s="16">
        <v>5061696.74</v>
      </c>
      <c r="G487" s="16">
        <v>9665139.29</v>
      </c>
      <c r="H487" s="16">
        <f t="shared" si="140"/>
        <v>-4603442.549999999</v>
      </c>
      <c r="I487" s="53">
        <f t="shared" si="141"/>
        <v>-0.47629345132800455</v>
      </c>
      <c r="J487" s="174"/>
      <c r="K487" s="256">
        <v>5601137.52</v>
      </c>
      <c r="L487" s="16">
        <f>+F487-K487</f>
        <v>-539440.7799999993</v>
      </c>
      <c r="M487" s="53" t="str">
        <f>IF(K487&lt;0,IF(L487=0,0,IF(OR(K487=0,N487=0),"N.M.",IF(ABS(L487/K487)&gt;=10,"N.M.",L487/(-K487)))),IF(L487=0,0,IF(OR(K487=0,N487=0),"N.M.",IF(ABS(L487/K487)&gt;=10,"N.M.",L487/K487))))</f>
        <v>N.M.</v>
      </c>
      <c r="N487" s="174"/>
      <c r="O487" s="256">
        <v>5844355.89</v>
      </c>
      <c r="P487" s="16">
        <f>+F487-O487</f>
        <v>-782659.1499999994</v>
      </c>
      <c r="Q487" s="53">
        <f>IF(O487&lt;0,IF(P487=0,0,IF(OR(O487=0,F487=0),"N.M.",IF(ABS(P487/O487)&gt;=10,"N.M.",P487/(-O487)))),IF(P487=0,0,IF(OR(O487=0,F487=0),"N.M.",IF(ABS(P487/O487)&gt;=10,"N.M.",P487/O487))))</f>
        <v>-0.13391709278676378</v>
      </c>
    </row>
    <row r="488" spans="1:17" s="15" customFormat="1" ht="12.75" hidden="1" outlineLevel="2">
      <c r="A488" s="15" t="s">
        <v>1259</v>
      </c>
      <c r="B488" s="15" t="s">
        <v>1260</v>
      </c>
      <c r="C488" s="134" t="s">
        <v>1261</v>
      </c>
      <c r="D488" s="16"/>
      <c r="E488" s="16"/>
      <c r="F488" s="16">
        <v>650920</v>
      </c>
      <c r="G488" s="16">
        <v>0</v>
      </c>
      <c r="H488" s="16">
        <f t="shared" si="140"/>
        <v>650920</v>
      </c>
      <c r="I488" s="53" t="str">
        <f t="shared" si="141"/>
        <v>N.M.</v>
      </c>
      <c r="J488" s="174"/>
      <c r="K488" s="256">
        <v>909124</v>
      </c>
      <c r="L488" s="16">
        <f>+F488-K488</f>
        <v>-258204</v>
      </c>
      <c r="M488" s="53" t="str">
        <f>IF(K488&lt;0,IF(L488=0,0,IF(OR(K488=0,N488=0),"N.M.",IF(ABS(L488/K488)&gt;=10,"N.M.",L488/(-K488)))),IF(L488=0,0,IF(OR(K488=0,N488=0),"N.M.",IF(ABS(L488/K488)&gt;=10,"N.M.",L488/K488))))</f>
        <v>N.M.</v>
      </c>
      <c r="N488" s="174"/>
      <c r="O488" s="256">
        <v>0</v>
      </c>
      <c r="P488" s="16">
        <f>+F488-O488</f>
        <v>650920</v>
      </c>
      <c r="Q488" s="53" t="str">
        <f>IF(O488&lt;0,IF(P488=0,0,IF(OR(O488=0,F488=0),"N.M.",IF(ABS(P488/O488)&gt;=10,"N.M.",P488/(-O488)))),IF(P488=0,0,IF(OR(O488=0,F488=0),"N.M.",IF(ABS(P488/O488)&gt;=10,"N.M.",P488/O488))))</f>
        <v>N.M.</v>
      </c>
    </row>
    <row r="489" spans="1:17" s="15" customFormat="1" ht="12.75" hidden="1" outlineLevel="2">
      <c r="A489" s="15" t="s">
        <v>1262</v>
      </c>
      <c r="B489" s="15" t="s">
        <v>1263</v>
      </c>
      <c r="C489" s="134" t="s">
        <v>1264</v>
      </c>
      <c r="D489" s="16"/>
      <c r="E489" s="16"/>
      <c r="F489" s="16">
        <v>145834.16</v>
      </c>
      <c r="G489" s="16">
        <v>11337.12</v>
      </c>
      <c r="H489" s="16">
        <f t="shared" si="140"/>
        <v>134497.04</v>
      </c>
      <c r="I489" s="53" t="str">
        <f t="shared" si="141"/>
        <v>N.M.</v>
      </c>
      <c r="J489" s="174"/>
      <c r="K489" s="256">
        <v>163891.66</v>
      </c>
      <c r="L489" s="16">
        <f>+F489-K489</f>
        <v>-18057.5</v>
      </c>
      <c r="M489" s="53" t="str">
        <f>IF(K489&lt;0,IF(L489=0,0,IF(OR(K489=0,N489=0),"N.M.",IF(ABS(L489/K489)&gt;=10,"N.M.",L489/(-K489)))),IF(L489=0,0,IF(OR(K489=0,N489=0),"N.M.",IF(ABS(L489/K489)&gt;=10,"N.M.",L489/K489))))</f>
        <v>N.M.</v>
      </c>
      <c r="N489" s="174"/>
      <c r="O489" s="256">
        <v>177765.21</v>
      </c>
      <c r="P489" s="16">
        <f>+F489-O489</f>
        <v>-31931.04999999999</v>
      </c>
      <c r="Q489" s="53">
        <f>IF(O489&lt;0,IF(P489=0,0,IF(OR(O489=0,F489=0),"N.M.",IF(ABS(P489/O489)&gt;=10,"N.M.",P489/(-O489)))),IF(P489=0,0,IF(OR(O489=0,F489=0),"N.M.",IF(ABS(P489/O489)&gt;=10,"N.M.",P489/O489))))</f>
        <v>-0.17962485460456515</v>
      </c>
    </row>
    <row r="490" spans="1:17" s="15" customFormat="1" ht="12.75" hidden="1" outlineLevel="2">
      <c r="A490" s="15" t="s">
        <v>1265</v>
      </c>
      <c r="B490" s="15" t="s">
        <v>1266</v>
      </c>
      <c r="C490" s="134" t="s">
        <v>1267</v>
      </c>
      <c r="D490" s="16"/>
      <c r="E490" s="16"/>
      <c r="F490" s="16">
        <v>584</v>
      </c>
      <c r="G490" s="16">
        <v>532</v>
      </c>
      <c r="H490" s="16">
        <f t="shared" si="140"/>
        <v>52</v>
      </c>
      <c r="I490" s="53">
        <f t="shared" si="141"/>
        <v>0.09774436090225563</v>
      </c>
      <c r="J490" s="174"/>
      <c r="K490" s="256">
        <v>584</v>
      </c>
      <c r="L490" s="16">
        <f>+F490-K490</f>
        <v>0</v>
      </c>
      <c r="M490" s="53">
        <f>IF(K490&lt;0,IF(L490=0,0,IF(OR(K490=0,N490=0),"N.M.",IF(ABS(L490/K490)&gt;=10,"N.M.",L490/(-K490)))),IF(L490=0,0,IF(OR(K490=0,N490=0),"N.M.",IF(ABS(L490/K490)&gt;=10,"N.M.",L490/K490))))</f>
        <v>0</v>
      </c>
      <c r="N490" s="174"/>
      <c r="O490" s="256">
        <v>584</v>
      </c>
      <c r="P490" s="16">
        <f>+F490-O490</f>
        <v>0</v>
      </c>
      <c r="Q490" s="53">
        <f>IF(O490&lt;0,IF(P490=0,0,IF(OR(O490=0,F490=0),"N.M.",IF(ABS(P490/O490)&gt;=10,"N.M.",P490/(-O490)))),IF(P490=0,0,IF(OR(O490=0,F490=0),"N.M.",IF(ABS(P490/O490)&gt;=10,"N.M.",P490/O490))))</f>
        <v>0</v>
      </c>
    </row>
    <row r="491" spans="1:17" s="13" customFormat="1" ht="12.75" hidden="1" outlineLevel="1">
      <c r="A491" s="11" t="s">
        <v>285</v>
      </c>
      <c r="B491" s="11"/>
      <c r="C491" s="123" t="s">
        <v>225</v>
      </c>
      <c r="D491" s="18"/>
      <c r="E491" s="11"/>
      <c r="F491" s="18">
        <v>5859034.9</v>
      </c>
      <c r="G491" s="18">
        <v>9677008.409999998</v>
      </c>
      <c r="H491" s="51">
        <f t="shared" si="140"/>
        <v>-3817973.509999998</v>
      </c>
      <c r="I491" s="136">
        <f t="shared" si="141"/>
        <v>-0.3945406832606027</v>
      </c>
      <c r="J491" s="168"/>
      <c r="K491" s="18">
        <v>6674737.18</v>
      </c>
      <c r="L491" s="51">
        <f t="shared" si="142"/>
        <v>-815702.2799999993</v>
      </c>
      <c r="M491" s="136" t="str">
        <f t="shared" si="143"/>
        <v>N.M.</v>
      </c>
      <c r="N491" s="168"/>
      <c r="O491" s="18">
        <v>6022705.1</v>
      </c>
      <c r="P491" s="51">
        <f t="shared" si="144"/>
        <v>-163670.19999999925</v>
      </c>
      <c r="Q491" s="136">
        <f t="shared" si="145"/>
        <v>-0.0271755294809303</v>
      </c>
    </row>
    <row r="492" spans="1:17" s="15" customFormat="1" ht="12.75" hidden="1" outlineLevel="2">
      <c r="A492" s="15" t="s">
        <v>1268</v>
      </c>
      <c r="B492" s="15" t="s">
        <v>1269</v>
      </c>
      <c r="C492" s="134" t="s">
        <v>1270</v>
      </c>
      <c r="D492" s="16"/>
      <c r="E492" s="16"/>
      <c r="F492" s="16">
        <v>502516.71</v>
      </c>
      <c r="G492" s="16">
        <v>850763.84</v>
      </c>
      <c r="H492" s="16">
        <f t="shared" si="140"/>
        <v>-348247.12999999995</v>
      </c>
      <c r="I492" s="53">
        <f t="shared" si="141"/>
        <v>-0.40933466330679963</v>
      </c>
      <c r="J492" s="174"/>
      <c r="K492" s="256">
        <v>518642.47000000003</v>
      </c>
      <c r="L492" s="16">
        <f>+F492-K492</f>
        <v>-16125.76000000001</v>
      </c>
      <c r="M492" s="53" t="str">
        <f>IF(K492&lt;0,IF(L492=0,0,IF(OR(K492=0,N492=0),"N.M.",IF(ABS(L492/K492)&gt;=10,"N.M.",L492/(-K492)))),IF(L492=0,0,IF(OR(K492=0,N492=0),"N.M.",IF(ABS(L492/K492)&gt;=10,"N.M.",L492/K492))))</f>
        <v>N.M.</v>
      </c>
      <c r="N492" s="174"/>
      <c r="O492" s="256">
        <v>534768.23</v>
      </c>
      <c r="P492" s="16">
        <f>+F492-O492</f>
        <v>-32251.51999999996</v>
      </c>
      <c r="Q492" s="53">
        <f>IF(O492&lt;0,IF(P492=0,0,IF(OR(O492=0,F492=0),"N.M.",IF(ABS(P492/O492)&gt;=10,"N.M.",P492/(-O492)))),IF(P492=0,0,IF(OR(O492=0,F492=0),"N.M.",IF(ABS(P492/O492)&gt;=10,"N.M.",P492/O492))))</f>
        <v>-0.060309341861987505</v>
      </c>
    </row>
    <row r="493" spans="1:17" s="15" customFormat="1" ht="12.75" hidden="1" outlineLevel="2">
      <c r="A493" s="15" t="s">
        <v>1271</v>
      </c>
      <c r="B493" s="15" t="s">
        <v>1272</v>
      </c>
      <c r="C493" s="134" t="s">
        <v>1273</v>
      </c>
      <c r="D493" s="16"/>
      <c r="E493" s="16"/>
      <c r="F493" s="16">
        <v>1269159.99</v>
      </c>
      <c r="G493" s="16">
        <v>1205493.83</v>
      </c>
      <c r="H493" s="16">
        <f t="shared" si="140"/>
        <v>63666.159999999916</v>
      </c>
      <c r="I493" s="53">
        <f t="shared" si="141"/>
        <v>0.05281334372321085</v>
      </c>
      <c r="J493" s="174"/>
      <c r="K493" s="256">
        <v>1180070.75</v>
      </c>
      <c r="L493" s="16">
        <f>+F493-K493</f>
        <v>89089.23999999999</v>
      </c>
      <c r="M493" s="53" t="str">
        <f>IF(K493&lt;0,IF(L493=0,0,IF(OR(K493=0,N493=0),"N.M.",IF(ABS(L493/K493)&gt;=10,"N.M.",L493/(-K493)))),IF(L493=0,0,IF(OR(K493=0,N493=0),"N.M.",IF(ABS(L493/K493)&gt;=10,"N.M.",L493/K493))))</f>
        <v>N.M.</v>
      </c>
      <c r="N493" s="174"/>
      <c r="O493" s="256">
        <v>1090981.53</v>
      </c>
      <c r="P493" s="16">
        <f>+F493-O493</f>
        <v>178178.45999999996</v>
      </c>
      <c r="Q493" s="53">
        <f>IF(O493&lt;0,IF(P493=0,0,IF(OR(O493=0,F493=0),"N.M.",IF(ABS(P493/O493)&gt;=10,"N.M.",P493/(-O493)))),IF(P493=0,0,IF(OR(O493=0,F493=0),"N.M.",IF(ABS(P493/O493)&gt;=10,"N.M.",P493/O493))))</f>
        <v>0.1633194101828653</v>
      </c>
    </row>
    <row r="494" spans="1:17" s="13" customFormat="1" ht="12.75" hidden="1" outlineLevel="1">
      <c r="A494" s="11" t="s">
        <v>286</v>
      </c>
      <c r="B494" s="11"/>
      <c r="C494" s="123" t="s">
        <v>226</v>
      </c>
      <c r="D494" s="18"/>
      <c r="E494" s="11"/>
      <c r="F494" s="18">
        <v>1771676.7</v>
      </c>
      <c r="G494" s="18">
        <v>2056257.67</v>
      </c>
      <c r="H494" s="51">
        <f t="shared" si="140"/>
        <v>-284580.97</v>
      </c>
      <c r="I494" s="136">
        <f t="shared" si="141"/>
        <v>-0.1383975238861966</v>
      </c>
      <c r="J494" s="168"/>
      <c r="K494" s="18">
        <v>1698713.22</v>
      </c>
      <c r="L494" s="51">
        <f t="shared" si="142"/>
        <v>72963.47999999998</v>
      </c>
      <c r="M494" s="136" t="str">
        <f t="shared" si="143"/>
        <v>N.M.</v>
      </c>
      <c r="N494" s="168"/>
      <c r="O494" s="18">
        <v>1625749.76</v>
      </c>
      <c r="P494" s="51">
        <f t="shared" si="144"/>
        <v>145926.93999999994</v>
      </c>
      <c r="Q494" s="136">
        <f t="shared" si="145"/>
        <v>0.08975977951243859</v>
      </c>
    </row>
    <row r="495" spans="1:17" s="13" customFormat="1" ht="12.75" hidden="1" outlineLevel="1">
      <c r="A495" s="11" t="s">
        <v>287</v>
      </c>
      <c r="B495" s="11"/>
      <c r="C495" s="123" t="s">
        <v>227</v>
      </c>
      <c r="D495" s="18"/>
      <c r="E495" s="11"/>
      <c r="F495" s="18">
        <v>0</v>
      </c>
      <c r="G495" s="18">
        <v>0</v>
      </c>
      <c r="H495" s="51">
        <f t="shared" si="140"/>
        <v>0</v>
      </c>
      <c r="I495" s="136">
        <f t="shared" si="141"/>
        <v>0</v>
      </c>
      <c r="J495" s="168"/>
      <c r="K495" s="18">
        <v>0</v>
      </c>
      <c r="L495" s="51">
        <f t="shared" si="142"/>
        <v>0</v>
      </c>
      <c r="M495" s="136">
        <f t="shared" si="143"/>
        <v>0</v>
      </c>
      <c r="N495" s="168"/>
      <c r="O495" s="18">
        <v>0</v>
      </c>
      <c r="P495" s="51">
        <f t="shared" si="144"/>
        <v>0</v>
      </c>
      <c r="Q495" s="136">
        <f t="shared" si="145"/>
        <v>0</v>
      </c>
    </row>
    <row r="496" spans="1:17" s="13" customFormat="1" ht="12.75" collapsed="1">
      <c r="A496" s="13" t="s">
        <v>339</v>
      </c>
      <c r="C496" s="110" t="s">
        <v>213</v>
      </c>
      <c r="D496" s="33"/>
      <c r="F496" s="33">
        <v>12531113.48</v>
      </c>
      <c r="G496" s="33">
        <v>15015437.959999999</v>
      </c>
      <c r="H496" s="74">
        <f t="shared" si="140"/>
        <v>-2484324.4799999986</v>
      </c>
      <c r="I496" s="137">
        <f t="shared" si="141"/>
        <v>-0.1654513499118742</v>
      </c>
      <c r="J496" s="168"/>
      <c r="K496" s="33">
        <v>11479433.28</v>
      </c>
      <c r="L496" s="74">
        <f t="shared" si="142"/>
        <v>1051680.2000000011</v>
      </c>
      <c r="M496" s="137" t="str">
        <f t="shared" si="143"/>
        <v>N.M.</v>
      </c>
      <c r="N496" s="168"/>
      <c r="O496" s="33">
        <v>8512383.74</v>
      </c>
      <c r="P496" s="74">
        <f t="shared" si="144"/>
        <v>4018729.74</v>
      </c>
      <c r="Q496" s="137">
        <f t="shared" si="145"/>
        <v>0.47210392091651643</v>
      </c>
    </row>
    <row r="497" spans="3:17" ht="12.75">
      <c r="C497" s="126"/>
      <c r="E497" s="11"/>
      <c r="H497" s="18"/>
      <c r="I497" s="141"/>
      <c r="J497" s="166"/>
      <c r="K497" s="18"/>
      <c r="L497" s="18"/>
      <c r="M497" s="141"/>
      <c r="N497" s="166"/>
      <c r="O497" s="18"/>
      <c r="P497" s="18"/>
      <c r="Q497" s="141"/>
    </row>
    <row r="498" spans="3:17" ht="0.75" customHeight="1" hidden="1" outlineLevel="1">
      <c r="C498" s="126"/>
      <c r="E498" s="11"/>
      <c r="H498" s="18"/>
      <c r="I498" s="141"/>
      <c r="J498" s="166"/>
      <c r="K498" s="18"/>
      <c r="L498" s="18"/>
      <c r="M498" s="141"/>
      <c r="N498" s="166"/>
      <c r="O498" s="18"/>
      <c r="P498" s="18"/>
      <c r="Q498" s="141"/>
    </row>
    <row r="499" spans="1:17" s="15" customFormat="1" ht="12.75" hidden="1" outlineLevel="2">
      <c r="A499" s="15" t="s">
        <v>1274</v>
      </c>
      <c r="B499" s="15" t="s">
        <v>1275</v>
      </c>
      <c r="C499" s="134" t="s">
        <v>1276</v>
      </c>
      <c r="D499" s="16"/>
      <c r="E499" s="16"/>
      <c r="F499" s="16">
        <v>5979854.22</v>
      </c>
      <c r="G499" s="16">
        <v>9674484.54</v>
      </c>
      <c r="H499" s="16">
        <f aca="true" t="shared" si="146" ref="H499:H504">+F499-G499</f>
        <v>-3694630.3199999994</v>
      </c>
      <c r="I499" s="53">
        <f aca="true" t="shared" si="147" ref="I499:I504">IF(G499&lt;0,IF(H499=0,0,IF(OR(G499=0,F499=0),"N.M.",IF(ABS(H499/G499)&gt;=10,"N.M.",H499/(-G499)))),IF(H499=0,0,IF(OR(G499=0,F499=0),"N.M.",IF(ABS(H499/G499)&gt;=10,"N.M.",H499/G499))))</f>
        <v>-0.38189428126369196</v>
      </c>
      <c r="J499" s="174"/>
      <c r="K499" s="256">
        <v>5827104.8</v>
      </c>
      <c r="L499" s="16">
        <f aca="true" t="shared" si="148" ref="L499:L504">+F499-K499</f>
        <v>152749.41999999993</v>
      </c>
      <c r="M499" s="53" t="str">
        <f aca="true" t="shared" si="149" ref="M499:M504">IF(K499&lt;0,IF(L499=0,0,IF(OR(K499=0,N499=0),"N.M.",IF(ABS(L499/K499)&gt;=10,"N.M.",L499/(-K499)))),IF(L499=0,0,IF(OR(K499=0,N499=0),"N.M.",IF(ABS(L499/K499)&gt;=10,"N.M.",L499/K499))))</f>
        <v>N.M.</v>
      </c>
      <c r="N499" s="174"/>
      <c r="O499" s="256">
        <v>4013269.72</v>
      </c>
      <c r="P499" s="16">
        <f aca="true" t="shared" si="150" ref="P499:P504">+F499-O499</f>
        <v>1966584.4999999995</v>
      </c>
      <c r="Q499" s="53">
        <f aca="true" t="shared" si="151" ref="Q499:Q504">IF(O499&lt;0,IF(P499=0,0,IF(OR(O499=0,F499=0),"N.M.",IF(ABS(P499/O499)&gt;=10,"N.M.",P499/(-O499)))),IF(P499=0,0,IF(OR(O499=0,F499=0),"N.M.",IF(ABS(P499/O499)&gt;=10,"N.M.",P499/O499))))</f>
        <v>0.4900205162388137</v>
      </c>
    </row>
    <row r="500" spans="1:17" s="15" customFormat="1" ht="12.75" hidden="1" outlineLevel="2">
      <c r="A500" s="15" t="s">
        <v>1277</v>
      </c>
      <c r="B500" s="15" t="s">
        <v>1278</v>
      </c>
      <c r="C500" s="134" t="s">
        <v>1279</v>
      </c>
      <c r="D500" s="16"/>
      <c r="E500" s="16"/>
      <c r="F500" s="16">
        <v>0</v>
      </c>
      <c r="G500" s="16">
        <v>205606</v>
      </c>
      <c r="H500" s="16">
        <f t="shared" si="146"/>
        <v>-205606</v>
      </c>
      <c r="I500" s="53" t="str">
        <f t="shared" si="147"/>
        <v>N.M.</v>
      </c>
      <c r="J500" s="174"/>
      <c r="K500" s="256">
        <v>0</v>
      </c>
      <c r="L500" s="16">
        <f t="shared" si="148"/>
        <v>0</v>
      </c>
      <c r="M500" s="53">
        <f t="shared" si="149"/>
        <v>0</v>
      </c>
      <c r="N500" s="174"/>
      <c r="O500" s="256">
        <v>0</v>
      </c>
      <c r="P500" s="16">
        <f t="shared" si="150"/>
        <v>0</v>
      </c>
      <c r="Q500" s="53">
        <f t="shared" si="151"/>
        <v>0</v>
      </c>
    </row>
    <row r="501" spans="1:17" s="15" customFormat="1" ht="12.75" hidden="1" outlineLevel="2">
      <c r="A501" s="15" t="s">
        <v>1280</v>
      </c>
      <c r="B501" s="15" t="s">
        <v>1281</v>
      </c>
      <c r="C501" s="134" t="s">
        <v>1282</v>
      </c>
      <c r="D501" s="16"/>
      <c r="E501" s="16"/>
      <c r="F501" s="16">
        <v>0</v>
      </c>
      <c r="G501" s="16">
        <v>0</v>
      </c>
      <c r="H501" s="16">
        <f t="shared" si="146"/>
        <v>0</v>
      </c>
      <c r="I501" s="53">
        <f t="shared" si="147"/>
        <v>0</v>
      </c>
      <c r="J501" s="174"/>
      <c r="K501" s="256">
        <v>0</v>
      </c>
      <c r="L501" s="16">
        <f t="shared" si="148"/>
        <v>0</v>
      </c>
      <c r="M501" s="53">
        <f t="shared" si="149"/>
        <v>0</v>
      </c>
      <c r="N501" s="174"/>
      <c r="O501" s="256">
        <v>6526.89</v>
      </c>
      <c r="P501" s="16">
        <f t="shared" si="150"/>
        <v>-6526.89</v>
      </c>
      <c r="Q501" s="53" t="str">
        <f t="shared" si="151"/>
        <v>N.M.</v>
      </c>
    </row>
    <row r="502" spans="1:17" s="15" customFormat="1" ht="12.75" hidden="1" outlineLevel="2">
      <c r="A502" s="15" t="s">
        <v>1283</v>
      </c>
      <c r="B502" s="15" t="s">
        <v>1284</v>
      </c>
      <c r="C502" s="134" t="s">
        <v>1285</v>
      </c>
      <c r="D502" s="16"/>
      <c r="E502" s="16"/>
      <c r="F502" s="16">
        <v>-2839116</v>
      </c>
      <c r="G502" s="16">
        <v>-4388627</v>
      </c>
      <c r="H502" s="16">
        <f t="shared" si="146"/>
        <v>1549511</v>
      </c>
      <c r="I502" s="53">
        <f t="shared" si="147"/>
        <v>0.3530742074913179</v>
      </c>
      <c r="J502" s="174"/>
      <c r="K502" s="256">
        <v>-2089640</v>
      </c>
      <c r="L502" s="16">
        <f t="shared" si="148"/>
        <v>-749476</v>
      </c>
      <c r="M502" s="53" t="str">
        <f t="shared" si="149"/>
        <v>N.M.</v>
      </c>
      <c r="N502" s="174"/>
      <c r="O502" s="256">
        <v>-1717192</v>
      </c>
      <c r="P502" s="16">
        <f t="shared" si="150"/>
        <v>-1121924</v>
      </c>
      <c r="Q502" s="53">
        <f t="shared" si="151"/>
        <v>-0.6533480239833402</v>
      </c>
    </row>
    <row r="503" spans="1:17" s="15" customFormat="1" ht="12.75" hidden="1" outlineLevel="2">
      <c r="A503" s="15" t="s">
        <v>1286</v>
      </c>
      <c r="B503" s="15" t="s">
        <v>1287</v>
      </c>
      <c r="C503" s="134" t="s">
        <v>1288</v>
      </c>
      <c r="D503" s="16"/>
      <c r="E503" s="16"/>
      <c r="F503" s="16">
        <v>146460</v>
      </c>
      <c r="G503" s="16">
        <v>162439.09</v>
      </c>
      <c r="H503" s="16">
        <f t="shared" si="146"/>
        <v>-15979.089999999997</v>
      </c>
      <c r="I503" s="53">
        <f t="shared" si="147"/>
        <v>-0.09836973354135385</v>
      </c>
      <c r="J503" s="174"/>
      <c r="K503" s="256">
        <v>44592</v>
      </c>
      <c r="L503" s="16">
        <f t="shared" si="148"/>
        <v>101868</v>
      </c>
      <c r="M503" s="53" t="str">
        <f t="shared" si="149"/>
        <v>N.M.</v>
      </c>
      <c r="N503" s="174"/>
      <c r="O503" s="256">
        <v>61</v>
      </c>
      <c r="P503" s="16">
        <f t="shared" si="150"/>
        <v>146399</v>
      </c>
      <c r="Q503" s="53" t="str">
        <f t="shared" si="151"/>
        <v>N.M.</v>
      </c>
    </row>
    <row r="504" spans="1:17" ht="12.75" collapsed="1">
      <c r="A504" s="11" t="s">
        <v>288</v>
      </c>
      <c r="C504" s="128" t="s">
        <v>214</v>
      </c>
      <c r="E504" s="11"/>
      <c r="F504" s="18">
        <v>3287198.2199999997</v>
      </c>
      <c r="G504" s="18">
        <v>5653902.629999999</v>
      </c>
      <c r="H504" s="51">
        <f t="shared" si="146"/>
        <v>-2366704.409999999</v>
      </c>
      <c r="I504" s="136">
        <f t="shared" si="147"/>
        <v>-0.41859659864711884</v>
      </c>
      <c r="J504" s="166"/>
      <c r="K504" s="18">
        <v>3782056.8</v>
      </c>
      <c r="L504" s="51">
        <f t="shared" si="148"/>
        <v>-494858.5800000001</v>
      </c>
      <c r="M504" s="136" t="str">
        <f t="shared" si="149"/>
        <v>N.M.</v>
      </c>
      <c r="N504" s="166"/>
      <c r="O504" s="18">
        <v>2302665.6100000003</v>
      </c>
      <c r="P504" s="51">
        <f t="shared" si="150"/>
        <v>984532.6099999994</v>
      </c>
      <c r="Q504" s="136">
        <f t="shared" si="151"/>
        <v>0.4275621287452151</v>
      </c>
    </row>
    <row r="505" spans="3:17" ht="0.75" customHeight="1" hidden="1" outlineLevel="1">
      <c r="C505" s="128"/>
      <c r="E505" s="11"/>
      <c r="H505" s="51"/>
      <c r="I505" s="136"/>
      <c r="J505" s="166"/>
      <c r="K505" s="18"/>
      <c r="L505" s="51"/>
      <c r="M505" s="136"/>
      <c r="N505" s="166"/>
      <c r="O505" s="18"/>
      <c r="P505" s="51"/>
      <c r="Q505" s="136"/>
    </row>
    <row r="506" spans="1:17" s="15" customFormat="1" ht="12.75" hidden="1" outlineLevel="2">
      <c r="A506" s="15" t="s">
        <v>1289</v>
      </c>
      <c r="B506" s="15" t="s">
        <v>1290</v>
      </c>
      <c r="C506" s="134" t="s">
        <v>1291</v>
      </c>
      <c r="D506" s="16"/>
      <c r="E506" s="16"/>
      <c r="F506" s="16">
        <v>90337.25</v>
      </c>
      <c r="G506" s="16">
        <v>42143.37</v>
      </c>
      <c r="H506" s="16">
        <f>+F506-G506</f>
        <v>48193.88</v>
      </c>
      <c r="I506" s="53">
        <f>IF(G506&lt;0,IF(H506=0,0,IF(OR(G506=0,F506=0),"N.M.",IF(ABS(H506/G506)&gt;=10,"N.M.",H506/(-G506)))),IF(H506=0,0,IF(OR(G506=0,F506=0),"N.M.",IF(ABS(H506/G506)&gt;=10,"N.M.",H506/G506))))</f>
        <v>1.1435696765588512</v>
      </c>
      <c r="J506" s="174"/>
      <c r="K506" s="256">
        <v>90337.25</v>
      </c>
      <c r="L506" s="16">
        <f>+F506-K506</f>
        <v>0</v>
      </c>
      <c r="M506" s="53">
        <f>IF(K506&lt;0,IF(L506=0,0,IF(OR(K506=0,N506=0),"N.M.",IF(ABS(L506/K506)&gt;=10,"N.M.",L506/(-K506)))),IF(L506=0,0,IF(OR(K506=0,N506=0),"N.M.",IF(ABS(L506/K506)&gt;=10,"N.M.",L506/K506))))</f>
        <v>0</v>
      </c>
      <c r="N506" s="174"/>
      <c r="O506" s="256">
        <v>93401.81</v>
      </c>
      <c r="P506" s="16">
        <f>+F506-O506</f>
        <v>-3064.5599999999977</v>
      </c>
      <c r="Q506" s="53">
        <f>IF(O506&lt;0,IF(P506=0,0,IF(OR(O506=0,F506=0),"N.M.",IF(ABS(P506/O506)&gt;=10,"N.M.",P506/(-O506)))),IF(P506=0,0,IF(OR(O506=0,F506=0),"N.M.",IF(ABS(P506/O506)&gt;=10,"N.M.",P506/O506))))</f>
        <v>-0.03281049906848698</v>
      </c>
    </row>
    <row r="507" spans="1:17" ht="12.75" collapsed="1">
      <c r="A507" s="11" t="s">
        <v>289</v>
      </c>
      <c r="C507" s="128" t="s">
        <v>215</v>
      </c>
      <c r="E507" s="11"/>
      <c r="F507" s="18">
        <v>90337.25</v>
      </c>
      <c r="G507" s="18">
        <v>42143.37</v>
      </c>
      <c r="H507" s="51">
        <f>+F507-G507</f>
        <v>48193.88</v>
      </c>
      <c r="I507" s="136">
        <f>IF(G507&lt;0,IF(H507=0,0,IF(OR(G507=0,F507=0),"N.M.",IF(ABS(H507/G507)&gt;=10,"N.M.",H507/(-G507)))),IF(H507=0,0,IF(OR(G507=0,F507=0),"N.M.",IF(ABS(H507/G507)&gt;=10,"N.M.",H507/G507))))</f>
        <v>1.1435696765588512</v>
      </c>
      <c r="J507" s="166"/>
      <c r="K507" s="18">
        <v>90337.25</v>
      </c>
      <c r="L507" s="51">
        <f>+F507-K507</f>
        <v>0</v>
      </c>
      <c r="M507" s="136">
        <f>IF(K507&lt;0,IF(L507=0,0,IF(OR(K507=0,N507=0),"N.M.",IF(ABS(L507/K507)&gt;=10,"N.M.",L507/(-K507)))),IF(L507=0,0,IF(OR(K507=0,N507=0),"N.M.",IF(ABS(L507/K507)&gt;=10,"N.M.",L507/K507))))</f>
        <v>0</v>
      </c>
      <c r="N507" s="166"/>
      <c r="O507" s="18">
        <v>93401.81</v>
      </c>
      <c r="P507" s="51">
        <f>+F507-O507</f>
        <v>-3064.5599999999977</v>
      </c>
      <c r="Q507" s="136">
        <f>IF(O507&lt;0,IF(P507=0,0,IF(OR(O507=0,F507=0),"N.M.",IF(ABS(P507/O507)&gt;=10,"N.M.",P507/(-O507)))),IF(P507=0,0,IF(OR(O507=0,F507=0),"N.M.",IF(ABS(P507/O507)&gt;=10,"N.M.",P507/O507))))</f>
        <v>-0.03281049906848698</v>
      </c>
    </row>
    <row r="508" spans="3:17" ht="0.75" customHeight="1" hidden="1" outlineLevel="1">
      <c r="C508" s="128"/>
      <c r="E508" s="11"/>
      <c r="H508" s="51"/>
      <c r="I508" s="136"/>
      <c r="J508" s="166"/>
      <c r="K508" s="18"/>
      <c r="L508" s="51"/>
      <c r="M508" s="136"/>
      <c r="N508" s="166"/>
      <c r="O508" s="18"/>
      <c r="P508" s="51"/>
      <c r="Q508" s="136"/>
    </row>
    <row r="509" spans="1:17" ht="12.75" collapsed="1">
      <c r="A509" s="11" t="s">
        <v>290</v>
      </c>
      <c r="C509" s="128" t="s">
        <v>216</v>
      </c>
      <c r="E509" s="11"/>
      <c r="F509" s="18">
        <v>0</v>
      </c>
      <c r="G509" s="18">
        <v>0</v>
      </c>
      <c r="H509" s="51">
        <f>+F509-G509</f>
        <v>0</v>
      </c>
      <c r="I509" s="136">
        <f>IF(G509&lt;0,IF(H509=0,0,IF(OR(G509=0,F509=0),"N.M.",IF(ABS(H509/G509)&gt;=10,"N.M.",H509/(-G509)))),IF(H509=0,0,IF(OR(G509=0,F509=0),"N.M.",IF(ABS(H509/G509)&gt;=10,"N.M.",H509/G509))))</f>
        <v>0</v>
      </c>
      <c r="J509" s="166"/>
      <c r="K509" s="18">
        <v>0</v>
      </c>
      <c r="L509" s="51">
        <f>+F509-K509</f>
        <v>0</v>
      </c>
      <c r="M509" s="136">
        <f>IF(K509&lt;0,IF(L509=0,0,IF(OR(K509=0,N509=0),"N.M.",IF(ABS(L509/K509)&gt;=10,"N.M.",L509/(-K509)))),IF(L509=0,0,IF(OR(K509=0,N509=0),"N.M.",IF(ABS(L509/K509)&gt;=10,"N.M.",L509/K509))))</f>
        <v>0</v>
      </c>
      <c r="N509" s="166"/>
      <c r="O509" s="18">
        <v>0</v>
      </c>
      <c r="P509" s="51">
        <f>+F509-O509</f>
        <v>0</v>
      </c>
      <c r="Q509" s="136">
        <f>IF(O509&lt;0,IF(P509=0,0,IF(OR(O509=0,F509=0),"N.M.",IF(ABS(P509/O509)&gt;=10,"N.M.",P509/(-O509)))),IF(P509=0,0,IF(OR(O509=0,F509=0),"N.M.",IF(ABS(P509/O509)&gt;=10,"N.M.",P509/O509))))</f>
        <v>0</v>
      </c>
    </row>
    <row r="510" spans="3:17" ht="0.75" customHeight="1" hidden="1" outlineLevel="1">
      <c r="C510" s="128"/>
      <c r="E510" s="11"/>
      <c r="H510" s="51"/>
      <c r="I510" s="136"/>
      <c r="J510" s="166"/>
      <c r="K510" s="18"/>
      <c r="L510" s="51"/>
      <c r="M510" s="136"/>
      <c r="N510" s="166"/>
      <c r="O510" s="18"/>
      <c r="P510" s="51"/>
      <c r="Q510" s="136"/>
    </row>
    <row r="511" spans="1:17" ht="12.75" collapsed="1">
      <c r="A511" s="11" t="s">
        <v>291</v>
      </c>
      <c r="C511" s="128" t="s">
        <v>217</v>
      </c>
      <c r="E511" s="11"/>
      <c r="F511" s="18">
        <v>0</v>
      </c>
      <c r="G511" s="18">
        <v>0</v>
      </c>
      <c r="H511" s="51">
        <f>+F511-G511</f>
        <v>0</v>
      </c>
      <c r="I511" s="136">
        <f>IF(G511&lt;0,IF(H511=0,0,IF(OR(G511=0,F511=0),"N.M.",IF(ABS(H511/G511)&gt;=10,"N.M.",H511/(-G511)))),IF(H511=0,0,IF(OR(G511=0,F511=0),"N.M.",IF(ABS(H511/G511)&gt;=10,"N.M.",H511/G511))))</f>
        <v>0</v>
      </c>
      <c r="J511" s="166"/>
      <c r="K511" s="18">
        <v>0</v>
      </c>
      <c r="L511" s="51">
        <f>+F511-K511</f>
        <v>0</v>
      </c>
      <c r="M511" s="136">
        <f>IF(K511&lt;0,IF(L511=0,0,IF(OR(K511=0,N511=0),"N.M.",IF(ABS(L511/K511)&gt;=10,"N.M.",L511/(-K511)))),IF(L511=0,0,IF(OR(K511=0,N511=0),"N.M.",IF(ABS(L511/K511)&gt;=10,"N.M.",L511/K511))))</f>
        <v>0</v>
      </c>
      <c r="N511" s="166"/>
      <c r="O511" s="18">
        <v>0</v>
      </c>
      <c r="P511" s="51">
        <f>+F511-O511</f>
        <v>0</v>
      </c>
      <c r="Q511" s="136">
        <f>IF(O511&lt;0,IF(P511=0,0,IF(OR(O511=0,F511=0),"N.M.",IF(ABS(P511/O511)&gt;=10,"N.M.",P511/(-O511)))),IF(P511=0,0,IF(OR(O511=0,F511=0),"N.M.",IF(ABS(P511/O511)&gt;=10,"N.M.",P511/O511))))</f>
        <v>0</v>
      </c>
    </row>
    <row r="512" spans="3:17" ht="0.75" customHeight="1" hidden="1" outlineLevel="1">
      <c r="C512" s="128"/>
      <c r="E512" s="11"/>
      <c r="H512" s="51"/>
      <c r="I512" s="136"/>
      <c r="J512" s="166"/>
      <c r="K512" s="18"/>
      <c r="L512" s="51"/>
      <c r="M512" s="136"/>
      <c r="N512" s="166"/>
      <c r="O512" s="18"/>
      <c r="P512" s="51"/>
      <c r="Q512" s="136"/>
    </row>
    <row r="513" spans="1:17" s="15" customFormat="1" ht="12.75" hidden="1" outlineLevel="2">
      <c r="A513" s="15" t="s">
        <v>1292</v>
      </c>
      <c r="B513" s="15" t="s">
        <v>1293</v>
      </c>
      <c r="C513" s="134" t="s">
        <v>218</v>
      </c>
      <c r="D513" s="16"/>
      <c r="E513" s="16"/>
      <c r="F513" s="16">
        <v>14378.39</v>
      </c>
      <c r="G513" s="16">
        <v>292918.33</v>
      </c>
      <c r="H513" s="16">
        <f aca="true" t="shared" si="152" ref="H513:H522">+F513-G513</f>
        <v>-278539.94</v>
      </c>
      <c r="I513" s="53">
        <f aca="true" t="shared" si="153" ref="I513:I522">IF(G513&lt;0,IF(H513=0,0,IF(OR(G513=0,F513=0),"N.M.",IF(ABS(H513/G513)&gt;=10,"N.M.",H513/(-G513)))),IF(H513=0,0,IF(OR(G513=0,F513=0),"N.M.",IF(ABS(H513/G513)&gt;=10,"N.M.",H513/G513))))</f>
        <v>-0.9509133143016348</v>
      </c>
      <c r="J513" s="174"/>
      <c r="K513" s="256">
        <v>14378.39</v>
      </c>
      <c r="L513" s="16">
        <f aca="true" t="shared" si="154" ref="L513:L522">+F513-K513</f>
        <v>0</v>
      </c>
      <c r="M513" s="53">
        <f aca="true" t="shared" si="155" ref="M513:M522">IF(K513&lt;0,IF(L513=0,0,IF(OR(K513=0,N513=0),"N.M.",IF(ABS(L513/K513)&gt;=10,"N.M.",L513/(-K513)))),IF(L513=0,0,IF(OR(K513=0,N513=0),"N.M.",IF(ABS(L513/K513)&gt;=10,"N.M.",L513/K513))))</f>
        <v>0</v>
      </c>
      <c r="N513" s="174"/>
      <c r="O513" s="256">
        <v>14378.39</v>
      </c>
      <c r="P513" s="16">
        <f aca="true" t="shared" si="156" ref="P513:P522">+F513-O513</f>
        <v>0</v>
      </c>
      <c r="Q513" s="53">
        <f aca="true" t="shared" si="157" ref="Q513:Q522">IF(O513&lt;0,IF(P513=0,0,IF(OR(O513=0,F513=0),"N.M.",IF(ABS(P513/O513)&gt;=10,"N.M.",P513/(-O513)))),IF(P513=0,0,IF(OR(O513=0,F513=0),"N.M.",IF(ABS(P513/O513)&gt;=10,"N.M.",P513/O513))))</f>
        <v>0</v>
      </c>
    </row>
    <row r="514" spans="1:17" s="15" customFormat="1" ht="12.75" hidden="1" outlineLevel="2">
      <c r="A514" s="15" t="s">
        <v>1294</v>
      </c>
      <c r="B514" s="15" t="s">
        <v>1295</v>
      </c>
      <c r="C514" s="134" t="s">
        <v>1296</v>
      </c>
      <c r="D514" s="16"/>
      <c r="E514" s="16"/>
      <c r="F514" s="16">
        <v>643785.25</v>
      </c>
      <c r="G514" s="16">
        <v>807421.64</v>
      </c>
      <c r="H514" s="16">
        <f t="shared" si="152"/>
        <v>-163636.39</v>
      </c>
      <c r="I514" s="53">
        <f t="shared" si="153"/>
        <v>-0.20266535090637403</v>
      </c>
      <c r="J514" s="174"/>
      <c r="K514" s="256">
        <v>791882.64</v>
      </c>
      <c r="L514" s="16">
        <f t="shared" si="154"/>
        <v>-148097.39</v>
      </c>
      <c r="M514" s="53" t="str">
        <f t="shared" si="155"/>
        <v>N.M.</v>
      </c>
      <c r="N514" s="174"/>
      <c r="O514" s="256">
        <v>827471.65</v>
      </c>
      <c r="P514" s="16">
        <f t="shared" si="156"/>
        <v>-183686.40000000002</v>
      </c>
      <c r="Q514" s="53">
        <f t="shared" si="157"/>
        <v>-0.22198512782885071</v>
      </c>
    </row>
    <row r="515" spans="1:17" s="15" customFormat="1" ht="12.75" hidden="1" outlineLevel="2">
      <c r="A515" s="15" t="s">
        <v>1297</v>
      </c>
      <c r="B515" s="15" t="s">
        <v>1298</v>
      </c>
      <c r="C515" s="134" t="s">
        <v>1299</v>
      </c>
      <c r="D515" s="16"/>
      <c r="E515" s="16"/>
      <c r="F515" s="16">
        <v>66704.35</v>
      </c>
      <c r="G515" s="16">
        <v>0</v>
      </c>
      <c r="H515" s="16">
        <f t="shared" si="152"/>
        <v>66704.35</v>
      </c>
      <c r="I515" s="53" t="str">
        <f t="shared" si="153"/>
        <v>N.M.</v>
      </c>
      <c r="J515" s="174"/>
      <c r="K515" s="256">
        <v>40201.61</v>
      </c>
      <c r="L515" s="16">
        <f t="shared" si="154"/>
        <v>26502.740000000005</v>
      </c>
      <c r="M515" s="53" t="str">
        <f t="shared" si="155"/>
        <v>N.M.</v>
      </c>
      <c r="N515" s="174"/>
      <c r="O515" s="256">
        <v>97251.23</v>
      </c>
      <c r="P515" s="16">
        <f t="shared" si="156"/>
        <v>-30546.87999999999</v>
      </c>
      <c r="Q515" s="53">
        <f t="shared" si="157"/>
        <v>-0.31410276250490604</v>
      </c>
    </row>
    <row r="516" spans="1:17" s="15" customFormat="1" ht="12.75" hidden="1" outlineLevel="2">
      <c r="A516" s="15" t="s">
        <v>1300</v>
      </c>
      <c r="B516" s="15" t="s">
        <v>1301</v>
      </c>
      <c r="C516" s="134" t="s">
        <v>1302</v>
      </c>
      <c r="D516" s="16"/>
      <c r="E516" s="16"/>
      <c r="F516" s="16">
        <v>245258.44</v>
      </c>
      <c r="G516" s="16">
        <v>237446.85</v>
      </c>
      <c r="H516" s="16">
        <f t="shared" si="152"/>
        <v>7811.5899999999965</v>
      </c>
      <c r="I516" s="53">
        <f t="shared" si="153"/>
        <v>0.03289826754913782</v>
      </c>
      <c r="J516" s="174"/>
      <c r="K516" s="256">
        <v>244646.82</v>
      </c>
      <c r="L516" s="16">
        <f t="shared" si="154"/>
        <v>611.6199999999953</v>
      </c>
      <c r="M516" s="53" t="str">
        <f t="shared" si="155"/>
        <v>N.M.</v>
      </c>
      <c r="N516" s="174"/>
      <c r="O516" s="256">
        <v>243963.72</v>
      </c>
      <c r="P516" s="16">
        <f t="shared" si="156"/>
        <v>1294.7200000000012</v>
      </c>
      <c r="Q516" s="53">
        <f t="shared" si="157"/>
        <v>0.005307018600962476</v>
      </c>
    </row>
    <row r="517" spans="1:17" s="15" customFormat="1" ht="12.75" hidden="1" outlineLevel="2">
      <c r="A517" s="15" t="s">
        <v>1303</v>
      </c>
      <c r="B517" s="15" t="s">
        <v>1304</v>
      </c>
      <c r="C517" s="134" t="s">
        <v>1305</v>
      </c>
      <c r="D517" s="16"/>
      <c r="E517" s="16"/>
      <c r="F517" s="16">
        <v>171271</v>
      </c>
      <c r="G517" s="16">
        <v>175781.21</v>
      </c>
      <c r="H517" s="16">
        <f t="shared" si="152"/>
        <v>-4510.209999999992</v>
      </c>
      <c r="I517" s="53">
        <f t="shared" si="153"/>
        <v>-0.025658089394196296</v>
      </c>
      <c r="J517" s="174"/>
      <c r="K517" s="256">
        <v>171637</v>
      </c>
      <c r="L517" s="16">
        <f t="shared" si="154"/>
        <v>-366</v>
      </c>
      <c r="M517" s="53" t="str">
        <f t="shared" si="155"/>
        <v>N.M.</v>
      </c>
      <c r="N517" s="174"/>
      <c r="O517" s="256">
        <v>172006</v>
      </c>
      <c r="P517" s="16">
        <f t="shared" si="156"/>
        <v>-735</v>
      </c>
      <c r="Q517" s="53">
        <f t="shared" si="157"/>
        <v>-0.0042731067520900435</v>
      </c>
    </row>
    <row r="518" spans="1:17" s="15" customFormat="1" ht="12.75" hidden="1" outlineLevel="2">
      <c r="A518" s="15" t="s">
        <v>1306</v>
      </c>
      <c r="B518" s="15" t="s">
        <v>1307</v>
      </c>
      <c r="C518" s="134" t="s">
        <v>1308</v>
      </c>
      <c r="D518" s="16"/>
      <c r="E518" s="16"/>
      <c r="F518" s="16">
        <v>987972.74</v>
      </c>
      <c r="G518" s="16">
        <v>15751.470000000001</v>
      </c>
      <c r="H518" s="16">
        <f t="shared" si="152"/>
        <v>972221.27</v>
      </c>
      <c r="I518" s="53" t="str">
        <f t="shared" si="153"/>
        <v>N.M.</v>
      </c>
      <c r="J518" s="174"/>
      <c r="K518" s="256">
        <v>987972.74</v>
      </c>
      <c r="L518" s="16">
        <f t="shared" si="154"/>
        <v>0</v>
      </c>
      <c r="M518" s="53">
        <f t="shared" si="155"/>
        <v>0</v>
      </c>
      <c r="N518" s="174"/>
      <c r="O518" s="256">
        <v>1031514.73</v>
      </c>
      <c r="P518" s="16">
        <f t="shared" si="156"/>
        <v>-43541.98999999999</v>
      </c>
      <c r="Q518" s="53">
        <f t="shared" si="157"/>
        <v>-0.04221169968169043</v>
      </c>
    </row>
    <row r="519" spans="1:17" s="15" customFormat="1" ht="12.75" hidden="1" outlineLevel="2">
      <c r="A519" s="15" t="s">
        <v>1309</v>
      </c>
      <c r="B519" s="15" t="s">
        <v>1310</v>
      </c>
      <c r="C519" s="134" t="s">
        <v>1311</v>
      </c>
      <c r="D519" s="16"/>
      <c r="E519" s="16"/>
      <c r="F519" s="16">
        <v>309624.02</v>
      </c>
      <c r="G519" s="16">
        <v>651840</v>
      </c>
      <c r="H519" s="16">
        <f t="shared" si="152"/>
        <v>-342215.98</v>
      </c>
      <c r="I519" s="53">
        <f t="shared" si="153"/>
        <v>-0.5249999693176239</v>
      </c>
      <c r="J519" s="174"/>
      <c r="K519" s="256">
        <v>325920.02</v>
      </c>
      <c r="L519" s="16">
        <f t="shared" si="154"/>
        <v>-16296</v>
      </c>
      <c r="M519" s="53" t="str">
        <f t="shared" si="155"/>
        <v>N.M.</v>
      </c>
      <c r="N519" s="174"/>
      <c r="O519" s="256">
        <v>325920.02</v>
      </c>
      <c r="P519" s="16">
        <f t="shared" si="156"/>
        <v>-16296</v>
      </c>
      <c r="Q519" s="53">
        <f t="shared" si="157"/>
        <v>-0.04999999693176258</v>
      </c>
    </row>
    <row r="520" spans="1:17" s="15" customFormat="1" ht="12.75" hidden="1" outlineLevel="2">
      <c r="A520" s="15" t="s">
        <v>1312</v>
      </c>
      <c r="B520" s="15" t="s">
        <v>1313</v>
      </c>
      <c r="C520" s="134" t="s">
        <v>1314</v>
      </c>
      <c r="D520" s="16"/>
      <c r="E520" s="16"/>
      <c r="F520" s="16">
        <v>1425492.6</v>
      </c>
      <c r="G520" s="16">
        <v>1425492.6</v>
      </c>
      <c r="H520" s="16">
        <f t="shared" si="152"/>
        <v>0</v>
      </c>
      <c r="I520" s="53">
        <f t="shared" si="153"/>
        <v>0</v>
      </c>
      <c r="J520" s="174"/>
      <c r="K520" s="256">
        <v>1425492.6</v>
      </c>
      <c r="L520" s="16">
        <f t="shared" si="154"/>
        <v>0</v>
      </c>
      <c r="M520" s="53">
        <f t="shared" si="155"/>
        <v>0</v>
      </c>
      <c r="N520" s="174"/>
      <c r="O520" s="256">
        <v>1425492.6</v>
      </c>
      <c r="P520" s="16">
        <f t="shared" si="156"/>
        <v>0</v>
      </c>
      <c r="Q520" s="53">
        <f t="shared" si="157"/>
        <v>0</v>
      </c>
    </row>
    <row r="521" spans="1:17" s="15" customFormat="1" ht="12.75" hidden="1" outlineLevel="2">
      <c r="A521" s="15" t="s">
        <v>1315</v>
      </c>
      <c r="B521" s="15" t="s">
        <v>1316</v>
      </c>
      <c r="C521" s="134" t="s">
        <v>1317</v>
      </c>
      <c r="D521" s="16"/>
      <c r="E521" s="16"/>
      <c r="F521" s="16">
        <v>141581.72</v>
      </c>
      <c r="G521" s="16">
        <v>155137.52</v>
      </c>
      <c r="H521" s="16">
        <f t="shared" si="152"/>
        <v>-13555.799999999988</v>
      </c>
      <c r="I521" s="53">
        <f t="shared" si="153"/>
        <v>-0.08737924906882609</v>
      </c>
      <c r="J521" s="174"/>
      <c r="K521" s="256">
        <v>142711.37</v>
      </c>
      <c r="L521" s="16">
        <f t="shared" si="154"/>
        <v>-1129.6499999999942</v>
      </c>
      <c r="M521" s="53" t="str">
        <f t="shared" si="155"/>
        <v>N.M.</v>
      </c>
      <c r="N521" s="174"/>
      <c r="O521" s="256">
        <v>143841.02</v>
      </c>
      <c r="P521" s="16">
        <f t="shared" si="156"/>
        <v>-2259.2999999999884</v>
      </c>
      <c r="Q521" s="53">
        <f t="shared" si="157"/>
        <v>-0.015706924213968926</v>
      </c>
    </row>
    <row r="522" spans="1:17" s="15" customFormat="1" ht="12.75" hidden="1" outlineLevel="2">
      <c r="A522" s="15" t="s">
        <v>1318</v>
      </c>
      <c r="B522" s="15" t="s">
        <v>1319</v>
      </c>
      <c r="C522" s="134" t="s">
        <v>1320</v>
      </c>
      <c r="D522" s="16"/>
      <c r="E522" s="16"/>
      <c r="F522" s="16">
        <v>0</v>
      </c>
      <c r="G522" s="16">
        <v>333340</v>
      </c>
      <c r="H522" s="16">
        <f t="shared" si="152"/>
        <v>-333340</v>
      </c>
      <c r="I522" s="53" t="str">
        <f t="shared" si="153"/>
        <v>N.M.</v>
      </c>
      <c r="J522" s="174"/>
      <c r="K522" s="256">
        <v>0</v>
      </c>
      <c r="L522" s="16">
        <f t="shared" si="154"/>
        <v>0</v>
      </c>
      <c r="M522" s="53">
        <f t="shared" si="155"/>
        <v>0</v>
      </c>
      <c r="N522" s="174"/>
      <c r="O522" s="256">
        <v>0</v>
      </c>
      <c r="P522" s="16">
        <f t="shared" si="156"/>
        <v>0</v>
      </c>
      <c r="Q522" s="53">
        <f t="shared" si="157"/>
        <v>0</v>
      </c>
    </row>
    <row r="523" spans="1:17" ht="12.75" collapsed="1">
      <c r="A523" s="11" t="s">
        <v>292</v>
      </c>
      <c r="C523" s="129" t="s">
        <v>218</v>
      </c>
      <c r="E523" s="11"/>
      <c r="F523" s="235">
        <v>4006068.5100000002</v>
      </c>
      <c r="G523" s="235">
        <v>4095129.62</v>
      </c>
      <c r="H523" s="197">
        <f>+F523-G523</f>
        <v>-89061.10999999987</v>
      </c>
      <c r="I523" s="138">
        <f>IF(G523&lt;0,IF(H523=0,0,IF(OR(G523=0,F523=0),"N.M.",IF(ABS(H523/G523)&gt;=10,"N.M.",H523/(-G523)))),IF(H523=0,0,IF(OR(G523=0,F523=0),"N.M.",IF(ABS(H523/G523)&gt;=10,"N.M.",H523/G523))))</f>
        <v>-0.021748056414390093</v>
      </c>
      <c r="J523" s="166"/>
      <c r="K523" s="235">
        <v>4144843.1900000004</v>
      </c>
      <c r="L523" s="197">
        <f>+F523-K523</f>
        <v>-138774.68000000017</v>
      </c>
      <c r="M523" s="138" t="str">
        <f>IF(K523&lt;0,IF(L523=0,0,IF(OR(K523=0,N523=0),"N.M.",IF(ABS(L523/K523)&gt;=10,"N.M.",L523/(-K523)))),IF(L523=0,0,IF(OR(K523=0,N523=0),"N.M.",IF(ABS(L523/K523)&gt;=10,"N.M.",L523/K523))))</f>
        <v>N.M.</v>
      </c>
      <c r="N523" s="166"/>
      <c r="O523" s="235">
        <v>4281839.359999999</v>
      </c>
      <c r="P523" s="197">
        <f>+F523-O523</f>
        <v>-275770.84999999916</v>
      </c>
      <c r="Q523" s="138">
        <f>IF(O523&lt;0,IF(P523=0,0,IF(OR(O523=0,F523=0),"N.M.",IF(ABS(P523/O523)&gt;=10,"N.M.",P523/(-O523)))),IF(P523=0,0,IF(OR(O523=0,F523=0),"N.M.",IF(ABS(P523/O523)&gt;=10,"N.M.",P523/O523))))</f>
        <v>-0.06440476319036854</v>
      </c>
    </row>
    <row r="524" spans="1:17" s="13" customFormat="1" ht="12.75">
      <c r="A524" s="13" t="s">
        <v>293</v>
      </c>
      <c r="C524" s="130" t="s">
        <v>219</v>
      </c>
      <c r="D524" s="33"/>
      <c r="F524" s="236">
        <v>7383603.98</v>
      </c>
      <c r="G524" s="236">
        <v>9791175.620000001</v>
      </c>
      <c r="H524" s="245">
        <f>+F524-G524</f>
        <v>-2407571.6400000006</v>
      </c>
      <c r="I524" s="145">
        <f>IF(G524&lt;0,IF(H524=0,0,IF(OR(G524=0,F524=0),"N.M.",IF(ABS(H524/G524)&gt;=10,"N.M.",H524/(-G524)))),IF(H524=0,0,IF(OR(G524=0,F524=0),"N.M.",IF(ABS(H524/G524)&gt;=10,"N.M.",H524/G524))))</f>
        <v>-0.24589198819824665</v>
      </c>
      <c r="J524" s="168"/>
      <c r="K524" s="236">
        <v>8017237.24</v>
      </c>
      <c r="L524" s="245">
        <f>+F524-K524</f>
        <v>-633633.2599999998</v>
      </c>
      <c r="M524" s="145" t="str">
        <f>IF(K524&lt;0,IF(L524=0,0,IF(OR(K524=0,N524=0),"N.M.",IF(ABS(L524/K524)&gt;=10,"N.M.",L524/(-K524)))),IF(L524=0,0,IF(OR(K524=0,N524=0),"N.M.",IF(ABS(L524/K524)&gt;=10,"N.M.",L524/K524))))</f>
        <v>N.M.</v>
      </c>
      <c r="N524" s="168"/>
      <c r="O524" s="236">
        <v>6677906.78</v>
      </c>
      <c r="P524" s="245">
        <f>+F524-O524</f>
        <v>705697.2000000002</v>
      </c>
      <c r="Q524" s="145">
        <f>IF(O524&lt;0,IF(P524=0,0,IF(OR(O524=0,F524=0),"N.M.",IF(ABS(P524/O524)&gt;=10,"N.M.",P524/(-O524)))),IF(P524=0,0,IF(OR(O524=0,F524=0),"N.M.",IF(ABS(P524/O524)&gt;=10,"N.M.",P524/O524))))</f>
        <v>0.10567640777998404</v>
      </c>
    </row>
    <row r="525" spans="1:17" s="107" customFormat="1" ht="12" customHeight="1">
      <c r="A525" s="107" t="s">
        <v>294</v>
      </c>
      <c r="C525" s="119" t="s">
        <v>344</v>
      </c>
      <c r="D525" s="108"/>
      <c r="F525" s="108">
        <v>376265017.25</v>
      </c>
      <c r="G525" s="108">
        <v>371658705.86</v>
      </c>
      <c r="H525" s="51">
        <f>+F525-G525</f>
        <v>4606311.389999986</v>
      </c>
      <c r="I525" s="136">
        <f>IF(G525&lt;0,IF(H525=0,0,IF(OR(G525=0,F525=0),"N.M.",IF(ABS(H525/G525)&gt;=10,"N.M.",H525/(-G525)))),IF(H525=0,0,IF(OR(G525=0,F525=0),"N.M.",IF(ABS(H525/G525)&gt;=10,"N.M.",H525/G525))))</f>
        <v>0.012393928400899978</v>
      </c>
      <c r="J525" s="171"/>
      <c r="K525" s="108">
        <v>375880081.5900001</v>
      </c>
      <c r="L525" s="51">
        <f>+F525-K525</f>
        <v>384935.659999907</v>
      </c>
      <c r="M525" s="136" t="str">
        <f>IF(K525&lt;0,IF(L525=0,0,IF(OR(K525=0,N525=0),"N.M.",IF(ABS(L525/K525)&gt;=10,"N.M.",L525/(-K525)))),IF(L525=0,0,IF(OR(K525=0,N525=0),"N.M.",IF(ABS(L525/K525)&gt;=10,"N.M.",L525/K525))))</f>
        <v>N.M.</v>
      </c>
      <c r="N525" s="171"/>
      <c r="O525" s="108">
        <v>370684451.6</v>
      </c>
      <c r="P525" s="51">
        <f>+F525-O525</f>
        <v>5580565.649999976</v>
      </c>
      <c r="Q525" s="136">
        <f>IF(O525&lt;0,IF(P525=0,0,IF(OR(O525=0,F525=0),"N.M.",IF(ABS(P525/O525)&gt;=10,"N.M.",P525/(-O525)))),IF(P525=0,0,IF(OR(O525=0,F525=0),"N.M.",IF(ABS(P525/O525)&gt;=10,"N.M.",P525/O525))))</f>
        <v>0.015054760527214883</v>
      </c>
    </row>
    <row r="526" spans="3:17" ht="12" customHeight="1">
      <c r="C526" s="127"/>
      <c r="D526" s="106"/>
      <c r="E526" s="104"/>
      <c r="F526" s="233" t="str">
        <f>IF(ABS(+F478+F481+F496+F504+F507+F509+F511+F523-F525)&gt;$C$580,$J$183," ")</f>
        <v> </v>
      </c>
      <c r="G526" s="233" t="str">
        <f>IF(ABS(+G478+G481+G496+G504+G507+G509+G511+G523-G525)&gt;$C$580,$J$183," ")</f>
        <v> </v>
      </c>
      <c r="H526" s="233" t="str">
        <f>IF(ABS(+H478+H481+H496+H504+H507+H509+H511+H523-H525)&gt;$C$580,$J$183," ")</f>
        <v> </v>
      </c>
      <c r="I526" s="141"/>
      <c r="J526" s="166"/>
      <c r="K526" s="233" t="str">
        <f>IF(ABS(+K478+K481+K496+K504+K507+K509+K511+K523-K525)&gt;$C$580,$J$183," ")</f>
        <v> </v>
      </c>
      <c r="L526" s="233" t="str">
        <f>IF(ABS(+L478+L481+L496+L504+L507+L509+L511+L523-L525)&gt;$C$580,$J$183," ")</f>
        <v> </v>
      </c>
      <c r="M526" s="141"/>
      <c r="N526" s="166"/>
      <c r="O526" s="233" t="str">
        <f>IF(ABS(+O478+O481+O496+O504+O507+O509+O511+O523-O525)&gt;$C$580,$J$183," ")</f>
        <v> </v>
      </c>
      <c r="P526" s="233" t="str">
        <f>IF(ABS(+P478+P481+P496+P504+P507+P509+P511+P523-P525)&gt;$C$580,$J$183," ")</f>
        <v> </v>
      </c>
      <c r="Q526" s="141"/>
    </row>
    <row r="527" spans="1:17" s="107" customFormat="1" ht="13.5" thickBot="1">
      <c r="A527" s="107" t="s">
        <v>295</v>
      </c>
      <c r="C527" s="116" t="s">
        <v>221</v>
      </c>
      <c r="D527" s="108"/>
      <c r="F527" s="237">
        <v>1574222540.5840003</v>
      </c>
      <c r="G527" s="237">
        <v>1507886860.341001</v>
      </c>
      <c r="H527" s="246">
        <f>+F527-G527</f>
        <v>66335680.242999315</v>
      </c>
      <c r="I527" s="146">
        <f>IF(G527&lt;0,IF(H527=0,0,IF(OR(G527=0,F527=0),"N.M.",IF(ABS(H527/G527)&gt;=10,"N.M.",H527/(-G527)))),IF(H527=0,0,IF(OR(G527=0,F527=0),"N.M.",IF(ABS(H527/G527)&gt;=10,"N.M.",H527/G527))))</f>
        <v>0.04399247847281979</v>
      </c>
      <c r="J527" s="171"/>
      <c r="K527" s="237">
        <v>1575210289.651</v>
      </c>
      <c r="L527" s="246">
        <f>+F527-K527</f>
        <v>-987749.0669996738</v>
      </c>
      <c r="M527" s="146" t="str">
        <f>IF(K527&lt;0,IF(L527=0,0,IF(OR(K527=0,N527=0),"N.M.",IF(ABS(L527/K527)&gt;=10,"N.M.",L527/(-K527)))),IF(L527=0,0,IF(OR(K527=0,N527=0),"N.M.",IF(ABS(L527/K527)&gt;=10,"N.M.",L527/K527))))</f>
        <v>N.M.</v>
      </c>
      <c r="N527" s="171"/>
      <c r="O527" s="237">
        <v>1573464080.4779997</v>
      </c>
      <c r="P527" s="246">
        <f>+F527-O527</f>
        <v>758460.1060006618</v>
      </c>
      <c r="Q527" s="146">
        <f>IF(O527&lt;0,IF(P527=0,0,IF(OR(O527=0,F527=0),"N.M.",IF(ABS(P527/O527)&gt;=10,"N.M.",P527/(-O527)))),IF(P527=0,0,IF(OR(O527=0,F527=0),"N.M.",IF(ABS(P527/O527)&gt;=10,"N.M.",P527/O527))))</f>
        <v>0.00048203204344534554</v>
      </c>
    </row>
    <row r="528" spans="4:17" ht="12" customHeight="1" thickTop="1">
      <c r="D528" s="106"/>
      <c r="E528" s="107"/>
      <c r="F528" s="233" t="str">
        <f>IF(ABS(+F276+F299+F465+F525-F527)&gt;$C$580,$J$183," ")</f>
        <v> </v>
      </c>
      <c r="G528" s="233" t="str">
        <f>IF(ABS(+G276+G299+G465+G525-G527)&gt;$C$580,$J$183," ")</f>
        <v> </v>
      </c>
      <c r="H528" s="233" t="str">
        <f>IF(ABS(+H276+H299+H465+H525-H527)&gt;$C$580,$J$183," ")</f>
        <v> </v>
      </c>
      <c r="I528" s="141"/>
      <c r="J528" s="175"/>
      <c r="K528" s="233" t="str">
        <f>IF(ABS(+K276+K299+K465+K525-K527)&gt;$C$580,$J$183," ")</f>
        <v> </v>
      </c>
      <c r="L528" s="233" t="str">
        <f>IF(ABS(+L276+L299+L465+L525-L527)&gt;$C$580,$J$183," ")</f>
        <v> </v>
      </c>
      <c r="M528" s="141"/>
      <c r="N528" s="175"/>
      <c r="O528" s="233" t="str">
        <f>IF(ABS(+O276+O299+O465+O525-O527)&gt;$C$580,$J$183," ")</f>
        <v> </v>
      </c>
      <c r="P528" s="233" t="str">
        <f>IF(ABS(+P276+P299+P465+P525-P527)&gt;$C$580,$J$183," ")</f>
        <v> </v>
      </c>
      <c r="Q528" s="141"/>
    </row>
    <row r="529" spans="4:17" ht="12" customHeight="1">
      <c r="D529" s="106"/>
      <c r="E529" s="107"/>
      <c r="F529" s="233"/>
      <c r="G529" s="233"/>
      <c r="H529" s="233"/>
      <c r="I529" s="141"/>
      <c r="J529" s="175"/>
      <c r="K529" s="233"/>
      <c r="L529" s="233"/>
      <c r="M529" s="141"/>
      <c r="N529" s="175"/>
      <c r="O529" s="233"/>
      <c r="P529" s="233"/>
      <c r="Q529" s="141"/>
    </row>
    <row r="530" spans="3:17" s="63" customFormat="1" ht="12.75">
      <c r="C530" s="62" t="s">
        <v>305</v>
      </c>
      <c r="D530" s="64"/>
      <c r="E530" s="64"/>
      <c r="F530" s="231"/>
      <c r="G530" s="231"/>
      <c r="H530" s="244"/>
      <c r="I530" s="65"/>
      <c r="J530" s="158"/>
      <c r="K530" s="231"/>
      <c r="L530" s="244"/>
      <c r="M530" s="65"/>
      <c r="N530" s="158"/>
      <c r="O530" s="231"/>
      <c r="P530" s="244"/>
      <c r="Q530" s="65"/>
    </row>
    <row r="531" spans="4:17" ht="12" customHeight="1">
      <c r="D531" s="106"/>
      <c r="E531" s="107"/>
      <c r="F531" s="233"/>
      <c r="G531" s="233"/>
      <c r="H531" s="233"/>
      <c r="I531" s="141"/>
      <c r="J531" s="175"/>
      <c r="K531" s="233"/>
      <c r="L531" s="233"/>
      <c r="M531" s="141"/>
      <c r="N531" s="175"/>
      <c r="O531" s="233"/>
      <c r="P531" s="233"/>
      <c r="Q531" s="141"/>
    </row>
    <row r="532" spans="1:17" s="15" customFormat="1" ht="12.75" hidden="1" outlineLevel="1">
      <c r="A532" s="15" t="s">
        <v>1321</v>
      </c>
      <c r="B532" s="15" t="s">
        <v>1322</v>
      </c>
      <c r="C532" s="134" t="s">
        <v>1323</v>
      </c>
      <c r="D532" s="16"/>
      <c r="E532" s="16"/>
      <c r="F532" s="16">
        <v>0</v>
      </c>
      <c r="G532" s="16">
        <v>0</v>
      </c>
      <c r="H532" s="16">
        <f>+F532-G532</f>
        <v>0</v>
      </c>
      <c r="I532" s="53"/>
      <c r="J532" s="174"/>
      <c r="K532" s="256">
        <v>157466514.063</v>
      </c>
      <c r="L532" s="16"/>
      <c r="M532" s="53"/>
      <c r="N532" s="174"/>
      <c r="O532" s="256">
        <v>0</v>
      </c>
      <c r="P532" s="16">
        <f>+F532-O532</f>
        <v>0</v>
      </c>
      <c r="Q532" s="53"/>
    </row>
    <row r="533" spans="1:17" ht="12" customHeight="1" collapsed="1">
      <c r="A533" s="11" t="s">
        <v>340</v>
      </c>
      <c r="B533" s="178"/>
      <c r="C533" s="13" t="s">
        <v>296</v>
      </c>
      <c r="D533" s="11"/>
      <c r="E533" s="179"/>
      <c r="F533" s="179">
        <v>157466514.06299987</v>
      </c>
      <c r="G533" s="179">
        <v>143184638.962</v>
      </c>
      <c r="H533" s="247">
        <f>+F533-G533</f>
        <v>14281875.100999862</v>
      </c>
      <c r="I533" s="141"/>
      <c r="J533" s="175"/>
      <c r="K533" s="262">
        <v>157466514.063</v>
      </c>
      <c r="L533" s="263"/>
      <c r="M533" s="141"/>
      <c r="N533" s="175"/>
      <c r="O533" s="179">
        <v>143184638.962</v>
      </c>
      <c r="P533" s="247">
        <f>+F533-O533</f>
        <v>14281875.100999862</v>
      </c>
      <c r="Q533" s="141"/>
    </row>
    <row r="534" spans="1:17" ht="12" customHeight="1">
      <c r="A534" s="11" t="s">
        <v>319</v>
      </c>
      <c r="B534" s="178"/>
      <c r="C534" s="126" t="s">
        <v>308</v>
      </c>
      <c r="D534" s="11"/>
      <c r="E534" s="180"/>
      <c r="F534" s="18">
        <v>11243502.27299996</v>
      </c>
      <c r="G534" s="18">
        <v>9935101.416999977</v>
      </c>
      <c r="H534" s="51">
        <f>+F534-G534</f>
        <v>1308400.8559999838</v>
      </c>
      <c r="I534" s="141"/>
      <c r="J534" s="175"/>
      <c r="K534" s="264">
        <v>8056401.64000003</v>
      </c>
      <c r="L534" s="265"/>
      <c r="M534" s="141"/>
      <c r="N534" s="175"/>
      <c r="O534" s="18">
        <v>35281875.101</v>
      </c>
      <c r="P534" s="51">
        <f>+F534-O534</f>
        <v>-24038372.828000043</v>
      </c>
      <c r="Q534" s="141"/>
    </row>
    <row r="535" spans="1:17" ht="12" customHeight="1">
      <c r="A535" s="107"/>
      <c r="B535" s="97"/>
      <c r="C535" s="107" t="s">
        <v>304</v>
      </c>
      <c r="D535" s="107"/>
      <c r="E535" s="179"/>
      <c r="F535" s="179">
        <f>SUM(F533:F534)</f>
        <v>168710016.33599985</v>
      </c>
      <c r="G535" s="179">
        <f>SUM(G533:G534)</f>
        <v>153119740.37899998</v>
      </c>
      <c r="H535" s="51">
        <f>+F535-G535</f>
        <v>15590275.956999868</v>
      </c>
      <c r="I535" s="141"/>
      <c r="J535" s="175"/>
      <c r="K535" s="262"/>
      <c r="L535" s="265"/>
      <c r="M535" s="141"/>
      <c r="N535" s="175"/>
      <c r="O535" s="179">
        <f>SUM(O531:O534)</f>
        <v>178466514.06300002</v>
      </c>
      <c r="P535" s="51">
        <f>+F535-O535</f>
        <v>-9756497.727000177</v>
      </c>
      <c r="Q535" s="141"/>
    </row>
    <row r="536" spans="2:17" ht="12" customHeight="1">
      <c r="B536" s="178"/>
      <c r="D536" s="11"/>
      <c r="E536" s="180"/>
      <c r="H536" s="233"/>
      <c r="I536" s="141"/>
      <c r="J536" s="175"/>
      <c r="K536" s="264"/>
      <c r="L536" s="266"/>
      <c r="M536" s="141"/>
      <c r="N536" s="175"/>
      <c r="O536" s="18"/>
      <c r="P536" s="233"/>
      <c r="Q536" s="141"/>
    </row>
    <row r="537" spans="2:17" ht="12" customHeight="1">
      <c r="B537" s="178"/>
      <c r="C537" s="187" t="s">
        <v>324</v>
      </c>
      <c r="D537" s="11"/>
      <c r="E537" s="180"/>
      <c r="H537" s="233"/>
      <c r="I537" s="141"/>
      <c r="J537" s="175"/>
      <c r="K537" s="264"/>
      <c r="L537" s="266"/>
      <c r="M537" s="141"/>
      <c r="N537" s="175"/>
      <c r="O537" s="18"/>
      <c r="P537" s="233"/>
      <c r="Q537" s="141"/>
    </row>
    <row r="538" spans="2:17" ht="1.5" customHeight="1" hidden="1" outlineLevel="1">
      <c r="B538" s="178"/>
      <c r="C538" s="187"/>
      <c r="D538" s="11"/>
      <c r="E538" s="180"/>
      <c r="H538" s="248"/>
      <c r="I538" s="199"/>
      <c r="J538" s="204"/>
      <c r="K538" s="264"/>
      <c r="L538" s="267"/>
      <c r="M538" s="199"/>
      <c r="N538" s="204"/>
      <c r="O538" s="18"/>
      <c r="P538" s="248"/>
      <c r="Q538" s="199"/>
    </row>
    <row r="539" spans="1:17" s="15" customFormat="1" ht="12.75" hidden="1" outlineLevel="2">
      <c r="A539" s="15" t="s">
        <v>1324</v>
      </c>
      <c r="B539" s="15" t="s">
        <v>1325</v>
      </c>
      <c r="C539" s="134" t="s">
        <v>1326</v>
      </c>
      <c r="D539" s="16"/>
      <c r="E539" s="16"/>
      <c r="F539" s="16">
        <v>-5000000</v>
      </c>
      <c r="G539" s="16">
        <v>0</v>
      </c>
      <c r="H539" s="16">
        <f>+F539-G539</f>
        <v>-5000000</v>
      </c>
      <c r="I539" s="53"/>
      <c r="J539" s="174"/>
      <c r="K539" s="256">
        <v>0</v>
      </c>
      <c r="L539" s="16"/>
      <c r="M539" s="53"/>
      <c r="N539" s="174"/>
      <c r="O539" s="256">
        <v>0</v>
      </c>
      <c r="P539" s="16">
        <f>+F539-O539</f>
        <v>-5000000</v>
      </c>
      <c r="Q539" s="53"/>
    </row>
    <row r="540" spans="1:17" ht="12" customHeight="1" collapsed="1">
      <c r="A540" s="11" t="s">
        <v>320</v>
      </c>
      <c r="B540" s="178"/>
      <c r="C540" s="202" t="s">
        <v>307</v>
      </c>
      <c r="D540" s="11"/>
      <c r="E540" s="180"/>
      <c r="F540" s="18">
        <v>-5000000</v>
      </c>
      <c r="G540" s="18">
        <v>-5000000</v>
      </c>
      <c r="H540" s="247">
        <f>+F540-G540</f>
        <v>0</v>
      </c>
      <c r="I540" s="199"/>
      <c r="J540" s="200"/>
      <c r="K540" s="264">
        <v>0</v>
      </c>
      <c r="L540" s="263"/>
      <c r="M540" s="199"/>
      <c r="N540" s="200"/>
      <c r="O540" s="118">
        <v>-21000000</v>
      </c>
      <c r="P540" s="247">
        <f>+F540-O540</f>
        <v>16000000</v>
      </c>
      <c r="Q540" s="199"/>
    </row>
    <row r="541" spans="2:17" ht="0.75" customHeight="1" hidden="1" outlineLevel="1">
      <c r="B541" s="178"/>
      <c r="C541" s="202"/>
      <c r="D541" s="11"/>
      <c r="E541" s="180"/>
      <c r="H541" s="247"/>
      <c r="I541" s="199"/>
      <c r="J541" s="200"/>
      <c r="K541" s="264"/>
      <c r="L541" s="263"/>
      <c r="M541" s="199"/>
      <c r="N541" s="200"/>
      <c r="O541" s="117"/>
      <c r="P541" s="247"/>
      <c r="Q541" s="199"/>
    </row>
    <row r="542" spans="1:17" ht="12" customHeight="1" collapsed="1">
      <c r="A542" s="11" t="s">
        <v>321</v>
      </c>
      <c r="B542" s="178"/>
      <c r="C542" s="202" t="s">
        <v>306</v>
      </c>
      <c r="D542" s="11"/>
      <c r="E542" s="180"/>
      <c r="F542" s="180">
        <v>0</v>
      </c>
      <c r="G542" s="18">
        <v>0</v>
      </c>
      <c r="H542" s="247">
        <f>+F542-G542</f>
        <v>0</v>
      </c>
      <c r="I542" s="199"/>
      <c r="J542" s="200"/>
      <c r="K542" s="268">
        <v>0</v>
      </c>
      <c r="L542" s="263"/>
      <c r="M542" s="199"/>
      <c r="N542" s="200"/>
      <c r="O542" s="118">
        <v>0</v>
      </c>
      <c r="P542" s="247">
        <f>+F542-O542</f>
        <v>0</v>
      </c>
      <c r="Q542" s="199"/>
    </row>
    <row r="543" spans="2:17" ht="3" customHeight="1" hidden="1" outlineLevel="2">
      <c r="B543" s="178"/>
      <c r="C543" s="126"/>
      <c r="D543" s="11"/>
      <c r="E543" s="180"/>
      <c r="F543" s="180"/>
      <c r="G543" s="260"/>
      <c r="H543" s="249"/>
      <c r="I543" s="199"/>
      <c r="J543" s="200"/>
      <c r="K543" s="268"/>
      <c r="L543" s="269"/>
      <c r="M543" s="199"/>
      <c r="N543" s="200"/>
      <c r="O543" s="260"/>
      <c r="P543" s="249"/>
      <c r="Q543" s="199"/>
    </row>
    <row r="544" spans="1:17" ht="12" customHeight="1" collapsed="1">
      <c r="A544" s="1" t="s">
        <v>345</v>
      </c>
      <c r="B544" s="102"/>
      <c r="C544" s="203" t="s">
        <v>326</v>
      </c>
      <c r="D544" s="1"/>
      <c r="E544" s="181"/>
      <c r="F544" s="180">
        <f>+F546-F540-F542</f>
        <v>1.7881393432617188E-07</v>
      </c>
      <c r="G544" s="180">
        <f>+G546-G540-G542</f>
        <v>5.960464477539063E-08</v>
      </c>
      <c r="H544" s="247">
        <f>+F544-G544</f>
        <v>1.1920928955078125E-07</v>
      </c>
      <c r="I544" s="199"/>
      <c r="J544" s="200"/>
      <c r="K544" s="270"/>
      <c r="L544" s="263"/>
      <c r="M544" s="199"/>
      <c r="N544" s="200"/>
      <c r="O544" s="180">
        <f>+O546-O540-O542</f>
        <v>-1.4901161193847656E-07</v>
      </c>
      <c r="P544" s="247">
        <f>+F544-O544</f>
        <v>3.2782554626464844E-07</v>
      </c>
      <c r="Q544" s="199"/>
    </row>
    <row r="545" spans="1:17" ht="6" customHeight="1">
      <c r="A545" s="1"/>
      <c r="B545" s="102"/>
      <c r="C545" s="96"/>
      <c r="D545" s="196"/>
      <c r="E545" s="205"/>
      <c r="F545" s="214"/>
      <c r="G545" s="261"/>
      <c r="H545" s="250"/>
      <c r="I545" s="206"/>
      <c r="J545" s="132"/>
      <c r="K545" s="271"/>
      <c r="L545" s="272"/>
      <c r="M545" s="206"/>
      <c r="N545" s="132"/>
      <c r="O545" s="261"/>
      <c r="P545" s="250"/>
      <c r="Q545" s="206"/>
    </row>
    <row r="546" spans="1:17" ht="12" customHeight="1">
      <c r="A546" s="217" t="s">
        <v>328</v>
      </c>
      <c r="B546" s="102"/>
      <c r="C546" s="188" t="s">
        <v>325</v>
      </c>
      <c r="D546" s="1"/>
      <c r="E546" s="182"/>
      <c r="F546" s="238">
        <f>+F548-F535</f>
        <v>-4999999.999999821</v>
      </c>
      <c r="G546" s="238">
        <f>+G548-G535</f>
        <v>-4999999.99999994</v>
      </c>
      <c r="H546" s="247">
        <f>+H548-H535</f>
        <v>1.1920928955078125E-07</v>
      </c>
      <c r="I546" s="199"/>
      <c r="J546" s="204"/>
      <c r="K546" s="273"/>
      <c r="L546" s="263"/>
      <c r="M546" s="199"/>
      <c r="N546" s="204"/>
      <c r="O546" s="238">
        <f>+O548-O535</f>
        <v>-21000000.00000015</v>
      </c>
      <c r="P546" s="247">
        <f>+P548-P535</f>
        <v>16000000.000000328</v>
      </c>
      <c r="Q546" s="199"/>
    </row>
    <row r="547" spans="1:17" ht="12" customHeight="1">
      <c r="A547" s="1"/>
      <c r="B547" s="102"/>
      <c r="C547" s="1"/>
      <c r="D547" s="1"/>
      <c r="E547" s="181"/>
      <c r="F547" s="239"/>
      <c r="G547" s="239"/>
      <c r="H547" s="248"/>
      <c r="I547" s="199"/>
      <c r="J547" s="204"/>
      <c r="K547" s="274"/>
      <c r="L547" s="267"/>
      <c r="M547" s="199"/>
      <c r="N547" s="204"/>
      <c r="O547" s="239"/>
      <c r="P547" s="248"/>
      <c r="Q547" s="199"/>
    </row>
    <row r="548" spans="1:17" ht="12" customHeight="1">
      <c r="A548" s="1" t="s">
        <v>244</v>
      </c>
      <c r="B548" s="183"/>
      <c r="C548" s="183" t="s">
        <v>297</v>
      </c>
      <c r="D548" s="32"/>
      <c r="E548" s="182"/>
      <c r="F548" s="212">
        <v>163710016.33600003</v>
      </c>
      <c r="G548" s="212">
        <v>148119740.37900004</v>
      </c>
      <c r="H548" s="247">
        <f>+F548-G548</f>
        <v>15590275.956999987</v>
      </c>
      <c r="I548" s="199"/>
      <c r="J548" s="204"/>
      <c r="K548" s="275">
        <v>165522915.7029999</v>
      </c>
      <c r="L548" s="263"/>
      <c r="M548" s="199"/>
      <c r="N548" s="204"/>
      <c r="O548" s="212">
        <v>157466514.06299987</v>
      </c>
      <c r="P548" s="247">
        <f>+F548-O548</f>
        <v>6243502.273000151</v>
      </c>
      <c r="Q548" s="199"/>
    </row>
    <row r="549" spans="1:17" ht="12" customHeight="1">
      <c r="A549" s="1"/>
      <c r="B549" s="102"/>
      <c r="C549" s="184"/>
      <c r="D549" s="1"/>
      <c r="E549" s="106"/>
      <c r="F549" s="106"/>
      <c r="G549" s="106"/>
      <c r="H549" s="106" t="str">
        <f>IF(ABS(+H535+H546-H548)&gt;$C580,$C$581," ")</f>
        <v> </v>
      </c>
      <c r="I549" s="225"/>
      <c r="J549" s="226"/>
      <c r="K549" s="276"/>
      <c r="L549" s="276"/>
      <c r="M549" s="225"/>
      <c r="N549" s="226"/>
      <c r="O549" s="106"/>
      <c r="P549" s="106" t="str">
        <f>IF(ABS(+P535+P546-P548)&gt;$C580,$C$581," ")</f>
        <v> </v>
      </c>
      <c r="Q549" s="225"/>
    </row>
    <row r="550" spans="1:17" ht="12" customHeight="1">
      <c r="A550" s="1"/>
      <c r="B550" s="102"/>
      <c r="C550" s="184"/>
      <c r="D550" s="1"/>
      <c r="E550" s="106"/>
      <c r="F550" s="106"/>
      <c r="G550" s="106"/>
      <c r="H550" s="248"/>
      <c r="I550" s="141"/>
      <c r="J550" s="175"/>
      <c r="K550" s="276"/>
      <c r="L550" s="267"/>
      <c r="M550" s="141"/>
      <c r="N550" s="175"/>
      <c r="O550" s="106"/>
      <c r="P550" s="248"/>
      <c r="Q550" s="141"/>
    </row>
    <row r="551" spans="1:17" ht="12" customHeight="1">
      <c r="A551" s="1"/>
      <c r="B551" s="102"/>
      <c r="C551" s="184"/>
      <c r="D551" s="1"/>
      <c r="E551" s="106"/>
      <c r="F551" s="106"/>
      <c r="G551" s="106"/>
      <c r="H551" s="248"/>
      <c r="I551" s="141"/>
      <c r="J551" s="175"/>
      <c r="K551" s="276"/>
      <c r="L551" s="267"/>
      <c r="M551" s="141"/>
      <c r="N551" s="175"/>
      <c r="O551" s="106"/>
      <c r="P551" s="248"/>
      <c r="Q551" s="141"/>
    </row>
    <row r="552" spans="1:17" ht="12" customHeight="1">
      <c r="A552" s="1"/>
      <c r="B552" s="102"/>
      <c r="C552" s="1"/>
      <c r="D552" s="1"/>
      <c r="E552" s="181"/>
      <c r="F552" s="34"/>
      <c r="G552" s="34"/>
      <c r="I552" s="141"/>
      <c r="J552" s="175"/>
      <c r="K552" s="264"/>
      <c r="L552" s="264"/>
      <c r="M552" s="141"/>
      <c r="N552" s="175"/>
      <c r="O552" s="34"/>
      <c r="Q552" s="141"/>
    </row>
    <row r="553" spans="1:17" ht="12" customHeight="1">
      <c r="A553" s="1"/>
      <c r="B553" s="102"/>
      <c r="C553" s="208"/>
      <c r="D553" s="208"/>
      <c r="E553" s="209"/>
      <c r="F553" s="240"/>
      <c r="G553" s="240"/>
      <c r="H553" s="240"/>
      <c r="I553" s="141"/>
      <c r="J553" s="175"/>
      <c r="K553" s="277"/>
      <c r="L553" s="277"/>
      <c r="M553" s="141"/>
      <c r="N553" s="175"/>
      <c r="O553" s="240"/>
      <c r="P553" s="240"/>
      <c r="Q553" s="141"/>
    </row>
    <row r="554" spans="1:17" ht="12" customHeight="1">
      <c r="A554" s="1"/>
      <c r="B554" s="102"/>
      <c r="C554" s="207" t="s">
        <v>314</v>
      </c>
      <c r="D554" s="1"/>
      <c r="E554" s="181"/>
      <c r="F554" s="34"/>
      <c r="G554" s="34"/>
      <c r="H554" s="248"/>
      <c r="I554" s="141"/>
      <c r="J554" s="175"/>
      <c r="K554" s="264"/>
      <c r="L554" s="267"/>
      <c r="M554" s="141"/>
      <c r="N554" s="175"/>
      <c r="O554" s="34"/>
      <c r="P554" s="248"/>
      <c r="Q554" s="141"/>
    </row>
    <row r="555" spans="1:17" ht="12" customHeight="1">
      <c r="A555" s="32"/>
      <c r="B555" s="183"/>
      <c r="C555" s="32"/>
      <c r="D555" s="32"/>
      <c r="E555" s="185"/>
      <c r="F555" s="241"/>
      <c r="G555" s="241"/>
      <c r="H555" s="251"/>
      <c r="I555" s="141"/>
      <c r="J555" s="175"/>
      <c r="K555" s="278"/>
      <c r="L555" s="273"/>
      <c r="M555" s="141"/>
      <c r="N555" s="175"/>
      <c r="O555" s="241"/>
      <c r="P555" s="251"/>
      <c r="Q555" s="141"/>
    </row>
    <row r="556" spans="2:17" s="1" customFormat="1" ht="12" customHeight="1">
      <c r="B556" s="193" t="s">
        <v>329</v>
      </c>
      <c r="C556" s="194" t="s">
        <v>298</v>
      </c>
      <c r="E556" s="181"/>
      <c r="F556" s="213">
        <v>0</v>
      </c>
      <c r="G556" s="213">
        <v>0</v>
      </c>
      <c r="H556" s="239">
        <f>+F556-G556</f>
        <v>0</v>
      </c>
      <c r="I556" s="131"/>
      <c r="J556" s="210"/>
      <c r="K556" s="279"/>
      <c r="L556" s="274"/>
      <c r="M556" s="131"/>
      <c r="N556" s="210"/>
      <c r="O556" s="213">
        <v>0</v>
      </c>
      <c r="P556" s="239">
        <f>+F556-O556</f>
        <v>0</v>
      </c>
      <c r="Q556" s="131"/>
    </row>
    <row r="557" spans="2:17" s="1" customFormat="1" ht="12" customHeight="1">
      <c r="B557" s="193" t="s">
        <v>330</v>
      </c>
      <c r="C557" s="52" t="s">
        <v>299</v>
      </c>
      <c r="D557" s="196"/>
      <c r="E557" s="197"/>
      <c r="F557" s="214">
        <v>0</v>
      </c>
      <c r="G557" s="214">
        <v>0</v>
      </c>
      <c r="H557" s="214">
        <f>+F557-G557</f>
        <v>0</v>
      </c>
      <c r="I557" s="198"/>
      <c r="J557" s="198"/>
      <c r="K557" s="271"/>
      <c r="L557" s="271"/>
      <c r="M557" s="198"/>
      <c r="N557" s="198"/>
      <c r="O557" s="214">
        <v>0</v>
      </c>
      <c r="P557" s="214">
        <f>+F557-O557</f>
        <v>0</v>
      </c>
      <c r="Q557" s="198"/>
    </row>
    <row r="558" spans="2:17" s="1" customFormat="1" ht="12" customHeight="1">
      <c r="B558" s="102"/>
      <c r="C558" s="195" t="s">
        <v>309</v>
      </c>
      <c r="E558" s="34"/>
      <c r="F558" s="239">
        <f>SUM(F556:F557)</f>
        <v>0</v>
      </c>
      <c r="G558" s="239">
        <f>SUM(G556:G557)</f>
        <v>0</v>
      </c>
      <c r="H558" s="239">
        <f>+F558-G558</f>
        <v>0</v>
      </c>
      <c r="I558" s="131"/>
      <c r="J558" s="210"/>
      <c r="K558" s="274"/>
      <c r="L558" s="274"/>
      <c r="M558" s="131"/>
      <c r="N558" s="210"/>
      <c r="O558" s="239">
        <f>SUM(O556:O557)</f>
        <v>0</v>
      </c>
      <c r="P558" s="239">
        <f>+F558-O558</f>
        <v>0</v>
      </c>
      <c r="Q558" s="131"/>
    </row>
    <row r="559" spans="2:17" s="1" customFormat="1" ht="12" customHeight="1">
      <c r="B559" s="102"/>
      <c r="C559" s="195"/>
      <c r="E559" s="86"/>
      <c r="F559" s="239"/>
      <c r="G559" s="239"/>
      <c r="H559" s="239"/>
      <c r="I559" s="131"/>
      <c r="J559" s="210"/>
      <c r="K559" s="274"/>
      <c r="L559" s="274"/>
      <c r="M559" s="131"/>
      <c r="N559" s="210"/>
      <c r="O559" s="239"/>
      <c r="P559" s="239"/>
      <c r="Q559" s="131"/>
    </row>
    <row r="560" spans="2:17" s="1" customFormat="1" ht="12" customHeight="1">
      <c r="B560" s="193" t="s">
        <v>332</v>
      </c>
      <c r="C560" s="194" t="s">
        <v>300</v>
      </c>
      <c r="E560" s="34"/>
      <c r="F560" s="213">
        <v>157466514.063</v>
      </c>
      <c r="G560" s="213">
        <v>143184638.962</v>
      </c>
      <c r="H560" s="213">
        <f aca="true" t="shared" si="158" ref="H560:H567">+F560-G560</f>
        <v>14281875.100999981</v>
      </c>
      <c r="I560" s="211"/>
      <c r="J560" s="219"/>
      <c r="K560" s="279"/>
      <c r="L560" s="279"/>
      <c r="M560" s="211"/>
      <c r="N560" s="219"/>
      <c r="O560" s="213">
        <v>143184638.962</v>
      </c>
      <c r="P560" s="213">
        <f aca="true" t="shared" si="159" ref="P560:P566">+F560-O560</f>
        <v>14281875.100999981</v>
      </c>
      <c r="Q560" s="211"/>
    </row>
    <row r="561" spans="2:17" s="1" customFormat="1" ht="12" customHeight="1">
      <c r="B561" s="193" t="s">
        <v>331</v>
      </c>
      <c r="C561" s="194" t="s">
        <v>301</v>
      </c>
      <c r="E561" s="34"/>
      <c r="F561" s="213">
        <v>0</v>
      </c>
      <c r="G561" s="213">
        <v>0</v>
      </c>
      <c r="H561" s="213">
        <f t="shared" si="158"/>
        <v>0</v>
      </c>
      <c r="I561" s="211"/>
      <c r="J561" s="219"/>
      <c r="K561" s="279"/>
      <c r="L561" s="279"/>
      <c r="M561" s="211"/>
      <c r="N561" s="219"/>
      <c r="O561" s="213">
        <v>0</v>
      </c>
      <c r="P561" s="213">
        <f t="shared" si="159"/>
        <v>0</v>
      </c>
      <c r="Q561" s="211"/>
    </row>
    <row r="562" spans="2:17" s="1" customFormat="1" ht="12" customHeight="1">
      <c r="B562" s="193" t="s">
        <v>351</v>
      </c>
      <c r="C562" s="194" t="s">
        <v>352</v>
      </c>
      <c r="E562" s="34"/>
      <c r="F562" s="213">
        <v>0</v>
      </c>
      <c r="G562" s="213">
        <v>0</v>
      </c>
      <c r="H562" s="213">
        <f>+F562-G562</f>
        <v>0</v>
      </c>
      <c r="I562" s="211"/>
      <c r="J562" s="219"/>
      <c r="K562" s="279"/>
      <c r="L562" s="279"/>
      <c r="M562" s="211"/>
      <c r="N562" s="219"/>
      <c r="O562" s="213">
        <v>0</v>
      </c>
      <c r="P562" s="213">
        <f>+F562-O562</f>
        <v>0</v>
      </c>
      <c r="Q562" s="211"/>
    </row>
    <row r="563" spans="2:17" s="1" customFormat="1" ht="1.5" customHeight="1" hidden="1" outlineLevel="1">
      <c r="B563" s="193"/>
      <c r="C563" s="194"/>
      <c r="E563" s="34"/>
      <c r="F563" s="213"/>
      <c r="G563" s="213"/>
      <c r="H563" s="213"/>
      <c r="I563" s="211"/>
      <c r="J563" s="219"/>
      <c r="K563" s="279"/>
      <c r="L563" s="279"/>
      <c r="M563" s="211"/>
      <c r="N563" s="219"/>
      <c r="O563" s="213"/>
      <c r="P563" s="213"/>
      <c r="Q563" s="211"/>
    </row>
    <row r="564" spans="2:17" s="1" customFormat="1" ht="12" customHeight="1" hidden="1" outlineLevel="1">
      <c r="B564" s="193"/>
      <c r="C564" s="218" t="s">
        <v>334</v>
      </c>
      <c r="E564" s="34"/>
      <c r="F564" s="213">
        <v>6243502.272999964</v>
      </c>
      <c r="G564" s="213">
        <v>4935101.416999952</v>
      </c>
      <c r="H564" s="213">
        <f t="shared" si="158"/>
        <v>1308400.8560000118</v>
      </c>
      <c r="I564" s="211"/>
      <c r="J564" s="219"/>
      <c r="K564" s="279"/>
      <c r="L564" s="279"/>
      <c r="M564" s="211"/>
      <c r="N564" s="219"/>
      <c r="O564" s="213">
        <v>14281875.101000017</v>
      </c>
      <c r="P564" s="213">
        <f t="shared" si="159"/>
        <v>-8038372.828000053</v>
      </c>
      <c r="Q564" s="211"/>
    </row>
    <row r="565" spans="2:17" s="1" customFormat="1" ht="12" customHeight="1" hidden="1" outlineLevel="1">
      <c r="B565" s="193"/>
      <c r="C565" s="218" t="s">
        <v>333</v>
      </c>
      <c r="E565" s="34"/>
      <c r="F565" s="242">
        <v>0</v>
      </c>
      <c r="G565" s="242">
        <v>0</v>
      </c>
      <c r="H565" s="242">
        <f t="shared" si="158"/>
        <v>0</v>
      </c>
      <c r="I565" s="220"/>
      <c r="J565" s="220"/>
      <c r="K565" s="280"/>
      <c r="L565" s="280"/>
      <c r="M565" s="220"/>
      <c r="N565" s="220"/>
      <c r="O565" s="242">
        <v>0</v>
      </c>
      <c r="P565" s="242">
        <f t="shared" si="159"/>
        <v>0</v>
      </c>
      <c r="Q565" s="220"/>
    </row>
    <row r="566" spans="2:17" s="1" customFormat="1" ht="12" customHeight="1" collapsed="1">
      <c r="B566" s="102"/>
      <c r="C566" s="52" t="s">
        <v>302</v>
      </c>
      <c r="D566" s="196"/>
      <c r="E566" s="197"/>
      <c r="F566" s="242">
        <f>+F564-F565</f>
        <v>6243502.272999964</v>
      </c>
      <c r="G566" s="242">
        <f>+G564-G565</f>
        <v>4935101.416999952</v>
      </c>
      <c r="H566" s="242">
        <f t="shared" si="158"/>
        <v>1308400.8560000118</v>
      </c>
      <c r="I566" s="220"/>
      <c r="J566" s="220"/>
      <c r="K566" s="280"/>
      <c r="L566" s="280"/>
      <c r="M566" s="220"/>
      <c r="N566" s="220"/>
      <c r="O566" s="242">
        <f>+O564-O565</f>
        <v>14281875.101000017</v>
      </c>
      <c r="P566" s="242">
        <f t="shared" si="159"/>
        <v>-8038372.828000053</v>
      </c>
      <c r="Q566" s="220"/>
    </row>
    <row r="567" spans="1:17" ht="12" customHeight="1">
      <c r="A567" s="1"/>
      <c r="B567" s="102"/>
      <c r="C567" s="126" t="s">
        <v>315</v>
      </c>
      <c r="D567" s="1"/>
      <c r="E567" s="181"/>
      <c r="F567" s="213">
        <f>F566+F560+F561+F562</f>
        <v>163710016.33599997</v>
      </c>
      <c r="G567" s="213">
        <f>G566+G560+G561+G562</f>
        <v>148119740.37899998</v>
      </c>
      <c r="H567" s="252">
        <f t="shared" si="158"/>
        <v>15590275.956999987</v>
      </c>
      <c r="I567" s="221"/>
      <c r="J567" s="222"/>
      <c r="K567" s="279">
        <f>K566+K560+K561+K562</f>
        <v>0</v>
      </c>
      <c r="L567" s="279"/>
      <c r="M567" s="221"/>
      <c r="N567" s="222"/>
      <c r="O567" s="213">
        <f>O566+O560+O561+O562</f>
        <v>157466514.06300002</v>
      </c>
      <c r="P567" s="213">
        <f>P566+P560+P561+P562</f>
        <v>6243502.272999928</v>
      </c>
      <c r="Q567" s="221"/>
    </row>
    <row r="568" spans="1:17" ht="12" customHeight="1">
      <c r="A568" s="1"/>
      <c r="B568" s="102"/>
      <c r="C568" s="195"/>
      <c r="D568" s="1"/>
      <c r="E568" s="181"/>
      <c r="F568" s="239"/>
      <c r="G568" s="239"/>
      <c r="H568" s="253"/>
      <c r="I568" s="199"/>
      <c r="J568" s="215"/>
      <c r="K568" s="274"/>
      <c r="L568" s="274"/>
      <c r="M568" s="199"/>
      <c r="N568" s="215"/>
      <c r="O568" s="239"/>
      <c r="P568" s="253"/>
      <c r="Q568" s="199"/>
    </row>
    <row r="569" spans="1:17" ht="12" customHeight="1">
      <c r="A569" s="1"/>
      <c r="B569" s="193" t="s">
        <v>303</v>
      </c>
      <c r="C569" s="194" t="s">
        <v>318</v>
      </c>
      <c r="D569" s="1"/>
      <c r="E569" s="181"/>
      <c r="F569" s="213">
        <v>0</v>
      </c>
      <c r="G569" s="213">
        <v>0</v>
      </c>
      <c r="H569" s="253">
        <f>+F569-G569</f>
        <v>0</v>
      </c>
      <c r="I569" s="199"/>
      <c r="J569" s="215"/>
      <c r="K569" s="279"/>
      <c r="L569" s="274"/>
      <c r="M569" s="199"/>
      <c r="N569" s="215"/>
      <c r="O569" s="213">
        <v>0</v>
      </c>
      <c r="P569" s="253">
        <f>+F569-O569</f>
        <v>0</v>
      </c>
      <c r="Q569" s="199"/>
    </row>
    <row r="570" spans="1:17" s="1" customFormat="1" ht="12" customHeight="1">
      <c r="A570" s="1" t="s">
        <v>322</v>
      </c>
      <c r="B570" s="193" t="s">
        <v>327</v>
      </c>
      <c r="C570" s="52" t="s">
        <v>317</v>
      </c>
      <c r="D570" s="196"/>
      <c r="E570" s="197"/>
      <c r="F570" s="214">
        <v>0</v>
      </c>
      <c r="G570" s="214">
        <v>0</v>
      </c>
      <c r="H570" s="214">
        <f>+F570-G570</f>
        <v>0</v>
      </c>
      <c r="I570" s="198"/>
      <c r="J570" s="198"/>
      <c r="K570" s="271">
        <v>0</v>
      </c>
      <c r="L570" s="271"/>
      <c r="M570" s="198"/>
      <c r="N570" s="198"/>
      <c r="O570" s="214">
        <v>0</v>
      </c>
      <c r="P570" s="214">
        <f>+F570-O570</f>
        <v>0</v>
      </c>
      <c r="Q570" s="198"/>
    </row>
    <row r="571" spans="1:17" ht="12" customHeight="1">
      <c r="A571" s="1"/>
      <c r="B571" s="102"/>
      <c r="C571" s="126" t="s">
        <v>316</v>
      </c>
      <c r="D571" s="1"/>
      <c r="E571" s="181"/>
      <c r="F571" s="213">
        <f>F569+F570</f>
        <v>0</v>
      </c>
      <c r="G571" s="213">
        <f>G569+G570</f>
        <v>0</v>
      </c>
      <c r="H571" s="213">
        <f>H569+H570</f>
        <v>0</v>
      </c>
      <c r="I571" s="199"/>
      <c r="J571" s="215"/>
      <c r="K571" s="279"/>
      <c r="L571" s="279"/>
      <c r="M571" s="199"/>
      <c r="N571" s="215"/>
      <c r="O571" s="213">
        <f>O569+O570</f>
        <v>0</v>
      </c>
      <c r="P571" s="213">
        <f>+F571-O571</f>
        <v>0</v>
      </c>
      <c r="Q571" s="199"/>
    </row>
    <row r="572" spans="1:17" ht="12" customHeight="1">
      <c r="A572" s="1"/>
      <c r="B572" s="102"/>
      <c r="C572" s="126"/>
      <c r="D572" s="1"/>
      <c r="E572" s="181"/>
      <c r="F572" s="213"/>
      <c r="G572" s="213"/>
      <c r="H572" s="213"/>
      <c r="I572" s="199"/>
      <c r="J572" s="215"/>
      <c r="K572" s="279"/>
      <c r="L572" s="279"/>
      <c r="M572" s="199"/>
      <c r="N572" s="215"/>
      <c r="O572" s="213"/>
      <c r="P572" s="213"/>
      <c r="Q572" s="199"/>
    </row>
    <row r="573" spans="1:17" ht="12" customHeight="1">
      <c r="A573" s="1"/>
      <c r="B573" s="102"/>
      <c r="C573" s="126" t="s">
        <v>337</v>
      </c>
      <c r="D573" s="1"/>
      <c r="E573" s="181"/>
      <c r="F573" s="213">
        <f>+F575-F571-F567-F558</f>
        <v>5.960464477539063E-08</v>
      </c>
      <c r="G573" s="213">
        <f>+G575-G571-G567-G558</f>
        <v>5.960464477539063E-08</v>
      </c>
      <c r="H573" s="253">
        <f>+F573-G573</f>
        <v>0</v>
      </c>
      <c r="I573" s="199"/>
      <c r="J573" s="215"/>
      <c r="K573" s="279"/>
      <c r="L573" s="274"/>
      <c r="M573" s="199"/>
      <c r="N573" s="215"/>
      <c r="O573" s="213">
        <f>+O575-O571-O567-O558</f>
        <v>-1.4901161193847656E-07</v>
      </c>
      <c r="P573" s="253">
        <f>+F573-O573</f>
        <v>2.086162567138672E-07</v>
      </c>
      <c r="Q573" s="199"/>
    </row>
    <row r="574" spans="1:17" s="1" customFormat="1" ht="12.75" customHeight="1">
      <c r="A574" s="32"/>
      <c r="B574" s="186"/>
      <c r="C574" s="32"/>
      <c r="D574" s="32"/>
      <c r="E574" s="182"/>
      <c r="F574" s="212"/>
      <c r="G574" s="212"/>
      <c r="H574" s="254"/>
      <c r="I574" s="131"/>
      <c r="J574" s="216"/>
      <c r="K574" s="275"/>
      <c r="L574" s="267"/>
      <c r="M574" s="131"/>
      <c r="N574" s="216"/>
      <c r="O574" s="212"/>
      <c r="P574" s="254"/>
      <c r="Q574" s="131"/>
    </row>
    <row r="575" spans="1:17" s="1" customFormat="1" ht="13.5" thickBot="1">
      <c r="A575" s="32"/>
      <c r="B575" s="186"/>
      <c r="C575" s="189" t="s">
        <v>304</v>
      </c>
      <c r="D575" s="189"/>
      <c r="E575" s="190"/>
      <c r="F575" s="243">
        <f>+F548</f>
        <v>163710016.33600003</v>
      </c>
      <c r="G575" s="243">
        <f>+G548</f>
        <v>148119740.37900004</v>
      </c>
      <c r="H575" s="255">
        <f>+F575-G575</f>
        <v>15590275.956999987</v>
      </c>
      <c r="I575" s="201"/>
      <c r="J575" s="201"/>
      <c r="K575" s="281"/>
      <c r="L575" s="282"/>
      <c r="M575" s="201"/>
      <c r="N575" s="201"/>
      <c r="O575" s="243">
        <f>+O548</f>
        <v>157466514.06299987</v>
      </c>
      <c r="P575" s="255">
        <f>+F575-O575</f>
        <v>6243502.273000151</v>
      </c>
      <c r="Q575" s="201"/>
    </row>
    <row r="576" spans="1:17" s="1" customFormat="1" ht="13.5" thickTop="1">
      <c r="A576" s="32"/>
      <c r="B576" s="186"/>
      <c r="C576" s="32"/>
      <c r="D576" s="32"/>
      <c r="E576" s="192"/>
      <c r="F576" s="192"/>
      <c r="G576" s="192"/>
      <c r="H576" s="34"/>
      <c r="I576" s="191"/>
      <c r="J576" s="87"/>
      <c r="K576" s="192"/>
      <c r="L576" s="34"/>
      <c r="M576" s="191"/>
      <c r="N576" s="87"/>
      <c r="O576" s="192"/>
      <c r="P576" s="34"/>
      <c r="Q576" s="191"/>
    </row>
    <row r="577" spans="1:17" s="1" customFormat="1" ht="12.75">
      <c r="A577" s="32"/>
      <c r="B577" s="186"/>
      <c r="C577" s="32"/>
      <c r="D577" s="32"/>
      <c r="E577" s="192"/>
      <c r="F577" s="192"/>
      <c r="G577" s="192"/>
      <c r="H577" s="86"/>
      <c r="I577" s="191"/>
      <c r="J577" s="87"/>
      <c r="K577" s="192"/>
      <c r="L577" s="86"/>
      <c r="M577" s="191"/>
      <c r="N577" s="87"/>
      <c r="O577" s="192"/>
      <c r="P577" s="86"/>
      <c r="Q577" s="191"/>
    </row>
    <row r="578" spans="1:17" s="1" customFormat="1" ht="12.75">
      <c r="A578" s="32"/>
      <c r="B578" s="186"/>
      <c r="C578" s="32"/>
      <c r="D578" s="32"/>
      <c r="E578" s="192"/>
      <c r="F578" s="192"/>
      <c r="G578" s="192"/>
      <c r="H578" s="86"/>
      <c r="I578" s="191"/>
      <c r="J578" s="87"/>
      <c r="K578" s="192"/>
      <c r="L578" s="86"/>
      <c r="M578" s="191"/>
      <c r="N578" s="87"/>
      <c r="O578" s="192"/>
      <c r="P578" s="86"/>
      <c r="Q578" s="191"/>
    </row>
    <row r="579" spans="2:17" s="35" customFormat="1" ht="12.75" hidden="1" outlineLevel="1">
      <c r="B579" s="35" t="s">
        <v>49</v>
      </c>
      <c r="C579" s="292" t="s">
        <v>1327</v>
      </c>
      <c r="G579" s="37"/>
      <c r="H579" s="37"/>
      <c r="I579" s="147"/>
      <c r="J579" s="176"/>
      <c r="K579" s="37"/>
      <c r="L579" s="37"/>
      <c r="M579" s="147"/>
      <c r="N579" s="176"/>
      <c r="O579" s="37"/>
      <c r="P579" s="37"/>
      <c r="Q579" s="147"/>
    </row>
    <row r="580" spans="1:17" s="35" customFormat="1" ht="12.75" hidden="1" outlineLevel="1">
      <c r="A580" s="36"/>
      <c r="B580" s="35" t="s">
        <v>50</v>
      </c>
      <c r="C580" s="35">
        <v>0.001</v>
      </c>
      <c r="G580" s="37"/>
      <c r="H580" s="37"/>
      <c r="I580" s="147"/>
      <c r="J580" s="176"/>
      <c r="K580" s="37"/>
      <c r="L580" s="37"/>
      <c r="M580" s="147"/>
      <c r="N580" s="176"/>
      <c r="O580" s="37"/>
      <c r="P580" s="37"/>
      <c r="Q580" s="147"/>
    </row>
    <row r="581" spans="1:17" s="35" customFormat="1" ht="12.75" hidden="1" outlineLevel="1">
      <c r="A581" s="36"/>
      <c r="B581" s="35" t="s">
        <v>166</v>
      </c>
      <c r="C581" s="133" t="s">
        <v>165</v>
      </c>
      <c r="G581" s="37"/>
      <c r="H581" s="37"/>
      <c r="I581" s="147"/>
      <c r="J581" s="176"/>
      <c r="K581" s="37"/>
      <c r="L581" s="37"/>
      <c r="M581" s="147"/>
      <c r="N581" s="176"/>
      <c r="O581" s="37"/>
      <c r="P581" s="37"/>
      <c r="Q581" s="147"/>
    </row>
    <row r="582" spans="1:17" s="35" customFormat="1" ht="12.75" hidden="1" outlineLevel="1">
      <c r="A582" s="36"/>
      <c r="B582" s="35" t="s">
        <v>167</v>
      </c>
      <c r="C582" s="35" t="s">
        <v>168</v>
      </c>
      <c r="G582" s="37"/>
      <c r="H582" s="37"/>
      <c r="I582" s="147"/>
      <c r="J582" s="176"/>
      <c r="K582" s="151"/>
      <c r="L582" s="37"/>
      <c r="M582" s="147"/>
      <c r="N582" s="176"/>
      <c r="O582" s="151"/>
      <c r="P582" s="37"/>
      <c r="Q582" s="147"/>
    </row>
    <row r="583" spans="1:17" s="35" customFormat="1" ht="12.75" hidden="1" outlineLevel="1">
      <c r="A583" s="36"/>
      <c r="B583" s="35" t="s">
        <v>51</v>
      </c>
      <c r="C583" s="35">
        <f>COUNTIF($F$10:$Q$546,+C581)</f>
        <v>0</v>
      </c>
      <c r="G583" s="37"/>
      <c r="H583" s="37"/>
      <c r="I583" s="147"/>
      <c r="J583" s="176"/>
      <c r="K583" s="151"/>
      <c r="L583" s="37"/>
      <c r="M583" s="147"/>
      <c r="N583" s="176"/>
      <c r="O583" s="151"/>
      <c r="P583" s="37"/>
      <c r="Q583" s="147"/>
    </row>
    <row r="584" spans="1:17" s="35" customFormat="1" ht="12.75" hidden="1" outlineLevel="1">
      <c r="A584" s="36"/>
      <c r="B584" s="35" t="s">
        <v>51</v>
      </c>
      <c r="C584" s="45">
        <f>COUNTIF($F$10:$Q$546,+C582)</f>
        <v>0</v>
      </c>
      <c r="F584" s="36"/>
      <c r="G584" s="37"/>
      <c r="H584" s="37"/>
      <c r="I584" s="147"/>
      <c r="J584" s="176"/>
      <c r="K584" s="151"/>
      <c r="L584" s="37"/>
      <c r="M584" s="147"/>
      <c r="N584" s="176"/>
      <c r="O584" s="151"/>
      <c r="P584" s="37"/>
      <c r="Q584" s="147"/>
    </row>
    <row r="585" spans="1:17" s="35" customFormat="1" ht="12.75" hidden="1" outlineLevel="1">
      <c r="A585" s="36"/>
      <c r="B585" s="35" t="s">
        <v>52</v>
      </c>
      <c r="C585" s="45">
        <f>SUM(C583:C584)</f>
        <v>0</v>
      </c>
      <c r="F585" s="36"/>
      <c r="G585" s="37"/>
      <c r="H585" s="37"/>
      <c r="I585" s="147"/>
      <c r="J585" s="176"/>
      <c r="K585" s="151"/>
      <c r="L585" s="37"/>
      <c r="M585" s="147"/>
      <c r="N585" s="176"/>
      <c r="O585" s="151"/>
      <c r="P585" s="37"/>
      <c r="Q585" s="147"/>
    </row>
    <row r="586" spans="1:17" s="35" customFormat="1" ht="12.75" hidden="1" outlineLevel="1">
      <c r="A586" s="36"/>
      <c r="B586" s="38"/>
      <c r="C586" s="46"/>
      <c r="D586" s="39"/>
      <c r="E586" s="39"/>
      <c r="F586" s="40"/>
      <c r="G586" s="37"/>
      <c r="H586" s="37"/>
      <c r="I586" s="147"/>
      <c r="J586" s="176"/>
      <c r="K586" s="152"/>
      <c r="L586" s="37"/>
      <c r="M586" s="147"/>
      <c r="N586" s="176"/>
      <c r="O586" s="152"/>
      <c r="P586" s="37"/>
      <c r="Q586" s="147"/>
    </row>
    <row r="587" spans="1:17" s="35" customFormat="1" ht="12.75" hidden="1" outlineLevel="1">
      <c r="A587" s="36"/>
      <c r="B587" s="38" t="s">
        <v>53</v>
      </c>
      <c r="C587" s="293" t="s">
        <v>1328</v>
      </c>
      <c r="D587" s="39"/>
      <c r="E587" s="39"/>
      <c r="F587" s="37"/>
      <c r="G587" s="37">
        <v>-5000000</v>
      </c>
      <c r="H587" s="283">
        <f>+F587-G587</f>
        <v>5000000</v>
      </c>
      <c r="I587" s="284"/>
      <c r="J587" s="285"/>
      <c r="K587" s="37"/>
      <c r="L587" s="283"/>
      <c r="M587" s="284"/>
      <c r="N587" s="285"/>
      <c r="O587" s="286">
        <v>-21000000</v>
      </c>
      <c r="P587" s="283">
        <f>+F587-O587</f>
        <v>21000000</v>
      </c>
      <c r="Q587" s="147"/>
    </row>
    <row r="588" spans="1:17" s="35" customFormat="1" ht="12.75" hidden="1" outlineLevel="1">
      <c r="A588" s="36"/>
      <c r="B588" s="38" t="s">
        <v>54</v>
      </c>
      <c r="C588" s="293" t="s">
        <v>1328</v>
      </c>
      <c r="D588" s="39"/>
      <c r="E588" s="39"/>
      <c r="F588" s="37"/>
      <c r="G588" s="37"/>
      <c r="H588" s="283"/>
      <c r="I588" s="284"/>
      <c r="J588" s="285"/>
      <c r="K588" s="37"/>
      <c r="L588" s="283"/>
      <c r="M588" s="284"/>
      <c r="N588" s="285"/>
      <c r="O588" s="287"/>
      <c r="P588" s="283"/>
      <c r="Q588" s="147"/>
    </row>
    <row r="589" spans="1:17" s="35" customFormat="1" ht="12.75" hidden="1" outlineLevel="1">
      <c r="A589" s="36"/>
      <c r="B589" s="41" t="s">
        <v>63</v>
      </c>
      <c r="C589" s="293" t="s">
        <v>1329</v>
      </c>
      <c r="D589" s="41"/>
      <c r="E589" s="41"/>
      <c r="F589" s="288"/>
      <c r="G589" s="37">
        <v>0</v>
      </c>
      <c r="H589" s="283">
        <f>+F589-G589</f>
        <v>0</v>
      </c>
      <c r="I589" s="284"/>
      <c r="J589" s="285"/>
      <c r="K589" s="288"/>
      <c r="L589" s="283"/>
      <c r="M589" s="284"/>
      <c r="N589" s="285"/>
      <c r="O589" s="286">
        <v>0</v>
      </c>
      <c r="P589" s="283">
        <f>+F589-O589</f>
        <v>0</v>
      </c>
      <c r="Q589" s="147"/>
    </row>
    <row r="590" spans="1:17" s="35" customFormat="1" ht="12.75" hidden="1" outlineLevel="1">
      <c r="A590" s="36"/>
      <c r="B590" s="41" t="s">
        <v>55</v>
      </c>
      <c r="C590" s="293" t="s">
        <v>1330</v>
      </c>
      <c r="D590" s="41"/>
      <c r="E590" s="41"/>
      <c r="F590" s="288"/>
      <c r="G590" s="289"/>
      <c r="H590" s="290"/>
      <c r="I590" s="284"/>
      <c r="J590" s="285"/>
      <c r="K590" s="288"/>
      <c r="L590" s="290"/>
      <c r="M590" s="284"/>
      <c r="N590" s="285"/>
      <c r="O590" s="289"/>
      <c r="P590" s="290"/>
      <c r="Q590" s="147"/>
    </row>
    <row r="591" spans="1:17" s="35" customFormat="1" ht="12.75" hidden="1" outlineLevel="1">
      <c r="A591" s="36"/>
      <c r="B591" s="41" t="s">
        <v>56</v>
      </c>
      <c r="C591" s="293" t="s">
        <v>1331</v>
      </c>
      <c r="D591" s="41"/>
      <c r="E591" s="41"/>
      <c r="F591" s="288">
        <v>0</v>
      </c>
      <c r="G591" s="289">
        <v>0</v>
      </c>
      <c r="H591" s="283">
        <f>+F591-G591</f>
        <v>0</v>
      </c>
      <c r="I591" s="284"/>
      <c r="J591" s="285"/>
      <c r="K591" s="291"/>
      <c r="L591" s="283"/>
      <c r="M591" s="284"/>
      <c r="N591" s="285"/>
      <c r="O591" s="286">
        <v>0</v>
      </c>
      <c r="P591" s="283">
        <f>+F591-O591</f>
        <v>0</v>
      </c>
      <c r="Q591" s="147"/>
    </row>
    <row r="592" spans="1:17" s="35" customFormat="1" ht="12.75" hidden="1" outlineLevel="1">
      <c r="A592" s="36"/>
      <c r="B592" s="41" t="s">
        <v>57</v>
      </c>
      <c r="C592" s="293" t="s">
        <v>1332</v>
      </c>
      <c r="D592" s="41"/>
      <c r="E592" s="41"/>
      <c r="G592" s="37"/>
      <c r="H592" s="37"/>
      <c r="I592" s="147"/>
      <c r="J592" s="176"/>
      <c r="K592" s="153"/>
      <c r="L592" s="37"/>
      <c r="M592" s="147"/>
      <c r="N592" s="176"/>
      <c r="O592" s="153"/>
      <c r="P592" s="37"/>
      <c r="Q592" s="147"/>
    </row>
    <row r="593" spans="1:17" s="35" customFormat="1" ht="12.75" hidden="1" outlineLevel="1">
      <c r="A593" s="36"/>
      <c r="B593" s="41" t="s">
        <v>58</v>
      </c>
      <c r="C593" s="293" t="s">
        <v>1333</v>
      </c>
      <c r="D593" s="41"/>
      <c r="E593" s="41"/>
      <c r="G593" s="37"/>
      <c r="H593" s="37"/>
      <c r="I593" s="147"/>
      <c r="J593" s="176"/>
      <c r="K593" s="153"/>
      <c r="L593" s="37"/>
      <c r="M593" s="147"/>
      <c r="N593" s="176"/>
      <c r="O593" s="153"/>
      <c r="P593" s="37"/>
      <c r="Q593" s="147"/>
    </row>
    <row r="594" spans="1:17" s="35" customFormat="1" ht="12.75" hidden="1" outlineLevel="1">
      <c r="A594" s="36"/>
      <c r="B594" s="41" t="s">
        <v>59</v>
      </c>
      <c r="C594" s="293" t="s">
        <v>1334</v>
      </c>
      <c r="D594" s="41"/>
      <c r="E594" s="41"/>
      <c r="G594" s="37"/>
      <c r="H594" s="37"/>
      <c r="I594" s="147"/>
      <c r="J594" s="176"/>
      <c r="K594" s="153"/>
      <c r="L594" s="37"/>
      <c r="M594" s="147"/>
      <c r="N594" s="176"/>
      <c r="O594" s="153"/>
      <c r="P594" s="37"/>
      <c r="Q594" s="147"/>
    </row>
    <row r="595" spans="1:17" s="35" customFormat="1" ht="12.75" hidden="1" outlineLevel="1">
      <c r="A595" s="36"/>
      <c r="B595" s="41" t="s">
        <v>60</v>
      </c>
      <c r="C595" s="293" t="s">
        <v>1335</v>
      </c>
      <c r="D595" s="41"/>
      <c r="E595" s="41"/>
      <c r="G595" s="37"/>
      <c r="H595" s="37"/>
      <c r="I595" s="147"/>
      <c r="J595" s="176"/>
      <c r="K595" s="153"/>
      <c r="L595" s="37"/>
      <c r="M595" s="147"/>
      <c r="N595" s="176"/>
      <c r="O595" s="153"/>
      <c r="P595" s="37"/>
      <c r="Q595" s="147"/>
    </row>
    <row r="596" spans="1:17" s="35" customFormat="1" ht="12.75" hidden="1" outlineLevel="1">
      <c r="A596" s="36"/>
      <c r="B596" s="41" t="s">
        <v>61</v>
      </c>
      <c r="C596" s="293" t="s">
        <v>1336</v>
      </c>
      <c r="D596" s="41"/>
      <c r="E596" s="41"/>
      <c r="G596" s="37"/>
      <c r="H596" s="37"/>
      <c r="I596" s="147"/>
      <c r="J596" s="176"/>
      <c r="K596" s="153"/>
      <c r="L596" s="37"/>
      <c r="M596" s="147"/>
      <c r="N596" s="176"/>
      <c r="O596" s="153"/>
      <c r="P596" s="37"/>
      <c r="Q596" s="147"/>
    </row>
    <row r="597" spans="1:17" s="35" customFormat="1" ht="12.75" hidden="1" outlineLevel="1">
      <c r="A597" s="36"/>
      <c r="B597" s="37" t="s">
        <v>62</v>
      </c>
      <c r="C597" s="47" t="str">
        <f>UPPER(TEXT(NvsElapsedTime,"hh:mm:ss"))</f>
        <v>00:00:49</v>
      </c>
      <c r="D597" s="37"/>
      <c r="E597" s="37"/>
      <c r="F597" s="37"/>
      <c r="G597" s="37"/>
      <c r="H597" s="37"/>
      <c r="I597" s="147"/>
      <c r="J597" s="176"/>
      <c r="K597" s="154"/>
      <c r="L597" s="37"/>
      <c r="M597" s="147"/>
      <c r="N597" s="176"/>
      <c r="O597" s="154"/>
      <c r="P597" s="37"/>
      <c r="Q597" s="147"/>
    </row>
    <row r="598" spans="1:17" s="35" customFormat="1" ht="12.75" hidden="1" outlineLevel="1">
      <c r="A598" s="36"/>
      <c r="B598" s="37" t="s">
        <v>234</v>
      </c>
      <c r="C598" s="294" t="s">
        <v>1337</v>
      </c>
      <c r="D598" s="37"/>
      <c r="E598" s="37"/>
      <c r="F598" s="37"/>
      <c r="G598" s="37"/>
      <c r="H598" s="37"/>
      <c r="I598" s="147"/>
      <c r="J598" s="176"/>
      <c r="K598" s="154"/>
      <c r="L598" s="37"/>
      <c r="M598" s="147"/>
      <c r="N598" s="176"/>
      <c r="O598" s="154"/>
      <c r="P598" s="37"/>
      <c r="Q598" s="147"/>
    </row>
    <row r="599" spans="3:17" s="35" customFormat="1" ht="12.75" hidden="1" outlineLevel="1">
      <c r="C599" s="35" t="s">
        <v>313</v>
      </c>
      <c r="D599" s="43"/>
      <c r="E599" s="43"/>
      <c r="F599" s="35" t="s">
        <v>310</v>
      </c>
      <c r="G599" s="35" t="s">
        <v>311</v>
      </c>
      <c r="H599" s="35" t="s">
        <v>312</v>
      </c>
      <c r="I599" s="147"/>
      <c r="J599" s="176"/>
      <c r="K599" s="155"/>
      <c r="L599" s="37"/>
      <c r="M599" s="147"/>
      <c r="N599" s="176"/>
      <c r="O599" s="155"/>
      <c r="P599" s="37"/>
      <c r="Q599" s="147"/>
    </row>
    <row r="600" spans="3:17" s="35" customFormat="1" ht="12.75" hidden="1" outlineLevel="1">
      <c r="C600" s="35" t="s">
        <v>313</v>
      </c>
      <c r="D600" s="37"/>
      <c r="E600" s="37"/>
      <c r="I600" s="147"/>
      <c r="J600" s="176"/>
      <c r="K600" s="154"/>
      <c r="L600" s="37"/>
      <c r="M600" s="147"/>
      <c r="N600" s="176"/>
      <c r="O600" s="154"/>
      <c r="P600" s="37"/>
      <c r="Q600" s="147"/>
    </row>
    <row r="601" spans="3:17" s="35" customFormat="1" ht="12.75" hidden="1" outlineLevel="1">
      <c r="C601" s="223" t="s">
        <v>335</v>
      </c>
      <c r="D601" s="37"/>
      <c r="E601" s="37"/>
      <c r="F601" s="224">
        <v>2000000</v>
      </c>
      <c r="I601" s="147"/>
      <c r="J601" s="176"/>
      <c r="K601" s="154"/>
      <c r="L601" s="37"/>
      <c r="M601" s="147"/>
      <c r="N601" s="176"/>
      <c r="O601" s="154"/>
      <c r="P601" s="37"/>
      <c r="Q601" s="147"/>
    </row>
    <row r="602" spans="3:17" s="35" customFormat="1" ht="12.75" hidden="1" outlineLevel="1">
      <c r="C602" s="223" t="s">
        <v>336</v>
      </c>
      <c r="D602" s="37"/>
      <c r="E602" s="37"/>
      <c r="F602" s="224">
        <v>1009000</v>
      </c>
      <c r="I602" s="147"/>
      <c r="J602" s="176"/>
      <c r="K602" s="154"/>
      <c r="L602" s="37"/>
      <c r="M602" s="147"/>
      <c r="N602" s="176"/>
      <c r="O602" s="154"/>
      <c r="P602" s="37"/>
      <c r="Q602" s="147"/>
    </row>
    <row r="603" spans="2:17" s="35" customFormat="1" ht="12.75" collapsed="1">
      <c r="B603" s="42" t="s">
        <v>19</v>
      </c>
      <c r="C603" s="48"/>
      <c r="D603" s="37"/>
      <c r="E603" s="37"/>
      <c r="F603" s="37"/>
      <c r="G603" s="37"/>
      <c r="H603" s="37"/>
      <c r="I603" s="147"/>
      <c r="J603" s="176"/>
      <c r="K603" s="154"/>
      <c r="L603" s="37"/>
      <c r="M603" s="147"/>
      <c r="N603" s="176"/>
      <c r="O603" s="154"/>
      <c r="P603" s="37"/>
      <c r="Q603" s="147"/>
    </row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917" ht="12.75"/>
    <row r="918" ht="12.75"/>
    <row r="919" ht="12.75"/>
    <row r="920" ht="12.75"/>
    <row r="921" ht="12.75"/>
    <row r="922" ht="12.75"/>
    <row r="923" ht="12.75"/>
    <row r="938" ht="12.75"/>
    <row r="984" ht="12.75"/>
    <row r="985" ht="12.75"/>
    <row r="986" ht="12.75"/>
    <row r="1007" ht="12.75"/>
    <row r="1008" ht="12.75"/>
    <row r="1009" ht="12.75"/>
  </sheetData>
  <sheetProtection/>
  <printOptions horizontalCentered="1"/>
  <pageMargins left="0.25" right="0.72" top="0.5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43" min="1" max="12" man="1"/>
    <brk id="529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Scope-based  Comparative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2012-01-26T00:46:58Z</cp:lastPrinted>
  <dcterms:created xsi:type="dcterms:W3CDTF">1997-11-19T15:48:19Z</dcterms:created>
  <dcterms:modified xsi:type="dcterms:W3CDTF">2012-01-26T00:46:59Z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