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61" windowWidth="23835" windowHeight="8610" activeTab="0"/>
  </bookViews>
  <sheets>
    <sheet name="Actual" sheetId="1" r:id="rId1"/>
  </sheets>
  <definedNames>
    <definedName name="_xlnm.Print_Area" localSheetId="0">'Actual'!$A$1:$N$83</definedName>
    <definedName name="_xlnm.Print_Titles" localSheetId="0">'Actual'!$1:$8</definedName>
  </definedNames>
  <calcPr fullCalcOnLoad="1"/>
</workbook>
</file>

<file path=xl/sharedStrings.xml><?xml version="1.0" encoding="utf-8"?>
<sst xmlns="http://schemas.openxmlformats.org/spreadsheetml/2006/main" count="143" uniqueCount="95">
  <si>
    <t>KENTUCKY POWER COMPANY</t>
  </si>
  <si>
    <t>THIRTEEN MONTHS AVERAGE RETURN ON EQUITY</t>
  </si>
  <si>
    <t>12 MONTH</t>
  </si>
  <si>
    <t>TOTAL</t>
  </si>
  <si>
    <t>MONTH</t>
  </si>
  <si>
    <t xml:space="preserve">COMMON </t>
  </si>
  <si>
    <t>PAID-IN</t>
  </si>
  <si>
    <t>RETAINED</t>
  </si>
  <si>
    <t>13 MONTH</t>
  </si>
  <si>
    <t xml:space="preserve">NET </t>
  </si>
  <si>
    <t>12 MONTHS</t>
  </si>
  <si>
    <t>/ Year</t>
  </si>
  <si>
    <t>STOCK</t>
  </si>
  <si>
    <t>CAPITAL</t>
  </si>
  <si>
    <t>EARNINGS</t>
  </si>
  <si>
    <t>AVERAGE</t>
  </si>
  <si>
    <t>INCOME</t>
  </si>
  <si>
    <t>AVG. ROE</t>
  </si>
  <si>
    <t>DIVIDENDS</t>
  </si>
  <si>
    <t>JAN 06</t>
  </si>
  <si>
    <t>FEB 06</t>
  </si>
  <si>
    <t>MAR 06</t>
  </si>
  <si>
    <t>APR 06</t>
  </si>
  <si>
    <t>MAY 06</t>
  </si>
  <si>
    <t>JUN 06</t>
  </si>
  <si>
    <t>JUL 06</t>
  </si>
  <si>
    <t>AUG 06</t>
  </si>
  <si>
    <t>SEP 06</t>
  </si>
  <si>
    <t>OCT 06</t>
  </si>
  <si>
    <t>NOV 06</t>
  </si>
  <si>
    <t>DEC 06</t>
  </si>
  <si>
    <t>JAN 07</t>
  </si>
  <si>
    <t>FEB 07</t>
  </si>
  <si>
    <t>MAR 07</t>
  </si>
  <si>
    <t>APR 07</t>
  </si>
  <si>
    <t>MAY 07</t>
  </si>
  <si>
    <t>JUN 07</t>
  </si>
  <si>
    <t>JUL 07</t>
  </si>
  <si>
    <t>AUG 07</t>
  </si>
  <si>
    <t>SEP 07</t>
  </si>
  <si>
    <t>OCT 07</t>
  </si>
  <si>
    <t>NOV 07</t>
  </si>
  <si>
    <t>DEC 07</t>
  </si>
  <si>
    <t>JAN 08</t>
  </si>
  <si>
    <t>FEB 08</t>
  </si>
  <si>
    <t>MAR 08</t>
  </si>
  <si>
    <t>APR 08</t>
  </si>
  <si>
    <t>MAY 08</t>
  </si>
  <si>
    <t>JUN 08</t>
  </si>
  <si>
    <t>JUL 08</t>
  </si>
  <si>
    <t>AUG 08</t>
  </si>
  <si>
    <t>SEP 08</t>
  </si>
  <si>
    <t>OCT 08</t>
  </si>
  <si>
    <t>NOV 08</t>
  </si>
  <si>
    <t>DEC 08</t>
  </si>
  <si>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</si>
  <si>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</si>
  <si>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</si>
  <si>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</si>
  <si>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</si>
  <si>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</si>
  <si>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</si>
  <si>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</si>
  <si>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</si>
  <si>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>OCT 09</t>
  </si>
  <si>
    <t>NOV 09</t>
  </si>
  <si>
    <t>DEC 09</t>
  </si>
  <si>
    <t>JAN 10</t>
  </si>
  <si>
    <t>FEB 10</t>
  </si>
  <si>
    <t>MAR 10</t>
  </si>
  <si>
    <t>APR 10</t>
  </si>
  <si>
    <t>MAY 10</t>
  </si>
  <si>
    <t>JUN 10</t>
  </si>
  <si>
    <t>JUL 10</t>
  </si>
  <si>
    <t>AUG 10</t>
  </si>
  <si>
    <t>SEP 10</t>
  </si>
  <si>
    <t>OCT 10</t>
  </si>
  <si>
    <t>NOV 10</t>
  </si>
  <si>
    <t>DEC 10</t>
  </si>
  <si>
    <t>JAN 11</t>
  </si>
  <si>
    <t>FEB 11</t>
  </si>
  <si>
    <t>MAR 11</t>
  </si>
  <si>
    <t>APR 11</t>
  </si>
  <si>
    <t>MAY 11</t>
  </si>
  <si>
    <t>JUN 11</t>
  </si>
  <si>
    <t>JUL 11</t>
  </si>
  <si>
    <t>AUG 11</t>
  </si>
  <si>
    <t>SEP 11</t>
  </si>
  <si>
    <t>OCT 11</t>
  </si>
  <si>
    <t>NOV 11</t>
  </si>
  <si>
    <t>DEC 11</t>
  </si>
  <si>
    <t>Authorized</t>
  </si>
  <si>
    <t>ROE</t>
  </si>
  <si>
    <t>Note 1</t>
  </si>
  <si>
    <t>Note 1 - Settled Case No. 2005-00341. No ROE was agreed to by the parties or authorized by the Commission.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</si>
</sst>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000%"/>
    <numFmt numFmtId="166" formatCode="0.000000%"/>
    <numFmt numFmtId="167" formatCode="#,##0.0000_);\(#,##0.00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  <protection/>
    </xf>
    <xf numFmtId="3" fontId="3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left"/>
    </xf>
    <xf numFmtId="37" fontId="6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37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37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5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/>
    </xf>
    <xf numFmtId="37" fontId="0" fillId="0" borderId="4" xfId="0" applyNumberFormat="1" applyBorder="1" applyAlignment="1">
      <alignment/>
    </xf>
    <xf numFmtId="166" fontId="5" fillId="0" borderId="0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5" fillId="0" borderId="5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37" fontId="5" fillId="0" borderId="6" xfId="0" applyNumberFormat="1" applyFont="1" applyBorder="1" applyAlignment="1">
      <alignment horizontal="center"/>
    </xf>
    <xf numFmtId="37" fontId="6" fillId="0" borderId="7" xfId="0" applyNumberFormat="1" applyFont="1" applyBorder="1" applyAlignment="1">
      <alignment/>
    </xf>
    <xf numFmtId="37" fontId="6" fillId="0" borderId="8" xfId="0" applyNumberFormat="1" applyFont="1" applyBorder="1" applyAlignment="1">
      <alignment/>
    </xf>
    <xf numFmtId="37" fontId="8" fillId="0" borderId="8" xfId="0" applyNumberFormat="1" applyFont="1" applyBorder="1" applyAlignment="1">
      <alignment horizontal="center"/>
    </xf>
    <xf numFmtId="37" fontId="7" fillId="0" borderId="9" xfId="0" applyNumberFormat="1" applyFont="1" applyBorder="1" applyAlignment="1">
      <alignment horizontal="center"/>
    </xf>
    <xf numFmtId="37" fontId="5" fillId="0" borderId="7" xfId="0" applyNumberFormat="1" applyFont="1" applyBorder="1" applyAlignment="1">
      <alignment horizontal="center"/>
    </xf>
    <xf numFmtId="37" fontId="5" fillId="0" borderId="8" xfId="0" applyNumberFormat="1" applyFont="1" applyBorder="1" applyAlignment="1">
      <alignment horizontal="center"/>
    </xf>
    <xf numFmtId="37" fontId="7" fillId="0" borderId="8" xfId="0" applyNumberFormat="1" applyFont="1" applyBorder="1" applyAlignment="1">
      <alignment horizontal="center"/>
    </xf>
    <xf numFmtId="37" fontId="0" fillId="0" borderId="8" xfId="0" applyNumberFormat="1" applyBorder="1" applyAlignment="1">
      <alignment/>
    </xf>
    <xf numFmtId="37" fontId="0" fillId="0" borderId="7" xfId="0" applyNumberFormat="1" applyBorder="1" applyAlignment="1">
      <alignment/>
    </xf>
    <xf numFmtId="37" fontId="5" fillId="0" borderId="9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7" fontId="6" fillId="0" borderId="7" xfId="0" applyNumberFormat="1" applyFont="1" applyBorder="1" applyAlignment="1">
      <alignment horizontal="right"/>
    </xf>
    <xf numFmtId="37" fontId="6" fillId="0" borderId="8" xfId="0" applyNumberFormat="1" applyFont="1" applyBorder="1" applyAlignment="1">
      <alignment horizontal="right"/>
    </xf>
    <xf numFmtId="37" fontId="0" fillId="0" borderId="10" xfId="0" applyNumberFormat="1" applyFill="1" applyBorder="1" applyAlignment="1">
      <alignment horizontal="center"/>
    </xf>
    <xf numFmtId="49" fontId="0" fillId="0" borderId="10" xfId="0" applyNumberFormat="1" applyFont="1" applyBorder="1" applyAlignment="1">
      <alignment horizontal="left" wrapText="1"/>
    </xf>
    <xf numFmtId="37" fontId="0" fillId="0" borderId="10" xfId="0" applyNumberFormat="1" applyBorder="1" applyAlignment="1">
      <alignment/>
    </xf>
    <xf numFmtId="37" fontId="6" fillId="0" borderId="10" xfId="0" applyNumberFormat="1" applyFont="1" applyBorder="1" applyAlignment="1">
      <alignment horizontal="right"/>
    </xf>
    <xf numFmtId="166" fontId="9" fillId="0" borderId="10" xfId="0" applyNumberFormat="1" applyFont="1" applyFill="1" applyBorder="1" applyAlignment="1">
      <alignment/>
    </xf>
    <xf numFmtId="37" fontId="6" fillId="0" borderId="10" xfId="0" applyNumberFormat="1" applyFont="1" applyBorder="1" applyAlignment="1">
      <alignment/>
    </xf>
    <xf numFmtId="37" fontId="0" fillId="0" borderId="10" xfId="0" applyNumberFormat="1" applyBorder="1" applyAlignment="1">
      <alignment horizontal="center"/>
    </xf>
    <xf numFmtId="37" fontId="9" fillId="0" borderId="1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SChar" xfId="22"/>
    <cellStyle name="PSDec" xfId="23"/>
    <cellStyle name="PSHeading" xfId="24"/>
    <cellStyle name="PSI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defaultGridColor="0" colorId="8" workbookViewId="0" topLeftCell="A1">
      <pane xSplit="2" ySplit="7" topLeftCell="C4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" sqref="D3"/>
    </sheetView>
  </sheetViews>
  <sheetFormatPr defaultColWidth="9.140625" defaultRowHeight="12.75"/>
  <cols>
    <col min="1" max="1" width="5.7109375" style="1" customWidth="1"/>
    <col min="2" max="2" width="7.8515625" style="2" bestFit="1" customWidth="1"/>
    <col min="3" max="3" width="12.7109375" style="1" bestFit="1" customWidth="1"/>
    <col min="4" max="4" width="14.140625" style="1" bestFit="1" customWidth="1"/>
    <col min="5" max="5" width="12.7109375" style="1" customWidth="1"/>
    <col min="6" max="6" width="14.140625" style="1" bestFit="1" customWidth="1"/>
    <col min="7" max="7" width="15.57421875" style="1" bestFit="1" customWidth="1"/>
    <col min="8" max="8" width="14.140625" style="1" bestFit="1" customWidth="1"/>
    <col min="9" max="9" width="11.8515625" style="3" customWidth="1"/>
    <col min="10" max="10" width="12.8515625" style="1" bestFit="1" customWidth="1"/>
    <col min="11" max="11" width="12.00390625" style="4" bestFit="1" customWidth="1"/>
    <col min="12" max="12" width="12.28125" style="5" bestFit="1" customWidth="1"/>
    <col min="13" max="13" width="13.00390625" style="1" bestFit="1" customWidth="1"/>
    <col min="14" max="14" width="12.57421875" style="47" customWidth="1"/>
  </cols>
  <sheetData>
    <row r="1" spans="1:14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3" ht="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4" ht="12.75">
      <c r="A4" s="28"/>
      <c r="B4" s="30"/>
      <c r="C4" s="8"/>
      <c r="D4" s="28"/>
      <c r="E4" s="8"/>
      <c r="F4" s="28"/>
      <c r="G4" s="8"/>
      <c r="H4" s="28"/>
      <c r="I4" s="34"/>
      <c r="J4" s="24" t="s">
        <v>2</v>
      </c>
      <c r="K4" s="9"/>
      <c r="L4" s="20"/>
      <c r="M4" s="10"/>
      <c r="N4" s="48"/>
    </row>
    <row r="5" spans="1:14" ht="12.75">
      <c r="A5" s="27"/>
      <c r="B5" s="31"/>
      <c r="C5" s="11"/>
      <c r="D5" s="27"/>
      <c r="E5" s="11"/>
      <c r="F5" s="27"/>
      <c r="G5" s="11"/>
      <c r="H5" s="27"/>
      <c r="I5" s="35"/>
      <c r="J5" s="25" t="s">
        <v>3</v>
      </c>
      <c r="K5" s="13"/>
      <c r="L5" s="21"/>
      <c r="M5" s="14"/>
      <c r="N5" s="49"/>
    </row>
    <row r="6" spans="1:14" s="6" customFormat="1" ht="12.75">
      <c r="A6" s="25"/>
      <c r="B6" s="32" t="s">
        <v>4</v>
      </c>
      <c r="C6" s="12" t="s">
        <v>5</v>
      </c>
      <c r="D6" s="25" t="s">
        <v>6</v>
      </c>
      <c r="E6" s="12" t="s">
        <v>7</v>
      </c>
      <c r="F6" s="25"/>
      <c r="G6" s="12" t="s">
        <v>8</v>
      </c>
      <c r="H6" s="25" t="s">
        <v>8</v>
      </c>
      <c r="I6" s="26" t="s">
        <v>9</v>
      </c>
      <c r="J6" s="26" t="s">
        <v>9</v>
      </c>
      <c r="K6" s="15" t="s">
        <v>8</v>
      </c>
      <c r="L6" s="22"/>
      <c r="M6" s="16" t="s">
        <v>10</v>
      </c>
      <c r="N6" s="46" t="s">
        <v>91</v>
      </c>
    </row>
    <row r="7" spans="1:14" s="6" customFormat="1" ht="12.75">
      <c r="A7" s="29"/>
      <c r="B7" s="33" t="s">
        <v>11</v>
      </c>
      <c r="C7" s="17" t="s">
        <v>12</v>
      </c>
      <c r="D7" s="29" t="s">
        <v>13</v>
      </c>
      <c r="E7" s="17" t="s">
        <v>14</v>
      </c>
      <c r="F7" s="29" t="s">
        <v>3</v>
      </c>
      <c r="G7" s="17" t="s">
        <v>3</v>
      </c>
      <c r="H7" s="29" t="s">
        <v>15</v>
      </c>
      <c r="I7" s="23" t="s">
        <v>16</v>
      </c>
      <c r="J7" s="23" t="s">
        <v>16</v>
      </c>
      <c r="K7" s="18" t="s">
        <v>17</v>
      </c>
      <c r="L7" s="23" t="s">
        <v>18</v>
      </c>
      <c r="M7" s="19" t="s">
        <v>18</v>
      </c>
      <c r="N7" s="46" t="s">
        <v>92</v>
      </c>
    </row>
    <row r="8" spans="1:14" ht="12.75">
      <c r="A8" s="27"/>
      <c r="B8" s="31"/>
      <c r="C8" s="11"/>
      <c r="D8" s="27"/>
      <c r="E8" s="11"/>
      <c r="F8" s="27"/>
      <c r="G8" s="11"/>
      <c r="H8" s="27"/>
      <c r="I8" s="35"/>
      <c r="J8" s="27"/>
      <c r="K8" s="13"/>
      <c r="L8" s="21"/>
      <c r="M8" s="14"/>
      <c r="N8" s="50"/>
    </row>
    <row r="9" spans="1:14" ht="12.75">
      <c r="A9" s="36">
        <v>1</v>
      </c>
      <c r="B9" s="37" t="s">
        <v>19</v>
      </c>
      <c r="C9" s="38">
        <v>50450000</v>
      </c>
      <c r="D9" s="38">
        <v>208786163</v>
      </c>
      <c r="E9" s="38">
        <v>94343127</v>
      </c>
      <c r="F9" s="38">
        <f aca="true" t="shared" si="0" ref="F9:F40">+C9+D9+E9</f>
        <v>353579290</v>
      </c>
      <c r="G9" s="38">
        <v>4360800775</v>
      </c>
      <c r="H9" s="38">
        <v>335446213.46153843</v>
      </c>
      <c r="I9" s="39">
        <v>5478447</v>
      </c>
      <c r="J9" s="38">
        <v>20511738</v>
      </c>
      <c r="K9" s="40">
        <f aca="true" t="shared" si="1" ref="K9:K20">J9/H9</f>
        <v>0.06114762121871986</v>
      </c>
      <c r="L9" s="41">
        <v>0</v>
      </c>
      <c r="M9" s="38">
        <f>SUM(L9:L9)</f>
        <v>0</v>
      </c>
      <c r="N9" s="50"/>
    </row>
    <row r="10" spans="1:14" ht="12.75">
      <c r="A10" s="42">
        <f aca="true" t="shared" si="2" ref="A10:A41">+A9+1</f>
        <v>2</v>
      </c>
      <c r="B10" s="37" t="s">
        <v>20</v>
      </c>
      <c r="C10" s="38">
        <v>50450000</v>
      </c>
      <c r="D10" s="38">
        <v>211172944</v>
      </c>
      <c r="E10" s="38">
        <f>95463052</f>
        <v>95463052</v>
      </c>
      <c r="F10" s="38">
        <f t="shared" si="0"/>
        <v>357085996</v>
      </c>
      <c r="G10" s="38">
        <v>4392262140</v>
      </c>
      <c r="H10" s="38">
        <v>337866318.46153843</v>
      </c>
      <c r="I10" s="39">
        <f>3619925</f>
        <v>3619925</v>
      </c>
      <c r="J10" s="38">
        <v>21980829</v>
      </c>
      <c r="K10" s="40">
        <f t="shared" si="1"/>
        <v>0.06505776929789532</v>
      </c>
      <c r="L10" s="41">
        <v>2500000</v>
      </c>
      <c r="M10" s="38">
        <f>SUM(L9:L10)</f>
        <v>2500000</v>
      </c>
      <c r="N10" s="50"/>
    </row>
    <row r="11" spans="1:14" ht="12.75">
      <c r="A11" s="42">
        <f t="shared" si="2"/>
        <v>3</v>
      </c>
      <c r="B11" s="37" t="s">
        <v>21</v>
      </c>
      <c r="C11" s="38">
        <v>50450000</v>
      </c>
      <c r="D11" s="38">
        <v>210148214</v>
      </c>
      <c r="E11" s="38">
        <v>96193721</v>
      </c>
      <c r="F11" s="38">
        <f t="shared" si="0"/>
        <v>356791935</v>
      </c>
      <c r="G11" s="38">
        <v>4421885933</v>
      </c>
      <c r="H11" s="38">
        <v>340145071.7692308</v>
      </c>
      <c r="I11" s="39">
        <v>730669</v>
      </c>
      <c r="J11" s="38">
        <v>20753224</v>
      </c>
      <c r="K11" s="40">
        <f t="shared" si="1"/>
        <v>0.06101286104794689</v>
      </c>
      <c r="L11" s="41">
        <v>0</v>
      </c>
      <c r="M11" s="38">
        <f>SUM(L9:L11)</f>
        <v>2500000</v>
      </c>
      <c r="N11" s="50"/>
    </row>
    <row r="12" spans="1:14" ht="12.75">
      <c r="A12" s="42">
        <f t="shared" si="2"/>
        <v>4</v>
      </c>
      <c r="B12" s="37" t="s">
        <v>22</v>
      </c>
      <c r="C12" s="38">
        <v>50450000</v>
      </c>
      <c r="D12" s="38">
        <v>210107419</v>
      </c>
      <c r="E12" s="38">
        <v>97461627</v>
      </c>
      <c r="F12" s="38">
        <f t="shared" si="0"/>
        <v>358019046</v>
      </c>
      <c r="G12" s="38">
        <v>4452367414</v>
      </c>
      <c r="H12" s="38">
        <v>342489801.0769231</v>
      </c>
      <c r="I12" s="39">
        <v>1267906</v>
      </c>
      <c r="J12" s="38">
        <v>21437195</v>
      </c>
      <c r="K12" s="40">
        <f t="shared" si="1"/>
        <v>0.06259221422825731</v>
      </c>
      <c r="L12" s="41">
        <v>0</v>
      </c>
      <c r="M12" s="38">
        <f>SUM(L9:L12)</f>
        <v>2500000</v>
      </c>
      <c r="N12" s="50"/>
    </row>
    <row r="13" spans="1:14" ht="12.75">
      <c r="A13" s="42">
        <f t="shared" si="2"/>
        <v>5</v>
      </c>
      <c r="B13" s="37" t="s">
        <v>23</v>
      </c>
      <c r="C13" s="38">
        <v>50450000</v>
      </c>
      <c r="D13" s="38">
        <v>210786758</v>
      </c>
      <c r="E13" s="38">
        <v>97083576</v>
      </c>
      <c r="F13" s="38">
        <f t="shared" si="0"/>
        <v>358320334</v>
      </c>
      <c r="G13" s="38">
        <v>4481644469</v>
      </c>
      <c r="H13" s="38">
        <v>344741882.2307692</v>
      </c>
      <c r="I13" s="39">
        <v>2121949</v>
      </c>
      <c r="J13" s="38">
        <v>22321365</v>
      </c>
      <c r="K13" s="40">
        <f t="shared" si="1"/>
        <v>0.06474805107972968</v>
      </c>
      <c r="L13" s="41">
        <v>2500000</v>
      </c>
      <c r="M13" s="38">
        <f>SUM(L9:L13)</f>
        <v>5000000</v>
      </c>
      <c r="N13" s="50"/>
    </row>
    <row r="14" spans="1:14" ht="12.75">
      <c r="A14" s="42">
        <f t="shared" si="2"/>
        <v>6</v>
      </c>
      <c r="B14" s="37" t="s">
        <v>24</v>
      </c>
      <c r="C14" s="38">
        <v>50450000</v>
      </c>
      <c r="D14" s="38">
        <v>211270794</v>
      </c>
      <c r="E14" s="38">
        <v>98745391</v>
      </c>
      <c r="F14" s="38">
        <f t="shared" si="0"/>
        <v>360466185</v>
      </c>
      <c r="G14" s="38">
        <v>4510833274</v>
      </c>
      <c r="H14" s="38">
        <v>346987174.9230769</v>
      </c>
      <c r="I14" s="39">
        <v>1661815</v>
      </c>
      <c r="J14" s="38">
        <v>23359543</v>
      </c>
      <c r="K14" s="40">
        <f t="shared" si="1"/>
        <v>0.06732105590121175</v>
      </c>
      <c r="L14" s="41">
        <v>0</v>
      </c>
      <c r="M14" s="38">
        <f>SUM(L9:L14)</f>
        <v>5000000</v>
      </c>
      <c r="N14" s="50"/>
    </row>
    <row r="15" spans="1:14" ht="12.75">
      <c r="A15" s="42">
        <f t="shared" si="2"/>
        <v>7</v>
      </c>
      <c r="B15" s="37" t="s">
        <v>25</v>
      </c>
      <c r="C15" s="38">
        <v>50450000</v>
      </c>
      <c r="D15" s="38">
        <v>209072076</v>
      </c>
      <c r="E15" s="38">
        <v>104359362</v>
      </c>
      <c r="F15" s="38">
        <f t="shared" si="0"/>
        <v>363881438</v>
      </c>
      <c r="G15" s="38">
        <v>4543360231</v>
      </c>
      <c r="H15" s="38">
        <v>349489248.53846157</v>
      </c>
      <c r="I15" s="39">
        <v>5613971</v>
      </c>
      <c r="J15" s="38">
        <v>25697982</v>
      </c>
      <c r="K15" s="40">
        <f t="shared" si="1"/>
        <v>0.07353010745671598</v>
      </c>
      <c r="L15" s="41">
        <v>0</v>
      </c>
      <c r="M15" s="38">
        <f>SUM(L9:L15)</f>
        <v>5000000</v>
      </c>
      <c r="N15" s="50"/>
    </row>
    <row r="16" spans="1:14" ht="12.75">
      <c r="A16" s="42">
        <f t="shared" si="2"/>
        <v>8</v>
      </c>
      <c r="B16" s="37" t="s">
        <v>26</v>
      </c>
      <c r="C16" s="38">
        <v>50450000</v>
      </c>
      <c r="D16" s="38">
        <v>209648334</v>
      </c>
      <c r="E16" s="38">
        <v>103811260</v>
      </c>
      <c r="F16" s="38">
        <f t="shared" si="0"/>
        <v>363909594</v>
      </c>
      <c r="G16" s="38">
        <v>4572726162</v>
      </c>
      <c r="H16" s="38">
        <v>351748166.3076923</v>
      </c>
      <c r="I16" s="39">
        <v>4451898</v>
      </c>
      <c r="J16" s="38">
        <v>27956352</v>
      </c>
      <c r="K16" s="40">
        <f t="shared" si="1"/>
        <v>0.07947831624385822</v>
      </c>
      <c r="L16" s="41">
        <v>5000000</v>
      </c>
      <c r="M16" s="38">
        <f>SUM(L9:L16)</f>
        <v>10000000</v>
      </c>
      <c r="N16" s="50"/>
    </row>
    <row r="17" spans="1:14" ht="12.75">
      <c r="A17" s="42">
        <f t="shared" si="2"/>
        <v>9</v>
      </c>
      <c r="B17" s="37" t="s">
        <v>27</v>
      </c>
      <c r="C17" s="38">
        <v>50450000</v>
      </c>
      <c r="D17" s="38">
        <v>209970222</v>
      </c>
      <c r="E17" s="38">
        <v>103614147</v>
      </c>
      <c r="F17" s="38">
        <f t="shared" si="0"/>
        <v>364034369</v>
      </c>
      <c r="G17" s="38">
        <v>4601136874</v>
      </c>
      <c r="H17" s="38">
        <v>353933605.6923077</v>
      </c>
      <c r="I17" s="39">
        <v>-197113</v>
      </c>
      <c r="J17" s="38">
        <v>25501327</v>
      </c>
      <c r="K17" s="40">
        <f t="shared" si="1"/>
        <v>0.0720511604150118</v>
      </c>
      <c r="L17" s="41">
        <v>0</v>
      </c>
      <c r="M17" s="38">
        <f>SUM(L9:L17)</f>
        <v>10000000</v>
      </c>
      <c r="N17" s="50"/>
    </row>
    <row r="18" spans="1:14" ht="12.75">
      <c r="A18" s="42">
        <f t="shared" si="2"/>
        <v>10</v>
      </c>
      <c r="B18" s="37" t="s">
        <v>28</v>
      </c>
      <c r="C18" s="38">
        <v>50450000</v>
      </c>
      <c r="D18" s="38">
        <v>209448351</v>
      </c>
      <c r="E18" s="38">
        <v>105723095</v>
      </c>
      <c r="F18" s="38">
        <f t="shared" si="0"/>
        <v>365621446</v>
      </c>
      <c r="G18" s="38">
        <v>4628568476</v>
      </c>
      <c r="H18" s="38">
        <v>356043728.9230769</v>
      </c>
      <c r="I18" s="39">
        <v>2108948</v>
      </c>
      <c r="J18" s="38">
        <v>26459906</v>
      </c>
      <c r="K18" s="40">
        <f t="shared" si="1"/>
        <v>0.07431645006087623</v>
      </c>
      <c r="L18" s="41">
        <v>0</v>
      </c>
      <c r="M18" s="38">
        <f>SUM(L9:L18)</f>
        <v>10000000</v>
      </c>
      <c r="N18" s="50"/>
    </row>
    <row r="19" spans="1:14" ht="12.75">
      <c r="A19" s="42">
        <f t="shared" si="2"/>
        <v>11</v>
      </c>
      <c r="B19" s="37" t="s">
        <v>29</v>
      </c>
      <c r="C19" s="38">
        <v>50450000</v>
      </c>
      <c r="D19" s="38">
        <v>208948076</v>
      </c>
      <c r="E19" s="38">
        <f>105723095+3648328-5000000</f>
        <v>104371423</v>
      </c>
      <c r="F19" s="38">
        <f t="shared" si="0"/>
        <v>363769499</v>
      </c>
      <c r="G19" s="38">
        <v>4651666926</v>
      </c>
      <c r="H19" s="38">
        <v>357820532.7692308</v>
      </c>
      <c r="I19" s="39">
        <v>3648328</v>
      </c>
      <c r="J19" s="38">
        <v>29678689</v>
      </c>
      <c r="K19" s="40">
        <f t="shared" si="1"/>
        <v>0.08294294564459966</v>
      </c>
      <c r="L19" s="41">
        <v>5000000</v>
      </c>
      <c r="M19" s="38">
        <f>SUM(L9:L19)</f>
        <v>15000000</v>
      </c>
      <c r="N19" s="50"/>
    </row>
    <row r="20" spans="1:14" ht="12.75">
      <c r="A20" s="42">
        <f t="shared" si="2"/>
        <v>12</v>
      </c>
      <c r="B20" s="37" t="s">
        <v>30</v>
      </c>
      <c r="C20" s="38">
        <v>50450000</v>
      </c>
      <c r="D20" s="38">
        <v>210302160</v>
      </c>
      <c r="E20" s="38">
        <v>108899709</v>
      </c>
      <c r="F20" s="38">
        <f t="shared" si="0"/>
        <v>369651869</v>
      </c>
      <c r="G20" s="38">
        <v>4682972407</v>
      </c>
      <c r="H20" s="38">
        <v>360228646.6923077</v>
      </c>
      <c r="I20" s="39">
        <v>4528286</v>
      </c>
      <c r="J20" s="38">
        <v>35035029</v>
      </c>
      <c r="K20" s="40">
        <f t="shared" si="1"/>
        <v>0.0972577537119791</v>
      </c>
      <c r="L20" s="41">
        <v>0</v>
      </c>
      <c r="M20" s="38">
        <f aca="true" t="shared" si="3" ref="M20:M51">SUM(L9:L20)</f>
        <v>15000000</v>
      </c>
      <c r="N20" s="50"/>
    </row>
    <row r="21" spans="1:14" ht="12.75">
      <c r="A21" s="36">
        <f t="shared" si="2"/>
        <v>13</v>
      </c>
      <c r="B21" s="37" t="s">
        <v>31</v>
      </c>
      <c r="C21" s="38">
        <v>50450000</v>
      </c>
      <c r="D21" s="38">
        <v>209166019</v>
      </c>
      <c r="E21" s="38">
        <v>114737242</v>
      </c>
      <c r="F21" s="38">
        <f t="shared" si="0"/>
        <v>374353261</v>
      </c>
      <c r="G21" s="38">
        <f aca="true" t="shared" si="4" ref="G21:G52">SUM(F9:F21)</f>
        <v>4709484262</v>
      </c>
      <c r="H21" s="38">
        <f aca="true" t="shared" si="5" ref="H21:H52">G21/13</f>
        <v>362268020.15384614</v>
      </c>
      <c r="I21" s="39">
        <v>5837533</v>
      </c>
      <c r="J21" s="38">
        <f aca="true" t="shared" si="6" ref="J21:J51">SUM(I10:I21)</f>
        <v>35394115</v>
      </c>
      <c r="K21" s="40">
        <f aca="true" t="shared" si="7" ref="K21:K52">J21/H21</f>
        <v>0.09770146143446228</v>
      </c>
      <c r="L21" s="41">
        <v>0</v>
      </c>
      <c r="M21" s="38">
        <f t="shared" si="3"/>
        <v>15000000</v>
      </c>
      <c r="N21" s="50" t="s">
        <v>93</v>
      </c>
    </row>
    <row r="22" spans="1:14" ht="12.75">
      <c r="A22" s="42">
        <f t="shared" si="2"/>
        <v>14</v>
      </c>
      <c r="B22" s="37" t="s">
        <v>32</v>
      </c>
      <c r="C22" s="38">
        <v>50450000</v>
      </c>
      <c r="D22" s="38">
        <v>209106502</v>
      </c>
      <c r="E22" s="38">
        <v>117172719</v>
      </c>
      <c r="F22" s="38">
        <f t="shared" si="0"/>
        <v>376729221</v>
      </c>
      <c r="G22" s="38">
        <f t="shared" si="4"/>
        <v>4732634193</v>
      </c>
      <c r="H22" s="38">
        <f t="shared" si="5"/>
        <v>364048784.0769231</v>
      </c>
      <c r="I22" s="39">
        <v>7435476</v>
      </c>
      <c r="J22" s="38">
        <f t="shared" si="6"/>
        <v>39209666</v>
      </c>
      <c r="K22" s="40">
        <f t="shared" si="7"/>
        <v>0.10770442785413903</v>
      </c>
      <c r="L22" s="41">
        <v>5000000</v>
      </c>
      <c r="M22" s="38">
        <f t="shared" si="3"/>
        <v>17500000</v>
      </c>
      <c r="N22" s="50" t="s">
        <v>93</v>
      </c>
    </row>
    <row r="23" spans="1:14" ht="12.75">
      <c r="A23" s="42">
        <f t="shared" si="2"/>
        <v>15</v>
      </c>
      <c r="B23" s="37" t="s">
        <v>33</v>
      </c>
      <c r="C23" s="38">
        <v>50450000</v>
      </c>
      <c r="D23" s="38">
        <v>208259264</v>
      </c>
      <c r="E23" s="38">
        <v>118324591</v>
      </c>
      <c r="F23" s="38">
        <f t="shared" si="0"/>
        <v>377033855</v>
      </c>
      <c r="G23" s="38">
        <f t="shared" si="4"/>
        <v>4752582052</v>
      </c>
      <c r="H23" s="38">
        <f t="shared" si="5"/>
        <v>365583234.7692308</v>
      </c>
      <c r="I23" s="39">
        <v>1937602</v>
      </c>
      <c r="J23" s="38">
        <f t="shared" si="6"/>
        <v>40416599</v>
      </c>
      <c r="K23" s="40">
        <f t="shared" si="7"/>
        <v>0.11055375399124198</v>
      </c>
      <c r="L23" s="41">
        <v>0</v>
      </c>
      <c r="M23" s="38">
        <f t="shared" si="3"/>
        <v>17500000</v>
      </c>
      <c r="N23" s="50" t="s">
        <v>93</v>
      </c>
    </row>
    <row r="24" spans="1:14" ht="12.75">
      <c r="A24" s="42">
        <f t="shared" si="2"/>
        <v>16</v>
      </c>
      <c r="B24" s="37" t="s">
        <v>34</v>
      </c>
      <c r="C24" s="38">
        <v>50450000</v>
      </c>
      <c r="D24" s="38">
        <v>207744110</v>
      </c>
      <c r="E24" s="38">
        <v>120144110</v>
      </c>
      <c r="F24" s="38">
        <f t="shared" si="0"/>
        <v>378338220</v>
      </c>
      <c r="G24" s="38">
        <f t="shared" si="4"/>
        <v>4774128337</v>
      </c>
      <c r="H24" s="38">
        <f t="shared" si="5"/>
        <v>367240641.3076923</v>
      </c>
      <c r="I24" s="39">
        <v>1819519</v>
      </c>
      <c r="J24" s="38">
        <f t="shared" si="6"/>
        <v>40968212</v>
      </c>
      <c r="K24" s="40">
        <f t="shared" si="7"/>
        <v>0.11155685779797671</v>
      </c>
      <c r="L24" s="41">
        <v>0</v>
      </c>
      <c r="M24" s="38">
        <f t="shared" si="3"/>
        <v>17500000</v>
      </c>
      <c r="N24" s="50" t="s">
        <v>93</v>
      </c>
    </row>
    <row r="25" spans="1:14" ht="12.75">
      <c r="A25" s="42">
        <f t="shared" si="2"/>
        <v>17</v>
      </c>
      <c r="B25" s="37" t="s">
        <v>35</v>
      </c>
      <c r="C25" s="38">
        <v>50450000</v>
      </c>
      <c r="D25" s="38">
        <v>207542019</v>
      </c>
      <c r="E25" s="38">
        <v>116432372</v>
      </c>
      <c r="F25" s="38">
        <f t="shared" si="0"/>
        <v>374424391</v>
      </c>
      <c r="G25" s="38">
        <f t="shared" si="4"/>
        <v>4790533682</v>
      </c>
      <c r="H25" s="38">
        <f t="shared" si="5"/>
        <v>368502590.9230769</v>
      </c>
      <c r="I25" s="39">
        <f>288262</f>
        <v>288262</v>
      </c>
      <c r="J25" s="38">
        <f t="shared" si="6"/>
        <v>39134525</v>
      </c>
      <c r="K25" s="40">
        <f t="shared" si="7"/>
        <v>0.10619877841827477</v>
      </c>
      <c r="L25" s="41">
        <v>4000000</v>
      </c>
      <c r="M25" s="38">
        <f t="shared" si="3"/>
        <v>19000000</v>
      </c>
      <c r="N25" s="50" t="s">
        <v>93</v>
      </c>
    </row>
    <row r="26" spans="1:14" ht="12.75">
      <c r="A26" s="42">
        <f t="shared" si="2"/>
        <v>18</v>
      </c>
      <c r="B26" s="37" t="s">
        <v>36</v>
      </c>
      <c r="C26" s="38">
        <v>50450000</v>
      </c>
      <c r="D26" s="38">
        <v>213567041</v>
      </c>
      <c r="E26" s="38">
        <v>115554839</v>
      </c>
      <c r="F26" s="38">
        <f t="shared" si="0"/>
        <v>379571880</v>
      </c>
      <c r="G26" s="38">
        <f t="shared" si="4"/>
        <v>4811785228</v>
      </c>
      <c r="H26" s="38">
        <f t="shared" si="5"/>
        <v>370137325.2307692</v>
      </c>
      <c r="I26" s="39">
        <f>-877533</f>
        <v>-877533</v>
      </c>
      <c r="J26" s="38">
        <f t="shared" si="6"/>
        <v>36595177</v>
      </c>
      <c r="K26" s="40">
        <f t="shared" si="7"/>
        <v>0.09886918855639332</v>
      </c>
      <c r="L26" s="41">
        <v>0</v>
      </c>
      <c r="M26" s="38">
        <f t="shared" si="3"/>
        <v>19000000</v>
      </c>
      <c r="N26" s="50" t="s">
        <v>93</v>
      </c>
    </row>
    <row r="27" spans="1:14" ht="12.75">
      <c r="A27" s="42">
        <f t="shared" si="2"/>
        <v>19</v>
      </c>
      <c r="B27" s="37" t="s">
        <v>37</v>
      </c>
      <c r="C27" s="38">
        <v>50450000</v>
      </c>
      <c r="D27" s="38">
        <v>213112881</v>
      </c>
      <c r="E27" s="38">
        <v>121009547</v>
      </c>
      <c r="F27" s="38">
        <f t="shared" si="0"/>
        <v>384572428</v>
      </c>
      <c r="G27" s="38">
        <f t="shared" si="4"/>
        <v>4835891471</v>
      </c>
      <c r="H27" s="38">
        <f t="shared" si="5"/>
        <v>371991651.61538464</v>
      </c>
      <c r="I27" s="39">
        <v>5454708</v>
      </c>
      <c r="J27" s="38">
        <f t="shared" si="6"/>
        <v>36435914</v>
      </c>
      <c r="K27" s="40">
        <f t="shared" si="7"/>
        <v>0.09794820351955744</v>
      </c>
      <c r="L27" s="41">
        <v>0</v>
      </c>
      <c r="M27" s="38">
        <f t="shared" si="3"/>
        <v>19000000</v>
      </c>
      <c r="N27" s="50" t="s">
        <v>93</v>
      </c>
    </row>
    <row r="28" spans="1:14" ht="12.75">
      <c r="A28" s="42">
        <f t="shared" si="2"/>
        <v>20</v>
      </c>
      <c r="B28" s="37" t="s">
        <v>38</v>
      </c>
      <c r="C28" s="38">
        <v>50450000</v>
      </c>
      <c r="D28" s="38">
        <v>213074318</v>
      </c>
      <c r="E28" s="38">
        <v>121965256</v>
      </c>
      <c r="F28" s="38">
        <f t="shared" si="0"/>
        <v>385489574</v>
      </c>
      <c r="G28" s="38">
        <f t="shared" si="4"/>
        <v>4857499607</v>
      </c>
      <c r="H28" s="38">
        <f t="shared" si="5"/>
        <v>373653815.9230769</v>
      </c>
      <c r="I28" s="39">
        <f>2955709+1</f>
        <v>2955710</v>
      </c>
      <c r="J28" s="38">
        <f t="shared" si="6"/>
        <v>34939726</v>
      </c>
      <c r="K28" s="40">
        <f t="shared" si="7"/>
        <v>0.09350828095702612</v>
      </c>
      <c r="L28" s="41">
        <v>2000000</v>
      </c>
      <c r="M28" s="38">
        <f t="shared" si="3"/>
        <v>16000000</v>
      </c>
      <c r="N28" s="50" t="s">
        <v>93</v>
      </c>
    </row>
    <row r="29" spans="1:14" ht="12.75">
      <c r="A29" s="42">
        <f t="shared" si="2"/>
        <v>21</v>
      </c>
      <c r="B29" s="37" t="s">
        <v>39</v>
      </c>
      <c r="C29" s="38">
        <v>50450000</v>
      </c>
      <c r="D29" s="38">
        <v>208551282</v>
      </c>
      <c r="E29" s="38">
        <v>120039673</v>
      </c>
      <c r="F29" s="38">
        <f t="shared" si="0"/>
        <v>379040955</v>
      </c>
      <c r="G29" s="38">
        <f t="shared" si="4"/>
        <v>4872630968</v>
      </c>
      <c r="H29" s="38">
        <f t="shared" si="5"/>
        <v>374817766.7692308</v>
      </c>
      <c r="I29" s="39">
        <v>-1925583</v>
      </c>
      <c r="J29" s="38">
        <f t="shared" si="6"/>
        <v>33211256</v>
      </c>
      <c r="K29" s="40">
        <f t="shared" si="7"/>
        <v>0.088606408085366</v>
      </c>
      <c r="L29" s="41">
        <v>0</v>
      </c>
      <c r="M29" s="38">
        <f t="shared" si="3"/>
        <v>16000000</v>
      </c>
      <c r="N29" s="50" t="s">
        <v>93</v>
      </c>
    </row>
    <row r="30" spans="1:14" ht="12.75">
      <c r="A30" s="42">
        <f t="shared" si="2"/>
        <v>22</v>
      </c>
      <c r="B30" s="37" t="s">
        <v>40</v>
      </c>
      <c r="C30" s="38">
        <v>50450000</v>
      </c>
      <c r="D30" s="38">
        <v>207265923</v>
      </c>
      <c r="E30" s="38">
        <v>119811474</v>
      </c>
      <c r="F30" s="38">
        <f t="shared" si="0"/>
        <v>377527397</v>
      </c>
      <c r="G30" s="38">
        <f t="shared" si="4"/>
        <v>4886123996</v>
      </c>
      <c r="H30" s="38">
        <f t="shared" si="5"/>
        <v>375855692</v>
      </c>
      <c r="I30" s="39">
        <v>-228199</v>
      </c>
      <c r="J30" s="38">
        <f t="shared" si="6"/>
        <v>30874109</v>
      </c>
      <c r="K30" s="40">
        <f t="shared" si="7"/>
        <v>0.08214351852891455</v>
      </c>
      <c r="L30" s="41">
        <v>0</v>
      </c>
      <c r="M30" s="38">
        <f t="shared" si="3"/>
        <v>16000000</v>
      </c>
      <c r="N30" s="50" t="s">
        <v>93</v>
      </c>
    </row>
    <row r="31" spans="1:14" ht="12.75">
      <c r="A31" s="42">
        <f t="shared" si="2"/>
        <v>23</v>
      </c>
      <c r="B31" s="37" t="s">
        <v>41</v>
      </c>
      <c r="C31" s="38">
        <v>50450000</v>
      </c>
      <c r="D31" s="38">
        <v>208050533</v>
      </c>
      <c r="E31" s="38">
        <v>123245892</v>
      </c>
      <c r="F31" s="38">
        <f t="shared" si="0"/>
        <v>381746425</v>
      </c>
      <c r="G31" s="38">
        <f t="shared" si="4"/>
        <v>4902248975</v>
      </c>
      <c r="H31" s="38">
        <f t="shared" si="5"/>
        <v>377096075</v>
      </c>
      <c r="I31" s="39">
        <v>4434418</v>
      </c>
      <c r="J31" s="38">
        <f t="shared" si="6"/>
        <v>31660199</v>
      </c>
      <c r="K31" s="40">
        <f t="shared" si="7"/>
        <v>0.08395791178680394</v>
      </c>
      <c r="L31" s="41">
        <v>1000000</v>
      </c>
      <c r="M31" s="38">
        <f t="shared" si="3"/>
        <v>12000000</v>
      </c>
      <c r="N31" s="50" t="s">
        <v>93</v>
      </c>
    </row>
    <row r="32" spans="1:14" ht="12.75">
      <c r="A32" s="42">
        <f t="shared" si="2"/>
        <v>24</v>
      </c>
      <c r="B32" s="37" t="s">
        <v>42</v>
      </c>
      <c r="C32" s="38">
        <v>50450000</v>
      </c>
      <c r="D32" s="38">
        <v>207936452</v>
      </c>
      <c r="E32" s="38">
        <v>128583536</v>
      </c>
      <c r="F32" s="38">
        <f t="shared" si="0"/>
        <v>386969988</v>
      </c>
      <c r="G32" s="38">
        <f t="shared" si="4"/>
        <v>4925449464</v>
      </c>
      <c r="H32" s="38">
        <f t="shared" si="5"/>
        <v>378880728</v>
      </c>
      <c r="I32" s="39">
        <v>5337643</v>
      </c>
      <c r="J32" s="38">
        <f t="shared" si="6"/>
        <v>32469556</v>
      </c>
      <c r="K32" s="40">
        <f t="shared" si="7"/>
        <v>0.08569862122942289</v>
      </c>
      <c r="L32" s="41">
        <v>0</v>
      </c>
      <c r="M32" s="38">
        <f t="shared" si="3"/>
        <v>12000000</v>
      </c>
      <c r="N32" s="50" t="s">
        <v>93</v>
      </c>
    </row>
    <row r="33" spans="1:14" ht="12.75">
      <c r="A33" s="42">
        <f t="shared" si="2"/>
        <v>25</v>
      </c>
      <c r="B33" s="37" t="s">
        <v>43</v>
      </c>
      <c r="C33" s="38">
        <v>50450000</v>
      </c>
      <c r="D33" s="38">
        <v>207473975</v>
      </c>
      <c r="E33" s="38">
        <v>133366873</v>
      </c>
      <c r="F33" s="38">
        <f t="shared" si="0"/>
        <v>391290848</v>
      </c>
      <c r="G33" s="38">
        <f t="shared" si="4"/>
        <v>4947088443</v>
      </c>
      <c r="H33" s="38">
        <f t="shared" si="5"/>
        <v>380545264.84615386</v>
      </c>
      <c r="I33" s="39">
        <v>4783337</v>
      </c>
      <c r="J33" s="38">
        <f t="shared" si="6"/>
        <v>31415360</v>
      </c>
      <c r="K33" s="40">
        <f t="shared" si="7"/>
        <v>0.08255354330239938</v>
      </c>
      <c r="L33" s="41">
        <v>0</v>
      </c>
      <c r="M33" s="38">
        <f t="shared" si="3"/>
        <v>12000000</v>
      </c>
      <c r="N33" s="50" t="s">
        <v>93</v>
      </c>
    </row>
    <row r="34" spans="1:14" ht="12.75">
      <c r="A34" s="42">
        <f t="shared" si="2"/>
        <v>26</v>
      </c>
      <c r="B34" s="37" t="s">
        <v>44</v>
      </c>
      <c r="C34" s="38">
        <v>50450000</v>
      </c>
      <c r="D34" s="38">
        <v>205553711</v>
      </c>
      <c r="E34" s="38">
        <v>132903688</v>
      </c>
      <c r="F34" s="38">
        <f t="shared" si="0"/>
        <v>388907399</v>
      </c>
      <c r="G34" s="38">
        <f t="shared" si="4"/>
        <v>4961642581</v>
      </c>
      <c r="H34" s="38">
        <f t="shared" si="5"/>
        <v>381664813.9230769</v>
      </c>
      <c r="I34" s="39">
        <v>2402583</v>
      </c>
      <c r="J34" s="38">
        <f t="shared" si="6"/>
        <v>26382467</v>
      </c>
      <c r="K34" s="40">
        <f t="shared" si="7"/>
        <v>0.06912470324109386</v>
      </c>
      <c r="L34" s="41">
        <v>2500000</v>
      </c>
      <c r="M34" s="38">
        <f t="shared" si="3"/>
        <v>9500000</v>
      </c>
      <c r="N34" s="50" t="s">
        <v>93</v>
      </c>
    </row>
    <row r="35" spans="1:14" ht="12.75">
      <c r="A35" s="42">
        <f t="shared" si="2"/>
        <v>27</v>
      </c>
      <c r="B35" s="37" t="s">
        <v>45</v>
      </c>
      <c r="C35" s="38">
        <v>50450000</v>
      </c>
      <c r="D35" s="38">
        <v>205600658</v>
      </c>
      <c r="E35" s="38">
        <v>136861909</v>
      </c>
      <c r="F35" s="38">
        <f t="shared" si="0"/>
        <v>392912567</v>
      </c>
      <c r="G35" s="38">
        <f t="shared" si="4"/>
        <v>4977825927</v>
      </c>
      <c r="H35" s="38">
        <f t="shared" si="5"/>
        <v>382909686.6923077</v>
      </c>
      <c r="I35" s="39">
        <v>3958221</v>
      </c>
      <c r="J35" s="38">
        <f t="shared" si="6"/>
        <v>28403086</v>
      </c>
      <c r="K35" s="40">
        <f t="shared" si="7"/>
        <v>0.07417698477506443</v>
      </c>
      <c r="L35" s="41">
        <v>0</v>
      </c>
      <c r="M35" s="38">
        <f t="shared" si="3"/>
        <v>9500000</v>
      </c>
      <c r="N35" s="50" t="s">
        <v>93</v>
      </c>
    </row>
    <row r="36" spans="1:14" ht="12.75">
      <c r="A36" s="42">
        <f t="shared" si="2"/>
        <v>28</v>
      </c>
      <c r="B36" s="37" t="s">
        <v>46</v>
      </c>
      <c r="C36" s="38">
        <v>50450000</v>
      </c>
      <c r="D36" s="38">
        <v>205607793</v>
      </c>
      <c r="E36" s="38">
        <v>138953181</v>
      </c>
      <c r="F36" s="38">
        <f t="shared" si="0"/>
        <v>395010974</v>
      </c>
      <c r="G36" s="38">
        <f t="shared" si="4"/>
        <v>4995803046</v>
      </c>
      <c r="H36" s="38">
        <f t="shared" si="5"/>
        <v>384292542</v>
      </c>
      <c r="I36" s="39">
        <v>2091272</v>
      </c>
      <c r="J36" s="38">
        <f t="shared" si="6"/>
        <v>28674839</v>
      </c>
      <c r="K36" s="40">
        <f t="shared" si="7"/>
        <v>0.07461721440329175</v>
      </c>
      <c r="L36" s="41">
        <v>0</v>
      </c>
      <c r="M36" s="38">
        <f t="shared" si="3"/>
        <v>9500000</v>
      </c>
      <c r="N36" s="50" t="s">
        <v>93</v>
      </c>
    </row>
    <row r="37" spans="1:14" ht="12.75">
      <c r="A37" s="42">
        <f t="shared" si="2"/>
        <v>29</v>
      </c>
      <c r="B37" s="37" t="s">
        <v>47</v>
      </c>
      <c r="C37" s="38">
        <v>50450000</v>
      </c>
      <c r="D37" s="38">
        <v>205823972</v>
      </c>
      <c r="E37" s="38">
        <v>135767133</v>
      </c>
      <c r="F37" s="38">
        <f t="shared" si="0"/>
        <v>392041105</v>
      </c>
      <c r="G37" s="38">
        <f t="shared" si="4"/>
        <v>5009505931</v>
      </c>
      <c r="H37" s="38">
        <f t="shared" si="5"/>
        <v>385346610.0769231</v>
      </c>
      <c r="I37" s="39">
        <v>-686048</v>
      </c>
      <c r="J37" s="38">
        <f t="shared" si="6"/>
        <v>27700529</v>
      </c>
      <c r="K37" s="40">
        <f t="shared" si="7"/>
        <v>0.07188470918291044</v>
      </c>
      <c r="L37" s="41">
        <v>2500000</v>
      </c>
      <c r="M37" s="38">
        <f t="shared" si="3"/>
        <v>8000000</v>
      </c>
      <c r="N37" s="50" t="s">
        <v>93</v>
      </c>
    </row>
    <row r="38" spans="1:14" ht="12.75">
      <c r="A38" s="42">
        <f t="shared" si="2"/>
        <v>30</v>
      </c>
      <c r="B38" s="37" t="s">
        <v>48</v>
      </c>
      <c r="C38" s="38">
        <v>50450000</v>
      </c>
      <c r="D38" s="38">
        <v>204599892</v>
      </c>
      <c r="E38" s="38">
        <v>145291791</v>
      </c>
      <c r="F38" s="38">
        <f t="shared" si="0"/>
        <v>400341683</v>
      </c>
      <c r="G38" s="38">
        <f t="shared" si="4"/>
        <v>5035423223</v>
      </c>
      <c r="H38" s="38">
        <f t="shared" si="5"/>
        <v>387340247.9230769</v>
      </c>
      <c r="I38" s="39">
        <v>9524658</v>
      </c>
      <c r="J38" s="38">
        <f t="shared" si="6"/>
        <v>38102720</v>
      </c>
      <c r="K38" s="40">
        <f t="shared" si="7"/>
        <v>0.09837015441671049</v>
      </c>
      <c r="L38" s="41">
        <v>0</v>
      </c>
      <c r="M38" s="38">
        <f t="shared" si="3"/>
        <v>8000000</v>
      </c>
      <c r="N38" s="50" t="s">
        <v>93</v>
      </c>
    </row>
    <row r="39" spans="1:14" ht="12.75">
      <c r="A39" s="42">
        <f t="shared" si="2"/>
        <v>31</v>
      </c>
      <c r="B39" s="37" t="s">
        <v>49</v>
      </c>
      <c r="C39" s="38">
        <v>50450000</v>
      </c>
      <c r="D39" s="38">
        <v>207756883</v>
      </c>
      <c r="E39" s="38">
        <v>149611372</v>
      </c>
      <c r="F39" s="38">
        <f t="shared" si="0"/>
        <v>407818255</v>
      </c>
      <c r="G39" s="38">
        <f t="shared" si="4"/>
        <v>5063669598</v>
      </c>
      <c r="H39" s="38">
        <f t="shared" si="5"/>
        <v>389513046</v>
      </c>
      <c r="I39" s="39">
        <v>4319581</v>
      </c>
      <c r="J39" s="38">
        <f t="shared" si="6"/>
        <v>36967593</v>
      </c>
      <c r="K39" s="40">
        <f t="shared" si="7"/>
        <v>0.09490720113133258</v>
      </c>
      <c r="L39" s="41">
        <v>0</v>
      </c>
      <c r="M39" s="38">
        <f t="shared" si="3"/>
        <v>8000000</v>
      </c>
      <c r="N39" s="50" t="s">
        <v>93</v>
      </c>
    </row>
    <row r="40" spans="1:14" ht="12.75">
      <c r="A40" s="42">
        <f t="shared" si="2"/>
        <v>32</v>
      </c>
      <c r="B40" s="37" t="s">
        <v>50</v>
      </c>
      <c r="C40" s="38">
        <v>50450000</v>
      </c>
      <c r="D40" s="38">
        <v>208145962</v>
      </c>
      <c r="E40" s="38">
        <v>150955987</v>
      </c>
      <c r="F40" s="38">
        <f t="shared" si="0"/>
        <v>409551949</v>
      </c>
      <c r="G40" s="38">
        <f t="shared" si="4"/>
        <v>5088649119</v>
      </c>
      <c r="H40" s="38">
        <f t="shared" si="5"/>
        <v>391434547.61538464</v>
      </c>
      <c r="I40" s="39">
        <v>3844615</v>
      </c>
      <c r="J40" s="38">
        <f t="shared" si="6"/>
        <v>37856498</v>
      </c>
      <c r="K40" s="40">
        <f t="shared" si="7"/>
        <v>0.09671220445569102</v>
      </c>
      <c r="L40" s="41">
        <v>2500000</v>
      </c>
      <c r="M40" s="38">
        <f t="shared" si="3"/>
        <v>8500000</v>
      </c>
      <c r="N40" s="50" t="s">
        <v>93</v>
      </c>
    </row>
    <row r="41" spans="1:14" ht="12.75">
      <c r="A41" s="42">
        <f t="shared" si="2"/>
        <v>33</v>
      </c>
      <c r="B41" s="37" t="s">
        <v>51</v>
      </c>
      <c r="C41" s="38">
        <v>50450000</v>
      </c>
      <c r="D41" s="38">
        <f>208375204+1</f>
        <v>208375205</v>
      </c>
      <c r="E41" s="38">
        <v>150243243</v>
      </c>
      <c r="F41" s="38">
        <f aca="true" t="shared" si="8" ref="F41:F72">+C41+D41+E41</f>
        <v>409068448</v>
      </c>
      <c r="G41" s="38">
        <f t="shared" si="4"/>
        <v>5112227993</v>
      </c>
      <c r="H41" s="38">
        <f t="shared" si="5"/>
        <v>393248307.15384614</v>
      </c>
      <c r="I41" s="39">
        <v>-712743</v>
      </c>
      <c r="J41" s="38">
        <f t="shared" si="6"/>
        <v>39069338</v>
      </c>
      <c r="K41" s="40">
        <f t="shared" si="7"/>
        <v>0.0993503018048984</v>
      </c>
      <c r="L41" s="41">
        <v>0</v>
      </c>
      <c r="M41" s="38">
        <f t="shared" si="3"/>
        <v>8500000</v>
      </c>
      <c r="N41" s="50" t="s">
        <v>93</v>
      </c>
    </row>
    <row r="42" spans="1:14" ht="12.75">
      <c r="A42" s="42">
        <f aca="true" t="shared" si="9" ref="A42:A73">+A41+1</f>
        <v>34</v>
      </c>
      <c r="B42" s="37" t="s">
        <v>52</v>
      </c>
      <c r="C42" s="38">
        <v>50450000</v>
      </c>
      <c r="D42" s="38">
        <v>208706694</v>
      </c>
      <c r="E42" s="38">
        <v>155110354</v>
      </c>
      <c r="F42" s="38">
        <f t="shared" si="8"/>
        <v>414267048</v>
      </c>
      <c r="G42" s="38">
        <f t="shared" si="4"/>
        <v>5147454086</v>
      </c>
      <c r="H42" s="38">
        <f t="shared" si="5"/>
        <v>395958006.61538464</v>
      </c>
      <c r="I42" s="39">
        <v>4867111</v>
      </c>
      <c r="J42" s="38">
        <f t="shared" si="6"/>
        <v>44164648</v>
      </c>
      <c r="K42" s="40">
        <f t="shared" si="7"/>
        <v>0.1115387168894895</v>
      </c>
      <c r="L42" s="41">
        <v>0</v>
      </c>
      <c r="M42" s="38">
        <f t="shared" si="3"/>
        <v>8500000</v>
      </c>
      <c r="N42" s="50" t="s">
        <v>93</v>
      </c>
    </row>
    <row r="43" spans="1:14" ht="12.75">
      <c r="A43" s="42">
        <f t="shared" si="9"/>
        <v>35</v>
      </c>
      <c r="B43" s="37" t="s">
        <v>53</v>
      </c>
      <c r="C43" s="38">
        <v>50450000</v>
      </c>
      <c r="D43" s="38">
        <v>208767854</v>
      </c>
      <c r="E43" s="38">
        <v>150220921</v>
      </c>
      <c r="F43" s="38">
        <f t="shared" si="8"/>
        <v>409438775</v>
      </c>
      <c r="G43" s="38">
        <f t="shared" si="4"/>
        <v>5179365464</v>
      </c>
      <c r="H43" s="38">
        <f t="shared" si="5"/>
        <v>398412728</v>
      </c>
      <c r="I43" s="39">
        <v>1610567</v>
      </c>
      <c r="J43" s="38">
        <f t="shared" si="6"/>
        <v>41340797</v>
      </c>
      <c r="K43" s="40">
        <f t="shared" si="7"/>
        <v>0.10376374572049314</v>
      </c>
      <c r="L43" s="41">
        <v>6500000</v>
      </c>
      <c r="M43" s="38">
        <f t="shared" si="3"/>
        <v>14000000</v>
      </c>
      <c r="N43" s="50" t="s">
        <v>93</v>
      </c>
    </row>
    <row r="44" spans="1:14" ht="12.75">
      <c r="A44" s="42">
        <f t="shared" si="9"/>
        <v>36</v>
      </c>
      <c r="B44" s="37" t="s">
        <v>54</v>
      </c>
      <c r="C44" s="38">
        <v>50450000</v>
      </c>
      <c r="D44" s="38">
        <f>208809585-1</f>
        <v>208809584</v>
      </c>
      <c r="E44" s="43">
        <v>138749089</v>
      </c>
      <c r="F44" s="38">
        <f t="shared" si="8"/>
        <v>398008673</v>
      </c>
      <c r="G44" s="38">
        <f t="shared" si="4"/>
        <v>5195627712</v>
      </c>
      <c r="H44" s="38">
        <f t="shared" si="5"/>
        <v>399663670.15384614</v>
      </c>
      <c r="I44" s="39">
        <f>-11471832-1</f>
        <v>-11471833</v>
      </c>
      <c r="J44" s="38">
        <f t="shared" si="6"/>
        <v>24531321</v>
      </c>
      <c r="K44" s="40">
        <f t="shared" si="7"/>
        <v>0.061379912241102466</v>
      </c>
      <c r="L44" s="41">
        <v>0</v>
      </c>
      <c r="M44" s="38">
        <f t="shared" si="3"/>
        <v>14000000</v>
      </c>
      <c r="N44" s="50" t="s">
        <v>93</v>
      </c>
    </row>
    <row r="45" spans="1:14" ht="12.75">
      <c r="A45" s="42">
        <f t="shared" si="9"/>
        <v>37</v>
      </c>
      <c r="B45" s="37" t="s">
        <v>55</v>
      </c>
      <c r="C45" s="38">
        <v>50450000</v>
      </c>
      <c r="D45" s="38">
        <v>208824430</v>
      </c>
      <c r="E45" s="43">
        <v>143984670</v>
      </c>
      <c r="F45" s="38">
        <f t="shared" si="8"/>
        <v>403259100</v>
      </c>
      <c r="G45" s="38">
        <f t="shared" si="4"/>
        <v>5211916824</v>
      </c>
      <c r="H45" s="38">
        <f t="shared" si="5"/>
        <v>400916678.7692308</v>
      </c>
      <c r="I45" s="39">
        <v>5235581</v>
      </c>
      <c r="J45" s="38">
        <f t="shared" si="6"/>
        <v>24983565</v>
      </c>
      <c r="K45" s="40">
        <f t="shared" si="7"/>
        <v>0.062316102878774565</v>
      </c>
      <c r="L45" s="41">
        <v>0</v>
      </c>
      <c r="M45" s="38">
        <f t="shared" si="3"/>
        <v>14000000</v>
      </c>
      <c r="N45" s="50" t="s">
        <v>93</v>
      </c>
    </row>
    <row r="46" spans="1:14" ht="12.75">
      <c r="A46" s="42">
        <f t="shared" si="9"/>
        <v>38</v>
      </c>
      <c r="B46" s="37" t="s">
        <v>56</v>
      </c>
      <c r="C46" s="38">
        <v>50450000</v>
      </c>
      <c r="D46" s="38">
        <v>208995236</v>
      </c>
      <c r="E46" s="43">
        <v>135509989</v>
      </c>
      <c r="F46" s="38">
        <f t="shared" si="8"/>
        <v>394955225</v>
      </c>
      <c r="G46" s="38">
        <f t="shared" si="4"/>
        <v>5215581201</v>
      </c>
      <c r="H46" s="38">
        <f t="shared" si="5"/>
        <v>401198553.9230769</v>
      </c>
      <c r="I46" s="39">
        <v>-1724681</v>
      </c>
      <c r="J46" s="38">
        <f t="shared" si="6"/>
        <v>20856301</v>
      </c>
      <c r="K46" s="40">
        <f t="shared" si="7"/>
        <v>0.05198498547928177</v>
      </c>
      <c r="L46" s="41">
        <v>6750000</v>
      </c>
      <c r="M46" s="38">
        <f t="shared" si="3"/>
        <v>18250000</v>
      </c>
      <c r="N46" s="50" t="s">
        <v>93</v>
      </c>
    </row>
    <row r="47" spans="1:14" ht="12.75">
      <c r="A47" s="42">
        <f t="shared" si="9"/>
        <v>39</v>
      </c>
      <c r="B47" s="37" t="s">
        <v>57</v>
      </c>
      <c r="C47" s="38">
        <v>50450000</v>
      </c>
      <c r="D47" s="38">
        <v>209058103</v>
      </c>
      <c r="E47" s="43">
        <v>141453172</v>
      </c>
      <c r="F47" s="38">
        <f t="shared" si="8"/>
        <v>400961275</v>
      </c>
      <c r="G47" s="38">
        <f t="shared" si="4"/>
        <v>5227635077</v>
      </c>
      <c r="H47" s="38">
        <f t="shared" si="5"/>
        <v>402125775.15384614</v>
      </c>
      <c r="I47" s="39">
        <v>5943183</v>
      </c>
      <c r="J47" s="38">
        <f t="shared" si="6"/>
        <v>22841263</v>
      </c>
      <c r="K47" s="40">
        <f t="shared" si="7"/>
        <v>0.056801290569502394</v>
      </c>
      <c r="L47" s="41">
        <v>0</v>
      </c>
      <c r="M47" s="38">
        <f t="shared" si="3"/>
        <v>18250000</v>
      </c>
      <c r="N47" s="50" t="s">
        <v>93</v>
      </c>
    </row>
    <row r="48" spans="1:14" ht="12.75">
      <c r="A48" s="42">
        <f t="shared" si="9"/>
        <v>40</v>
      </c>
      <c r="B48" s="37" t="s">
        <v>58</v>
      </c>
      <c r="C48" s="38">
        <v>50450000</v>
      </c>
      <c r="D48" s="38">
        <f>209074763</f>
        <v>209074763</v>
      </c>
      <c r="E48" s="43">
        <v>144820373</v>
      </c>
      <c r="F48" s="38">
        <f t="shared" si="8"/>
        <v>404345136</v>
      </c>
      <c r="G48" s="38">
        <f t="shared" si="4"/>
        <v>5239067646</v>
      </c>
      <c r="H48" s="38">
        <f t="shared" si="5"/>
        <v>403005203.53846157</v>
      </c>
      <c r="I48" s="39">
        <v>3367201</v>
      </c>
      <c r="J48" s="38">
        <f t="shared" si="6"/>
        <v>24117192</v>
      </c>
      <c r="K48" s="40">
        <f t="shared" si="7"/>
        <v>0.059843376185335855</v>
      </c>
      <c r="L48" s="41">
        <v>0</v>
      </c>
      <c r="M48" s="38">
        <f t="shared" si="3"/>
        <v>18250000</v>
      </c>
      <c r="N48" s="50" t="s">
        <v>93</v>
      </c>
    </row>
    <row r="49" spans="1:14" ht="12.75">
      <c r="A49" s="42">
        <f t="shared" si="9"/>
        <v>41</v>
      </c>
      <c r="B49" s="37" t="s">
        <v>59</v>
      </c>
      <c r="C49" s="38">
        <f aca="true" t="shared" si="10" ref="C49:C60">50450000</f>
        <v>50450000</v>
      </c>
      <c r="D49" s="38">
        <f>208961424</f>
        <v>208961424</v>
      </c>
      <c r="E49" s="43">
        <v>139981269</v>
      </c>
      <c r="F49" s="38">
        <f t="shared" si="8"/>
        <v>399392693</v>
      </c>
      <c r="G49" s="38">
        <f t="shared" si="4"/>
        <v>5243449365</v>
      </c>
      <c r="H49" s="38">
        <f t="shared" si="5"/>
        <v>403342258.84615386</v>
      </c>
      <c r="I49" s="39">
        <v>1910896</v>
      </c>
      <c r="J49" s="38">
        <f t="shared" si="6"/>
        <v>26714136</v>
      </c>
      <c r="K49" s="40">
        <f t="shared" si="7"/>
        <v>0.06623192937040978</v>
      </c>
      <c r="L49" s="41">
        <v>6750000</v>
      </c>
      <c r="M49" s="38">
        <f t="shared" si="3"/>
        <v>22500000</v>
      </c>
      <c r="N49" s="50" t="s">
        <v>93</v>
      </c>
    </row>
    <row r="50" spans="1:14" ht="12.75">
      <c r="A50" s="42">
        <f t="shared" si="9"/>
        <v>42</v>
      </c>
      <c r="B50" s="37" t="s">
        <v>60</v>
      </c>
      <c r="C50" s="38">
        <f t="shared" si="10"/>
        <v>50450000</v>
      </c>
      <c r="D50" s="38">
        <v>238734860</v>
      </c>
      <c r="E50" s="43">
        <v>140911264</v>
      </c>
      <c r="F50" s="38">
        <f t="shared" si="8"/>
        <v>430096124</v>
      </c>
      <c r="G50" s="38">
        <f t="shared" si="4"/>
        <v>5281504384</v>
      </c>
      <c r="H50" s="38">
        <f t="shared" si="5"/>
        <v>406269568</v>
      </c>
      <c r="I50" s="39">
        <v>929995</v>
      </c>
      <c r="J50" s="38">
        <f t="shared" si="6"/>
        <v>18119473</v>
      </c>
      <c r="K50" s="40">
        <f t="shared" si="7"/>
        <v>0.04459963144470619</v>
      </c>
      <c r="L50" s="41">
        <v>0</v>
      </c>
      <c r="M50" s="38">
        <f t="shared" si="3"/>
        <v>22500000</v>
      </c>
      <c r="N50" s="50" t="s">
        <v>93</v>
      </c>
    </row>
    <row r="51" spans="1:14" ht="12.75">
      <c r="A51" s="42">
        <f t="shared" si="9"/>
        <v>43</v>
      </c>
      <c r="B51" s="37" t="s">
        <v>61</v>
      </c>
      <c r="C51" s="38">
        <f t="shared" si="10"/>
        <v>50450000</v>
      </c>
      <c r="D51" s="38">
        <v>238524560</v>
      </c>
      <c r="E51" s="43">
        <v>143658353</v>
      </c>
      <c r="F51" s="38">
        <f t="shared" si="8"/>
        <v>432632913</v>
      </c>
      <c r="G51" s="38">
        <f t="shared" si="4"/>
        <v>5313795614</v>
      </c>
      <c r="H51" s="38">
        <f t="shared" si="5"/>
        <v>408753508.7692308</v>
      </c>
      <c r="I51" s="39">
        <v>2747089</v>
      </c>
      <c r="J51" s="38">
        <f t="shared" si="6"/>
        <v>16546981</v>
      </c>
      <c r="K51" s="40">
        <f t="shared" si="7"/>
        <v>0.040481563203759306</v>
      </c>
      <c r="L51" s="41">
        <v>0</v>
      </c>
      <c r="M51" s="38">
        <f t="shared" si="3"/>
        <v>22500000</v>
      </c>
      <c r="N51" s="50" t="s">
        <v>93</v>
      </c>
    </row>
    <row r="52" spans="1:14" ht="12.75">
      <c r="A52" s="42">
        <f t="shared" si="9"/>
        <v>44</v>
      </c>
      <c r="B52" s="37" t="s">
        <v>62</v>
      </c>
      <c r="C52" s="38">
        <f t="shared" si="10"/>
        <v>50450000</v>
      </c>
      <c r="D52" s="38">
        <v>238381361</v>
      </c>
      <c r="E52" s="43">
        <v>144374345</v>
      </c>
      <c r="F52" s="38">
        <f t="shared" si="8"/>
        <v>433205706</v>
      </c>
      <c r="G52" s="38">
        <f t="shared" si="4"/>
        <v>5339183065</v>
      </c>
      <c r="H52" s="38">
        <f t="shared" si="5"/>
        <v>410706389.61538464</v>
      </c>
      <c r="I52" s="39">
        <v>715992</v>
      </c>
      <c r="J52" s="38">
        <f aca="true" t="shared" si="11" ref="J52:J80">SUM(I41:I52)</f>
        <v>13418358</v>
      </c>
      <c r="K52" s="40">
        <f t="shared" si="7"/>
        <v>0.03267141281285136</v>
      </c>
      <c r="L52" s="41">
        <v>0</v>
      </c>
      <c r="M52" s="38">
        <f aca="true" t="shared" si="12" ref="M52:M80">SUM(L41:L52)</f>
        <v>20000000</v>
      </c>
      <c r="N52" s="50" t="s">
        <v>93</v>
      </c>
    </row>
    <row r="53" spans="1:14" ht="12.75">
      <c r="A53" s="42">
        <f t="shared" si="9"/>
        <v>45</v>
      </c>
      <c r="B53" s="37" t="s">
        <v>63</v>
      </c>
      <c r="C53" s="38">
        <f t="shared" si="10"/>
        <v>50450000</v>
      </c>
      <c r="D53" s="38">
        <v>238371882</v>
      </c>
      <c r="E53" s="43">
        <v>142220208</v>
      </c>
      <c r="F53" s="38">
        <f t="shared" si="8"/>
        <v>431042090</v>
      </c>
      <c r="G53" s="38">
        <f aca="true" t="shared" si="13" ref="G53:G80">SUM(F41:F53)</f>
        <v>5360673206</v>
      </c>
      <c r="H53" s="38">
        <f aca="true" t="shared" si="14" ref="H53:H80">G53/13</f>
        <v>412359477.38461536</v>
      </c>
      <c r="I53" s="39">
        <f>-2154137+1</f>
        <v>-2154136</v>
      </c>
      <c r="J53" s="38">
        <f t="shared" si="11"/>
        <v>11976965</v>
      </c>
      <c r="K53" s="40">
        <f aca="true" t="shared" si="15" ref="K53:K80">J53/H53</f>
        <v>0.02904496114885911</v>
      </c>
      <c r="L53" s="41">
        <v>0</v>
      </c>
      <c r="M53" s="38">
        <f t="shared" si="12"/>
        <v>20000000</v>
      </c>
      <c r="N53" s="50" t="s">
        <v>93</v>
      </c>
    </row>
    <row r="54" spans="1:14" ht="12.75">
      <c r="A54" s="42">
        <f t="shared" si="9"/>
        <v>46</v>
      </c>
      <c r="B54" s="37" t="s">
        <v>64</v>
      </c>
      <c r="C54" s="38">
        <f t="shared" si="10"/>
        <v>50450000</v>
      </c>
      <c r="D54" s="38">
        <v>238232263</v>
      </c>
      <c r="E54" s="43">
        <v>141650145</v>
      </c>
      <c r="F54" s="38">
        <f t="shared" si="8"/>
        <v>430332408</v>
      </c>
      <c r="G54" s="38">
        <f t="shared" si="13"/>
        <v>5381937166</v>
      </c>
      <c r="H54" s="38">
        <f t="shared" si="14"/>
        <v>413995166.61538464</v>
      </c>
      <c r="I54" s="39">
        <v>-570063</v>
      </c>
      <c r="J54" s="38">
        <f t="shared" si="11"/>
        <v>6539791</v>
      </c>
      <c r="K54" s="40">
        <f t="shared" si="15"/>
        <v>0.015796781043281322</v>
      </c>
      <c r="L54" s="41">
        <v>0</v>
      </c>
      <c r="M54" s="38">
        <f t="shared" si="12"/>
        <v>20000000</v>
      </c>
      <c r="N54" s="50" t="s">
        <v>93</v>
      </c>
    </row>
    <row r="55" spans="1:14" ht="12.75">
      <c r="A55" s="42">
        <f t="shared" si="9"/>
        <v>47</v>
      </c>
      <c r="B55" s="37" t="s">
        <v>65</v>
      </c>
      <c r="C55" s="38">
        <f t="shared" si="10"/>
        <v>50450000</v>
      </c>
      <c r="D55" s="38">
        <v>238114236</v>
      </c>
      <c r="E55" s="43">
        <v>136133022</v>
      </c>
      <c r="F55" s="38">
        <f t="shared" si="8"/>
        <v>424697258</v>
      </c>
      <c r="G55" s="38">
        <f t="shared" si="13"/>
        <v>5392367376</v>
      </c>
      <c r="H55" s="38">
        <f t="shared" si="14"/>
        <v>414797490.46153843</v>
      </c>
      <c r="I55" s="39">
        <v>482877</v>
      </c>
      <c r="J55" s="38">
        <f t="shared" si="11"/>
        <v>5412101</v>
      </c>
      <c r="K55" s="40">
        <f t="shared" si="15"/>
        <v>0.01304757411617424</v>
      </c>
      <c r="L55" s="41">
        <v>6000000</v>
      </c>
      <c r="M55" s="38">
        <f t="shared" si="12"/>
        <v>19500000</v>
      </c>
      <c r="N55" s="50" t="s">
        <v>93</v>
      </c>
    </row>
    <row r="56" spans="1:14" ht="12.75">
      <c r="A56" s="42">
        <f t="shared" si="9"/>
        <v>48</v>
      </c>
      <c r="B56" s="37" t="s">
        <v>66</v>
      </c>
      <c r="C56" s="38">
        <f t="shared" si="10"/>
        <v>50450000</v>
      </c>
      <c r="D56" s="38">
        <v>238149058</v>
      </c>
      <c r="E56" s="43">
        <v>143184639</v>
      </c>
      <c r="F56" s="38">
        <f t="shared" si="8"/>
        <v>431783697</v>
      </c>
      <c r="G56" s="38">
        <f t="shared" si="13"/>
        <v>5414712298</v>
      </c>
      <c r="H56" s="38">
        <f t="shared" si="14"/>
        <v>416516330.61538464</v>
      </c>
      <c r="I56" s="39">
        <f>7051617-1</f>
        <v>7051616</v>
      </c>
      <c r="J56" s="38">
        <f t="shared" si="11"/>
        <v>23935550</v>
      </c>
      <c r="K56" s="40">
        <f t="shared" si="15"/>
        <v>0.05746605412718458</v>
      </c>
      <c r="L56" s="41">
        <v>0</v>
      </c>
      <c r="M56" s="38">
        <f t="shared" si="12"/>
        <v>19500000</v>
      </c>
      <c r="N56" s="50" t="s">
        <v>93</v>
      </c>
    </row>
    <row r="57" spans="1:14" ht="12.75">
      <c r="A57" s="42">
        <f t="shared" si="9"/>
        <v>49</v>
      </c>
      <c r="B57" s="37" t="s">
        <v>67</v>
      </c>
      <c r="C57" s="38">
        <f t="shared" si="10"/>
        <v>50450000</v>
      </c>
      <c r="D57" s="38">
        <v>237942242</v>
      </c>
      <c r="E57" s="43">
        <v>148242029</v>
      </c>
      <c r="F57" s="38">
        <f t="shared" si="8"/>
        <v>436634271</v>
      </c>
      <c r="G57" s="38">
        <f t="shared" si="13"/>
        <v>5453337896</v>
      </c>
      <c r="H57" s="38">
        <f t="shared" si="14"/>
        <v>419487530.46153843</v>
      </c>
      <c r="I57" s="39">
        <v>5057390</v>
      </c>
      <c r="J57" s="38">
        <f t="shared" si="11"/>
        <v>23757359</v>
      </c>
      <c r="K57" s="40">
        <f t="shared" si="15"/>
        <v>0.056634243630224526</v>
      </c>
      <c r="L57" s="41">
        <v>0</v>
      </c>
      <c r="M57" s="38">
        <f t="shared" si="12"/>
        <v>19500000</v>
      </c>
      <c r="N57" s="50" t="s">
        <v>93</v>
      </c>
    </row>
    <row r="58" spans="1:14" ht="12.75">
      <c r="A58" s="42">
        <f t="shared" si="9"/>
        <v>50</v>
      </c>
      <c r="B58" s="37" t="s">
        <v>68</v>
      </c>
      <c r="C58" s="38">
        <f t="shared" si="10"/>
        <v>50450000</v>
      </c>
      <c r="D58" s="38">
        <f>237896776+1</f>
        <v>237896777</v>
      </c>
      <c r="E58" s="43">
        <v>148119740</v>
      </c>
      <c r="F58" s="38">
        <f t="shared" si="8"/>
        <v>436466517</v>
      </c>
      <c r="G58" s="38">
        <f t="shared" si="13"/>
        <v>5486545313</v>
      </c>
      <c r="H58" s="38">
        <f t="shared" si="14"/>
        <v>422041947.15384614</v>
      </c>
      <c r="I58" s="39">
        <v>4877712</v>
      </c>
      <c r="J58" s="38">
        <f t="shared" si="11"/>
        <v>30359752</v>
      </c>
      <c r="K58" s="40">
        <f t="shared" si="15"/>
        <v>0.07193538984629179</v>
      </c>
      <c r="L58" s="41">
        <v>5000000</v>
      </c>
      <c r="M58" s="38">
        <f t="shared" si="12"/>
        <v>17750000</v>
      </c>
      <c r="N58" s="50" t="s">
        <v>93</v>
      </c>
    </row>
    <row r="59" spans="1:14" ht="12.75">
      <c r="A59" s="42">
        <f t="shared" si="9"/>
        <v>51</v>
      </c>
      <c r="B59" s="37" t="s">
        <v>69</v>
      </c>
      <c r="C59" s="38">
        <f t="shared" si="10"/>
        <v>50450000</v>
      </c>
      <c r="D59" s="38">
        <v>237797563</v>
      </c>
      <c r="E59" s="43">
        <v>147675808</v>
      </c>
      <c r="F59" s="38">
        <f t="shared" si="8"/>
        <v>435923371</v>
      </c>
      <c r="G59" s="38">
        <f t="shared" si="13"/>
        <v>5527513459</v>
      </c>
      <c r="H59" s="38">
        <f t="shared" si="14"/>
        <v>425193343</v>
      </c>
      <c r="I59" s="39">
        <v>-443932</v>
      </c>
      <c r="J59" s="38">
        <f t="shared" si="11"/>
        <v>23972637</v>
      </c>
      <c r="K59" s="40">
        <f t="shared" si="15"/>
        <v>0.05638055579811841</v>
      </c>
      <c r="L59" s="41">
        <v>0</v>
      </c>
      <c r="M59" s="38">
        <f t="shared" si="12"/>
        <v>17750000</v>
      </c>
      <c r="N59" s="50" t="s">
        <v>93</v>
      </c>
    </row>
    <row r="60" spans="1:14" ht="12.75">
      <c r="A60" s="42">
        <f t="shared" si="9"/>
        <v>52</v>
      </c>
      <c r="B60" s="37" t="s">
        <v>70</v>
      </c>
      <c r="C60" s="38">
        <f t="shared" si="10"/>
        <v>50450000</v>
      </c>
      <c r="D60" s="38">
        <v>237973547</v>
      </c>
      <c r="E60" s="43">
        <v>145986777</v>
      </c>
      <c r="F60" s="38">
        <f t="shared" si="8"/>
        <v>434410324</v>
      </c>
      <c r="G60" s="38">
        <f t="shared" si="13"/>
        <v>5560962508</v>
      </c>
      <c r="H60" s="38">
        <f t="shared" si="14"/>
        <v>427766346.7692308</v>
      </c>
      <c r="I60" s="39">
        <v>-1689032</v>
      </c>
      <c r="J60" s="38">
        <f t="shared" si="11"/>
        <v>18916404</v>
      </c>
      <c r="K60" s="40">
        <f t="shared" si="15"/>
        <v>0.044221346870479565</v>
      </c>
      <c r="L60" s="41">
        <v>0</v>
      </c>
      <c r="M60" s="38">
        <f t="shared" si="12"/>
        <v>17750000</v>
      </c>
      <c r="N60" s="50" t="s">
        <v>93</v>
      </c>
    </row>
    <row r="61" spans="1:14" ht="12.75">
      <c r="A61" s="42">
        <f t="shared" si="9"/>
        <v>53</v>
      </c>
      <c r="B61" s="37" t="s">
        <v>71</v>
      </c>
      <c r="C61" s="38">
        <v>50450000</v>
      </c>
      <c r="D61" s="38">
        <v>238002715</v>
      </c>
      <c r="E61" s="43">
        <f>141616982-1</f>
        <v>141616981</v>
      </c>
      <c r="F61" s="38">
        <f t="shared" si="8"/>
        <v>430069696</v>
      </c>
      <c r="G61" s="38">
        <f t="shared" si="13"/>
        <v>5586687068</v>
      </c>
      <c r="H61" s="38">
        <f t="shared" si="14"/>
        <v>429745159.0769231</v>
      </c>
      <c r="I61" s="39">
        <v>630205</v>
      </c>
      <c r="J61" s="38">
        <f t="shared" si="11"/>
        <v>17635713</v>
      </c>
      <c r="K61" s="40">
        <f t="shared" si="15"/>
        <v>0.041037607120184595</v>
      </c>
      <c r="L61" s="41">
        <v>5000000</v>
      </c>
      <c r="M61" s="38">
        <f t="shared" si="12"/>
        <v>16000000</v>
      </c>
      <c r="N61" s="50" t="s">
        <v>93</v>
      </c>
    </row>
    <row r="62" spans="1:14" ht="12.75">
      <c r="A62" s="42">
        <f t="shared" si="9"/>
        <v>54</v>
      </c>
      <c r="B62" s="37" t="s">
        <v>72</v>
      </c>
      <c r="C62" s="38">
        <v>50450000</v>
      </c>
      <c r="D62" s="38">
        <v>238015710</v>
      </c>
      <c r="E62" s="43">
        <v>135630915</v>
      </c>
      <c r="F62" s="38">
        <f t="shared" si="8"/>
        <v>424096625</v>
      </c>
      <c r="G62" s="38">
        <f t="shared" si="13"/>
        <v>5611391000</v>
      </c>
      <c r="H62" s="38">
        <f t="shared" si="14"/>
        <v>431645461.53846157</v>
      </c>
      <c r="I62" s="39">
        <v>-5986066</v>
      </c>
      <c r="J62" s="38">
        <f t="shared" si="11"/>
        <v>10719652</v>
      </c>
      <c r="K62" s="40">
        <f t="shared" si="15"/>
        <v>0.02483439061722842</v>
      </c>
      <c r="L62" s="41">
        <v>0</v>
      </c>
      <c r="M62" s="38">
        <f t="shared" si="12"/>
        <v>16000000</v>
      </c>
      <c r="N62" s="50" t="s">
        <v>93</v>
      </c>
    </row>
    <row r="63" spans="1:14" ht="12.75">
      <c r="A63" s="42">
        <f t="shared" si="9"/>
        <v>55</v>
      </c>
      <c r="B63" s="37" t="s">
        <v>73</v>
      </c>
      <c r="C63" s="38">
        <v>50450000</v>
      </c>
      <c r="D63" s="38">
        <v>237958262</v>
      </c>
      <c r="E63" s="43">
        <v>142225279</v>
      </c>
      <c r="F63" s="38">
        <f t="shared" si="8"/>
        <v>430633541</v>
      </c>
      <c r="G63" s="38">
        <f t="shared" si="13"/>
        <v>5611928417</v>
      </c>
      <c r="H63" s="38">
        <f t="shared" si="14"/>
        <v>431686801.3076923</v>
      </c>
      <c r="I63" s="39">
        <v>6594364</v>
      </c>
      <c r="J63" s="38">
        <f t="shared" si="11"/>
        <v>14566927</v>
      </c>
      <c r="K63" s="40">
        <f t="shared" si="15"/>
        <v>0.03374420287086139</v>
      </c>
      <c r="L63" s="41">
        <v>0</v>
      </c>
      <c r="M63" s="38">
        <f t="shared" si="12"/>
        <v>16000000</v>
      </c>
      <c r="N63" s="51">
        <v>0.105</v>
      </c>
    </row>
    <row r="64" spans="1:14" ht="12.75">
      <c r="A64" s="42">
        <f t="shared" si="9"/>
        <v>56</v>
      </c>
      <c r="B64" s="37" t="s">
        <v>74</v>
      </c>
      <c r="C64" s="38">
        <v>50450000</v>
      </c>
      <c r="D64" s="38">
        <v>237861440</v>
      </c>
      <c r="E64" s="43">
        <v>143066451</v>
      </c>
      <c r="F64" s="38">
        <f t="shared" si="8"/>
        <v>431377891</v>
      </c>
      <c r="G64" s="38">
        <f t="shared" si="13"/>
        <v>5610673395</v>
      </c>
      <c r="H64" s="38">
        <f t="shared" si="14"/>
        <v>431590261.15384614</v>
      </c>
      <c r="I64" s="39">
        <v>5841172</v>
      </c>
      <c r="J64" s="38">
        <f t="shared" si="11"/>
        <v>19692107</v>
      </c>
      <c r="K64" s="40">
        <f t="shared" si="15"/>
        <v>0.04562685670282186</v>
      </c>
      <c r="L64" s="41">
        <v>5000000</v>
      </c>
      <c r="M64" s="38">
        <f t="shared" si="12"/>
        <v>21000000</v>
      </c>
      <c r="N64" s="51">
        <v>0.105</v>
      </c>
    </row>
    <row r="65" spans="1:14" ht="12.75">
      <c r="A65" s="42">
        <f t="shared" si="9"/>
        <v>57</v>
      </c>
      <c r="B65" s="37" t="s">
        <v>75</v>
      </c>
      <c r="C65" s="38">
        <v>50450000</v>
      </c>
      <c r="D65" s="38">
        <v>237893138</v>
      </c>
      <c r="E65" s="43">
        <v>146575863</v>
      </c>
      <c r="F65" s="38">
        <f t="shared" si="8"/>
        <v>434919001</v>
      </c>
      <c r="G65" s="38">
        <f t="shared" si="13"/>
        <v>5612386690</v>
      </c>
      <c r="H65" s="38">
        <f t="shared" si="14"/>
        <v>431722053.0769231</v>
      </c>
      <c r="I65" s="39">
        <v>3509412</v>
      </c>
      <c r="J65" s="38">
        <f t="shared" si="11"/>
        <v>25355655</v>
      </c>
      <c r="K65" s="40">
        <f t="shared" si="15"/>
        <v>0.05873143338239939</v>
      </c>
      <c r="L65" s="41">
        <v>0</v>
      </c>
      <c r="M65" s="38">
        <f t="shared" si="12"/>
        <v>21000000</v>
      </c>
      <c r="N65" s="51">
        <v>0.105</v>
      </c>
    </row>
    <row r="66" spans="1:14" ht="12.75">
      <c r="A66" s="42">
        <f t="shared" si="9"/>
        <v>58</v>
      </c>
      <c r="B66" s="37" t="s">
        <v>76</v>
      </c>
      <c r="C66" s="38">
        <v>50450000</v>
      </c>
      <c r="D66" s="38">
        <v>237995750</v>
      </c>
      <c r="E66" s="43">
        <v>149639865</v>
      </c>
      <c r="F66" s="38">
        <f t="shared" si="8"/>
        <v>438085615</v>
      </c>
      <c r="G66" s="38">
        <f t="shared" si="13"/>
        <v>5619430215</v>
      </c>
      <c r="H66" s="38">
        <f t="shared" si="14"/>
        <v>432263862.6923077</v>
      </c>
      <c r="I66" s="39">
        <v>3064002</v>
      </c>
      <c r="J66" s="38">
        <f t="shared" si="11"/>
        <v>28989720</v>
      </c>
      <c r="K66" s="40">
        <f t="shared" si="15"/>
        <v>0.06706487056179236</v>
      </c>
      <c r="L66" s="41">
        <v>0</v>
      </c>
      <c r="M66" s="38">
        <f t="shared" si="12"/>
        <v>21000000</v>
      </c>
      <c r="N66" s="51">
        <v>0.105</v>
      </c>
    </row>
    <row r="67" spans="1:14" ht="12.75">
      <c r="A67" s="42">
        <f t="shared" si="9"/>
        <v>59</v>
      </c>
      <c r="B67" s="37" t="s">
        <v>77</v>
      </c>
      <c r="C67" s="38">
        <v>50450000</v>
      </c>
      <c r="D67" s="38">
        <v>238091926</v>
      </c>
      <c r="E67" s="43">
        <v>147666711</v>
      </c>
      <c r="F67" s="38">
        <f t="shared" si="8"/>
        <v>436208637</v>
      </c>
      <c r="G67" s="38">
        <f t="shared" si="13"/>
        <v>5625306444</v>
      </c>
      <c r="H67" s="38">
        <f t="shared" si="14"/>
        <v>432715880.3076923</v>
      </c>
      <c r="I67" s="39">
        <v>4026846</v>
      </c>
      <c r="J67" s="38">
        <f t="shared" si="11"/>
        <v>32533689</v>
      </c>
      <c r="K67" s="40">
        <f t="shared" si="15"/>
        <v>0.0751848741415873</v>
      </c>
      <c r="L67" s="41">
        <v>6000000</v>
      </c>
      <c r="M67" s="38">
        <f t="shared" si="12"/>
        <v>21000000</v>
      </c>
      <c r="N67" s="51">
        <v>0.105</v>
      </c>
    </row>
    <row r="68" spans="1:14" ht="12.75">
      <c r="A68" s="42">
        <f t="shared" si="9"/>
        <v>60</v>
      </c>
      <c r="B68" s="37" t="s">
        <v>78</v>
      </c>
      <c r="C68" s="38">
        <v>50450000</v>
      </c>
      <c r="D68" s="38">
        <v>238298871</v>
      </c>
      <c r="E68" s="43">
        <v>157466514</v>
      </c>
      <c r="F68" s="38">
        <f t="shared" si="8"/>
        <v>446215385</v>
      </c>
      <c r="G68" s="38">
        <f t="shared" si="13"/>
        <v>5646824571</v>
      </c>
      <c r="H68" s="38">
        <f t="shared" si="14"/>
        <v>434371120.84615386</v>
      </c>
      <c r="I68" s="39">
        <v>9799803</v>
      </c>
      <c r="J68" s="38">
        <f t="shared" si="11"/>
        <v>35281876</v>
      </c>
      <c r="K68" s="40">
        <f t="shared" si="15"/>
        <v>0.08122518810935449</v>
      </c>
      <c r="L68" s="41">
        <v>0</v>
      </c>
      <c r="M68" s="38">
        <f t="shared" si="12"/>
        <v>21000000</v>
      </c>
      <c r="N68" s="51">
        <v>0.105</v>
      </c>
    </row>
    <row r="69" spans="1:14" s="7" customFormat="1" ht="12.75">
      <c r="A69" s="42">
        <f t="shared" si="9"/>
        <v>61</v>
      </c>
      <c r="B69" s="37" t="s">
        <v>79</v>
      </c>
      <c r="C69" s="38">
        <v>50450000</v>
      </c>
      <c r="D69" s="38">
        <v>238269086</v>
      </c>
      <c r="E69" s="43">
        <v>165522916</v>
      </c>
      <c r="F69" s="38">
        <f t="shared" si="8"/>
        <v>454242002</v>
      </c>
      <c r="G69" s="38">
        <f t="shared" si="13"/>
        <v>5669282876</v>
      </c>
      <c r="H69" s="38">
        <f t="shared" si="14"/>
        <v>436098682.7692308</v>
      </c>
      <c r="I69" s="39">
        <v>8056402</v>
      </c>
      <c r="J69" s="38">
        <f t="shared" si="11"/>
        <v>38280888</v>
      </c>
      <c r="K69" s="40">
        <f t="shared" si="15"/>
        <v>0.08778033393019212</v>
      </c>
      <c r="L69" s="41">
        <v>0</v>
      </c>
      <c r="M69" s="38">
        <f t="shared" si="12"/>
        <v>21000000</v>
      </c>
      <c r="N69" s="51">
        <v>0.105</v>
      </c>
    </row>
    <row r="70" spans="1:14" s="7" customFormat="1" ht="12.75">
      <c r="A70" s="42">
        <f t="shared" si="9"/>
        <v>62</v>
      </c>
      <c r="B70" s="37" t="s">
        <v>80</v>
      </c>
      <c r="C70" s="38">
        <v>50450000</v>
      </c>
      <c r="D70" s="38">
        <v>238243332</v>
      </c>
      <c r="E70" s="43">
        <v>163710016</v>
      </c>
      <c r="F70" s="38">
        <f t="shared" si="8"/>
        <v>452403348</v>
      </c>
      <c r="G70" s="38">
        <f t="shared" si="13"/>
        <v>5685051953</v>
      </c>
      <c r="H70" s="38">
        <f t="shared" si="14"/>
        <v>437311688.6923077</v>
      </c>
      <c r="I70" s="39">
        <v>3187101</v>
      </c>
      <c r="J70" s="38">
        <f t="shared" si="11"/>
        <v>36590277</v>
      </c>
      <c r="K70" s="40">
        <f t="shared" si="15"/>
        <v>0.08367093298927325</v>
      </c>
      <c r="L70" s="41">
        <v>5000000</v>
      </c>
      <c r="M70" s="38">
        <f t="shared" si="12"/>
        <v>21000000</v>
      </c>
      <c r="N70" s="51">
        <v>0.105</v>
      </c>
    </row>
    <row r="71" spans="1:14" s="7" customFormat="1" ht="12.75">
      <c r="A71" s="42">
        <f t="shared" si="9"/>
        <v>63</v>
      </c>
      <c r="B71" s="37" t="s">
        <v>81</v>
      </c>
      <c r="C71" s="38">
        <v>50450000</v>
      </c>
      <c r="D71" s="38">
        <v>238434511</v>
      </c>
      <c r="E71" s="43">
        <v>169336735</v>
      </c>
      <c r="F71" s="38">
        <f t="shared" si="8"/>
        <v>458221246</v>
      </c>
      <c r="G71" s="38">
        <f t="shared" si="13"/>
        <v>5706806682</v>
      </c>
      <c r="H71" s="38">
        <f t="shared" si="14"/>
        <v>438985129.38461536</v>
      </c>
      <c r="I71" s="39">
        <v>5626719</v>
      </c>
      <c r="J71" s="38">
        <f t="shared" si="11"/>
        <v>42660928</v>
      </c>
      <c r="K71" s="40">
        <f t="shared" si="15"/>
        <v>0.09718080441541055</v>
      </c>
      <c r="L71" s="41">
        <v>0</v>
      </c>
      <c r="M71" s="38">
        <f t="shared" si="12"/>
        <v>21000000</v>
      </c>
      <c r="N71" s="51">
        <v>0.105</v>
      </c>
    </row>
    <row r="72" spans="1:14" s="7" customFormat="1" ht="12.75">
      <c r="A72" s="42">
        <f t="shared" si="9"/>
        <v>64</v>
      </c>
      <c r="B72" s="37" t="s">
        <v>82</v>
      </c>
      <c r="C72" s="38">
        <v>50450000</v>
      </c>
      <c r="D72" s="38">
        <v>238582184</v>
      </c>
      <c r="E72" s="43">
        <v>168489108</v>
      </c>
      <c r="F72" s="38">
        <f t="shared" si="8"/>
        <v>457521292</v>
      </c>
      <c r="G72" s="38">
        <f t="shared" si="13"/>
        <v>5728404603</v>
      </c>
      <c r="H72" s="38">
        <f t="shared" si="14"/>
        <v>440646507.9230769</v>
      </c>
      <c r="I72" s="39">
        <v>-847627</v>
      </c>
      <c r="J72" s="38">
        <f t="shared" si="11"/>
        <v>43502333</v>
      </c>
      <c r="K72" s="40">
        <f t="shared" si="15"/>
        <v>0.0987238800666818</v>
      </c>
      <c r="L72" s="41">
        <v>0</v>
      </c>
      <c r="M72" s="38">
        <f t="shared" si="12"/>
        <v>21000000</v>
      </c>
      <c r="N72" s="51">
        <v>0.105</v>
      </c>
    </row>
    <row r="73" spans="1:14" s="7" customFormat="1" ht="12.75">
      <c r="A73" s="42">
        <f t="shared" si="9"/>
        <v>65</v>
      </c>
      <c r="B73" s="37" t="s">
        <v>83</v>
      </c>
      <c r="C73" s="38">
        <v>50450000</v>
      </c>
      <c r="D73" s="38">
        <v>238517359</v>
      </c>
      <c r="E73" s="43">
        <v>164067741</v>
      </c>
      <c r="F73" s="38">
        <f aca="true" t="shared" si="16" ref="F73:F80">+C73+D73+E73</f>
        <v>453035100</v>
      </c>
      <c r="G73" s="38">
        <f t="shared" si="13"/>
        <v>5747029379</v>
      </c>
      <c r="H73" s="38">
        <f t="shared" si="14"/>
        <v>442079183</v>
      </c>
      <c r="I73" s="39">
        <v>578633</v>
      </c>
      <c r="J73" s="38">
        <f t="shared" si="11"/>
        <v>43450761</v>
      </c>
      <c r="K73" s="40">
        <f t="shared" si="15"/>
        <v>0.09828728126291349</v>
      </c>
      <c r="L73" s="41">
        <v>5000000</v>
      </c>
      <c r="M73" s="38">
        <f t="shared" si="12"/>
        <v>21000000</v>
      </c>
      <c r="N73" s="51">
        <v>0.105</v>
      </c>
    </row>
    <row r="74" spans="1:14" s="7" customFormat="1" ht="12.75">
      <c r="A74" s="42">
        <f aca="true" t="shared" si="17" ref="A74:A80">+A73+1</f>
        <v>66</v>
      </c>
      <c r="B74" s="37" t="s">
        <v>84</v>
      </c>
      <c r="C74" s="38">
        <v>50450000</v>
      </c>
      <c r="D74" s="38">
        <v>238530045</v>
      </c>
      <c r="E74" s="43">
        <v>167808520</v>
      </c>
      <c r="F74" s="38">
        <f t="shared" si="16"/>
        <v>456788565</v>
      </c>
      <c r="G74" s="38">
        <f t="shared" si="13"/>
        <v>5773748248</v>
      </c>
      <c r="H74" s="38">
        <f t="shared" si="14"/>
        <v>444134480.61538464</v>
      </c>
      <c r="I74" s="39">
        <v>3740779</v>
      </c>
      <c r="J74" s="38">
        <f t="shared" si="11"/>
        <v>53177606</v>
      </c>
      <c r="K74" s="40">
        <f t="shared" si="15"/>
        <v>0.11973311760509582</v>
      </c>
      <c r="L74" s="41">
        <v>0</v>
      </c>
      <c r="M74" s="38">
        <f t="shared" si="12"/>
        <v>21000000</v>
      </c>
      <c r="N74" s="51">
        <v>0.105</v>
      </c>
    </row>
    <row r="75" spans="1:14" s="7" customFormat="1" ht="12.75">
      <c r="A75" s="42">
        <f t="shared" si="17"/>
        <v>67</v>
      </c>
      <c r="B75" s="37" t="s">
        <v>85</v>
      </c>
      <c r="C75" s="38">
        <v>50450000</v>
      </c>
      <c r="D75" s="38">
        <v>238525448</v>
      </c>
      <c r="E75" s="43">
        <v>173406017</v>
      </c>
      <c r="F75" s="38">
        <f t="shared" si="16"/>
        <v>462381465</v>
      </c>
      <c r="G75" s="38">
        <f t="shared" si="13"/>
        <v>5812033088</v>
      </c>
      <c r="H75" s="38">
        <f t="shared" si="14"/>
        <v>447079468.3076923</v>
      </c>
      <c r="I75" s="39">
        <v>5597497</v>
      </c>
      <c r="J75" s="38">
        <f t="shared" si="11"/>
        <v>52180739</v>
      </c>
      <c r="K75" s="40">
        <f t="shared" si="15"/>
        <v>0.11671468429878286</v>
      </c>
      <c r="L75" s="41">
        <v>0</v>
      </c>
      <c r="M75" s="38">
        <f t="shared" si="12"/>
        <v>21000000</v>
      </c>
      <c r="N75" s="51">
        <v>0.105</v>
      </c>
    </row>
    <row r="76" spans="1:14" s="7" customFormat="1" ht="12.75">
      <c r="A76" s="42">
        <f t="shared" si="17"/>
        <v>68</v>
      </c>
      <c r="B76" s="37" t="s">
        <v>86</v>
      </c>
      <c r="C76" s="38">
        <v>50450000</v>
      </c>
      <c r="D76" s="38">
        <v>238593114</v>
      </c>
      <c r="E76" s="43">
        <v>167475695</v>
      </c>
      <c r="F76" s="38">
        <f t="shared" si="16"/>
        <v>456518809</v>
      </c>
      <c r="G76" s="38">
        <f t="shared" si="13"/>
        <v>5837918356</v>
      </c>
      <c r="H76" s="38">
        <f t="shared" si="14"/>
        <v>449070642.7692308</v>
      </c>
      <c r="I76" s="39">
        <v>2069678</v>
      </c>
      <c r="J76" s="38">
        <f t="shared" si="11"/>
        <v>48409245</v>
      </c>
      <c r="K76" s="40">
        <f t="shared" si="15"/>
        <v>0.10779873006500812</v>
      </c>
      <c r="L76" s="41">
        <v>8000000</v>
      </c>
      <c r="M76" s="38">
        <f t="shared" si="12"/>
        <v>24000000</v>
      </c>
      <c r="N76" s="51">
        <v>0.105</v>
      </c>
    </row>
    <row r="77" spans="1:14" s="7" customFormat="1" ht="12.75">
      <c r="A77" s="42">
        <f t="shared" si="17"/>
        <v>69</v>
      </c>
      <c r="B77" s="37" t="s">
        <v>87</v>
      </c>
      <c r="C77" s="38">
        <v>50450000</v>
      </c>
      <c r="D77" s="38">
        <v>238374638</v>
      </c>
      <c r="E77" s="43">
        <v>171661258</v>
      </c>
      <c r="F77" s="38">
        <f t="shared" si="16"/>
        <v>460485896</v>
      </c>
      <c r="G77" s="38">
        <f t="shared" si="13"/>
        <v>5867026361</v>
      </c>
      <c r="H77" s="38">
        <f t="shared" si="14"/>
        <v>451309720.0769231</v>
      </c>
      <c r="I77" s="39">
        <v>4185562</v>
      </c>
      <c r="J77" s="38">
        <f t="shared" si="11"/>
        <v>49085395</v>
      </c>
      <c r="K77" s="40">
        <f t="shared" si="15"/>
        <v>0.1087621046398772</v>
      </c>
      <c r="L77" s="41">
        <v>0</v>
      </c>
      <c r="M77" s="38">
        <f t="shared" si="12"/>
        <v>24000000</v>
      </c>
      <c r="N77" s="51">
        <v>0.105</v>
      </c>
    </row>
    <row r="78" spans="1:14" s="7" customFormat="1" ht="12.75">
      <c r="A78" s="42">
        <f t="shared" si="17"/>
        <v>70</v>
      </c>
      <c r="B78" s="37" t="s">
        <v>88</v>
      </c>
      <c r="C78" s="38">
        <v>50450000</v>
      </c>
      <c r="D78" s="38">
        <v>238423445</v>
      </c>
      <c r="E78" s="43">
        <v>173949077</v>
      </c>
      <c r="F78" s="38">
        <f t="shared" si="16"/>
        <v>462822522</v>
      </c>
      <c r="G78" s="38">
        <f t="shared" si="13"/>
        <v>5894929882</v>
      </c>
      <c r="H78" s="38">
        <f t="shared" si="14"/>
        <v>453456144.7692308</v>
      </c>
      <c r="I78" s="39">
        <v>2287820</v>
      </c>
      <c r="J78" s="38">
        <f t="shared" si="11"/>
        <v>48309213</v>
      </c>
      <c r="K78" s="40">
        <f t="shared" si="15"/>
        <v>0.10653557914533308</v>
      </c>
      <c r="L78" s="41">
        <v>0</v>
      </c>
      <c r="M78" s="38">
        <f t="shared" si="12"/>
        <v>24000000</v>
      </c>
      <c r="N78" s="51">
        <v>0.105</v>
      </c>
    </row>
    <row r="79" spans="1:14" s="7" customFormat="1" ht="12.75">
      <c r="A79" s="42">
        <f t="shared" si="17"/>
        <v>71</v>
      </c>
      <c r="B79" s="37" t="s">
        <v>89</v>
      </c>
      <c r="C79" s="38">
        <v>50450000</v>
      </c>
      <c r="D79" s="38">
        <v>238276028</v>
      </c>
      <c r="E79" s="43">
        <v>166627750</v>
      </c>
      <c r="F79" s="38">
        <f t="shared" si="16"/>
        <v>455353778</v>
      </c>
      <c r="G79" s="38">
        <f t="shared" si="13"/>
        <v>5912198045</v>
      </c>
      <c r="H79" s="38">
        <f t="shared" si="14"/>
        <v>454784465</v>
      </c>
      <c r="I79" s="39">
        <v>2678673</v>
      </c>
      <c r="J79" s="38">
        <f t="shared" si="11"/>
        <v>46961040</v>
      </c>
      <c r="K79" s="40">
        <f t="shared" si="15"/>
        <v>0.1032599915214782</v>
      </c>
      <c r="L79" s="41">
        <v>10000000</v>
      </c>
      <c r="M79" s="38">
        <f t="shared" si="12"/>
        <v>28000000</v>
      </c>
      <c r="N79" s="51">
        <v>0.105</v>
      </c>
    </row>
    <row r="80" spans="1:14" s="7" customFormat="1" ht="12.75">
      <c r="A80" s="42">
        <f t="shared" si="17"/>
        <v>72</v>
      </c>
      <c r="B80" s="37" t="s">
        <v>90</v>
      </c>
      <c r="C80" s="38">
        <v>50450000</v>
      </c>
      <c r="D80" s="38">
        <v>238124756</v>
      </c>
      <c r="E80" s="43">
        <v>171840462</v>
      </c>
      <c r="F80" s="38">
        <f t="shared" si="16"/>
        <v>460415218</v>
      </c>
      <c r="G80" s="38">
        <f t="shared" si="13"/>
        <v>5936404626</v>
      </c>
      <c r="H80" s="38">
        <f t="shared" si="14"/>
        <v>456646509.6923077</v>
      </c>
      <c r="I80" s="39">
        <v>5212712</v>
      </c>
      <c r="J80" s="38">
        <f t="shared" si="11"/>
        <v>42373949</v>
      </c>
      <c r="K80" s="40">
        <f t="shared" si="15"/>
        <v>0.0927937652004653</v>
      </c>
      <c r="L80" s="41">
        <v>0</v>
      </c>
      <c r="M80" s="38">
        <f t="shared" si="12"/>
        <v>28000000</v>
      </c>
      <c r="N80" s="51">
        <v>0.105</v>
      </c>
    </row>
    <row r="82" ht="12.75">
      <c r="A82" s="2" t="s">
        <v>94</v>
      </c>
    </row>
  </sheetData>
  <mergeCells count="2">
    <mergeCell ref="A1:N1"/>
    <mergeCell ref="A2:N2"/>
  </mergeCells>
  <printOptions horizontalCentered="1" verticalCentered="1"/>
  <pageMargins left="0" right="0.4" top="0.35" bottom="0" header="0" footer="0"/>
  <pageSetup horizontalDpi="300" verticalDpi="300" orientation="landscape" scale="73" r:id="rId1"/>
  <rowBreaks count="1" manualBreakCount="1">
    <brk id="5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AEP-SS-IT-DesktopServices-11-6-3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American Electric Power®</cp:lastModifiedBy>
  <cp:lastPrinted>2012-01-25T22:06:25Z</cp:lastPrinted>
  <dcterms:created xsi:type="dcterms:W3CDTF">2012-01-25T13:30:24Z</dcterms:created>
  <dcterms:modified xsi:type="dcterms:W3CDTF">2012-01-25T22:06:38Z</dcterms:modified>
  <cp:category/>
  <cp:version/>
  <cp:contentType/>
  <cp:contentStatus/>
</cp:coreProperties>
</file>