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84" activeTab="1"/>
  </bookViews>
  <sheets>
    <sheet name="Input" sheetId="1" r:id="rId1"/>
    <sheet name="GSR" sheetId="2" r:id="rId2"/>
    <sheet name="G1C" sheetId="3" r:id="rId3"/>
    <sheet name="G1R" sheetId="4" r:id="rId4"/>
    <sheet name="IN3R" sheetId="5" r:id="rId5"/>
    <sheet name="IN3C" sheetId="6" r:id="rId6"/>
    <sheet name="IN4" sheetId="7" r:id="rId7"/>
    <sheet name="IN5" sheetId="8" r:id="rId8"/>
    <sheet name="LG2R" sheetId="9" r:id="rId9"/>
    <sheet name="LG2C" sheetId="10" r:id="rId10"/>
    <sheet name="LG3" sheetId="11" r:id="rId11"/>
    <sheet name="LG4" sheetId="12" r:id="rId12"/>
    <sheet name="GSO" sheetId="13" r:id="rId13"/>
    <sheet name="GST" sheetId="14" r:id="rId14"/>
    <sheet name="IS" sheetId="15" r:id="rId15"/>
    <sheet name="IUS" sheetId="16" r:id="rId16"/>
    <sheet name="SSF" sheetId="17" r:id="rId17"/>
    <sheet name="SSI" sheetId="18" r:id="rId18"/>
  </sheets>
  <definedNames/>
  <calcPr fullCalcOnLoad="1"/>
</workbook>
</file>

<file path=xl/sharedStrings.xml><?xml version="1.0" encoding="utf-8"?>
<sst xmlns="http://schemas.openxmlformats.org/spreadsheetml/2006/main" count="1235" uniqueCount="165">
  <si>
    <t>COLUMBIA GAS OF KENTUCKY, INC.</t>
  </si>
  <si>
    <t>AS OF DECEMBER 31, 2001</t>
  </si>
  <si>
    <t>TYPICAL BILL COMPARISON</t>
  </si>
  <si>
    <t>Data: X Base Period __ Forecasted Period</t>
  </si>
  <si>
    <t>Type of Filing: X Original __ Update __Revised</t>
  </si>
  <si>
    <t>Work Paper Reference No(s):</t>
  </si>
  <si>
    <t>Schedule N</t>
  </si>
  <si>
    <t>Witness: M. P. Balmert</t>
  </si>
  <si>
    <t>Line</t>
  </si>
  <si>
    <t>No.</t>
  </si>
  <si>
    <t>Rate</t>
  </si>
  <si>
    <t>Code</t>
  </si>
  <si>
    <t>Level of</t>
  </si>
  <si>
    <t>Demand</t>
  </si>
  <si>
    <t>Use</t>
  </si>
  <si>
    <t>(A)</t>
  </si>
  <si>
    <t>(MCF)</t>
  </si>
  <si>
    <t>(B)</t>
  </si>
  <si>
    <t>Current</t>
  </si>
  <si>
    <t>Bill</t>
  </si>
  <si>
    <t>($)</t>
  </si>
  <si>
    <t>(C)</t>
  </si>
  <si>
    <t>Proposed</t>
  </si>
  <si>
    <t>(D)</t>
  </si>
  <si>
    <t>Increase</t>
  </si>
  <si>
    <t>(D - C)</t>
  </si>
  <si>
    <t>(E)</t>
  </si>
  <si>
    <t>(E/C)</t>
  </si>
  <si>
    <t>(%)</t>
  </si>
  <si>
    <t>(F)</t>
  </si>
  <si>
    <t>Gas</t>
  </si>
  <si>
    <t>Cost</t>
  </si>
  <si>
    <t>(G)</t>
  </si>
  <si>
    <t>Total</t>
  </si>
  <si>
    <t>(H)</t>
  </si>
  <si>
    <t>(I)</t>
  </si>
  <si>
    <t>(J)</t>
  </si>
  <si>
    <t>Percent</t>
  </si>
  <si>
    <t>(C + G)</t>
  </si>
  <si>
    <t>(D + G)</t>
  </si>
  <si>
    <t>(I - H) / H</t>
  </si>
  <si>
    <t>Residential</t>
  </si>
  <si>
    <t>Not</t>
  </si>
  <si>
    <t>Applicable</t>
  </si>
  <si>
    <t>EFFECT OF PROPOSED SALES SERVICE RATES</t>
  </si>
  <si>
    <t>GSR</t>
  </si>
  <si>
    <t>General</t>
  </si>
  <si>
    <t>Service</t>
  </si>
  <si>
    <t>G1C</t>
  </si>
  <si>
    <t>G1R</t>
  </si>
  <si>
    <t>IN3</t>
  </si>
  <si>
    <t>IN4</t>
  </si>
  <si>
    <t>IN5</t>
  </si>
  <si>
    <t>LG2</t>
  </si>
  <si>
    <t>LG3</t>
  </si>
  <si>
    <t>LG4</t>
  </si>
  <si>
    <t>GSO</t>
  </si>
  <si>
    <t>GST</t>
  </si>
  <si>
    <t>IS</t>
  </si>
  <si>
    <t>IUS</t>
  </si>
  <si>
    <t>SS FIRM</t>
  </si>
  <si>
    <t>SS INTER</t>
  </si>
  <si>
    <t>LG&amp;E</t>
  </si>
  <si>
    <t>Commercial</t>
  </si>
  <si>
    <t>Inland</t>
  </si>
  <si>
    <t>Commercial &amp;</t>
  </si>
  <si>
    <t>Industrial</t>
  </si>
  <si>
    <t>Trans</t>
  </si>
  <si>
    <t>Fallback</t>
  </si>
  <si>
    <t>Interruptible</t>
  </si>
  <si>
    <t>Intrastate</t>
  </si>
  <si>
    <t>Utility</t>
  </si>
  <si>
    <t>Wholesale</t>
  </si>
  <si>
    <t>Standby</t>
  </si>
  <si>
    <t>Firm</t>
  </si>
  <si>
    <t>Company:</t>
  </si>
  <si>
    <t>Columbia Gas of Kentucky, Inc.</t>
  </si>
  <si>
    <t>Project:</t>
  </si>
  <si>
    <t>Written By:</t>
  </si>
  <si>
    <t>Date Written:</t>
  </si>
  <si>
    <t xml:space="preserve">Revisions By: </t>
  </si>
  <si>
    <t>Language:</t>
  </si>
  <si>
    <t>MS EXCEL ver. 8.0</t>
  </si>
  <si>
    <t>File Name:</t>
  </si>
  <si>
    <t>Synopsis:</t>
  </si>
  <si>
    <t xml:space="preserve">Data entry areas are shown in the color purple.  Calculations </t>
  </si>
  <si>
    <t>and text are shown in black.  Instructions are highlighted in yellow.</t>
  </si>
  <si>
    <t xml:space="preserve">Case No. </t>
  </si>
  <si>
    <t>Witness:</t>
  </si>
  <si>
    <t>Input area:</t>
  </si>
  <si>
    <t>Current Rates</t>
  </si>
  <si>
    <t>Proposed Rates</t>
  </si>
  <si>
    <t>Rate Code</t>
  </si>
  <si>
    <t>Rate Schedule Name</t>
  </si>
  <si>
    <t>First Block</t>
  </si>
  <si>
    <t>Second Block</t>
  </si>
  <si>
    <t>Third Block</t>
  </si>
  <si>
    <t>Fourth Block</t>
  </si>
  <si>
    <t>Fifth Block</t>
  </si>
  <si>
    <t>Cust Chg.</t>
  </si>
  <si>
    <t>General Service - Residential</t>
  </si>
  <si>
    <t>LG&amp;E Commercial</t>
  </si>
  <si>
    <t>LG&amp;E Residential</t>
  </si>
  <si>
    <t>Inland Gas General Service - Residential</t>
  </si>
  <si>
    <t>Inland Gas General Service - Commercial</t>
  </si>
  <si>
    <t xml:space="preserve">LG&amp;E Residential </t>
  </si>
  <si>
    <t>General Service - Commercial</t>
  </si>
  <si>
    <t>General Service - Industrial</t>
  </si>
  <si>
    <t>General Service - Trans Fallback - Comm</t>
  </si>
  <si>
    <t>General Service - Trans Fallback - Ind</t>
  </si>
  <si>
    <t>Interruptible Service  - Commercial</t>
  </si>
  <si>
    <t>Interruptible Service  - Industrial</t>
  </si>
  <si>
    <t>Intrastate Utility Service - Wholesale</t>
  </si>
  <si>
    <t>SS</t>
  </si>
  <si>
    <t>Standby Service - Commercial - Firm</t>
  </si>
  <si>
    <t>Standby Service - Industrial - Firm</t>
  </si>
  <si>
    <t>Standby Service - Commercial - Interr</t>
  </si>
  <si>
    <t>Standby Service - Industrial - Interr</t>
  </si>
  <si>
    <t>Bill Comparison</t>
  </si>
  <si>
    <t>P. A. Strauss</t>
  </si>
  <si>
    <t>28 February 2002</t>
  </si>
  <si>
    <t>Current Rates - Block Size (MCF)</t>
  </si>
  <si>
    <t>Proposed Rates - Block Size (MCF)</t>
  </si>
  <si>
    <t>Test Year</t>
  </si>
  <si>
    <t>Average</t>
  </si>
  <si>
    <t>(Commercial)</t>
  </si>
  <si>
    <t>(Industrial)</t>
  </si>
  <si>
    <t xml:space="preserve">Average monthly bill = </t>
  </si>
  <si>
    <t>Bills</t>
  </si>
  <si>
    <t>CASE NO. 2007-00008</t>
  </si>
  <si>
    <t>x:\Cky\Ratecase - 2007\Revenue\Schedule_N_Sales_Service.xls</t>
  </si>
  <si>
    <t>M. P. Balmert</t>
  </si>
  <si>
    <t>Date Revised:</t>
  </si>
  <si>
    <t>13 January 2007</t>
  </si>
  <si>
    <t>Test year:</t>
  </si>
  <si>
    <t>EAP</t>
  </si>
  <si>
    <t>R&amp;D</t>
  </si>
  <si>
    <t>ACA</t>
  </si>
  <si>
    <t>Straded</t>
  </si>
  <si>
    <t>AS OF DECEMBER 1, 2006</t>
  </si>
  <si>
    <t>EGC</t>
  </si>
  <si>
    <t>MCF</t>
  </si>
  <si>
    <t xml:space="preserve">Residential </t>
  </si>
  <si>
    <t>Note: Customers Electing Standby Service pay an additional $6.5482/Mcf per contracted volumes per month.</t>
  </si>
  <si>
    <t>See</t>
  </si>
  <si>
    <t>Note</t>
  </si>
  <si>
    <t>Page 17 of 32</t>
  </si>
  <si>
    <t>Page 16 of 32</t>
  </si>
  <si>
    <t>Page 15 of 32</t>
  </si>
  <si>
    <t>Page 14 of 32</t>
  </si>
  <si>
    <t>Page 13 of 32</t>
  </si>
  <si>
    <t>Page 12 of 32</t>
  </si>
  <si>
    <t>Page 11 of 32</t>
  </si>
  <si>
    <t>Page 10 of 32</t>
  </si>
  <si>
    <t>Page 9 of 32</t>
  </si>
  <si>
    <t>Page 8 of 32</t>
  </si>
  <si>
    <t>Page 7 of 32</t>
  </si>
  <si>
    <t>Page 6 of 32</t>
  </si>
  <si>
    <t>Page 5 of 32</t>
  </si>
  <si>
    <t>Page 4 of 32</t>
  </si>
  <si>
    <t>Page 3 of 32</t>
  </si>
  <si>
    <t>Page 2 of 32</t>
  </si>
  <si>
    <t>Page 1 of 32</t>
  </si>
  <si>
    <t>Note:  Total Current Bill does not include Gas Cost because Inland is not currently billed for Gas Cost.</t>
  </si>
  <si>
    <t>Note:  LG&amp;E are not billed Gas Cost.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</si>
</sst>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#,##0.0_);\(#,##0.0\)"/>
    <numFmt numFmtId="167" formatCode="&quot;$&quot;#,##0.00"/>
    <numFmt numFmtId="168" formatCode="#,##0.0"/>
    <numFmt numFmtId="169" formatCode="&quot;$&quot;#,##0.0"/>
    <numFmt numFmtId="170" formatCode="0.0000"/>
    <numFmt numFmtId="171" formatCode="#,##0.000_);\(#,##0.000\)"/>
    <numFmt numFmtId="172" formatCode="#,##0.0000_);\(#,##0.0000\)"/>
    <numFmt numFmtId="173" formatCode="0.0"/>
    <numFmt numFmtId="174" formatCode="0.00000"/>
    <numFmt numFmtId="175" formatCode="0.000"/>
    <numFmt numFmtId="176" formatCode="&quot;$&quot;#,##0.0000"/>
    <numFmt numFmtId="177" formatCode="0.0%"/>
    <numFmt numFmtId="178" formatCode="#,##0.0000;[Red]#,##0.0000"/>
  </numFmts>
  <fonts count="23">
    <font>
      <sz val="11"/>
      <name val="Helv"/>
      <family val="0"/>
    </font>
    <font>
      <sz val="10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20"/>
      <name val="Tms Rmn"/>
      <family val="0"/>
    </font>
    <font>
      <sz val="10"/>
      <color indexed="46"/>
      <name val="Arial"/>
      <family val="2"/>
    </font>
    <font>
      <sz val="9"/>
      <name val="Helv"/>
      <family val="0"/>
    </font>
    <font>
      <sz val="11"/>
      <color indexed="2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1"/>
      <name val="Tms Rmn"/>
      <family val="0"/>
    </font>
    <font>
      <sz val="11"/>
      <name val="Tms Rmn"/>
      <family val="0"/>
    </font>
    <font>
      <b/>
      <u val="single"/>
      <sz val="11"/>
      <name val="Helv"/>
      <family val="0"/>
    </font>
    <font>
      <sz val="10"/>
      <color indexed="20"/>
      <name val="Helv"/>
      <family val="0"/>
    </font>
    <font>
      <sz val="10"/>
      <name val="Helv"/>
      <family val="0"/>
    </font>
    <font>
      <b/>
      <sz val="11"/>
      <color indexed="12"/>
      <name val="Helv"/>
      <family val="0"/>
    </font>
    <font>
      <sz val="12"/>
      <color indexed="12"/>
      <name val="Tms Rmn"/>
      <family val="0"/>
    </font>
    <font>
      <sz val="10"/>
      <color indexed="12"/>
      <name val="Helv"/>
      <family val="0"/>
    </font>
    <font>
      <sz val="11"/>
      <color indexed="12"/>
      <name val="Helv"/>
      <family val="0"/>
    </font>
    <font>
      <sz val="8"/>
      <name val="Helv"/>
      <family val="0"/>
    </font>
    <font>
      <sz val="9"/>
      <color indexed="12"/>
      <name val="Helv"/>
      <family val="0"/>
    </font>
    <font>
      <u val="single"/>
      <sz val="11"/>
      <color indexed="12"/>
      <name val="Helv"/>
      <family val="0"/>
    </font>
    <font>
      <u val="single"/>
      <sz val="11"/>
      <color indexed="36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>
      <protection/>
    </xf>
    <xf numFmtId="0" fontId="9" fillId="0" borderId="0" applyFill="0" applyBorder="0" applyAlignment="0">
      <protection/>
    </xf>
    <xf numFmtId="0" fontId="4" fillId="0" borderId="0" applyNumberFormat="0">
      <alignment/>
      <protection/>
    </xf>
    <xf numFmtId="0" fontId="8" fillId="0" borderId="0" applyFill="0" applyBorder="0" applyAlignment="0">
      <protection/>
    </xf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>
      <protection/>
    </xf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ill="1" applyAlignment="1">
      <alignment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/>
    </xf>
    <xf numFmtId="17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9" fillId="0" borderId="0" xfId="21" applyFill="1" applyAlignment="1">
      <alignment/>
      <protection/>
    </xf>
    <xf numFmtId="0" fontId="7" fillId="0" borderId="0" xfId="26" applyFont="1" applyAlignment="1">
      <alignment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7" fillId="2" borderId="0" xfId="26" applyFont="1" applyFill="1" applyAlignment="1">
      <alignment/>
      <protection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21" applyFont="1" applyFill="1" applyAlignment="1">
      <alignment/>
      <protection/>
    </xf>
    <xf numFmtId="0" fontId="12" fillId="0" borderId="0" xfId="21" applyFont="1" applyFill="1" applyAlignment="1">
      <alignment horizontal="center"/>
      <protection/>
    </xf>
    <xf numFmtId="0" fontId="13" fillId="0" borderId="0" xfId="26" applyFont="1" applyAlignment="1">
      <alignment/>
      <protection/>
    </xf>
    <xf numFmtId="0" fontId="13" fillId="0" borderId="0" xfId="26" applyFont="1" applyFill="1" applyAlignment="1">
      <alignment/>
      <protection/>
    </xf>
    <xf numFmtId="0" fontId="12" fillId="0" borderId="0" xfId="21" applyFont="1" applyAlignment="1">
      <alignment horizontal="center"/>
      <protection/>
    </xf>
    <xf numFmtId="0" fontId="12" fillId="2" borderId="0" xfId="21" applyFont="1" applyFill="1" applyAlignment="1">
      <alignment/>
      <protection/>
    </xf>
    <xf numFmtId="3" fontId="13" fillId="0" borderId="0" xfId="26" applyNumberFormat="1" applyAlignment="1">
      <alignment/>
      <protection/>
    </xf>
    <xf numFmtId="0" fontId="9" fillId="0" borderId="0" xfId="21" applyFont="1" applyFill="1" applyAlignment="1">
      <alignment horizontal="center"/>
      <protection/>
    </xf>
    <xf numFmtId="0" fontId="9" fillId="0" borderId="0" xfId="21" applyFill="1" applyAlignment="1">
      <alignment horizontal="center"/>
      <protection/>
    </xf>
    <xf numFmtId="0" fontId="15" fillId="0" borderId="0" xfId="26" applyFont="1" applyAlignment="1" quotePrefix="1">
      <alignment/>
      <protection/>
    </xf>
    <xf numFmtId="0" fontId="16" fillId="0" borderId="0" xfId="0" applyFont="1" applyFill="1" applyAlignment="1">
      <alignment/>
    </xf>
    <xf numFmtId="0" fontId="15" fillId="0" borderId="0" xfId="26" applyFont="1" applyAlignment="1">
      <alignment/>
      <protection/>
    </xf>
    <xf numFmtId="0" fontId="17" fillId="0" borderId="0" xfId="26" applyFont="1" applyAlignment="1">
      <alignment/>
      <protection/>
    </xf>
    <xf numFmtId="172" fontId="17" fillId="0" borderId="0" xfId="26" applyNumberFormat="1" applyFont="1" applyAlignment="1">
      <alignment/>
      <protection/>
    </xf>
    <xf numFmtId="0" fontId="0" fillId="0" borderId="0" xfId="26" applyFont="1" applyAlignment="1">
      <alignment/>
      <protection/>
    </xf>
    <xf numFmtId="0" fontId="18" fillId="0" borderId="0" xfId="26" applyFont="1" applyAlignment="1">
      <alignment/>
      <protection/>
    </xf>
    <xf numFmtId="15" fontId="18" fillId="0" borderId="0" xfId="26" applyNumberFormat="1" applyFont="1" applyAlignment="1" quotePrefix="1">
      <alignment/>
      <protection/>
    </xf>
    <xf numFmtId="37" fontId="17" fillId="0" borderId="0" xfId="20" applyNumberFormat="1" applyFont="1" applyAlignment="1">
      <alignment horizontal="right"/>
      <protection/>
    </xf>
    <xf numFmtId="165" fontId="17" fillId="0" borderId="0" xfId="26" applyNumberFormat="1" applyFont="1" applyAlignment="1">
      <alignment/>
      <protection/>
    </xf>
    <xf numFmtId="0" fontId="17" fillId="0" borderId="0" xfId="26" applyFont="1" applyAlignment="1">
      <alignment horizontal="right"/>
      <protection/>
    </xf>
    <xf numFmtId="178" fontId="17" fillId="0" borderId="0" xfId="20" applyNumberFormat="1" applyFont="1" applyFill="1" applyAlignment="1">
      <alignment/>
      <protection/>
    </xf>
    <xf numFmtId="178" fontId="14" fillId="0" borderId="0" xfId="20" applyNumberFormat="1" applyFill="1" applyAlignment="1">
      <alignment/>
      <protection/>
    </xf>
    <xf numFmtId="178" fontId="0" fillId="0" borderId="0" xfId="0" applyNumberFormat="1" applyAlignment="1">
      <alignment/>
    </xf>
    <xf numFmtId="39" fontId="14" fillId="0" borderId="0" xfId="20" applyNumberFormat="1" applyFill="1" applyAlignment="1">
      <alignment/>
      <protection/>
    </xf>
    <xf numFmtId="39" fontId="0" fillId="0" borderId="0" xfId="0" applyNumberFormat="1" applyAlignment="1">
      <alignment/>
    </xf>
    <xf numFmtId="39" fontId="17" fillId="0" borderId="0" xfId="20" applyNumberFormat="1" applyFont="1" applyFill="1" applyAlignment="1">
      <alignment/>
      <protection/>
    </xf>
    <xf numFmtId="3" fontId="17" fillId="0" borderId="0" xfId="26" applyNumberFormat="1" applyFont="1" applyAlignment="1">
      <alignment/>
      <protection/>
    </xf>
    <xf numFmtId="39" fontId="17" fillId="0" borderId="0" xfId="26" applyNumberFormat="1" applyFont="1" applyAlignment="1">
      <alignment/>
      <protection/>
    </xf>
    <xf numFmtId="39" fontId="13" fillId="0" borderId="0" xfId="26" applyNumberFormat="1" applyAlignment="1">
      <alignment/>
      <protection/>
    </xf>
    <xf numFmtId="39" fontId="13" fillId="0" borderId="0" xfId="26" applyNumberFormat="1" applyFill="1" applyAlignment="1">
      <alignment/>
      <protection/>
    </xf>
    <xf numFmtId="166" fontId="17" fillId="0" borderId="0" xfId="20" applyNumberFormat="1" applyFont="1" applyAlignment="1">
      <alignment horizontal="right"/>
      <protection/>
    </xf>
    <xf numFmtId="37" fontId="17" fillId="0" borderId="0" xfId="20" applyNumberFormat="1" applyFont="1" applyFill="1" applyAlignment="1">
      <alignment horizontal="right"/>
      <protection/>
    </xf>
    <xf numFmtId="166" fontId="17" fillId="0" borderId="0" xfId="20" applyNumberFormat="1" applyFont="1" applyFill="1" applyAlignment="1">
      <alignment horizontal="right"/>
      <protection/>
    </xf>
    <xf numFmtId="0" fontId="0" fillId="0" borderId="0" xfId="0" applyAlignment="1">
      <alignment horizontal="right"/>
    </xf>
    <xf numFmtId="37" fontId="14" fillId="0" borderId="0" xfId="20" applyNumberFormat="1" applyFont="1" applyAlignment="1">
      <alignment horizontal="right"/>
      <protection/>
    </xf>
    <xf numFmtId="37" fontId="6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 horizontal="right"/>
    </xf>
    <xf numFmtId="39" fontId="6" fillId="0" borderId="0" xfId="0" applyNumberFormat="1" applyFont="1" applyAlignment="1">
      <alignment horizontal="right"/>
    </xf>
    <xf numFmtId="7" fontId="6" fillId="0" borderId="0" xfId="0" applyNumberFormat="1" applyFont="1" applyAlignment="1">
      <alignment horizontal="right"/>
    </xf>
    <xf numFmtId="7" fontId="20" fillId="0" borderId="0" xfId="0" applyNumberFormat="1" applyFont="1" applyAlignment="1">
      <alignment horizontal="right"/>
    </xf>
    <xf numFmtId="0" fontId="9" fillId="0" borderId="0" xfId="21" applyFill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lv 10" xfId="20"/>
    <cellStyle name="Helv 11 Bold" xfId="21"/>
    <cellStyle name="Helv 11 Purple" xfId="22"/>
    <cellStyle name="Helv 12 Bold" xfId="23"/>
    <cellStyle name="Hyperlink" xfId="24"/>
    <cellStyle name="Percent" xfId="25"/>
    <cellStyle name="purpl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8"/>
  <sheetViews>
    <sheetView workbookViewId="0" topLeftCell="A14">
      <pane xSplit="2" ySplit="8" topLeftCell="X22" activePane="bottomRight" state="frozen"/>
      <selection pane="topLeft" activeCell="A14" sqref="A14"/>
      <selection pane="topRight" activeCell="C14" sqref="C14"/>
      <selection pane="bottomLeft" activeCell="A22" sqref="A22"/>
      <selection pane="bottomRight" activeCell="AE22" sqref="AE22"/>
    </sheetView>
  </sheetViews>
  <sheetFormatPr defaultColWidth="7.25390625" defaultRowHeight="12.75" customHeight="1"/>
  <cols>
    <col min="1" max="1" width="10.75390625" style="0" customWidth="1"/>
    <col min="2" max="2" width="36.00390625" style="0" customWidth="1"/>
    <col min="3" max="3" width="10.375" style="0" customWidth="1"/>
    <col min="4" max="4" width="12.625" style="0" customWidth="1"/>
    <col min="5" max="5" width="12.25390625" style="0" customWidth="1"/>
    <col min="6" max="6" width="13.25390625" style="0" customWidth="1"/>
    <col min="7" max="7" width="11.25390625" style="0" customWidth="1"/>
    <col min="8" max="11" width="10.25390625" style="0" customWidth="1"/>
    <col min="12" max="13" width="8.75390625" style="0" customWidth="1"/>
    <col min="14" max="14" width="1.37890625" style="0" customWidth="1"/>
    <col min="15" max="15" width="11.25390625" style="0" customWidth="1"/>
    <col min="16" max="16" width="13.875" style="0" customWidth="1"/>
    <col min="17" max="17" width="12.25390625" style="0" customWidth="1"/>
    <col min="18" max="18" width="13.25390625" style="0" customWidth="1"/>
    <col min="19" max="19" width="11.25390625" style="0" customWidth="1"/>
    <col min="20" max="20" width="10.25390625" style="0" customWidth="1"/>
    <col min="21" max="21" width="2.75390625" style="0" customWidth="1"/>
    <col min="22" max="22" width="11.25390625" style="0" customWidth="1"/>
    <col min="23" max="23" width="13.875" style="0" customWidth="1"/>
    <col min="24" max="24" width="12.25390625" style="0" customWidth="1"/>
    <col min="25" max="25" width="13.25390625" style="0" customWidth="1"/>
    <col min="26" max="26" width="11.25390625" style="0" customWidth="1"/>
    <col min="27" max="27" width="1.75390625" style="0" customWidth="1"/>
    <col min="28" max="28" width="11.25390625" style="0" customWidth="1"/>
    <col min="29" max="29" width="13.875" style="0" customWidth="1"/>
    <col min="30" max="30" width="12.25390625" style="0" customWidth="1"/>
    <col min="31" max="31" width="13.25390625" style="0" customWidth="1"/>
    <col min="32" max="32" width="11.25390625" style="0" customWidth="1"/>
    <col min="33" max="33" width="1.625" style="0" customWidth="1"/>
    <col min="34" max="37" width="11.75390625" style="0" customWidth="1"/>
  </cols>
  <sheetData>
    <row r="1" spans="1:3" s="26" customFormat="1" ht="12.75" customHeight="1">
      <c r="A1" s="26" t="s">
        <v>75</v>
      </c>
      <c r="C1" s="26" t="s">
        <v>76</v>
      </c>
    </row>
    <row r="2" spans="1:3" s="26" customFormat="1" ht="12.75" customHeight="1">
      <c r="A2" s="26" t="s">
        <v>77</v>
      </c>
      <c r="C2" s="26" t="s">
        <v>118</v>
      </c>
    </row>
    <row r="3" spans="1:3" s="29" customFormat="1" ht="12.75" customHeight="1">
      <c r="A3" s="54" t="s">
        <v>78</v>
      </c>
      <c r="C3" s="55" t="s">
        <v>119</v>
      </c>
    </row>
    <row r="4" spans="1:3" s="29" customFormat="1" ht="12.75" customHeight="1">
      <c r="A4" s="29" t="s">
        <v>79</v>
      </c>
      <c r="C4" s="55" t="s">
        <v>120</v>
      </c>
    </row>
    <row r="5" spans="1:3" s="29" customFormat="1" ht="12.75" customHeight="1">
      <c r="A5" s="29" t="s">
        <v>80</v>
      </c>
      <c r="C5" s="55" t="s">
        <v>131</v>
      </c>
    </row>
    <row r="6" spans="1:3" s="29" customFormat="1" ht="12.75" customHeight="1">
      <c r="A6" s="29" t="s">
        <v>132</v>
      </c>
      <c r="C6" s="56" t="s">
        <v>133</v>
      </c>
    </row>
    <row r="7" spans="1:15" s="31" customFormat="1" ht="12.75" customHeight="1">
      <c r="A7" s="29" t="s">
        <v>81</v>
      </c>
      <c r="B7" s="29"/>
      <c r="C7" s="29" t="s">
        <v>82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s="31" customFormat="1" ht="12.75" customHeight="1">
      <c r="A8" s="31" t="s">
        <v>83</v>
      </c>
      <c r="C8" s="55" t="s">
        <v>130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s="31" customFormat="1" ht="12.75" customHeight="1">
      <c r="A9" s="31" t="s">
        <v>84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s="31" customFormat="1" ht="12.75" customHeight="1">
      <c r="A10" s="32" t="s">
        <v>85</v>
      </c>
      <c r="B10" s="32"/>
      <c r="C10" s="33"/>
      <c r="D10" s="34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4" s="37" customFormat="1" ht="12.75" customHeight="1">
      <c r="A11" s="32" t="s">
        <v>86</v>
      </c>
      <c r="B11" s="32"/>
      <c r="C11" s="35"/>
      <c r="D11" s="36"/>
    </row>
    <row r="12" spans="1:4" s="37" customFormat="1" ht="12.75" customHeight="1">
      <c r="A12" s="38"/>
      <c r="B12" s="38"/>
      <c r="C12" s="39"/>
      <c r="D12" s="38"/>
    </row>
    <row r="13" spans="1:2" ht="12.75" customHeight="1">
      <c r="A13" s="27" t="s">
        <v>87</v>
      </c>
      <c r="B13" s="49" t="s">
        <v>129</v>
      </c>
    </row>
    <row r="14" spans="1:3" ht="12.75" customHeight="1">
      <c r="A14" s="27"/>
      <c r="B14" s="50"/>
      <c r="C14" s="2"/>
    </row>
    <row r="15" spans="1:2" ht="12.75" customHeight="1">
      <c r="A15" s="27" t="s">
        <v>88</v>
      </c>
      <c r="B15" s="51" t="s">
        <v>7</v>
      </c>
    </row>
    <row r="16" spans="1:2" ht="12.75" customHeight="1">
      <c r="A16" s="27"/>
      <c r="B16" s="51"/>
    </row>
    <row r="17" spans="1:2" ht="12.75" customHeight="1">
      <c r="A17" s="40" t="s">
        <v>134</v>
      </c>
      <c r="B17" s="51" t="s">
        <v>139</v>
      </c>
    </row>
    <row r="18" spans="1:3" ht="12.75" customHeight="1">
      <c r="A18" s="27"/>
      <c r="B18" s="2"/>
      <c r="C18" s="2"/>
    </row>
    <row r="19" spans="1:27" ht="12.75" customHeight="1">
      <c r="A19" s="27" t="s">
        <v>89</v>
      </c>
      <c r="B19" s="2"/>
      <c r="C19" s="2"/>
      <c r="D19" s="2"/>
      <c r="E19" s="4"/>
      <c r="F19" s="4"/>
      <c r="G19" s="4"/>
      <c r="N19" s="5"/>
      <c r="U19" s="6"/>
      <c r="AA19" s="1"/>
    </row>
    <row r="20" spans="1:36" ht="12.75" customHeight="1">
      <c r="A20" s="27"/>
      <c r="B20" s="2"/>
      <c r="C20" s="81" t="s">
        <v>90</v>
      </c>
      <c r="D20" s="81"/>
      <c r="E20" s="81"/>
      <c r="F20" s="81"/>
      <c r="G20" s="81"/>
      <c r="H20" s="81"/>
      <c r="I20" s="81"/>
      <c r="J20" s="81"/>
      <c r="K20" s="48"/>
      <c r="L20" s="48"/>
      <c r="M20" s="47" t="s">
        <v>138</v>
      </c>
      <c r="N20" s="5"/>
      <c r="O20" s="81" t="s">
        <v>91</v>
      </c>
      <c r="P20" s="81"/>
      <c r="Q20" s="81"/>
      <c r="R20" s="81"/>
      <c r="S20" s="81"/>
      <c r="T20" s="81"/>
      <c r="U20" s="6"/>
      <c r="V20" s="81" t="s">
        <v>121</v>
      </c>
      <c r="W20" s="81"/>
      <c r="X20" s="81"/>
      <c r="Y20" s="81"/>
      <c r="Z20" s="81"/>
      <c r="AA20" s="5"/>
      <c r="AB20" s="81" t="s">
        <v>122</v>
      </c>
      <c r="AC20" s="81"/>
      <c r="AD20" s="81"/>
      <c r="AE20" s="81"/>
      <c r="AF20" s="81"/>
      <c r="AG20" s="1"/>
      <c r="AH20" s="47" t="s">
        <v>123</v>
      </c>
      <c r="AI20" s="47" t="s">
        <v>123</v>
      </c>
      <c r="AJ20" s="47" t="s">
        <v>124</v>
      </c>
    </row>
    <row r="21" spans="1:36" ht="12.75" customHeight="1">
      <c r="A21" s="41" t="s">
        <v>92</v>
      </c>
      <c r="B21" s="41" t="s">
        <v>93</v>
      </c>
      <c r="C21" s="41" t="s">
        <v>94</v>
      </c>
      <c r="D21" s="41" t="s">
        <v>95</v>
      </c>
      <c r="E21" s="41" t="s">
        <v>96</v>
      </c>
      <c r="F21" s="41" t="s">
        <v>97</v>
      </c>
      <c r="G21" s="41" t="s">
        <v>98</v>
      </c>
      <c r="H21" s="44" t="s">
        <v>99</v>
      </c>
      <c r="I21" s="44" t="s">
        <v>135</v>
      </c>
      <c r="J21" s="44" t="s">
        <v>136</v>
      </c>
      <c r="K21" s="44" t="s">
        <v>140</v>
      </c>
      <c r="L21" s="44" t="s">
        <v>137</v>
      </c>
      <c r="M21" s="44" t="s">
        <v>31</v>
      </c>
      <c r="N21" s="45"/>
      <c r="O21" s="41" t="s">
        <v>94</v>
      </c>
      <c r="P21" s="41" t="s">
        <v>95</v>
      </c>
      <c r="Q21" s="41" t="s">
        <v>96</v>
      </c>
      <c r="R21" s="41" t="s">
        <v>97</v>
      </c>
      <c r="S21" s="41" t="s">
        <v>98</v>
      </c>
      <c r="T21" s="44" t="s">
        <v>99</v>
      </c>
      <c r="U21" s="6"/>
      <c r="V21" s="41" t="s">
        <v>94</v>
      </c>
      <c r="W21" s="41" t="s">
        <v>95</v>
      </c>
      <c r="X21" s="41" t="s">
        <v>96</v>
      </c>
      <c r="Y21" s="41" t="s">
        <v>97</v>
      </c>
      <c r="Z21" s="41" t="s">
        <v>98</v>
      </c>
      <c r="AA21" s="1"/>
      <c r="AB21" s="41" t="s">
        <v>94</v>
      </c>
      <c r="AC21" s="41" t="s">
        <v>95</v>
      </c>
      <c r="AD21" s="41" t="s">
        <v>96</v>
      </c>
      <c r="AE21" s="41" t="s">
        <v>97</v>
      </c>
      <c r="AF21" s="41" t="s">
        <v>98</v>
      </c>
      <c r="AG21" s="1"/>
      <c r="AH21" s="41" t="s">
        <v>128</v>
      </c>
      <c r="AI21" s="41" t="s">
        <v>141</v>
      </c>
      <c r="AJ21" s="41" t="s">
        <v>19</v>
      </c>
    </row>
    <row r="22" spans="1:36" ht="12.75" customHeight="1">
      <c r="A22" s="52" t="s">
        <v>45</v>
      </c>
      <c r="B22" s="52" t="s">
        <v>100</v>
      </c>
      <c r="C22" s="58">
        <v>0</v>
      </c>
      <c r="D22" s="58">
        <v>1.8715</v>
      </c>
      <c r="E22" s="52"/>
      <c r="F22" s="52"/>
      <c r="G22" s="59"/>
      <c r="H22" s="67">
        <v>6.95</v>
      </c>
      <c r="I22" s="53">
        <v>0.0579</v>
      </c>
      <c r="J22" s="53">
        <v>0.0105</v>
      </c>
      <c r="K22" s="53">
        <v>10.4012</v>
      </c>
      <c r="L22" s="53">
        <v>-1.6568</v>
      </c>
      <c r="M22" s="53">
        <v>-0.309</v>
      </c>
      <c r="N22" s="1"/>
      <c r="O22" s="60">
        <v>1.8241</v>
      </c>
      <c r="P22" s="60">
        <v>1.8241</v>
      </c>
      <c r="Q22" s="60"/>
      <c r="R22" s="60"/>
      <c r="S22" s="60"/>
      <c r="T22" s="65">
        <v>12.75</v>
      </c>
      <c r="U22" s="6"/>
      <c r="V22" s="66">
        <v>1</v>
      </c>
      <c r="W22" s="46"/>
      <c r="X22" s="46"/>
      <c r="Y22" s="46"/>
      <c r="Z22" s="46"/>
      <c r="AA22" s="7"/>
      <c r="AB22" s="66"/>
      <c r="AC22" s="46"/>
      <c r="AD22" s="46"/>
      <c r="AE22" s="46"/>
      <c r="AF22" s="46"/>
      <c r="AG22" s="1"/>
      <c r="AH22" s="57">
        <v>1198356</v>
      </c>
      <c r="AI22" s="70">
        <v>6701739.9</v>
      </c>
      <c r="AJ22" s="74">
        <f>ROUND(AI22/AH22,0)</f>
        <v>6</v>
      </c>
    </row>
    <row r="23" spans="1:36" ht="12.75" customHeight="1">
      <c r="A23" s="52" t="s">
        <v>48</v>
      </c>
      <c r="B23" s="52" t="s">
        <v>101</v>
      </c>
      <c r="C23" s="58">
        <v>1.4968</v>
      </c>
      <c r="D23" s="42"/>
      <c r="E23" s="42"/>
      <c r="F23" s="42"/>
      <c r="G23" s="42"/>
      <c r="H23" s="67">
        <v>16.5</v>
      </c>
      <c r="I23" s="68"/>
      <c r="J23" s="68"/>
      <c r="K23" s="53">
        <v>7.6748</v>
      </c>
      <c r="L23" s="53"/>
      <c r="M23" s="53"/>
      <c r="N23" s="1"/>
      <c r="O23" s="60">
        <v>1.4968</v>
      </c>
      <c r="P23" s="61"/>
      <c r="Q23" s="61"/>
      <c r="R23" s="61"/>
      <c r="S23" s="61"/>
      <c r="T23" s="65">
        <v>16.5</v>
      </c>
      <c r="U23" s="6"/>
      <c r="V23" s="46"/>
      <c r="W23" s="46"/>
      <c r="X23" s="46"/>
      <c r="Y23" s="46"/>
      <c r="Z23" s="46"/>
      <c r="AA23" s="7"/>
      <c r="AB23" s="46"/>
      <c r="AC23" s="46"/>
      <c r="AD23" s="46"/>
      <c r="AE23" s="46"/>
      <c r="AF23" s="46"/>
      <c r="AG23" s="1"/>
      <c r="AH23" s="71">
        <v>54</v>
      </c>
      <c r="AI23" s="72">
        <v>5956.1</v>
      </c>
      <c r="AJ23" s="74">
        <f aca="true" t="shared" si="0" ref="AJ23:AJ43">ROUND(AI23/AH23,0)</f>
        <v>110</v>
      </c>
    </row>
    <row r="24" spans="1:36" ht="12.75" customHeight="1">
      <c r="A24" s="52" t="s">
        <v>49</v>
      </c>
      <c r="B24" s="52" t="s">
        <v>102</v>
      </c>
      <c r="C24" s="58">
        <v>1.547</v>
      </c>
      <c r="D24" s="52"/>
      <c r="E24" s="52"/>
      <c r="F24" s="52"/>
      <c r="G24" s="52"/>
      <c r="H24" s="67">
        <v>8.5</v>
      </c>
      <c r="I24" s="67"/>
      <c r="J24" s="67"/>
      <c r="K24" s="53">
        <v>7.6748</v>
      </c>
      <c r="L24" s="53"/>
      <c r="M24" s="53"/>
      <c r="N24" s="1"/>
      <c r="O24" s="60">
        <v>1.547</v>
      </c>
      <c r="P24" s="60"/>
      <c r="Q24" s="60"/>
      <c r="R24" s="60"/>
      <c r="S24" s="60"/>
      <c r="T24" s="65">
        <v>8.5</v>
      </c>
      <c r="U24" s="6"/>
      <c r="V24" s="46"/>
      <c r="W24" s="46"/>
      <c r="X24" s="46"/>
      <c r="Y24" s="46"/>
      <c r="Z24" s="46"/>
      <c r="AA24" s="7"/>
      <c r="AB24" s="46"/>
      <c r="AC24" s="46"/>
      <c r="AD24" s="46"/>
      <c r="AE24" s="46"/>
      <c r="AF24" s="46"/>
      <c r="AG24" s="1"/>
      <c r="AH24" s="71">
        <v>401</v>
      </c>
      <c r="AI24" s="72">
        <v>2872.2</v>
      </c>
      <c r="AJ24" s="74">
        <f t="shared" si="0"/>
        <v>7</v>
      </c>
    </row>
    <row r="25" spans="1:36" ht="12.75" customHeight="1">
      <c r="A25" s="52" t="s">
        <v>50</v>
      </c>
      <c r="B25" s="52" t="s">
        <v>103</v>
      </c>
      <c r="C25" s="58">
        <v>0.4</v>
      </c>
      <c r="D25" s="52"/>
      <c r="E25" s="52"/>
      <c r="F25" s="52"/>
      <c r="G25" s="52"/>
      <c r="H25" s="67">
        <v>0</v>
      </c>
      <c r="I25" s="53">
        <v>0</v>
      </c>
      <c r="J25" s="53">
        <v>0.0105</v>
      </c>
      <c r="K25" s="53">
        <v>0</v>
      </c>
      <c r="L25" s="53">
        <v>0</v>
      </c>
      <c r="M25" s="53">
        <v>0</v>
      </c>
      <c r="N25" s="1"/>
      <c r="O25" s="58">
        <v>0.4</v>
      </c>
      <c r="P25" s="52"/>
      <c r="Q25" s="52"/>
      <c r="R25" s="52"/>
      <c r="S25" s="52"/>
      <c r="T25" s="67">
        <v>0</v>
      </c>
      <c r="U25" s="6"/>
      <c r="V25" s="53"/>
      <c r="W25" s="46"/>
      <c r="X25" s="46"/>
      <c r="Y25" s="46"/>
      <c r="Z25" s="46"/>
      <c r="AA25" s="7"/>
      <c r="AB25" s="46"/>
      <c r="AC25" s="46"/>
      <c r="AD25" s="46"/>
      <c r="AE25" s="46"/>
      <c r="AF25" s="46"/>
      <c r="AG25" s="1"/>
      <c r="AH25" s="71">
        <v>120</v>
      </c>
      <c r="AI25" s="72">
        <v>1436.7</v>
      </c>
      <c r="AJ25" s="74">
        <f t="shared" si="0"/>
        <v>12</v>
      </c>
    </row>
    <row r="26" spans="1:36" ht="12.75" customHeight="1">
      <c r="A26" s="52" t="s">
        <v>50</v>
      </c>
      <c r="B26" s="52" t="s">
        <v>104</v>
      </c>
      <c r="C26" s="58">
        <v>0.4</v>
      </c>
      <c r="D26" s="52"/>
      <c r="E26" s="52"/>
      <c r="F26" s="52"/>
      <c r="G26" s="52"/>
      <c r="H26" s="67">
        <v>0</v>
      </c>
      <c r="I26" s="53"/>
      <c r="J26" s="53">
        <v>0.0105</v>
      </c>
      <c r="K26" s="53">
        <v>0</v>
      </c>
      <c r="L26" s="53">
        <v>0</v>
      </c>
      <c r="M26" s="53">
        <v>0</v>
      </c>
      <c r="N26" s="1"/>
      <c r="O26" s="58">
        <v>0.4</v>
      </c>
      <c r="P26" s="52"/>
      <c r="Q26" s="52"/>
      <c r="R26" s="52"/>
      <c r="S26" s="52"/>
      <c r="T26" s="67">
        <v>0</v>
      </c>
      <c r="U26" s="6"/>
      <c r="V26" s="53"/>
      <c r="W26" s="66"/>
      <c r="X26" s="66"/>
      <c r="Y26" s="66"/>
      <c r="Z26" s="66"/>
      <c r="AA26" s="7"/>
      <c r="AB26" s="66"/>
      <c r="AC26" s="66"/>
      <c r="AD26" s="66"/>
      <c r="AE26" s="66"/>
      <c r="AF26" s="66"/>
      <c r="AG26" s="1"/>
      <c r="AH26" s="71">
        <v>12</v>
      </c>
      <c r="AI26" s="72">
        <v>76.9</v>
      </c>
      <c r="AJ26" s="74">
        <f t="shared" si="0"/>
        <v>6</v>
      </c>
    </row>
    <row r="27" spans="1:36" ht="12.75" customHeight="1">
      <c r="A27" s="52" t="s">
        <v>51</v>
      </c>
      <c r="B27" s="52" t="s">
        <v>103</v>
      </c>
      <c r="C27" s="58">
        <v>0.55</v>
      </c>
      <c r="D27" s="52"/>
      <c r="E27" s="42"/>
      <c r="F27" s="42"/>
      <c r="G27" s="42"/>
      <c r="H27" s="67">
        <v>0</v>
      </c>
      <c r="I27" s="53">
        <v>0</v>
      </c>
      <c r="J27" s="53">
        <v>0.0105</v>
      </c>
      <c r="K27" s="53">
        <v>0</v>
      </c>
      <c r="L27" s="53">
        <v>0</v>
      </c>
      <c r="M27" s="53">
        <v>0</v>
      </c>
      <c r="N27" s="1"/>
      <c r="O27" s="58">
        <v>0.55</v>
      </c>
      <c r="P27" s="52"/>
      <c r="Q27" s="42"/>
      <c r="R27" s="42"/>
      <c r="S27" s="42"/>
      <c r="T27" s="67">
        <v>0</v>
      </c>
      <c r="U27" s="6"/>
      <c r="V27" s="53"/>
      <c r="W27" s="46"/>
      <c r="X27" s="46"/>
      <c r="Y27" s="46"/>
      <c r="Z27" s="46"/>
      <c r="AA27" s="7"/>
      <c r="AB27" s="46"/>
      <c r="AC27" s="46"/>
      <c r="AD27" s="46"/>
      <c r="AE27" s="46"/>
      <c r="AF27" s="46"/>
      <c r="AG27" s="1"/>
      <c r="AH27" s="71">
        <v>12</v>
      </c>
      <c r="AI27" s="72">
        <v>101.1</v>
      </c>
      <c r="AJ27" s="74">
        <f t="shared" si="0"/>
        <v>8</v>
      </c>
    </row>
    <row r="28" spans="1:36" ht="12.75" customHeight="1">
      <c r="A28" s="52" t="s">
        <v>52</v>
      </c>
      <c r="B28" s="52" t="s">
        <v>103</v>
      </c>
      <c r="C28" s="58">
        <v>0.6</v>
      </c>
      <c r="D28" s="52"/>
      <c r="E28" s="42"/>
      <c r="F28" s="42"/>
      <c r="G28" s="42"/>
      <c r="H28" s="67">
        <v>0</v>
      </c>
      <c r="I28" s="53">
        <v>0</v>
      </c>
      <c r="J28" s="53">
        <v>0.0105</v>
      </c>
      <c r="K28" s="53">
        <v>0</v>
      </c>
      <c r="L28" s="53">
        <v>0</v>
      </c>
      <c r="M28" s="53">
        <v>0</v>
      </c>
      <c r="N28" s="1"/>
      <c r="O28" s="58">
        <v>0.6</v>
      </c>
      <c r="P28" s="52"/>
      <c r="Q28" s="42"/>
      <c r="R28" s="42"/>
      <c r="S28" s="42"/>
      <c r="T28" s="67">
        <v>0</v>
      </c>
      <c r="U28" s="6"/>
      <c r="V28" s="53"/>
      <c r="W28" s="46"/>
      <c r="X28" s="46"/>
      <c r="Y28" s="46"/>
      <c r="Z28" s="46"/>
      <c r="AA28" s="7"/>
      <c r="AB28" s="46"/>
      <c r="AC28" s="46"/>
      <c r="AD28" s="46"/>
      <c r="AE28" s="46"/>
      <c r="AF28" s="46"/>
      <c r="AG28" s="1"/>
      <c r="AH28" s="71">
        <v>60</v>
      </c>
      <c r="AI28" s="72">
        <v>675.4</v>
      </c>
      <c r="AJ28" s="74">
        <f t="shared" si="0"/>
        <v>11</v>
      </c>
    </row>
    <row r="29" spans="1:36" ht="12.75" customHeight="1">
      <c r="A29" s="52" t="s">
        <v>53</v>
      </c>
      <c r="B29" s="52" t="s">
        <v>105</v>
      </c>
      <c r="C29" s="58">
        <v>0.35</v>
      </c>
      <c r="D29" s="52"/>
      <c r="E29" s="42"/>
      <c r="F29" s="42"/>
      <c r="G29" s="42"/>
      <c r="H29" s="67">
        <v>0</v>
      </c>
      <c r="I29" s="68"/>
      <c r="J29" s="68"/>
      <c r="K29" s="53"/>
      <c r="L29" s="53"/>
      <c r="M29" s="53"/>
      <c r="N29" s="1"/>
      <c r="O29" s="60">
        <v>0.35</v>
      </c>
      <c r="P29" s="60"/>
      <c r="Q29" s="60"/>
      <c r="R29" s="60"/>
      <c r="S29" s="60"/>
      <c r="T29" s="65">
        <v>0</v>
      </c>
      <c r="U29" s="6"/>
      <c r="V29" s="46"/>
      <c r="W29" s="46"/>
      <c r="X29" s="46"/>
      <c r="Y29" s="46"/>
      <c r="Z29" s="46"/>
      <c r="AA29" s="7"/>
      <c r="AB29" s="46"/>
      <c r="AC29" s="46"/>
      <c r="AD29" s="46"/>
      <c r="AE29" s="46"/>
      <c r="AF29" s="46"/>
      <c r="AG29" s="1"/>
      <c r="AH29" s="71">
        <v>12</v>
      </c>
      <c r="AI29" s="72">
        <v>571.6</v>
      </c>
      <c r="AJ29" s="74">
        <f t="shared" si="0"/>
        <v>48</v>
      </c>
    </row>
    <row r="30" spans="1:36" ht="12.75" customHeight="1">
      <c r="A30" s="52" t="s">
        <v>53</v>
      </c>
      <c r="B30" s="52" t="s">
        <v>101</v>
      </c>
      <c r="C30" s="58">
        <v>0.35</v>
      </c>
      <c r="D30" s="52"/>
      <c r="E30" s="42"/>
      <c r="F30" s="42"/>
      <c r="G30" s="42"/>
      <c r="H30" s="67">
        <v>0</v>
      </c>
      <c r="I30" s="68"/>
      <c r="J30" s="68"/>
      <c r="K30" s="53"/>
      <c r="L30" s="53"/>
      <c r="M30" s="53"/>
      <c r="N30" s="1"/>
      <c r="O30" s="60">
        <v>0.35</v>
      </c>
      <c r="P30" s="60"/>
      <c r="Q30" s="60"/>
      <c r="R30" s="60"/>
      <c r="S30" s="60"/>
      <c r="T30" s="65">
        <v>0</v>
      </c>
      <c r="U30" s="6"/>
      <c r="V30" s="46"/>
      <c r="W30" s="46"/>
      <c r="X30" s="46"/>
      <c r="Y30" s="46"/>
      <c r="Z30" s="46"/>
      <c r="AA30" s="7"/>
      <c r="AB30" s="46"/>
      <c r="AC30" s="46"/>
      <c r="AD30" s="46"/>
      <c r="AE30" s="46"/>
      <c r="AF30" s="46"/>
      <c r="AG30" s="1"/>
      <c r="AH30" s="71">
        <v>12</v>
      </c>
      <c r="AI30" s="72">
        <v>943</v>
      </c>
      <c r="AJ30" s="74">
        <f t="shared" si="0"/>
        <v>79</v>
      </c>
    </row>
    <row r="31" spans="1:36" ht="12.75" customHeight="1">
      <c r="A31" s="52" t="s">
        <v>54</v>
      </c>
      <c r="B31" s="52" t="s">
        <v>102</v>
      </c>
      <c r="C31" s="58">
        <v>0</v>
      </c>
      <c r="D31" s="58">
        <v>0.35</v>
      </c>
      <c r="E31" s="42"/>
      <c r="F31" s="42"/>
      <c r="G31" s="42"/>
      <c r="H31" s="67">
        <v>1.2</v>
      </c>
      <c r="I31" s="68"/>
      <c r="J31" s="68"/>
      <c r="K31" s="53"/>
      <c r="L31" s="53"/>
      <c r="M31" s="53"/>
      <c r="N31" s="1"/>
      <c r="O31" s="60">
        <v>0</v>
      </c>
      <c r="P31" s="60">
        <v>0.35</v>
      </c>
      <c r="Q31" s="60"/>
      <c r="R31" s="60"/>
      <c r="S31" s="60"/>
      <c r="T31" s="65">
        <v>1.2</v>
      </c>
      <c r="U31" s="6"/>
      <c r="V31" s="66">
        <v>2</v>
      </c>
      <c r="W31" s="46"/>
      <c r="X31" s="46"/>
      <c r="Y31" s="46"/>
      <c r="Z31" s="46"/>
      <c r="AA31" s="7"/>
      <c r="AB31" s="66">
        <v>2</v>
      </c>
      <c r="AC31" s="46"/>
      <c r="AD31" s="46"/>
      <c r="AE31" s="46"/>
      <c r="AF31" s="46"/>
      <c r="AG31" s="1"/>
      <c r="AH31" s="71">
        <v>12</v>
      </c>
      <c r="AI31" s="72">
        <v>490.4</v>
      </c>
      <c r="AJ31" s="74">
        <f t="shared" si="0"/>
        <v>41</v>
      </c>
    </row>
    <row r="32" spans="1:36" ht="12.75" customHeight="1">
      <c r="A32" s="52" t="s">
        <v>55</v>
      </c>
      <c r="B32" s="52" t="s">
        <v>102</v>
      </c>
      <c r="C32" s="58">
        <v>0.4</v>
      </c>
      <c r="D32" s="52"/>
      <c r="E32" s="52"/>
      <c r="F32" s="52"/>
      <c r="G32" s="52"/>
      <c r="H32" s="67">
        <v>0</v>
      </c>
      <c r="I32" s="68"/>
      <c r="J32" s="68"/>
      <c r="K32" s="53"/>
      <c r="L32" s="53"/>
      <c r="M32" s="53"/>
      <c r="N32" s="1"/>
      <c r="O32" s="60">
        <v>0.4</v>
      </c>
      <c r="P32" s="60"/>
      <c r="Q32" s="60"/>
      <c r="R32" s="60"/>
      <c r="S32" s="60"/>
      <c r="T32" s="65">
        <v>0</v>
      </c>
      <c r="U32" s="6"/>
      <c r="V32" s="46"/>
      <c r="W32" s="46"/>
      <c r="X32" s="46"/>
      <c r="Y32" s="46"/>
      <c r="Z32" s="46"/>
      <c r="AA32" s="7"/>
      <c r="AB32" s="46"/>
      <c r="AC32" s="46"/>
      <c r="AD32" s="46"/>
      <c r="AE32" s="46"/>
      <c r="AF32" s="46"/>
      <c r="AG32" s="1"/>
      <c r="AH32" s="71">
        <v>12</v>
      </c>
      <c r="AI32" s="72">
        <v>275.1</v>
      </c>
      <c r="AJ32" s="74">
        <f t="shared" si="0"/>
        <v>23</v>
      </c>
    </row>
    <row r="33" spans="1:36" ht="12.75" customHeight="1">
      <c r="A33" s="52" t="s">
        <v>56</v>
      </c>
      <c r="B33" s="52" t="s">
        <v>106</v>
      </c>
      <c r="C33" s="58">
        <v>0</v>
      </c>
      <c r="D33" s="58">
        <v>1.8715</v>
      </c>
      <c r="E33" s="58">
        <v>1.8153</v>
      </c>
      <c r="F33" s="58">
        <v>1.7296</v>
      </c>
      <c r="G33" s="58">
        <v>1.5802</v>
      </c>
      <c r="H33" s="67">
        <v>18.88</v>
      </c>
      <c r="I33" s="68"/>
      <c r="J33" s="53">
        <v>0.0105</v>
      </c>
      <c r="K33" s="53">
        <v>10.4012</v>
      </c>
      <c r="L33" s="53">
        <v>-1.6568</v>
      </c>
      <c r="M33" s="53">
        <v>-0.309</v>
      </c>
      <c r="N33" s="1"/>
      <c r="O33" s="60">
        <v>1.8241</v>
      </c>
      <c r="P33" s="60">
        <v>1.8241</v>
      </c>
      <c r="Q33" s="60">
        <v>1.7142</v>
      </c>
      <c r="R33" s="60">
        <v>1.6324</v>
      </c>
      <c r="S33" s="60">
        <v>1.4806</v>
      </c>
      <c r="T33" s="65">
        <v>28</v>
      </c>
      <c r="U33" s="6"/>
      <c r="V33" s="66">
        <v>1</v>
      </c>
      <c r="W33" s="66">
        <v>49</v>
      </c>
      <c r="X33" s="66">
        <v>350</v>
      </c>
      <c r="Y33" s="66">
        <v>600</v>
      </c>
      <c r="Z33" s="66">
        <v>1000</v>
      </c>
      <c r="AA33" s="7"/>
      <c r="AB33" s="66">
        <v>1</v>
      </c>
      <c r="AC33" s="66">
        <v>49</v>
      </c>
      <c r="AD33" s="66">
        <v>350</v>
      </c>
      <c r="AE33" s="66">
        <v>600</v>
      </c>
      <c r="AF33" s="66">
        <v>1000</v>
      </c>
      <c r="AG33" s="1"/>
      <c r="AH33" s="71">
        <v>132972</v>
      </c>
      <c r="AI33" s="72">
        <v>3806825.2</v>
      </c>
      <c r="AJ33" s="74">
        <f t="shared" si="0"/>
        <v>29</v>
      </c>
    </row>
    <row r="34" spans="1:36" ht="12.75" customHeight="1">
      <c r="A34" s="52" t="s">
        <v>56</v>
      </c>
      <c r="B34" s="52" t="s">
        <v>107</v>
      </c>
      <c r="C34" s="58">
        <v>0</v>
      </c>
      <c r="D34" s="58">
        <v>1.8715</v>
      </c>
      <c r="E34" s="58">
        <v>1.8153</v>
      </c>
      <c r="F34" s="58">
        <v>1.7296</v>
      </c>
      <c r="G34" s="58">
        <v>1.5802</v>
      </c>
      <c r="H34" s="67">
        <v>18.88</v>
      </c>
      <c r="I34" s="68"/>
      <c r="J34" s="53">
        <v>0.0105</v>
      </c>
      <c r="K34" s="53">
        <v>10.4012</v>
      </c>
      <c r="L34" s="53">
        <v>-1.6568</v>
      </c>
      <c r="M34" s="53">
        <v>-0.309</v>
      </c>
      <c r="N34" s="1"/>
      <c r="O34" s="60">
        <v>1.8241</v>
      </c>
      <c r="P34" s="60">
        <v>1.8241</v>
      </c>
      <c r="Q34" s="60">
        <v>1.7142</v>
      </c>
      <c r="R34" s="60">
        <v>1.6324</v>
      </c>
      <c r="S34" s="60">
        <v>1.4806</v>
      </c>
      <c r="T34" s="65">
        <v>28</v>
      </c>
      <c r="U34" s="6"/>
      <c r="V34" s="66">
        <v>1</v>
      </c>
      <c r="W34" s="66">
        <v>49</v>
      </c>
      <c r="X34" s="66">
        <v>350</v>
      </c>
      <c r="Y34" s="66">
        <v>600</v>
      </c>
      <c r="Z34" s="66">
        <v>1000</v>
      </c>
      <c r="AA34" s="7"/>
      <c r="AB34" s="66">
        <v>1</v>
      </c>
      <c r="AC34" s="66">
        <v>49</v>
      </c>
      <c r="AD34" s="66">
        <v>350</v>
      </c>
      <c r="AE34" s="66">
        <v>600</v>
      </c>
      <c r="AF34" s="66">
        <v>1000</v>
      </c>
      <c r="AG34" s="1"/>
      <c r="AH34" s="71">
        <v>518</v>
      </c>
      <c r="AI34" s="72">
        <v>154246.6</v>
      </c>
      <c r="AJ34" s="74">
        <f t="shared" si="0"/>
        <v>298</v>
      </c>
    </row>
    <row r="35" spans="1:36" ht="12.75" customHeight="1">
      <c r="A35" s="52" t="s">
        <v>57</v>
      </c>
      <c r="B35" s="52" t="s">
        <v>108</v>
      </c>
      <c r="C35" s="58">
        <v>0</v>
      </c>
      <c r="D35" s="58">
        <v>1.8715</v>
      </c>
      <c r="E35" s="58">
        <v>1.8153</v>
      </c>
      <c r="F35" s="58">
        <v>1.7296</v>
      </c>
      <c r="G35" s="58">
        <v>1.5802</v>
      </c>
      <c r="H35" s="67">
        <v>18.88</v>
      </c>
      <c r="I35" s="68"/>
      <c r="J35" s="53">
        <v>0.0105</v>
      </c>
      <c r="K35" s="53">
        <v>10.4012</v>
      </c>
      <c r="L35" s="53">
        <v>-1.6568</v>
      </c>
      <c r="M35" s="53">
        <v>-0.309</v>
      </c>
      <c r="N35" s="1"/>
      <c r="O35" s="60">
        <v>1.8241</v>
      </c>
      <c r="P35" s="60">
        <v>1.8241</v>
      </c>
      <c r="Q35" s="60">
        <v>1.7142</v>
      </c>
      <c r="R35" s="60">
        <v>1.6324</v>
      </c>
      <c r="S35" s="60">
        <v>1.4806</v>
      </c>
      <c r="T35" s="65">
        <v>0</v>
      </c>
      <c r="U35" s="6"/>
      <c r="V35" s="66">
        <v>1</v>
      </c>
      <c r="W35" s="66">
        <v>49</v>
      </c>
      <c r="X35" s="66">
        <v>350</v>
      </c>
      <c r="Y35" s="66">
        <v>600</v>
      </c>
      <c r="Z35" s="66">
        <v>1000</v>
      </c>
      <c r="AA35" s="7"/>
      <c r="AB35" s="66"/>
      <c r="AC35" s="66"/>
      <c r="AD35" s="66"/>
      <c r="AE35" s="66"/>
      <c r="AF35" s="66"/>
      <c r="AG35" s="1"/>
      <c r="AH35" s="71">
        <v>216</v>
      </c>
      <c r="AI35" s="72">
        <v>3399.2</v>
      </c>
      <c r="AJ35" s="74">
        <f t="shared" si="0"/>
        <v>16</v>
      </c>
    </row>
    <row r="36" spans="1:36" ht="12.75" customHeight="1">
      <c r="A36" s="52" t="s">
        <v>57</v>
      </c>
      <c r="B36" s="52" t="s">
        <v>109</v>
      </c>
      <c r="C36" s="58">
        <v>0</v>
      </c>
      <c r="D36" s="58">
        <v>1.8715</v>
      </c>
      <c r="E36" s="58">
        <v>1.8153</v>
      </c>
      <c r="F36" s="58">
        <v>1.7296</v>
      </c>
      <c r="G36" s="58">
        <v>1.5802</v>
      </c>
      <c r="H36" s="67">
        <v>18.88</v>
      </c>
      <c r="I36" s="68"/>
      <c r="J36" s="53">
        <v>0.0105</v>
      </c>
      <c r="K36" s="53">
        <v>10.4012</v>
      </c>
      <c r="L36" s="53">
        <v>-1.6568</v>
      </c>
      <c r="M36" s="53">
        <v>-0.309</v>
      </c>
      <c r="N36" s="1"/>
      <c r="O36" s="60">
        <v>1.8251</v>
      </c>
      <c r="P36" s="60">
        <v>1.8241</v>
      </c>
      <c r="Q36" s="60">
        <v>1.7142</v>
      </c>
      <c r="R36" s="60">
        <v>1.6324</v>
      </c>
      <c r="S36" s="60">
        <v>1.4806</v>
      </c>
      <c r="T36" s="65">
        <v>0</v>
      </c>
      <c r="U36" s="6"/>
      <c r="V36" s="66">
        <v>1</v>
      </c>
      <c r="W36" s="66">
        <v>49</v>
      </c>
      <c r="X36" s="66">
        <v>350</v>
      </c>
      <c r="Y36" s="66">
        <v>600</v>
      </c>
      <c r="Z36" s="66">
        <v>1000</v>
      </c>
      <c r="AA36" s="7"/>
      <c r="AB36" s="66"/>
      <c r="AC36" s="66"/>
      <c r="AD36" s="66"/>
      <c r="AE36" s="66"/>
      <c r="AF36" s="66"/>
      <c r="AG36" s="1"/>
      <c r="AH36" s="71">
        <v>120</v>
      </c>
      <c r="AI36" s="72">
        <v>1934</v>
      </c>
      <c r="AJ36" s="74">
        <f t="shared" si="0"/>
        <v>16</v>
      </c>
    </row>
    <row r="37" spans="1:36" ht="12.75" customHeight="1">
      <c r="A37" s="52" t="s">
        <v>58</v>
      </c>
      <c r="B37" s="52" t="s">
        <v>110</v>
      </c>
      <c r="C37" s="58">
        <v>0.5467</v>
      </c>
      <c r="D37" s="58">
        <v>0.2905</v>
      </c>
      <c r="E37" s="42"/>
      <c r="F37" s="42"/>
      <c r="G37" s="42"/>
      <c r="H37" s="67">
        <v>116.55</v>
      </c>
      <c r="I37" s="68"/>
      <c r="J37" s="53">
        <v>0.0105</v>
      </c>
      <c r="K37" s="53">
        <v>10.4012</v>
      </c>
      <c r="L37" s="53">
        <v>-1.6568</v>
      </c>
      <c r="M37" s="53">
        <v>-0.309</v>
      </c>
      <c r="N37" s="1"/>
      <c r="O37" s="60">
        <v>0.6027</v>
      </c>
      <c r="P37" s="60">
        <v>0.3192</v>
      </c>
      <c r="Q37" s="60"/>
      <c r="R37" s="60"/>
      <c r="S37" s="60"/>
      <c r="T37" s="65">
        <v>200</v>
      </c>
      <c r="U37" s="6"/>
      <c r="V37" s="66">
        <v>30000</v>
      </c>
      <c r="W37" s="66">
        <v>30000</v>
      </c>
      <c r="X37" s="66"/>
      <c r="Y37" s="66"/>
      <c r="Z37" s="66"/>
      <c r="AA37" s="7"/>
      <c r="AB37" s="66">
        <v>30000</v>
      </c>
      <c r="AC37" s="66">
        <v>30000</v>
      </c>
      <c r="AD37" s="46"/>
      <c r="AE37" s="46"/>
      <c r="AF37" s="46"/>
      <c r="AG37" s="1"/>
      <c r="AH37" s="71">
        <v>144</v>
      </c>
      <c r="AI37" s="72">
        <v>2812.9</v>
      </c>
      <c r="AJ37" s="74">
        <f t="shared" si="0"/>
        <v>20</v>
      </c>
    </row>
    <row r="38" spans="1:36" ht="12.75" customHeight="1">
      <c r="A38" s="52" t="s">
        <v>58</v>
      </c>
      <c r="B38" s="52" t="s">
        <v>111</v>
      </c>
      <c r="C38" s="58">
        <v>0.5467</v>
      </c>
      <c r="D38" s="58">
        <v>0.2905</v>
      </c>
      <c r="E38" s="42"/>
      <c r="F38" s="42"/>
      <c r="G38" s="42"/>
      <c r="H38" s="67">
        <v>116.55</v>
      </c>
      <c r="I38" s="68"/>
      <c r="J38" s="53">
        <v>0.0105</v>
      </c>
      <c r="K38" s="53">
        <v>10.4012</v>
      </c>
      <c r="L38" s="53">
        <v>-1.6568</v>
      </c>
      <c r="M38" s="53">
        <v>-0.309</v>
      </c>
      <c r="N38" s="1"/>
      <c r="O38" s="60">
        <v>0.6027</v>
      </c>
      <c r="P38" s="60">
        <v>0.3192</v>
      </c>
      <c r="Q38" s="60"/>
      <c r="R38" s="60"/>
      <c r="S38" s="60"/>
      <c r="T38" s="65">
        <v>200</v>
      </c>
      <c r="U38" s="6"/>
      <c r="V38" s="66">
        <v>30000</v>
      </c>
      <c r="W38" s="66">
        <v>30000</v>
      </c>
      <c r="X38" s="66"/>
      <c r="Y38" s="66"/>
      <c r="Z38" s="66"/>
      <c r="AA38" s="7"/>
      <c r="AB38" s="66">
        <v>30000</v>
      </c>
      <c r="AC38" s="66">
        <v>30000</v>
      </c>
      <c r="AD38" s="46"/>
      <c r="AE38" s="46"/>
      <c r="AF38" s="46"/>
      <c r="AG38" s="1"/>
      <c r="AH38" s="71">
        <v>528</v>
      </c>
      <c r="AI38" s="72">
        <v>33189</v>
      </c>
      <c r="AJ38" s="74">
        <f t="shared" si="0"/>
        <v>63</v>
      </c>
    </row>
    <row r="39" spans="1:36" ht="12.75" customHeight="1">
      <c r="A39" s="52" t="s">
        <v>59</v>
      </c>
      <c r="B39" s="52" t="s">
        <v>112</v>
      </c>
      <c r="C39" s="58">
        <v>0.3038</v>
      </c>
      <c r="D39" s="42"/>
      <c r="E39" s="42"/>
      <c r="F39" s="42"/>
      <c r="G39" s="42"/>
      <c r="H39" s="67">
        <v>0</v>
      </c>
      <c r="I39" s="68"/>
      <c r="J39" s="53">
        <v>0.0105</v>
      </c>
      <c r="K39" s="53">
        <v>10.4012</v>
      </c>
      <c r="L39" s="53">
        <v>-1.6568</v>
      </c>
      <c r="M39" s="53">
        <v>-0.309</v>
      </c>
      <c r="N39" s="1"/>
      <c r="O39" s="60">
        <v>0.5905</v>
      </c>
      <c r="P39" s="60"/>
      <c r="Q39" s="60"/>
      <c r="R39" s="60"/>
      <c r="S39" s="60"/>
      <c r="T39" s="65">
        <v>255</v>
      </c>
      <c r="U39" s="6"/>
      <c r="V39" s="66"/>
      <c r="W39" s="66"/>
      <c r="X39" s="66"/>
      <c r="Y39" s="66"/>
      <c r="Z39" s="66"/>
      <c r="AA39" s="7"/>
      <c r="AB39" s="66"/>
      <c r="AC39" s="66"/>
      <c r="AD39" s="46"/>
      <c r="AE39" s="46"/>
      <c r="AF39" s="46"/>
      <c r="AG39" s="1"/>
      <c r="AH39" s="71">
        <v>24</v>
      </c>
      <c r="AI39" s="72">
        <v>21904</v>
      </c>
      <c r="AJ39" s="74">
        <f t="shared" si="0"/>
        <v>913</v>
      </c>
    </row>
    <row r="40" spans="1:36" ht="12.75" customHeight="1">
      <c r="A40" s="52" t="s">
        <v>113</v>
      </c>
      <c r="B40" s="52" t="s">
        <v>114</v>
      </c>
      <c r="C40" s="58">
        <v>0.5467</v>
      </c>
      <c r="D40" s="58">
        <v>0.2905</v>
      </c>
      <c r="E40" s="42"/>
      <c r="F40" s="42"/>
      <c r="G40" s="42"/>
      <c r="H40" s="67">
        <v>116.55</v>
      </c>
      <c r="I40" s="68"/>
      <c r="J40" s="53">
        <v>0.0105</v>
      </c>
      <c r="K40" s="53">
        <v>10.4012</v>
      </c>
      <c r="L40" s="53">
        <v>-1.6568</v>
      </c>
      <c r="M40" s="53">
        <v>-0.309</v>
      </c>
      <c r="N40" s="1"/>
      <c r="O40" s="60">
        <v>0.6027</v>
      </c>
      <c r="P40" s="60">
        <v>0.3192</v>
      </c>
      <c r="Q40" s="61"/>
      <c r="R40" s="61"/>
      <c r="S40" s="61"/>
      <c r="T40" s="65">
        <v>0</v>
      </c>
      <c r="U40" s="6"/>
      <c r="V40" s="66">
        <v>30000</v>
      </c>
      <c r="W40" s="66">
        <v>30000</v>
      </c>
      <c r="X40" s="66"/>
      <c r="Y40" s="66"/>
      <c r="Z40" s="66"/>
      <c r="AA40" s="7"/>
      <c r="AB40" s="66">
        <v>30000</v>
      </c>
      <c r="AC40" s="66">
        <v>30000</v>
      </c>
      <c r="AD40" s="46"/>
      <c r="AE40" s="46"/>
      <c r="AF40" s="46"/>
      <c r="AG40" s="1"/>
      <c r="AH40" s="71">
        <v>216</v>
      </c>
      <c r="AI40" s="72">
        <v>4991.1</v>
      </c>
      <c r="AJ40" s="74">
        <f t="shared" si="0"/>
        <v>23</v>
      </c>
    </row>
    <row r="41" spans="1:36" ht="12.75" customHeight="1">
      <c r="A41" s="52" t="s">
        <v>113</v>
      </c>
      <c r="B41" s="52" t="s">
        <v>115</v>
      </c>
      <c r="C41" s="58">
        <v>0.5467</v>
      </c>
      <c r="D41" s="58">
        <v>0.2905</v>
      </c>
      <c r="E41" s="42"/>
      <c r="F41" s="42"/>
      <c r="G41" s="42"/>
      <c r="H41" s="67">
        <v>116.55</v>
      </c>
      <c r="I41" s="68"/>
      <c r="J41" s="53">
        <v>0.0105</v>
      </c>
      <c r="K41" s="53">
        <v>10.4012</v>
      </c>
      <c r="L41" s="53">
        <v>-1.6568</v>
      </c>
      <c r="M41" s="53">
        <v>-0.309</v>
      </c>
      <c r="N41" s="1"/>
      <c r="O41" s="60">
        <v>0.6027</v>
      </c>
      <c r="P41" s="60">
        <v>0.3192</v>
      </c>
      <c r="Q41" s="61"/>
      <c r="R41" s="61"/>
      <c r="S41" s="61"/>
      <c r="T41" s="65">
        <v>0</v>
      </c>
      <c r="U41" s="6"/>
      <c r="V41" s="66">
        <v>30000</v>
      </c>
      <c r="W41" s="66">
        <v>30000</v>
      </c>
      <c r="X41" s="66"/>
      <c r="Y41" s="66"/>
      <c r="Z41" s="66"/>
      <c r="AA41" s="7"/>
      <c r="AB41" s="66">
        <v>30000</v>
      </c>
      <c r="AC41" s="66">
        <v>30000</v>
      </c>
      <c r="AD41" s="46"/>
      <c r="AE41" s="46"/>
      <c r="AF41" s="46"/>
      <c r="AG41" s="1"/>
      <c r="AH41" s="71">
        <v>156</v>
      </c>
      <c r="AI41" s="72">
        <v>22324</v>
      </c>
      <c r="AJ41" s="74">
        <f t="shared" si="0"/>
        <v>143</v>
      </c>
    </row>
    <row r="42" spans="1:36" ht="12.75" customHeight="1">
      <c r="A42" s="52" t="s">
        <v>113</v>
      </c>
      <c r="B42" s="52" t="s">
        <v>116</v>
      </c>
      <c r="C42" s="58">
        <v>0.5467</v>
      </c>
      <c r="D42" s="58">
        <v>0.2905</v>
      </c>
      <c r="E42" s="43"/>
      <c r="F42" s="43"/>
      <c r="G42" s="43"/>
      <c r="H42" s="69"/>
      <c r="I42" s="69"/>
      <c r="J42" s="53">
        <v>0.0105</v>
      </c>
      <c r="K42" s="53">
        <v>10.4012</v>
      </c>
      <c r="L42" s="53">
        <v>-1.6568</v>
      </c>
      <c r="M42" s="53">
        <v>-0.309</v>
      </c>
      <c r="N42" s="1"/>
      <c r="O42" s="60">
        <v>0.6027</v>
      </c>
      <c r="P42" s="60">
        <v>0.3192</v>
      </c>
      <c r="Q42" s="61"/>
      <c r="R42" s="61"/>
      <c r="S42" s="61"/>
      <c r="T42" s="63"/>
      <c r="U42" s="6"/>
      <c r="V42" s="66">
        <v>30000</v>
      </c>
      <c r="W42" s="66">
        <v>30000</v>
      </c>
      <c r="X42" s="66"/>
      <c r="Y42" s="66"/>
      <c r="Z42" s="66"/>
      <c r="AA42" s="7"/>
      <c r="AB42" s="66">
        <v>30000</v>
      </c>
      <c r="AC42" s="66">
        <v>30000</v>
      </c>
      <c r="AD42" s="46"/>
      <c r="AE42" s="46"/>
      <c r="AF42" s="46"/>
      <c r="AG42" s="1"/>
      <c r="AH42" s="71">
        <v>216</v>
      </c>
      <c r="AI42" s="72">
        <v>2058.5</v>
      </c>
      <c r="AJ42" s="74">
        <f t="shared" si="0"/>
        <v>10</v>
      </c>
    </row>
    <row r="43" spans="1:36" ht="12.75" customHeight="1">
      <c r="A43" s="52" t="s">
        <v>113</v>
      </c>
      <c r="B43" s="52" t="s">
        <v>117</v>
      </c>
      <c r="C43" s="58">
        <v>0.5467</v>
      </c>
      <c r="D43" s="58">
        <v>0.2905</v>
      </c>
      <c r="E43" s="43"/>
      <c r="F43" s="43"/>
      <c r="G43" s="43"/>
      <c r="H43" s="69"/>
      <c r="I43" s="69"/>
      <c r="J43" s="53">
        <v>0.0105</v>
      </c>
      <c r="K43" s="53">
        <v>10.4012</v>
      </c>
      <c r="L43" s="53">
        <v>-1.6568</v>
      </c>
      <c r="M43" s="53">
        <v>-0.309</v>
      </c>
      <c r="N43" s="1"/>
      <c r="O43" s="60">
        <v>0.6027</v>
      </c>
      <c r="P43" s="60">
        <v>0.3192</v>
      </c>
      <c r="Q43" s="61"/>
      <c r="R43" s="61"/>
      <c r="S43" s="61"/>
      <c r="T43" s="63"/>
      <c r="U43" s="6"/>
      <c r="V43" s="66">
        <v>30000</v>
      </c>
      <c r="W43" s="66">
        <v>30000</v>
      </c>
      <c r="X43" s="66"/>
      <c r="Y43" s="66"/>
      <c r="Z43" s="66"/>
      <c r="AA43" s="7"/>
      <c r="AB43" s="66">
        <v>30000</v>
      </c>
      <c r="AC43" s="66">
        <v>30000</v>
      </c>
      <c r="AD43" s="46"/>
      <c r="AE43" s="46"/>
      <c r="AF43" s="46"/>
      <c r="AG43" s="1"/>
      <c r="AH43" s="71">
        <v>156</v>
      </c>
      <c r="AI43" s="72">
        <v>7</v>
      </c>
      <c r="AJ43" s="74">
        <f t="shared" si="0"/>
        <v>0</v>
      </c>
    </row>
    <row r="44" spans="15:36" ht="12.75" customHeight="1">
      <c r="O44" s="62"/>
      <c r="P44" s="62"/>
      <c r="Q44" s="62"/>
      <c r="R44" s="62"/>
      <c r="S44" s="62"/>
      <c r="T44" s="64"/>
      <c r="W44" s="3"/>
      <c r="X44" s="3"/>
      <c r="Y44" s="3"/>
      <c r="AH44" s="73"/>
      <c r="AI44" s="73"/>
      <c r="AJ44" s="73"/>
    </row>
    <row r="45" spans="15:36" ht="12.75" customHeight="1">
      <c r="O45" s="62"/>
      <c r="P45" s="62"/>
      <c r="Q45" s="62"/>
      <c r="R45" s="62"/>
      <c r="S45" s="62"/>
      <c r="T45" s="64"/>
      <c r="W45" s="3"/>
      <c r="X45" s="3"/>
      <c r="Y45" s="3"/>
      <c r="AH45" s="73"/>
      <c r="AI45" s="73"/>
      <c r="AJ45" s="73"/>
    </row>
    <row r="46" spans="15:36" ht="12.75" customHeight="1">
      <c r="O46" s="62"/>
      <c r="P46" s="62"/>
      <c r="Q46" s="62"/>
      <c r="R46" s="62"/>
      <c r="S46" s="62"/>
      <c r="T46" s="64"/>
      <c r="W46" s="3"/>
      <c r="X46" s="3"/>
      <c r="Y46" s="3"/>
      <c r="AH46" s="73"/>
      <c r="AI46" s="73"/>
      <c r="AJ46" s="73"/>
    </row>
    <row r="47" spans="15:36" ht="12.75" customHeight="1">
      <c r="O47" s="62"/>
      <c r="P47" s="62"/>
      <c r="Q47" s="62"/>
      <c r="R47" s="62"/>
      <c r="S47" s="62"/>
      <c r="T47" s="64"/>
      <c r="W47" s="3"/>
      <c r="X47" s="3"/>
      <c r="Y47" s="3"/>
      <c r="AH47" s="73"/>
      <c r="AI47" s="73"/>
      <c r="AJ47" s="73"/>
    </row>
    <row r="48" spans="15:36" ht="12.75" customHeight="1">
      <c r="O48" s="62"/>
      <c r="P48" s="62"/>
      <c r="Q48" s="62"/>
      <c r="R48" s="62"/>
      <c r="S48" s="62"/>
      <c r="T48" s="64"/>
      <c r="W48" s="3"/>
      <c r="X48" s="3"/>
      <c r="Y48" s="3"/>
      <c r="AJ48" s="73"/>
    </row>
    <row r="49" spans="15:36" ht="12.75" customHeight="1">
      <c r="O49" s="62"/>
      <c r="P49" s="62"/>
      <c r="Q49" s="62"/>
      <c r="R49" s="62"/>
      <c r="S49" s="62"/>
      <c r="T49" s="64"/>
      <c r="W49" s="3"/>
      <c r="X49" s="3"/>
      <c r="Y49" s="3"/>
      <c r="AJ49" s="73"/>
    </row>
    <row r="50" spans="15:36" ht="12.75" customHeight="1">
      <c r="O50" s="62"/>
      <c r="P50" s="62"/>
      <c r="Q50" s="62"/>
      <c r="R50" s="62"/>
      <c r="S50" s="62"/>
      <c r="T50" s="64"/>
      <c r="W50" s="3"/>
      <c r="X50" s="3"/>
      <c r="Y50" s="3"/>
      <c r="AJ50" s="73"/>
    </row>
    <row r="51" spans="15:36" ht="12.75" customHeight="1">
      <c r="O51" s="62"/>
      <c r="P51" s="62"/>
      <c r="Q51" s="62"/>
      <c r="R51" s="62"/>
      <c r="S51" s="62"/>
      <c r="T51" s="64"/>
      <c r="W51" s="3"/>
      <c r="X51" s="3"/>
      <c r="Y51" s="3"/>
      <c r="AJ51" s="73"/>
    </row>
    <row r="52" spans="15:36" ht="12.75" customHeight="1">
      <c r="O52" s="62"/>
      <c r="P52" s="62"/>
      <c r="Q52" s="62"/>
      <c r="R52" s="62"/>
      <c r="S52" s="62"/>
      <c r="T52" s="64"/>
      <c r="W52" s="3"/>
      <c r="X52" s="3"/>
      <c r="Y52" s="3"/>
      <c r="AJ52" s="73"/>
    </row>
    <row r="53" spans="15:25" ht="12.75" customHeight="1">
      <c r="O53" s="62"/>
      <c r="P53" s="62"/>
      <c r="Q53" s="62"/>
      <c r="R53" s="62"/>
      <c r="S53" s="62"/>
      <c r="T53" s="64"/>
      <c r="W53" s="3"/>
      <c r="X53" s="3"/>
      <c r="Y53" s="3"/>
    </row>
    <row r="54" spans="15:25" ht="12.75" customHeight="1">
      <c r="O54" s="62"/>
      <c r="P54" s="62"/>
      <c r="Q54" s="62"/>
      <c r="R54" s="62"/>
      <c r="S54" s="62"/>
      <c r="T54" s="64"/>
      <c r="W54" s="3"/>
      <c r="X54" s="3"/>
      <c r="Y54" s="3"/>
    </row>
    <row r="55" spans="15:25" ht="12.75" customHeight="1">
      <c r="O55" s="62"/>
      <c r="P55" s="62"/>
      <c r="Q55" s="62"/>
      <c r="R55" s="62"/>
      <c r="S55" s="62"/>
      <c r="T55" s="64"/>
      <c r="W55" s="3"/>
      <c r="X55" s="3"/>
      <c r="Y55" s="3"/>
    </row>
    <row r="56" spans="15:25" ht="12.75" customHeight="1">
      <c r="O56" s="62"/>
      <c r="P56" s="62"/>
      <c r="Q56" s="62"/>
      <c r="R56" s="62"/>
      <c r="S56" s="62"/>
      <c r="T56" s="64"/>
      <c r="W56" s="3"/>
      <c r="X56" s="3"/>
      <c r="Y56" s="3"/>
    </row>
    <row r="57" spans="15:25" ht="12.75" customHeight="1">
      <c r="O57" s="62"/>
      <c r="P57" s="62"/>
      <c r="Q57" s="62"/>
      <c r="R57" s="62"/>
      <c r="S57" s="62"/>
      <c r="T57" s="64"/>
      <c r="W57" s="3"/>
      <c r="X57" s="3"/>
      <c r="Y57" s="3"/>
    </row>
    <row r="58" spans="15:25" ht="12.75" customHeight="1">
      <c r="O58" s="62"/>
      <c r="P58" s="62"/>
      <c r="Q58" s="62"/>
      <c r="R58" s="62"/>
      <c r="S58" s="62"/>
      <c r="T58" s="64"/>
      <c r="W58" s="3"/>
      <c r="X58" s="3"/>
      <c r="Y58" s="3"/>
    </row>
    <row r="59" spans="15:25" ht="12.75" customHeight="1">
      <c r="O59" s="62"/>
      <c r="P59" s="62"/>
      <c r="Q59" s="62"/>
      <c r="R59" s="62"/>
      <c r="S59" s="62"/>
      <c r="T59" s="64"/>
      <c r="W59" s="3"/>
      <c r="X59" s="3"/>
      <c r="Y59" s="3"/>
    </row>
    <row r="60" spans="15:25" ht="12.75" customHeight="1">
      <c r="O60" s="62"/>
      <c r="P60" s="62"/>
      <c r="Q60" s="62"/>
      <c r="R60" s="62"/>
      <c r="S60" s="62"/>
      <c r="T60" s="64"/>
      <c r="W60" s="3"/>
      <c r="X60" s="3"/>
      <c r="Y60" s="3"/>
    </row>
    <row r="61" spans="15:25" ht="12.75" customHeight="1">
      <c r="O61" s="62"/>
      <c r="P61" s="62"/>
      <c r="Q61" s="62"/>
      <c r="R61" s="62"/>
      <c r="S61" s="62"/>
      <c r="T61" s="64"/>
      <c r="W61" s="3"/>
      <c r="X61" s="3"/>
      <c r="Y61" s="3"/>
    </row>
    <row r="62" spans="15:25" ht="12.75" customHeight="1">
      <c r="O62" s="62"/>
      <c r="P62" s="62"/>
      <c r="Q62" s="62"/>
      <c r="R62" s="62"/>
      <c r="S62" s="62"/>
      <c r="T62" s="64"/>
      <c r="W62" s="3"/>
      <c r="X62" s="3"/>
      <c r="Y62" s="3"/>
    </row>
    <row r="63" spans="15:25" ht="12.75" customHeight="1">
      <c r="O63" s="62"/>
      <c r="P63" s="62"/>
      <c r="Q63" s="62"/>
      <c r="R63" s="62"/>
      <c r="S63" s="62"/>
      <c r="T63" s="64"/>
      <c r="W63" s="3"/>
      <c r="X63" s="3"/>
      <c r="Y63" s="3"/>
    </row>
    <row r="64" spans="15:25" ht="12.75" customHeight="1">
      <c r="O64" s="62"/>
      <c r="P64" s="62"/>
      <c r="Q64" s="62"/>
      <c r="R64" s="62"/>
      <c r="S64" s="62"/>
      <c r="T64" s="64"/>
      <c r="W64" s="3"/>
      <c r="X64" s="3"/>
      <c r="Y64" s="3"/>
    </row>
    <row r="65" spans="15:25" ht="12.75" customHeight="1">
      <c r="O65" s="62"/>
      <c r="P65" s="62"/>
      <c r="Q65" s="62"/>
      <c r="R65" s="62"/>
      <c r="S65" s="62"/>
      <c r="T65" s="64"/>
      <c r="W65" s="3"/>
      <c r="X65" s="3"/>
      <c r="Y65" s="3"/>
    </row>
    <row r="66" spans="20:25" ht="12.75" customHeight="1">
      <c r="T66" s="64"/>
      <c r="W66" s="3"/>
      <c r="X66" s="3"/>
      <c r="Y66" s="3"/>
    </row>
    <row r="67" spans="23:25" ht="12.75" customHeight="1">
      <c r="W67" s="3"/>
      <c r="X67" s="3"/>
      <c r="Y67" s="3"/>
    </row>
    <row r="68" spans="23:25" ht="12.75" customHeight="1">
      <c r="W68" s="3"/>
      <c r="X68" s="3"/>
      <c r="Y68" s="3"/>
    </row>
    <row r="69" spans="23:25" ht="12.75" customHeight="1">
      <c r="W69" s="3"/>
      <c r="X69" s="3"/>
      <c r="Y69" s="3"/>
    </row>
    <row r="70" spans="23:25" ht="12.75" customHeight="1">
      <c r="W70" s="3"/>
      <c r="X70" s="3"/>
      <c r="Y70" s="3"/>
    </row>
    <row r="71" spans="23:25" ht="12.75" customHeight="1">
      <c r="W71" s="3"/>
      <c r="X71" s="3"/>
      <c r="Y71" s="3"/>
    </row>
    <row r="72" spans="23:25" ht="12.75" customHeight="1">
      <c r="W72" s="3"/>
      <c r="X72" s="3"/>
      <c r="Y72" s="3"/>
    </row>
    <row r="73" spans="24:25" ht="12.75" customHeight="1">
      <c r="X73" s="3"/>
      <c r="Y73" s="3"/>
    </row>
    <row r="74" spans="24:25" ht="12.75" customHeight="1">
      <c r="X74" s="3"/>
      <c r="Y74" s="3"/>
    </row>
    <row r="75" spans="24:25" ht="12.75" customHeight="1">
      <c r="X75" s="3"/>
      <c r="Y75" s="3"/>
    </row>
    <row r="76" spans="24:25" ht="12.75" customHeight="1">
      <c r="X76" s="3"/>
      <c r="Y76" s="3"/>
    </row>
    <row r="77" spans="24:25" ht="12.75" customHeight="1">
      <c r="X77" s="3"/>
      <c r="Y77" s="3"/>
    </row>
    <row r="78" spans="23:25" ht="12.75" customHeight="1">
      <c r="W78" s="3"/>
      <c r="X78" s="3"/>
      <c r="Y78" s="3"/>
    </row>
    <row r="79" spans="23:25" ht="12.75" customHeight="1">
      <c r="W79" s="3"/>
      <c r="X79" s="3"/>
      <c r="Y79" s="3"/>
    </row>
    <row r="80" spans="23:25" ht="12.75" customHeight="1">
      <c r="W80" s="3"/>
      <c r="X80" s="3"/>
      <c r="Y80" s="3"/>
    </row>
    <row r="81" spans="23:25" ht="12.75" customHeight="1">
      <c r="W81" s="3"/>
      <c r="X81" s="3"/>
      <c r="Y81" s="3"/>
    </row>
    <row r="82" spans="23:25" ht="12.75" customHeight="1">
      <c r="W82" s="3"/>
      <c r="X82" s="3"/>
      <c r="Y82" s="3"/>
    </row>
    <row r="83" spans="23:25" ht="12.75" customHeight="1">
      <c r="W83" s="3"/>
      <c r="X83" s="3"/>
      <c r="Y83" s="3"/>
    </row>
    <row r="84" spans="23:25" ht="12.75" customHeight="1">
      <c r="W84" s="3"/>
      <c r="X84" s="3"/>
      <c r="Y84" s="3"/>
    </row>
    <row r="85" spans="23:25" ht="12.75" customHeight="1">
      <c r="W85" s="3"/>
      <c r="X85" s="3"/>
      <c r="Y85" s="3"/>
    </row>
    <row r="86" spans="23:25" ht="12.75" customHeight="1">
      <c r="W86" s="3"/>
      <c r="X86" s="3"/>
      <c r="Y86" s="3"/>
    </row>
    <row r="88" spans="23:25" ht="12.75" customHeight="1">
      <c r="W88" s="3"/>
      <c r="X88" s="3"/>
      <c r="Y88" s="3"/>
    </row>
    <row r="89" spans="23:25" ht="12.75" customHeight="1">
      <c r="W89" s="3"/>
      <c r="X89" s="3"/>
      <c r="Y89" s="3"/>
    </row>
    <row r="90" spans="23:25" ht="12.75" customHeight="1">
      <c r="W90" s="3"/>
      <c r="X90" s="3"/>
      <c r="Y90" s="3"/>
    </row>
    <row r="91" spans="23:25" ht="12.75" customHeight="1">
      <c r="W91" s="3"/>
      <c r="X91" s="3"/>
      <c r="Y91" s="3"/>
    </row>
    <row r="92" spans="23:25" ht="12.75" customHeight="1">
      <c r="W92" s="3"/>
      <c r="X92" s="3"/>
      <c r="Y92" s="3"/>
    </row>
    <row r="94" spans="23:26" ht="12.75" customHeight="1">
      <c r="W94" s="3"/>
      <c r="X94" s="3"/>
      <c r="Z94" s="3">
        <f>SUM(Z89:Z92)</f>
        <v>0</v>
      </c>
    </row>
    <row r="97" spans="23:25" ht="12.75" customHeight="1">
      <c r="W97" s="3"/>
      <c r="X97" s="3"/>
      <c r="Y97" s="3"/>
    </row>
    <row r="98" spans="23:25" ht="12.75" customHeight="1">
      <c r="W98" s="3"/>
      <c r="X98" s="3"/>
      <c r="Y98" s="3"/>
    </row>
    <row r="99" spans="23:25" ht="12.75" customHeight="1">
      <c r="W99" s="3"/>
      <c r="X99" s="3"/>
      <c r="Y99" s="3"/>
    </row>
    <row r="100" spans="23:25" ht="12.75" customHeight="1">
      <c r="W100" s="3"/>
      <c r="X100" s="3"/>
      <c r="Y100" s="3"/>
    </row>
    <row r="101" spans="23:25" ht="12.75" customHeight="1">
      <c r="W101" s="3"/>
      <c r="X101" s="3"/>
      <c r="Y101" s="3"/>
    </row>
    <row r="102" spans="23:25" ht="12.75" customHeight="1">
      <c r="W102" s="3"/>
      <c r="X102" s="3"/>
      <c r="Y102" s="3"/>
    </row>
    <row r="103" spans="24:25" ht="12.75" customHeight="1">
      <c r="X103" s="3"/>
      <c r="Y103" s="3"/>
    </row>
    <row r="104" spans="24:25" ht="12.75" customHeight="1">
      <c r="X104" s="3"/>
      <c r="Y104" s="3"/>
    </row>
    <row r="105" spans="24:25" ht="12.75" customHeight="1">
      <c r="X105" s="3"/>
      <c r="Y105" s="3"/>
    </row>
    <row r="106" spans="24:25" ht="12.75" customHeight="1">
      <c r="X106" s="3"/>
      <c r="Y106" s="3"/>
    </row>
    <row r="107" spans="24:25" ht="12.75" customHeight="1">
      <c r="X107" s="3"/>
      <c r="Y107" s="3"/>
    </row>
    <row r="111" spans="23:25" ht="12.75" customHeight="1">
      <c r="W111" s="3"/>
      <c r="X111" s="3"/>
      <c r="Y111" s="3"/>
    </row>
    <row r="112" spans="23:25" ht="12.75" customHeight="1">
      <c r="W112" s="3"/>
      <c r="X112" s="3"/>
      <c r="Y112" s="3"/>
    </row>
    <row r="113" spans="23:25" ht="12.75" customHeight="1">
      <c r="W113" s="3"/>
      <c r="X113" s="3"/>
      <c r="Y113" s="3"/>
    </row>
    <row r="114" spans="23:25" ht="12.75" customHeight="1">
      <c r="W114" s="3"/>
      <c r="X114" s="3"/>
      <c r="Y114" s="3"/>
    </row>
    <row r="115" spans="23:25" ht="12.75" customHeight="1">
      <c r="W115" s="3"/>
      <c r="X115" s="3"/>
      <c r="Y115" s="3"/>
    </row>
    <row r="116" spans="23:25" ht="12.75" customHeight="1">
      <c r="W116" s="3"/>
      <c r="X116" s="3"/>
      <c r="Y116" s="3"/>
    </row>
    <row r="117" spans="23:25" ht="12.75" customHeight="1">
      <c r="W117" s="3"/>
      <c r="X117" s="3"/>
      <c r="Y117" s="3"/>
    </row>
    <row r="118" spans="23:25" ht="12.75" customHeight="1">
      <c r="W118" s="3"/>
      <c r="X118" s="3"/>
      <c r="Y118" s="3"/>
    </row>
    <row r="119" spans="23:25" ht="12.75" customHeight="1">
      <c r="W119" s="3"/>
      <c r="X119" s="3"/>
      <c r="Y119" s="3"/>
    </row>
    <row r="120" spans="23:25" ht="12.75" customHeight="1">
      <c r="W120" s="3"/>
      <c r="X120" s="3"/>
      <c r="Y120" s="3"/>
    </row>
    <row r="121" spans="23:25" ht="12.75" customHeight="1">
      <c r="W121" s="3"/>
      <c r="X121" s="3"/>
      <c r="Y121" s="3"/>
    </row>
    <row r="123" ht="12.75" customHeight="1">
      <c r="W123" s="3"/>
    </row>
    <row r="125" spans="23:25" ht="12.75" customHeight="1">
      <c r="W125" s="3"/>
      <c r="X125" s="3"/>
      <c r="Y125" s="3"/>
    </row>
    <row r="126" spans="23:25" ht="12.75" customHeight="1">
      <c r="W126" s="3"/>
      <c r="X126" s="3"/>
      <c r="Y126" s="3"/>
    </row>
    <row r="127" spans="23:25" ht="12.75" customHeight="1">
      <c r="W127" s="3"/>
      <c r="X127" s="3"/>
      <c r="Y127" s="3"/>
    </row>
    <row r="128" spans="23:25" ht="12.75" customHeight="1">
      <c r="W128" s="3"/>
      <c r="X128" s="3"/>
      <c r="Y128" s="3"/>
    </row>
    <row r="129" spans="24:25" ht="12.75" customHeight="1">
      <c r="X129" s="3"/>
      <c r="Y129" s="3"/>
    </row>
    <row r="130" spans="24:25" ht="12.75" customHeight="1">
      <c r="X130" s="3"/>
      <c r="Y130" s="3"/>
    </row>
    <row r="131" spans="24:26" ht="12.75" customHeight="1">
      <c r="X131" s="3"/>
      <c r="Z131" s="3"/>
    </row>
    <row r="132" spans="24:25" ht="12.75" customHeight="1">
      <c r="X132" s="3"/>
      <c r="Y132" s="3"/>
    </row>
    <row r="133" spans="24:26" ht="12.75" customHeight="1">
      <c r="X133" s="3"/>
      <c r="Z133" s="3"/>
    </row>
    <row r="134" spans="24:25" ht="12.75" customHeight="1">
      <c r="X134" s="3"/>
      <c r="Y134" s="3"/>
    </row>
    <row r="135" spans="24:25" ht="12.75" customHeight="1">
      <c r="X135" s="3"/>
      <c r="Y135" s="3"/>
    </row>
    <row r="136" spans="23:25" ht="12.75" customHeight="1">
      <c r="W136" s="3"/>
      <c r="X136" s="3"/>
      <c r="Y136" s="3"/>
    </row>
    <row r="137" spans="23:25" ht="12.75" customHeight="1">
      <c r="W137" s="3"/>
      <c r="X137" s="3"/>
      <c r="Y137" s="3"/>
    </row>
    <row r="138" spans="23:25" ht="12.75" customHeight="1">
      <c r="W138" s="3"/>
      <c r="X138" s="3"/>
      <c r="Y138" s="3"/>
    </row>
    <row r="139" spans="23:24" ht="12.75" customHeight="1">
      <c r="W139" s="3"/>
      <c r="X139" s="3"/>
    </row>
    <row r="140" spans="23:24" ht="12.75" customHeight="1">
      <c r="W140" s="3"/>
      <c r="X140" s="3"/>
    </row>
    <row r="141" spans="23:24" ht="12.75" customHeight="1">
      <c r="W141" s="3"/>
      <c r="X141" s="3"/>
    </row>
    <row r="142" spans="23:24" ht="12.75" customHeight="1">
      <c r="W142" s="3"/>
      <c r="X142" s="3"/>
    </row>
    <row r="143" spans="23:24" ht="12.75" customHeight="1">
      <c r="W143" s="3"/>
      <c r="X143" s="3"/>
    </row>
    <row r="144" spans="23:24" ht="12.75" customHeight="1">
      <c r="W144" s="3"/>
      <c r="X144" s="3"/>
    </row>
    <row r="145" ht="12.75" customHeight="1">
      <c r="X145" s="3"/>
    </row>
    <row r="146" ht="12.75" customHeight="1">
      <c r="X146" s="3"/>
    </row>
    <row r="147" ht="12.75" customHeight="1">
      <c r="X147" s="3"/>
    </row>
    <row r="148" ht="12.75" customHeight="1">
      <c r="X148" s="3"/>
    </row>
    <row r="149" ht="12.75" customHeight="1">
      <c r="X149" s="3"/>
    </row>
    <row r="150" spans="23:24" ht="12.75" customHeight="1">
      <c r="W150" s="3"/>
      <c r="X150" s="3"/>
    </row>
    <row r="151" spans="23:24" ht="12.75" customHeight="1">
      <c r="W151" s="3"/>
      <c r="X151" s="3"/>
    </row>
    <row r="152" spans="23:24" ht="12.75" customHeight="1">
      <c r="W152" s="3"/>
      <c r="X152" s="3"/>
    </row>
    <row r="153" spans="23:24" ht="12.75" customHeight="1">
      <c r="W153" s="3"/>
      <c r="X153" s="3"/>
    </row>
    <row r="154" spans="23:24" ht="12.75" customHeight="1">
      <c r="W154" s="3"/>
      <c r="X154" s="3"/>
    </row>
    <row r="155" spans="23:24" ht="12.75" customHeight="1">
      <c r="W155" s="3"/>
      <c r="X155" s="3"/>
    </row>
    <row r="156" spans="23:24" ht="12.75" customHeight="1">
      <c r="W156" s="3"/>
      <c r="X156" s="3"/>
    </row>
    <row r="157" spans="23:24" ht="12.75" customHeight="1">
      <c r="W157" s="3"/>
      <c r="X157" s="3"/>
    </row>
    <row r="158" spans="23:24" ht="12.75" customHeight="1">
      <c r="W158" s="3"/>
      <c r="X158" s="3"/>
    </row>
    <row r="159" spans="23:24" ht="12.75" customHeight="1">
      <c r="W159" s="3"/>
      <c r="X159" s="3"/>
    </row>
    <row r="160" spans="23:24" ht="12.75" customHeight="1">
      <c r="W160" s="3"/>
      <c r="X160" s="3"/>
    </row>
    <row r="161" spans="23:24" ht="12.75" customHeight="1">
      <c r="W161" s="3"/>
      <c r="X161" s="3"/>
    </row>
    <row r="162" spans="23:24" ht="12.75" customHeight="1">
      <c r="W162" s="3"/>
      <c r="X162" s="3"/>
    </row>
    <row r="163" spans="23:24" ht="12.75" customHeight="1">
      <c r="W163" s="3"/>
      <c r="X163" s="3"/>
    </row>
    <row r="164" spans="23:24" ht="12.75" customHeight="1">
      <c r="W164" s="3"/>
      <c r="X164" s="3"/>
    </row>
    <row r="165" spans="23:24" ht="12.75" customHeight="1">
      <c r="W165" s="3"/>
      <c r="X165" s="3"/>
    </row>
    <row r="166" spans="23:24" ht="12.75" customHeight="1">
      <c r="W166" s="3"/>
      <c r="X166" s="3"/>
    </row>
    <row r="167" spans="23:24" ht="12.75" customHeight="1">
      <c r="W167" s="3"/>
      <c r="X167" s="3"/>
    </row>
    <row r="168" spans="23:24" ht="12.75" customHeight="1">
      <c r="W168" s="3"/>
      <c r="X168" s="3"/>
    </row>
    <row r="169" spans="23:24" ht="12.75" customHeight="1">
      <c r="W169" s="3"/>
      <c r="X169" s="3"/>
    </row>
    <row r="170" spans="23:24" ht="12.75" customHeight="1">
      <c r="W170" s="3"/>
      <c r="X170" s="3"/>
    </row>
    <row r="171" spans="23:24" ht="12.75" customHeight="1">
      <c r="W171" s="3"/>
      <c r="X171" s="3"/>
    </row>
    <row r="172" spans="23:24" ht="12.75" customHeight="1">
      <c r="W172" s="3"/>
      <c r="X172" s="3"/>
    </row>
    <row r="173" spans="23:24" ht="12.75" customHeight="1">
      <c r="W173" s="3"/>
      <c r="X173" s="3"/>
    </row>
    <row r="174" spans="23:24" ht="12.75" customHeight="1">
      <c r="W174" s="3"/>
      <c r="X174" s="3"/>
    </row>
    <row r="175" spans="23:24" ht="12.75" customHeight="1">
      <c r="W175" s="3"/>
      <c r="X175" s="3"/>
    </row>
    <row r="176" spans="23:24" ht="12.75" customHeight="1">
      <c r="W176" s="3"/>
      <c r="X176" s="3"/>
    </row>
    <row r="177" spans="23:24" ht="12.75" customHeight="1">
      <c r="W177" s="3"/>
      <c r="X177" s="3"/>
    </row>
    <row r="178" spans="23:24" ht="12.75" customHeight="1">
      <c r="W178" s="3"/>
      <c r="X178" s="3"/>
    </row>
    <row r="180" ht="12.75" customHeight="1">
      <c r="W180" s="3"/>
    </row>
    <row r="182" ht="12.75" customHeight="1">
      <c r="W182" s="3"/>
    </row>
    <row r="184" spans="24:26" ht="12.75" customHeight="1">
      <c r="X184" s="3"/>
      <c r="Z184" s="3"/>
    </row>
    <row r="186" ht="12.75" customHeight="1">
      <c r="W186" s="3"/>
    </row>
    <row r="200" spans="23:25" ht="12.75" customHeight="1">
      <c r="W200" s="3"/>
      <c r="X200" s="3"/>
      <c r="Y200" s="3"/>
    </row>
    <row r="201" spans="23:25" ht="12.75" customHeight="1">
      <c r="W201" s="3"/>
      <c r="X201" s="3"/>
      <c r="Y201" s="3"/>
    </row>
    <row r="202" spans="23:25" ht="12.75" customHeight="1">
      <c r="W202" s="3"/>
      <c r="X202" s="3"/>
      <c r="Y202" s="3"/>
    </row>
    <row r="203" spans="23:25" ht="12.75" customHeight="1">
      <c r="W203" s="3"/>
      <c r="X203" s="3"/>
      <c r="Y203" s="3"/>
    </row>
    <row r="204" spans="23:25" ht="12.75" customHeight="1">
      <c r="W204" s="3"/>
      <c r="X204" s="3"/>
      <c r="Y204" s="3"/>
    </row>
    <row r="205" spans="23:25" ht="12.75" customHeight="1">
      <c r="W205" s="3"/>
      <c r="X205" s="3"/>
      <c r="Y205" s="3"/>
    </row>
    <row r="206" spans="24:25" ht="12.75" customHeight="1">
      <c r="X206" s="3"/>
      <c r="Y206" s="3"/>
    </row>
    <row r="207" spans="24:25" ht="12.75" customHeight="1">
      <c r="X207" s="3"/>
      <c r="Y207" s="3"/>
    </row>
    <row r="208" spans="24:25" ht="12.75" customHeight="1">
      <c r="X208" s="3"/>
      <c r="Y208" s="3"/>
    </row>
    <row r="209" spans="24:25" ht="12.75" customHeight="1">
      <c r="X209" s="3"/>
      <c r="Y209" s="3"/>
    </row>
    <row r="210" spans="24:25" ht="12.75" customHeight="1">
      <c r="X210" s="3"/>
      <c r="Y210" s="3"/>
    </row>
    <row r="211" spans="23:25" ht="12.75" customHeight="1">
      <c r="W211" s="3"/>
      <c r="X211" s="3"/>
      <c r="Y211" s="3"/>
    </row>
    <row r="212" spans="23:25" ht="12.75" customHeight="1">
      <c r="W212" s="3"/>
      <c r="X212" s="3"/>
      <c r="Y212" s="3"/>
    </row>
    <row r="213" spans="23:25" ht="12.75" customHeight="1">
      <c r="W213" s="3"/>
      <c r="X213" s="3"/>
      <c r="Y213" s="3"/>
    </row>
    <row r="214" spans="23:25" ht="12.75" customHeight="1">
      <c r="W214" s="3"/>
      <c r="X214" s="3"/>
      <c r="Y214" s="3"/>
    </row>
    <row r="215" spans="23:25" ht="12.75" customHeight="1">
      <c r="W215" s="3"/>
      <c r="X215" s="3"/>
      <c r="Y215" s="3"/>
    </row>
    <row r="216" spans="23:25" ht="12.75" customHeight="1">
      <c r="W216" s="3"/>
      <c r="X216" s="3"/>
      <c r="Y216" s="3"/>
    </row>
    <row r="217" spans="23:25" ht="12.75" customHeight="1">
      <c r="W217" s="3"/>
      <c r="X217" s="3"/>
      <c r="Y217" s="3"/>
    </row>
    <row r="218" spans="23:25" ht="12.75" customHeight="1">
      <c r="W218" s="3"/>
      <c r="X218" s="3"/>
      <c r="Y218" s="3"/>
    </row>
    <row r="219" spans="23:25" ht="12.75" customHeight="1">
      <c r="W219" s="3"/>
      <c r="X219" s="3"/>
      <c r="Y219" s="3"/>
    </row>
    <row r="220" spans="23:25" ht="12.75" customHeight="1">
      <c r="W220" s="3"/>
      <c r="X220" s="3"/>
      <c r="Y220" s="3"/>
    </row>
    <row r="221" spans="23:25" ht="12.75" customHeight="1">
      <c r="W221" s="3"/>
      <c r="X221" s="3"/>
      <c r="Y221" s="3"/>
    </row>
    <row r="222" spans="23:25" ht="12.75" customHeight="1">
      <c r="W222" s="3"/>
      <c r="X222" s="3"/>
      <c r="Y222" s="3"/>
    </row>
    <row r="223" spans="23:25" ht="12.75" customHeight="1">
      <c r="W223" s="3"/>
      <c r="X223" s="3"/>
      <c r="Y223" s="3"/>
    </row>
    <row r="224" spans="23:25" ht="12.75" customHeight="1">
      <c r="W224" s="3"/>
      <c r="X224" s="3"/>
      <c r="Y224" s="3"/>
    </row>
    <row r="225" spans="23:25" ht="12.75" customHeight="1">
      <c r="W225" s="3"/>
      <c r="X225" s="3"/>
      <c r="Y225" s="3"/>
    </row>
    <row r="226" spans="23:25" ht="12.75" customHeight="1">
      <c r="W226" s="3"/>
      <c r="X226" s="3"/>
      <c r="Y226" s="3"/>
    </row>
    <row r="227" spans="23:25" ht="12.75" customHeight="1">
      <c r="W227" s="3"/>
      <c r="X227" s="3"/>
      <c r="Y227" s="3"/>
    </row>
    <row r="228" spans="23:25" ht="12.75" customHeight="1">
      <c r="W228" s="3"/>
      <c r="X228" s="3"/>
      <c r="Y228" s="3"/>
    </row>
    <row r="229" spans="23:25" ht="12.75" customHeight="1">
      <c r="W229" s="3"/>
      <c r="X229" s="3"/>
      <c r="Y229" s="3"/>
    </row>
    <row r="230" spans="23:25" ht="12.75" customHeight="1">
      <c r="W230" s="3"/>
      <c r="X230" s="3"/>
      <c r="Y230" s="3"/>
    </row>
    <row r="231" spans="23:25" ht="12.75" customHeight="1">
      <c r="W231" s="3"/>
      <c r="X231" s="3"/>
      <c r="Y231" s="3"/>
    </row>
    <row r="232" spans="23:25" ht="12.75" customHeight="1">
      <c r="W232" s="3"/>
      <c r="X232" s="3"/>
      <c r="Y232" s="3"/>
    </row>
    <row r="233" spans="23:25" ht="12.75" customHeight="1">
      <c r="W233" s="3"/>
      <c r="X233" s="3"/>
      <c r="Y233" s="3"/>
    </row>
    <row r="234" spans="23:25" ht="12.75" customHeight="1">
      <c r="W234" s="3"/>
      <c r="X234" s="3"/>
      <c r="Y234" s="3"/>
    </row>
    <row r="235" spans="23:25" ht="12.75" customHeight="1">
      <c r="W235" s="3"/>
      <c r="X235" s="3"/>
      <c r="Y235" s="3"/>
    </row>
    <row r="236" spans="23:25" ht="12.75" customHeight="1">
      <c r="W236" s="3"/>
      <c r="X236" s="3"/>
      <c r="Y236" s="3"/>
    </row>
    <row r="237" spans="23:25" ht="12.75" customHeight="1">
      <c r="W237" s="3"/>
      <c r="X237" s="3"/>
      <c r="Y237" s="3"/>
    </row>
    <row r="238" spans="23:25" ht="12.75" customHeight="1">
      <c r="W238" s="3"/>
      <c r="X238" s="3"/>
      <c r="Y238" s="3"/>
    </row>
    <row r="239" spans="23:25" ht="12.75" customHeight="1">
      <c r="W239" s="3"/>
      <c r="X239" s="3"/>
      <c r="Y239" s="3"/>
    </row>
    <row r="240" spans="23:25" ht="12.75" customHeight="1">
      <c r="W240" s="3"/>
      <c r="X240" s="3"/>
      <c r="Y240" s="3"/>
    </row>
    <row r="241" spans="23:25" ht="12.75" customHeight="1">
      <c r="W241" s="3"/>
      <c r="X241" s="3"/>
      <c r="Y241" s="3"/>
    </row>
    <row r="242" spans="23:25" ht="12.75" customHeight="1">
      <c r="W242" s="3"/>
      <c r="X242" s="3"/>
      <c r="Y242" s="3"/>
    </row>
    <row r="243" spans="23:25" ht="12.75" customHeight="1">
      <c r="W243" s="3"/>
      <c r="X243" s="3"/>
      <c r="Y243" s="3"/>
    </row>
    <row r="244" spans="23:25" ht="12.75" customHeight="1">
      <c r="W244" s="3"/>
      <c r="X244" s="3"/>
      <c r="Y244" s="3"/>
    </row>
    <row r="245" spans="23:25" ht="12.75" customHeight="1">
      <c r="W245" s="3"/>
      <c r="X245" s="3"/>
      <c r="Y245" s="3"/>
    </row>
    <row r="246" spans="7:25" ht="12.75" customHeight="1">
      <c r="G246" s="3"/>
      <c r="H246" s="3"/>
      <c r="I246" s="3"/>
      <c r="J246" s="3"/>
      <c r="K246" s="3"/>
      <c r="L246" s="3"/>
      <c r="M246" s="3"/>
      <c r="N246" s="3"/>
      <c r="O246" s="3"/>
      <c r="Q246" s="3"/>
      <c r="S246" s="3"/>
      <c r="T246" s="3"/>
      <c r="V246" s="3"/>
      <c r="W246" s="3"/>
      <c r="X246" s="3"/>
      <c r="Y246" s="3"/>
    </row>
    <row r="247" spans="7:25" ht="12.75" customHeight="1">
      <c r="G247" s="3"/>
      <c r="H247" s="3"/>
      <c r="I247" s="3"/>
      <c r="J247" s="3"/>
      <c r="K247" s="3"/>
      <c r="L247" s="3"/>
      <c r="M247" s="3"/>
      <c r="N247" s="3"/>
      <c r="O247" s="3"/>
      <c r="Q247" s="3"/>
      <c r="S247" s="3"/>
      <c r="T247" s="3"/>
      <c r="V247" s="3"/>
      <c r="W247" s="3"/>
      <c r="X247" s="3"/>
      <c r="Y247" s="3"/>
    </row>
    <row r="248" spans="7:25" ht="12.75" customHeight="1">
      <c r="G248" s="3"/>
      <c r="H248" s="3"/>
      <c r="I248" s="3"/>
      <c r="J248" s="3"/>
      <c r="K248" s="3"/>
      <c r="L248" s="3"/>
      <c r="M248" s="3"/>
      <c r="N248" s="3"/>
      <c r="O248" s="3"/>
      <c r="Q248" s="3"/>
      <c r="S248" s="3"/>
      <c r="T248" s="3"/>
      <c r="V248" s="3"/>
      <c r="W248" s="3"/>
      <c r="X248" s="3"/>
      <c r="Y248" s="3"/>
    </row>
    <row r="249" spans="7:25" ht="12.75" customHeight="1">
      <c r="G249" s="3"/>
      <c r="H249" s="3"/>
      <c r="I249" s="3"/>
      <c r="J249" s="3"/>
      <c r="K249" s="3"/>
      <c r="L249" s="3"/>
      <c r="M249" s="3"/>
      <c r="N249" s="3"/>
      <c r="O249" s="3"/>
      <c r="Q249" s="3"/>
      <c r="S249" s="3"/>
      <c r="T249" s="3"/>
      <c r="V249" s="3"/>
      <c r="W249" s="3"/>
      <c r="X249" s="3"/>
      <c r="Y249" s="3"/>
    </row>
    <row r="250" spans="7:25" ht="12.75" customHeight="1">
      <c r="G250" s="3"/>
      <c r="H250" s="3"/>
      <c r="I250" s="3"/>
      <c r="J250" s="3"/>
      <c r="K250" s="3"/>
      <c r="L250" s="3"/>
      <c r="M250" s="3"/>
      <c r="N250" s="3"/>
      <c r="O250" s="3"/>
      <c r="Q250" s="3"/>
      <c r="S250" s="3"/>
      <c r="T250" s="3"/>
      <c r="V250" s="3"/>
      <c r="W250" s="3"/>
      <c r="X250" s="3"/>
      <c r="Y250" s="3"/>
    </row>
    <row r="251" spans="7:25" ht="12.75" customHeight="1">
      <c r="G251" s="3"/>
      <c r="H251" s="3"/>
      <c r="I251" s="3"/>
      <c r="J251" s="3"/>
      <c r="K251" s="3"/>
      <c r="L251" s="3"/>
      <c r="M251" s="3"/>
      <c r="N251" s="3"/>
      <c r="O251" s="3"/>
      <c r="Q251" s="3"/>
      <c r="S251" s="3"/>
      <c r="T251" s="3"/>
      <c r="V251" s="3"/>
      <c r="W251" s="3"/>
      <c r="X251" s="3"/>
      <c r="Y251" s="3"/>
    </row>
    <row r="252" spans="7:25" ht="12.75" customHeight="1">
      <c r="G252" s="3"/>
      <c r="H252" s="3"/>
      <c r="I252" s="3"/>
      <c r="J252" s="3"/>
      <c r="K252" s="3"/>
      <c r="L252" s="3"/>
      <c r="M252" s="3"/>
      <c r="N252" s="3"/>
      <c r="O252" s="3"/>
      <c r="Q252" s="3"/>
      <c r="S252" s="3"/>
      <c r="T252" s="3"/>
      <c r="V252" s="3"/>
      <c r="W252" s="3"/>
      <c r="X252" s="3"/>
      <c r="Y252" s="3"/>
    </row>
    <row r="253" spans="7:25" ht="12.75" customHeight="1">
      <c r="G253" s="3"/>
      <c r="H253" s="3"/>
      <c r="I253" s="3"/>
      <c r="J253" s="3"/>
      <c r="K253" s="3"/>
      <c r="L253" s="3"/>
      <c r="M253" s="3"/>
      <c r="N253" s="3"/>
      <c r="O253" s="3"/>
      <c r="Q253" s="3"/>
      <c r="S253" s="3"/>
      <c r="T253" s="3"/>
      <c r="V253" s="3"/>
      <c r="W253" s="3"/>
      <c r="X253" s="3"/>
      <c r="Y253" s="3"/>
    </row>
    <row r="254" spans="7:25" ht="12.75" customHeight="1">
      <c r="G254" s="3"/>
      <c r="H254" s="3"/>
      <c r="I254" s="3"/>
      <c r="J254" s="3"/>
      <c r="K254" s="3"/>
      <c r="L254" s="3"/>
      <c r="M254" s="3"/>
      <c r="N254" s="3"/>
      <c r="O254" s="3"/>
      <c r="Q254" s="3"/>
      <c r="S254" s="3"/>
      <c r="T254" s="3"/>
      <c r="V254" s="3"/>
      <c r="W254" s="3"/>
      <c r="X254" s="3"/>
      <c r="Y254" s="3"/>
    </row>
    <row r="255" spans="7:25" ht="12.75" customHeight="1">
      <c r="G255" s="3"/>
      <c r="H255" s="3"/>
      <c r="I255" s="3"/>
      <c r="J255" s="3"/>
      <c r="K255" s="3"/>
      <c r="L255" s="3"/>
      <c r="M255" s="3"/>
      <c r="N255" s="3"/>
      <c r="O255" s="3"/>
      <c r="Q255" s="3"/>
      <c r="S255" s="3"/>
      <c r="T255" s="3"/>
      <c r="V255" s="3"/>
      <c r="W255" s="3"/>
      <c r="X255" s="3"/>
      <c r="Y255" s="3"/>
    </row>
    <row r="256" spans="7:25" ht="12.75" customHeight="1">
      <c r="G256" s="3"/>
      <c r="H256" s="3"/>
      <c r="I256" s="3"/>
      <c r="J256" s="3"/>
      <c r="K256" s="3"/>
      <c r="L256" s="3"/>
      <c r="M256" s="3"/>
      <c r="N256" s="3"/>
      <c r="O256" s="3"/>
      <c r="Q256" s="3"/>
      <c r="S256" s="3"/>
      <c r="T256" s="3"/>
      <c r="V256" s="3"/>
      <c r="W256" s="3"/>
      <c r="X256" s="3"/>
      <c r="Y256" s="3"/>
    </row>
    <row r="257" spans="7:25" ht="12.75" customHeight="1">
      <c r="G257" s="3"/>
      <c r="H257" s="3"/>
      <c r="I257" s="3"/>
      <c r="J257" s="3"/>
      <c r="K257" s="3"/>
      <c r="L257" s="3"/>
      <c r="M257" s="3"/>
      <c r="N257" s="3"/>
      <c r="O257" s="3"/>
      <c r="Q257" s="3"/>
      <c r="S257" s="3"/>
      <c r="T257" s="3"/>
      <c r="V257" s="3"/>
      <c r="W257" s="3"/>
      <c r="X257" s="3"/>
      <c r="Y257" s="3"/>
    </row>
    <row r="258" spans="7:25" ht="12.75" customHeight="1">
      <c r="G258" s="3"/>
      <c r="H258" s="3"/>
      <c r="I258" s="3"/>
      <c r="J258" s="3"/>
      <c r="K258" s="3"/>
      <c r="L258" s="3"/>
      <c r="M258" s="3"/>
      <c r="N258" s="3"/>
      <c r="O258" s="3"/>
      <c r="Q258" s="3"/>
      <c r="S258" s="3"/>
      <c r="T258" s="3"/>
      <c r="V258" s="3"/>
      <c r="W258" s="3"/>
      <c r="X258" s="3"/>
      <c r="Y258" s="3"/>
    </row>
    <row r="259" spans="7:25" ht="12.75" customHeight="1">
      <c r="G259" s="3"/>
      <c r="H259" s="3"/>
      <c r="I259" s="3"/>
      <c r="J259" s="3"/>
      <c r="K259" s="3"/>
      <c r="L259" s="3"/>
      <c r="M259" s="3"/>
      <c r="N259" s="3"/>
      <c r="O259" s="3"/>
      <c r="Q259" s="3"/>
      <c r="S259" s="3"/>
      <c r="T259" s="3"/>
      <c r="V259" s="3"/>
      <c r="W259" s="3"/>
      <c r="X259" s="3"/>
      <c r="Y259" s="3"/>
    </row>
    <row r="260" spans="7:25" ht="12.75" customHeight="1">
      <c r="G260" s="3"/>
      <c r="H260" s="3"/>
      <c r="I260" s="3"/>
      <c r="J260" s="3"/>
      <c r="K260" s="3"/>
      <c r="L260" s="3"/>
      <c r="M260" s="3"/>
      <c r="N260" s="3"/>
      <c r="O260" s="3"/>
      <c r="Q260" s="3"/>
      <c r="S260" s="3"/>
      <c r="T260" s="3"/>
      <c r="V260" s="3"/>
      <c r="W260" s="3"/>
      <c r="X260" s="3"/>
      <c r="Y260" s="3"/>
    </row>
    <row r="261" spans="7:25" ht="12.75" customHeight="1">
      <c r="G261" s="3"/>
      <c r="H261" s="3"/>
      <c r="I261" s="3"/>
      <c r="J261" s="3"/>
      <c r="K261" s="3"/>
      <c r="L261" s="3"/>
      <c r="M261" s="3"/>
      <c r="N261" s="3"/>
      <c r="O261" s="3"/>
      <c r="Q261" s="3"/>
      <c r="S261" s="3"/>
      <c r="T261" s="3"/>
      <c r="V261" s="3"/>
      <c r="W261" s="3"/>
      <c r="X261" s="3"/>
      <c r="Y261" s="3"/>
    </row>
    <row r="262" spans="7:25" ht="12.75" customHeight="1">
      <c r="G262" s="3"/>
      <c r="H262" s="3"/>
      <c r="I262" s="3"/>
      <c r="J262" s="3"/>
      <c r="K262" s="3"/>
      <c r="L262" s="3"/>
      <c r="M262" s="3"/>
      <c r="N262" s="3"/>
      <c r="O262" s="3"/>
      <c r="Q262" s="3"/>
      <c r="S262" s="3"/>
      <c r="T262" s="3"/>
      <c r="V262" s="3"/>
      <c r="W262" s="3"/>
      <c r="X262" s="3"/>
      <c r="Y262" s="3"/>
    </row>
    <row r="263" spans="7:25" ht="12.75" customHeight="1">
      <c r="G263" s="3"/>
      <c r="H263" s="3"/>
      <c r="I263" s="3"/>
      <c r="J263" s="3"/>
      <c r="K263" s="3"/>
      <c r="L263" s="3"/>
      <c r="M263" s="3"/>
      <c r="N263" s="3"/>
      <c r="O263" s="3"/>
      <c r="Q263" s="3"/>
      <c r="S263" s="3"/>
      <c r="T263" s="3"/>
      <c r="V263" s="3"/>
      <c r="W263" s="3"/>
      <c r="X263" s="3"/>
      <c r="Y263" s="3"/>
    </row>
    <row r="264" spans="7:25" ht="12.75" customHeight="1">
      <c r="G264" s="3"/>
      <c r="H264" s="3"/>
      <c r="I264" s="3"/>
      <c r="J264" s="3"/>
      <c r="K264" s="3"/>
      <c r="L264" s="3"/>
      <c r="M264" s="3"/>
      <c r="N264" s="3"/>
      <c r="O264" s="3"/>
      <c r="Q264" s="3"/>
      <c r="S264" s="3"/>
      <c r="T264" s="3"/>
      <c r="V264" s="3"/>
      <c r="W264" s="3"/>
      <c r="X264" s="3"/>
      <c r="Y264" s="3"/>
    </row>
    <row r="265" spans="7:25" ht="12.75" customHeight="1">
      <c r="G265" s="3"/>
      <c r="H265" s="3"/>
      <c r="I265" s="3"/>
      <c r="J265" s="3"/>
      <c r="K265" s="3"/>
      <c r="L265" s="3"/>
      <c r="M265" s="3"/>
      <c r="N265" s="3"/>
      <c r="O265" s="3"/>
      <c r="Q265" s="3"/>
      <c r="S265" s="3"/>
      <c r="T265" s="3"/>
      <c r="V265" s="3"/>
      <c r="W265" s="3"/>
      <c r="X265" s="3"/>
      <c r="Y265" s="3"/>
    </row>
    <row r="266" spans="7:25" ht="12.75" customHeight="1">
      <c r="G266" s="3"/>
      <c r="H266" s="3"/>
      <c r="I266" s="3"/>
      <c r="J266" s="3"/>
      <c r="K266" s="3"/>
      <c r="L266" s="3"/>
      <c r="M266" s="3"/>
      <c r="N266" s="3"/>
      <c r="O266" s="3"/>
      <c r="Q266" s="3"/>
      <c r="S266" s="3"/>
      <c r="T266" s="3"/>
      <c r="V266" s="3"/>
      <c r="W266" s="3"/>
      <c r="X266" s="3"/>
      <c r="Y266" s="3"/>
    </row>
    <row r="267" spans="7:25" ht="12.75" customHeight="1">
      <c r="G267" s="3"/>
      <c r="H267" s="3"/>
      <c r="I267" s="3"/>
      <c r="J267" s="3"/>
      <c r="K267" s="3"/>
      <c r="L267" s="3"/>
      <c r="M267" s="3"/>
      <c r="N267" s="3"/>
      <c r="O267" s="3"/>
      <c r="Q267" s="3"/>
      <c r="S267" s="3"/>
      <c r="T267" s="3"/>
      <c r="V267" s="3"/>
      <c r="W267" s="3"/>
      <c r="X267" s="3"/>
      <c r="Y267" s="3"/>
    </row>
    <row r="268" spans="7:25" ht="12.75" customHeight="1">
      <c r="G268" s="3"/>
      <c r="H268" s="3"/>
      <c r="I268" s="3"/>
      <c r="J268" s="3"/>
      <c r="K268" s="3"/>
      <c r="L268" s="3"/>
      <c r="M268" s="3"/>
      <c r="N268" s="3"/>
      <c r="O268" s="3"/>
      <c r="Q268" s="3"/>
      <c r="S268" s="3"/>
      <c r="T268" s="3"/>
      <c r="V268" s="3"/>
      <c r="W268" s="3"/>
      <c r="X268" s="3"/>
      <c r="Y268" s="3"/>
    </row>
    <row r="269" spans="7:25" ht="12.75" customHeight="1">
      <c r="G269" s="3"/>
      <c r="H269" s="3"/>
      <c r="I269" s="3"/>
      <c r="J269" s="3"/>
      <c r="K269" s="3"/>
      <c r="L269" s="3"/>
      <c r="M269" s="3"/>
      <c r="N269" s="3"/>
      <c r="O269" s="3"/>
      <c r="Q269" s="3"/>
      <c r="S269" s="3"/>
      <c r="T269" s="3"/>
      <c r="V269" s="3"/>
      <c r="W269" s="3"/>
      <c r="X269" s="3"/>
      <c r="Y269" s="3"/>
    </row>
    <row r="270" spans="7:25" ht="12.75" customHeight="1">
      <c r="G270" s="3"/>
      <c r="H270" s="3"/>
      <c r="I270" s="3"/>
      <c r="J270" s="3"/>
      <c r="K270" s="3"/>
      <c r="L270" s="3"/>
      <c r="M270" s="3"/>
      <c r="N270" s="3"/>
      <c r="O270" s="3"/>
      <c r="Q270" s="3"/>
      <c r="S270" s="3"/>
      <c r="T270" s="3"/>
      <c r="V270" s="3"/>
      <c r="W270" s="3"/>
      <c r="X270" s="3"/>
      <c r="Y270" s="3"/>
    </row>
    <row r="271" spans="7:25" ht="12.75" customHeight="1">
      <c r="G271" s="3"/>
      <c r="H271" s="3"/>
      <c r="I271" s="3"/>
      <c r="J271" s="3"/>
      <c r="K271" s="3"/>
      <c r="L271" s="3"/>
      <c r="M271" s="3"/>
      <c r="N271" s="3"/>
      <c r="O271" s="3"/>
      <c r="Q271" s="3"/>
      <c r="S271" s="3"/>
      <c r="T271" s="3"/>
      <c r="V271" s="3"/>
      <c r="W271" s="3"/>
      <c r="X271" s="3"/>
      <c r="Y271" s="3"/>
    </row>
    <row r="272" spans="7:25" ht="12.75" customHeight="1">
      <c r="G272" s="3"/>
      <c r="H272" s="3"/>
      <c r="I272" s="3"/>
      <c r="J272" s="3"/>
      <c r="K272" s="3"/>
      <c r="L272" s="3"/>
      <c r="M272" s="3"/>
      <c r="N272" s="3"/>
      <c r="O272" s="3"/>
      <c r="Q272" s="3"/>
      <c r="S272" s="3"/>
      <c r="T272" s="3"/>
      <c r="V272" s="3"/>
      <c r="W272" s="3"/>
      <c r="X272" s="3"/>
      <c r="Y272" s="3"/>
    </row>
    <row r="273" spans="7:25" ht="12.75" customHeight="1">
      <c r="G273" s="3"/>
      <c r="H273" s="3"/>
      <c r="I273" s="3"/>
      <c r="J273" s="3"/>
      <c r="K273" s="3"/>
      <c r="L273" s="3"/>
      <c r="M273" s="3"/>
      <c r="N273" s="3"/>
      <c r="O273" s="3"/>
      <c r="Q273" s="3"/>
      <c r="S273" s="3"/>
      <c r="T273" s="3"/>
      <c r="V273" s="3"/>
      <c r="W273" s="3"/>
      <c r="X273" s="3"/>
      <c r="Y273" s="3"/>
    </row>
    <row r="274" spans="7:25" ht="12.75" customHeight="1">
      <c r="G274" s="3"/>
      <c r="H274" s="3"/>
      <c r="I274" s="3"/>
      <c r="J274" s="3"/>
      <c r="K274" s="3"/>
      <c r="L274" s="3"/>
      <c r="M274" s="3"/>
      <c r="N274" s="3"/>
      <c r="O274" s="3"/>
      <c r="Q274" s="3"/>
      <c r="S274" s="3"/>
      <c r="T274" s="3"/>
      <c r="V274" s="3"/>
      <c r="W274" s="3"/>
      <c r="X274" s="3"/>
      <c r="Y274" s="3"/>
    </row>
    <row r="275" spans="7:25" ht="12.75" customHeight="1">
      <c r="G275" s="3"/>
      <c r="H275" s="3"/>
      <c r="I275" s="3"/>
      <c r="J275" s="3"/>
      <c r="K275" s="3"/>
      <c r="L275" s="3"/>
      <c r="M275" s="3"/>
      <c r="N275" s="3"/>
      <c r="O275" s="3"/>
      <c r="Q275" s="3"/>
      <c r="S275" s="3"/>
      <c r="T275" s="3"/>
      <c r="V275" s="3"/>
      <c r="W275" s="3"/>
      <c r="X275" s="3"/>
      <c r="Y275" s="3"/>
    </row>
    <row r="276" spans="7:25" ht="12.75" customHeight="1">
      <c r="G276" s="3"/>
      <c r="H276" s="3"/>
      <c r="I276" s="3"/>
      <c r="J276" s="3"/>
      <c r="K276" s="3"/>
      <c r="L276" s="3"/>
      <c r="M276" s="3"/>
      <c r="N276" s="3"/>
      <c r="O276" s="3"/>
      <c r="Q276" s="3"/>
      <c r="S276" s="3"/>
      <c r="T276" s="3"/>
      <c r="V276" s="3"/>
      <c r="W276" s="3"/>
      <c r="X276" s="3"/>
      <c r="Y276" s="3"/>
    </row>
    <row r="277" spans="7:25" ht="12.75" customHeight="1">
      <c r="G277" s="3"/>
      <c r="H277" s="3"/>
      <c r="I277" s="3"/>
      <c r="J277" s="3"/>
      <c r="K277" s="3"/>
      <c r="L277" s="3"/>
      <c r="M277" s="3"/>
      <c r="N277" s="3"/>
      <c r="O277" s="3"/>
      <c r="Q277" s="3"/>
      <c r="S277" s="3"/>
      <c r="T277" s="3"/>
      <c r="V277" s="3"/>
      <c r="W277" s="3"/>
      <c r="X277" s="3"/>
      <c r="Y277" s="3"/>
    </row>
    <row r="278" spans="7:25" ht="12.75" customHeight="1">
      <c r="G278" s="3"/>
      <c r="H278" s="3"/>
      <c r="I278" s="3"/>
      <c r="J278" s="3"/>
      <c r="K278" s="3"/>
      <c r="L278" s="3"/>
      <c r="M278" s="3"/>
      <c r="N278" s="3"/>
      <c r="O278" s="3"/>
      <c r="Q278" s="3"/>
      <c r="S278" s="3"/>
      <c r="T278" s="3"/>
      <c r="V278" s="3"/>
      <c r="W278" s="3"/>
      <c r="X278" s="3"/>
      <c r="Y278" s="3"/>
    </row>
    <row r="279" spans="7:25" ht="12.75" customHeight="1">
      <c r="G279" s="3"/>
      <c r="H279" s="3"/>
      <c r="I279" s="3"/>
      <c r="J279" s="3"/>
      <c r="K279" s="3"/>
      <c r="L279" s="3"/>
      <c r="M279" s="3"/>
      <c r="N279" s="3"/>
      <c r="O279" s="3"/>
      <c r="Q279" s="3"/>
      <c r="S279" s="3"/>
      <c r="T279" s="3"/>
      <c r="V279" s="3"/>
      <c r="W279" s="3"/>
      <c r="X279" s="3"/>
      <c r="Y279" s="3"/>
    </row>
    <row r="280" spans="7:25" ht="12.75" customHeight="1">
      <c r="G280" s="3"/>
      <c r="H280" s="3"/>
      <c r="I280" s="3"/>
      <c r="J280" s="3"/>
      <c r="K280" s="3"/>
      <c r="L280" s="3"/>
      <c r="M280" s="3"/>
      <c r="N280" s="3"/>
      <c r="O280" s="3"/>
      <c r="Q280" s="3"/>
      <c r="S280" s="3"/>
      <c r="T280" s="3"/>
      <c r="V280" s="3"/>
      <c r="W280" s="3"/>
      <c r="X280" s="3"/>
      <c r="Y280" s="3"/>
    </row>
    <row r="281" spans="7:25" ht="12.75" customHeight="1">
      <c r="G281" s="3"/>
      <c r="H281" s="3"/>
      <c r="I281" s="3"/>
      <c r="J281" s="3"/>
      <c r="K281" s="3"/>
      <c r="L281" s="3"/>
      <c r="M281" s="3"/>
      <c r="N281" s="3"/>
      <c r="O281" s="3"/>
      <c r="Q281" s="3"/>
      <c r="S281" s="3"/>
      <c r="T281" s="3"/>
      <c r="V281" s="3"/>
      <c r="W281" s="3"/>
      <c r="X281" s="3"/>
      <c r="Y281" s="3"/>
    </row>
    <row r="282" spans="7:25" ht="12.75" customHeight="1">
      <c r="G282" s="3"/>
      <c r="H282" s="3"/>
      <c r="I282" s="3"/>
      <c r="J282" s="3"/>
      <c r="K282" s="3"/>
      <c r="L282" s="3"/>
      <c r="M282" s="3"/>
      <c r="N282" s="3"/>
      <c r="O282" s="3"/>
      <c r="Q282" s="3"/>
      <c r="S282" s="3"/>
      <c r="T282" s="3"/>
      <c r="V282" s="3"/>
      <c r="W282" s="3"/>
      <c r="X282" s="3"/>
      <c r="Y282" s="3"/>
    </row>
    <row r="283" spans="7:25" ht="12.75" customHeight="1">
      <c r="G283" s="3"/>
      <c r="H283" s="3"/>
      <c r="I283" s="3"/>
      <c r="J283" s="3"/>
      <c r="K283" s="3"/>
      <c r="L283" s="3"/>
      <c r="M283" s="3"/>
      <c r="N283" s="3"/>
      <c r="O283" s="3"/>
      <c r="S283" s="3"/>
      <c r="T283" s="3"/>
      <c r="V283" s="3"/>
      <c r="W283" s="3"/>
      <c r="X283" s="3"/>
      <c r="Y283" s="3"/>
    </row>
    <row r="284" spans="7:25" ht="12.75" customHeight="1">
      <c r="G284" s="3"/>
      <c r="H284" s="3"/>
      <c r="I284" s="3"/>
      <c r="J284" s="3"/>
      <c r="K284" s="3"/>
      <c r="L284" s="3"/>
      <c r="M284" s="3"/>
      <c r="N284" s="3"/>
      <c r="O284" s="3"/>
      <c r="S284" s="3"/>
      <c r="T284" s="3"/>
      <c r="V284" s="3"/>
      <c r="W284" s="3"/>
      <c r="X284" s="3"/>
      <c r="Y284" s="3"/>
    </row>
    <row r="285" spans="7:25" ht="12.75" customHeight="1">
      <c r="G285" s="3"/>
      <c r="H285" s="3"/>
      <c r="I285" s="3"/>
      <c r="J285" s="3"/>
      <c r="K285" s="3"/>
      <c r="L285" s="3"/>
      <c r="M285" s="3"/>
      <c r="N285" s="3"/>
      <c r="O285" s="3"/>
      <c r="S285" s="3"/>
      <c r="T285" s="3"/>
      <c r="V285" s="3"/>
      <c r="W285" s="3"/>
      <c r="X285" s="3"/>
      <c r="Y285" s="3"/>
    </row>
    <row r="286" spans="7:25" ht="12.75" customHeight="1">
      <c r="G286" s="3"/>
      <c r="H286" s="3"/>
      <c r="I286" s="3"/>
      <c r="J286" s="3"/>
      <c r="K286" s="3"/>
      <c r="L286" s="3"/>
      <c r="M286" s="3"/>
      <c r="N286" s="3"/>
      <c r="O286" s="3"/>
      <c r="S286" s="3"/>
      <c r="T286" s="3"/>
      <c r="V286" s="3"/>
      <c r="W286" s="3"/>
      <c r="X286" s="3"/>
      <c r="Y286" s="3"/>
    </row>
    <row r="287" spans="7:25" ht="12.75" customHeight="1">
      <c r="G287" s="3"/>
      <c r="H287" s="3"/>
      <c r="I287" s="3"/>
      <c r="J287" s="3"/>
      <c r="K287" s="3"/>
      <c r="L287" s="3"/>
      <c r="M287" s="3"/>
      <c r="N287" s="3"/>
      <c r="O287" s="3"/>
      <c r="S287" s="3"/>
      <c r="T287" s="3"/>
      <c r="V287" s="3"/>
      <c r="W287" s="3"/>
      <c r="X287" s="3"/>
      <c r="Y287" s="3"/>
    </row>
    <row r="288" spans="7:25" ht="12.75" customHeight="1">
      <c r="G288" s="3"/>
      <c r="H288" s="3"/>
      <c r="I288" s="3"/>
      <c r="J288" s="3"/>
      <c r="K288" s="3"/>
      <c r="L288" s="3"/>
      <c r="M288" s="3"/>
      <c r="N288" s="3"/>
      <c r="O288" s="3"/>
      <c r="S288" s="3"/>
      <c r="T288" s="3"/>
      <c r="V288" s="3"/>
      <c r="W288" s="3"/>
      <c r="X288" s="3"/>
      <c r="Y288" s="3"/>
    </row>
    <row r="289" spans="7:25" ht="12.75" customHeight="1">
      <c r="G289" s="3"/>
      <c r="H289" s="3"/>
      <c r="I289" s="3"/>
      <c r="J289" s="3"/>
      <c r="K289" s="3"/>
      <c r="L289" s="3"/>
      <c r="M289" s="3"/>
      <c r="N289" s="3"/>
      <c r="O289" s="3"/>
      <c r="S289" s="3"/>
      <c r="T289" s="3"/>
      <c r="V289" s="3"/>
      <c r="W289" s="3"/>
      <c r="X289" s="3"/>
      <c r="Y289" s="3"/>
    </row>
    <row r="290" spans="7:25" ht="12.75" customHeight="1">
      <c r="G290" s="3"/>
      <c r="H290" s="3"/>
      <c r="I290" s="3"/>
      <c r="J290" s="3"/>
      <c r="K290" s="3"/>
      <c r="L290" s="3"/>
      <c r="M290" s="3"/>
      <c r="N290" s="3"/>
      <c r="O290" s="3"/>
      <c r="S290" s="3"/>
      <c r="T290" s="3"/>
      <c r="V290" s="3"/>
      <c r="W290" s="3"/>
      <c r="X290" s="3"/>
      <c r="Y290" s="3"/>
    </row>
    <row r="291" spans="7:25" ht="12.75" customHeight="1">
      <c r="G291" s="3"/>
      <c r="H291" s="3"/>
      <c r="I291" s="3"/>
      <c r="J291" s="3"/>
      <c r="K291" s="3"/>
      <c r="L291" s="3"/>
      <c r="M291" s="3"/>
      <c r="N291" s="3"/>
      <c r="O291" s="3"/>
      <c r="S291" s="3"/>
      <c r="T291" s="3"/>
      <c r="V291" s="3"/>
      <c r="W291" s="3"/>
      <c r="X291" s="3"/>
      <c r="Y291" s="3"/>
    </row>
    <row r="292" spans="7:25" ht="12.75" customHeight="1">
      <c r="G292" s="3"/>
      <c r="H292" s="3"/>
      <c r="I292" s="3"/>
      <c r="J292" s="3"/>
      <c r="K292" s="3"/>
      <c r="L292" s="3"/>
      <c r="M292" s="3"/>
      <c r="N292" s="3"/>
      <c r="O292" s="3"/>
      <c r="S292" s="3"/>
      <c r="T292" s="3"/>
      <c r="V292" s="3"/>
      <c r="W292" s="3"/>
      <c r="X292" s="3"/>
      <c r="Y292" s="3"/>
    </row>
    <row r="293" spans="7:25" ht="12.75" customHeight="1">
      <c r="G293" s="3"/>
      <c r="H293" s="3"/>
      <c r="I293" s="3"/>
      <c r="J293" s="3"/>
      <c r="K293" s="3"/>
      <c r="L293" s="3"/>
      <c r="M293" s="3"/>
      <c r="N293" s="3"/>
      <c r="O293" s="3"/>
      <c r="S293" s="3"/>
      <c r="T293" s="3"/>
      <c r="V293" s="3"/>
      <c r="W293" s="3"/>
      <c r="X293" s="3"/>
      <c r="Y293" s="3"/>
    </row>
    <row r="294" spans="7:25" ht="12.75" customHeight="1">
      <c r="G294" s="3"/>
      <c r="H294" s="3"/>
      <c r="I294" s="3"/>
      <c r="J294" s="3"/>
      <c r="K294" s="3"/>
      <c r="L294" s="3"/>
      <c r="M294" s="3"/>
      <c r="N294" s="3"/>
      <c r="O294" s="3"/>
      <c r="S294" s="3"/>
      <c r="T294" s="3"/>
      <c r="V294" s="3"/>
      <c r="W294" s="3"/>
      <c r="X294" s="3"/>
      <c r="Y294" s="3"/>
    </row>
    <row r="295" spans="7:25" ht="12.75" customHeight="1">
      <c r="G295" s="3"/>
      <c r="H295" s="3"/>
      <c r="I295" s="3"/>
      <c r="J295" s="3"/>
      <c r="K295" s="3"/>
      <c r="L295" s="3"/>
      <c r="M295" s="3"/>
      <c r="N295" s="3"/>
      <c r="O295" s="3"/>
      <c r="S295" s="3"/>
      <c r="T295" s="3"/>
      <c r="V295" s="3"/>
      <c r="W295" s="3"/>
      <c r="X295" s="3"/>
      <c r="Y295" s="3"/>
    </row>
    <row r="296" spans="7:25" ht="12.75" customHeight="1">
      <c r="G296" s="3"/>
      <c r="H296" s="3"/>
      <c r="I296" s="3"/>
      <c r="J296" s="3"/>
      <c r="K296" s="3"/>
      <c r="L296" s="3"/>
      <c r="M296" s="3"/>
      <c r="N296" s="3"/>
      <c r="O296" s="3"/>
      <c r="S296" s="3"/>
      <c r="T296" s="3"/>
      <c r="V296" s="3"/>
      <c r="W296" s="3"/>
      <c r="X296" s="3"/>
      <c r="Y296" s="3"/>
    </row>
    <row r="297" spans="7:25" ht="12.75" customHeight="1">
      <c r="G297" s="3"/>
      <c r="H297" s="3"/>
      <c r="I297" s="3"/>
      <c r="J297" s="3"/>
      <c r="K297" s="3"/>
      <c r="L297" s="3"/>
      <c r="M297" s="3"/>
      <c r="N297" s="3"/>
      <c r="O297" s="3"/>
      <c r="S297" s="3"/>
      <c r="T297" s="3"/>
      <c r="V297" s="3"/>
      <c r="W297" s="3"/>
      <c r="X297" s="3"/>
      <c r="Y297" s="3"/>
    </row>
    <row r="298" spans="7:25" ht="12.75" customHeight="1">
      <c r="G298" s="3"/>
      <c r="H298" s="3"/>
      <c r="I298" s="3"/>
      <c r="J298" s="3"/>
      <c r="K298" s="3"/>
      <c r="L298" s="3"/>
      <c r="M298" s="3"/>
      <c r="N298" s="3"/>
      <c r="O298" s="3"/>
      <c r="S298" s="3"/>
      <c r="T298" s="3"/>
      <c r="V298" s="3"/>
      <c r="W298" s="3"/>
      <c r="X298" s="3"/>
      <c r="Y298" s="3"/>
    </row>
    <row r="299" spans="7:25" ht="12.75" customHeight="1">
      <c r="G299" s="3"/>
      <c r="H299" s="3"/>
      <c r="I299" s="3"/>
      <c r="J299" s="3"/>
      <c r="K299" s="3"/>
      <c r="L299" s="3"/>
      <c r="M299" s="3"/>
      <c r="N299" s="3"/>
      <c r="O299" s="3"/>
      <c r="S299" s="3"/>
      <c r="T299" s="3"/>
      <c r="V299" s="3"/>
      <c r="W299" s="3"/>
      <c r="X299" s="3"/>
      <c r="Y299" s="3"/>
    </row>
    <row r="300" spans="7:25" ht="12.75" customHeight="1">
      <c r="G300" s="3"/>
      <c r="H300" s="3"/>
      <c r="I300" s="3"/>
      <c r="J300" s="3"/>
      <c r="K300" s="3"/>
      <c r="L300" s="3"/>
      <c r="M300" s="3"/>
      <c r="N300" s="3"/>
      <c r="O300" s="3"/>
      <c r="S300" s="3"/>
      <c r="T300" s="3"/>
      <c r="V300" s="3"/>
      <c r="W300" s="3"/>
      <c r="X300" s="3"/>
      <c r="Y300" s="3"/>
    </row>
    <row r="301" spans="7:25" ht="12.75" customHeight="1">
      <c r="G301" s="3"/>
      <c r="H301" s="3"/>
      <c r="I301" s="3"/>
      <c r="J301" s="3"/>
      <c r="K301" s="3"/>
      <c r="L301" s="3"/>
      <c r="M301" s="3"/>
      <c r="N301" s="3"/>
      <c r="O301" s="3"/>
      <c r="S301" s="3"/>
      <c r="T301" s="3"/>
      <c r="V301" s="3"/>
      <c r="W301" s="3"/>
      <c r="X301" s="3"/>
      <c r="Y301" s="3"/>
    </row>
    <row r="302" spans="7:25" ht="12.75" customHeight="1">
      <c r="G302" s="3"/>
      <c r="H302" s="3"/>
      <c r="I302" s="3"/>
      <c r="J302" s="3"/>
      <c r="K302" s="3"/>
      <c r="L302" s="3"/>
      <c r="M302" s="3"/>
      <c r="N302" s="3"/>
      <c r="O302" s="3"/>
      <c r="S302" s="3"/>
      <c r="T302" s="3"/>
      <c r="V302" s="3"/>
      <c r="W302" s="3"/>
      <c r="X302" s="3"/>
      <c r="Y302" s="3"/>
    </row>
    <row r="303" spans="7:25" ht="12.75" customHeight="1">
      <c r="G303" s="3"/>
      <c r="H303" s="3"/>
      <c r="I303" s="3"/>
      <c r="J303" s="3"/>
      <c r="K303" s="3"/>
      <c r="L303" s="3"/>
      <c r="M303" s="3"/>
      <c r="N303" s="3"/>
      <c r="O303" s="3"/>
      <c r="S303" s="3"/>
      <c r="T303" s="3"/>
      <c r="V303" s="3"/>
      <c r="W303" s="3"/>
      <c r="X303" s="3"/>
      <c r="Y303" s="3"/>
    </row>
    <row r="304" spans="7:25" ht="12.75" customHeight="1">
      <c r="G304" s="3"/>
      <c r="H304" s="3"/>
      <c r="I304" s="3"/>
      <c r="J304" s="3"/>
      <c r="K304" s="3"/>
      <c r="L304" s="3"/>
      <c r="M304" s="3"/>
      <c r="N304" s="3"/>
      <c r="O304" s="3"/>
      <c r="S304" s="3"/>
      <c r="T304" s="3"/>
      <c r="V304" s="3"/>
      <c r="W304" s="3"/>
      <c r="X304" s="3"/>
      <c r="Y304" s="3"/>
    </row>
    <row r="305" spans="7:25" ht="12.75" customHeight="1">
      <c r="G305" s="3"/>
      <c r="H305" s="3"/>
      <c r="I305" s="3"/>
      <c r="J305" s="3"/>
      <c r="K305" s="3"/>
      <c r="L305" s="3"/>
      <c r="M305" s="3"/>
      <c r="N305" s="3"/>
      <c r="O305" s="3"/>
      <c r="S305" s="3"/>
      <c r="T305" s="3"/>
      <c r="V305" s="3"/>
      <c r="W305" s="3"/>
      <c r="X305" s="3"/>
      <c r="Y305" s="3"/>
    </row>
    <row r="306" spans="7:25" ht="12.75" customHeight="1">
      <c r="G306" s="3"/>
      <c r="H306" s="3"/>
      <c r="I306" s="3"/>
      <c r="J306" s="3"/>
      <c r="K306" s="3"/>
      <c r="L306" s="3"/>
      <c r="M306" s="3"/>
      <c r="N306" s="3"/>
      <c r="O306" s="3"/>
      <c r="S306" s="3"/>
      <c r="T306" s="3"/>
      <c r="V306" s="3"/>
      <c r="W306" s="3"/>
      <c r="X306" s="3"/>
      <c r="Y306" s="3"/>
    </row>
    <row r="307" spans="7:25" ht="12.75" customHeight="1">
      <c r="G307" s="3"/>
      <c r="H307" s="3"/>
      <c r="I307" s="3"/>
      <c r="J307" s="3"/>
      <c r="K307" s="3"/>
      <c r="L307" s="3"/>
      <c r="M307" s="3"/>
      <c r="N307" s="3"/>
      <c r="O307" s="3"/>
      <c r="S307" s="3"/>
      <c r="T307" s="3"/>
      <c r="V307" s="3"/>
      <c r="W307" s="3"/>
      <c r="X307" s="3"/>
      <c r="Y307" s="3"/>
    </row>
    <row r="308" spans="7:25" ht="12.75" customHeight="1">
      <c r="G308" s="3"/>
      <c r="H308" s="3"/>
      <c r="I308" s="3"/>
      <c r="J308" s="3"/>
      <c r="K308" s="3"/>
      <c r="L308" s="3"/>
      <c r="M308" s="3"/>
      <c r="N308" s="3"/>
      <c r="O308" s="3"/>
      <c r="S308" s="3"/>
      <c r="T308" s="3"/>
      <c r="V308" s="3"/>
      <c r="W308" s="3"/>
      <c r="X308" s="3"/>
      <c r="Y308" s="3"/>
    </row>
    <row r="309" spans="7:25" ht="12.75" customHeight="1">
      <c r="G309" s="3"/>
      <c r="H309" s="3"/>
      <c r="I309" s="3"/>
      <c r="J309" s="3"/>
      <c r="K309" s="3"/>
      <c r="L309" s="3"/>
      <c r="M309" s="3"/>
      <c r="N309" s="3"/>
      <c r="O309" s="3"/>
      <c r="S309" s="3"/>
      <c r="T309" s="3"/>
      <c r="V309" s="3"/>
      <c r="W309" s="3"/>
      <c r="X309" s="3"/>
      <c r="Y309" s="3"/>
    </row>
    <row r="310" spans="7:25" ht="12.75" customHeight="1">
      <c r="G310" s="3"/>
      <c r="H310" s="3"/>
      <c r="I310" s="3"/>
      <c r="J310" s="3"/>
      <c r="K310" s="3"/>
      <c r="L310" s="3"/>
      <c r="M310" s="3"/>
      <c r="N310" s="3"/>
      <c r="O310" s="3"/>
      <c r="S310" s="3"/>
      <c r="T310" s="3"/>
      <c r="V310" s="3"/>
      <c r="W310" s="3"/>
      <c r="X310" s="3"/>
      <c r="Y310" s="3"/>
    </row>
    <row r="311" spans="7:25" ht="12.75" customHeight="1">
      <c r="G311" s="3"/>
      <c r="H311" s="3"/>
      <c r="I311" s="3"/>
      <c r="J311" s="3"/>
      <c r="K311" s="3"/>
      <c r="L311" s="3"/>
      <c r="M311" s="3"/>
      <c r="N311" s="3"/>
      <c r="O311" s="3"/>
      <c r="S311" s="3"/>
      <c r="T311" s="3"/>
      <c r="V311" s="3"/>
      <c r="W311" s="3"/>
      <c r="X311" s="3"/>
      <c r="Y311" s="3"/>
    </row>
    <row r="312" spans="7:25" ht="12.75" customHeight="1">
      <c r="G312" s="3"/>
      <c r="H312" s="3"/>
      <c r="I312" s="3"/>
      <c r="J312" s="3"/>
      <c r="K312" s="3"/>
      <c r="L312" s="3"/>
      <c r="M312" s="3"/>
      <c r="N312" s="3"/>
      <c r="O312" s="3"/>
      <c r="S312" s="3"/>
      <c r="T312" s="3"/>
      <c r="V312" s="3"/>
      <c r="W312" s="3"/>
      <c r="X312" s="3"/>
      <c r="Y312" s="3"/>
    </row>
    <row r="313" spans="7:25" ht="12.75" customHeight="1">
      <c r="G313" s="3"/>
      <c r="H313" s="3"/>
      <c r="I313" s="3"/>
      <c r="J313" s="3"/>
      <c r="K313" s="3"/>
      <c r="L313" s="3"/>
      <c r="M313" s="3"/>
      <c r="N313" s="3"/>
      <c r="O313" s="3"/>
      <c r="S313" s="3"/>
      <c r="T313" s="3"/>
      <c r="V313" s="3"/>
      <c r="W313" s="3"/>
      <c r="X313" s="3"/>
      <c r="Y313" s="3"/>
    </row>
    <row r="314" spans="7:25" ht="12.75" customHeight="1">
      <c r="G314" s="3"/>
      <c r="H314" s="3"/>
      <c r="I314" s="3"/>
      <c r="J314" s="3"/>
      <c r="K314" s="3"/>
      <c r="L314" s="3"/>
      <c r="M314" s="3"/>
      <c r="N314" s="3"/>
      <c r="O314" s="3"/>
      <c r="S314" s="3"/>
      <c r="T314" s="3"/>
      <c r="V314" s="3"/>
      <c r="W314" s="3"/>
      <c r="X314" s="3"/>
      <c r="Y314" s="3"/>
    </row>
    <row r="315" spans="7:25" ht="12.75" customHeight="1">
      <c r="G315" s="3"/>
      <c r="H315" s="3"/>
      <c r="I315" s="3"/>
      <c r="J315" s="3"/>
      <c r="K315" s="3"/>
      <c r="L315" s="3"/>
      <c r="M315" s="3"/>
      <c r="N315" s="3"/>
      <c r="O315" s="3"/>
      <c r="S315" s="3"/>
      <c r="T315" s="3"/>
      <c r="V315" s="3"/>
      <c r="W315" s="3"/>
      <c r="X315" s="3"/>
      <c r="Y315" s="3"/>
    </row>
    <row r="316" spans="7:25" ht="12.75" customHeight="1">
      <c r="G316" s="3"/>
      <c r="H316" s="3"/>
      <c r="I316" s="3"/>
      <c r="J316" s="3"/>
      <c r="K316" s="3"/>
      <c r="L316" s="3"/>
      <c r="M316" s="3"/>
      <c r="N316" s="3"/>
      <c r="O316" s="3"/>
      <c r="S316" s="3"/>
      <c r="T316" s="3"/>
      <c r="V316" s="3"/>
      <c r="W316" s="3"/>
      <c r="X316" s="3"/>
      <c r="Y316" s="3"/>
    </row>
    <row r="317" spans="7:25" ht="12.75" customHeight="1">
      <c r="G317" s="3"/>
      <c r="H317" s="3"/>
      <c r="I317" s="3"/>
      <c r="J317" s="3"/>
      <c r="K317" s="3"/>
      <c r="L317" s="3"/>
      <c r="M317" s="3"/>
      <c r="N317" s="3"/>
      <c r="O317" s="3"/>
      <c r="S317" s="3"/>
      <c r="T317" s="3"/>
      <c r="V317" s="3"/>
      <c r="W317" s="3"/>
      <c r="X317" s="3"/>
      <c r="Y317" s="3"/>
    </row>
    <row r="318" spans="7:25" ht="12.75" customHeight="1">
      <c r="G318" s="3"/>
      <c r="H318" s="3"/>
      <c r="I318" s="3"/>
      <c r="J318" s="3"/>
      <c r="K318" s="3"/>
      <c r="L318" s="3"/>
      <c r="M318" s="3"/>
      <c r="N318" s="3"/>
      <c r="O318" s="3"/>
      <c r="S318" s="3"/>
      <c r="T318" s="3"/>
      <c r="V318" s="3"/>
      <c r="W318" s="3"/>
      <c r="X318" s="3"/>
      <c r="Y318" s="3"/>
    </row>
    <row r="319" spans="7:25" ht="12.75" customHeight="1">
      <c r="G319" s="3"/>
      <c r="H319" s="3"/>
      <c r="I319" s="3"/>
      <c r="J319" s="3"/>
      <c r="K319" s="3"/>
      <c r="L319" s="3"/>
      <c r="M319" s="3"/>
      <c r="N319" s="3"/>
      <c r="O319" s="3"/>
      <c r="S319" s="3"/>
      <c r="T319" s="3"/>
      <c r="V319" s="3"/>
      <c r="W319" s="3"/>
      <c r="X319" s="3"/>
      <c r="Y319" s="3"/>
    </row>
    <row r="320" spans="7:25" ht="12.75" customHeight="1">
      <c r="G320" s="3"/>
      <c r="H320" s="3"/>
      <c r="I320" s="3"/>
      <c r="J320" s="3"/>
      <c r="K320" s="3"/>
      <c r="L320" s="3"/>
      <c r="M320" s="3"/>
      <c r="N320" s="3"/>
      <c r="O320" s="3"/>
      <c r="S320" s="3"/>
      <c r="T320" s="3"/>
      <c r="V320" s="3"/>
      <c r="W320" s="3"/>
      <c r="X320" s="3"/>
      <c r="Y320" s="3"/>
    </row>
    <row r="321" spans="7:25" ht="12.75" customHeight="1">
      <c r="G321" s="3"/>
      <c r="H321" s="3"/>
      <c r="I321" s="3"/>
      <c r="J321" s="3"/>
      <c r="K321" s="3"/>
      <c r="L321" s="3"/>
      <c r="M321" s="3"/>
      <c r="N321" s="3"/>
      <c r="O321" s="3"/>
      <c r="S321" s="3"/>
      <c r="T321" s="3"/>
      <c r="V321" s="3"/>
      <c r="W321" s="3"/>
      <c r="X321" s="3"/>
      <c r="Y321" s="3"/>
    </row>
    <row r="322" spans="7:25" ht="12.75" customHeight="1">
      <c r="G322" s="3"/>
      <c r="H322" s="3"/>
      <c r="I322" s="3"/>
      <c r="J322" s="3"/>
      <c r="K322" s="3"/>
      <c r="L322" s="3"/>
      <c r="M322" s="3"/>
      <c r="N322" s="3"/>
      <c r="O322" s="3"/>
      <c r="S322" s="3"/>
      <c r="T322" s="3"/>
      <c r="V322" s="3"/>
      <c r="W322" s="3"/>
      <c r="X322" s="3"/>
      <c r="Y322" s="3"/>
    </row>
    <row r="323" spans="7:25" ht="12.75" customHeight="1">
      <c r="G323" s="3"/>
      <c r="H323" s="3"/>
      <c r="I323" s="3"/>
      <c r="J323" s="3"/>
      <c r="K323" s="3"/>
      <c r="L323" s="3"/>
      <c r="M323" s="3"/>
      <c r="N323" s="3"/>
      <c r="O323" s="3"/>
      <c r="S323" s="3"/>
      <c r="T323" s="3"/>
      <c r="V323" s="3"/>
      <c r="W323" s="3"/>
      <c r="X323" s="3"/>
      <c r="Y323" s="3"/>
    </row>
    <row r="324" spans="7:25" ht="12.75" customHeight="1">
      <c r="G324" s="3"/>
      <c r="H324" s="3"/>
      <c r="I324" s="3"/>
      <c r="J324" s="3"/>
      <c r="K324" s="3"/>
      <c r="L324" s="3"/>
      <c r="M324" s="3"/>
      <c r="N324" s="3"/>
      <c r="O324" s="3"/>
      <c r="S324" s="3"/>
      <c r="T324" s="3"/>
      <c r="V324" s="3"/>
      <c r="W324" s="3"/>
      <c r="X324" s="3"/>
      <c r="Y324" s="3"/>
    </row>
    <row r="325" spans="7:25" ht="12.75" customHeight="1">
      <c r="G325" s="3"/>
      <c r="H325" s="3"/>
      <c r="I325" s="3"/>
      <c r="J325" s="3"/>
      <c r="K325" s="3"/>
      <c r="L325" s="3"/>
      <c r="M325" s="3"/>
      <c r="N325" s="3"/>
      <c r="O325" s="3"/>
      <c r="S325" s="3"/>
      <c r="T325" s="3"/>
      <c r="V325" s="3"/>
      <c r="W325" s="3"/>
      <c r="X325" s="3"/>
      <c r="Y325" s="3"/>
    </row>
    <row r="326" spans="7:25" ht="12.75" customHeight="1">
      <c r="G326" s="3"/>
      <c r="H326" s="3"/>
      <c r="I326" s="3"/>
      <c r="J326" s="3"/>
      <c r="K326" s="3"/>
      <c r="L326" s="3"/>
      <c r="M326" s="3"/>
      <c r="N326" s="3"/>
      <c r="O326" s="3"/>
      <c r="S326" s="3"/>
      <c r="T326" s="3"/>
      <c r="V326" s="3"/>
      <c r="W326" s="3"/>
      <c r="X326" s="3"/>
      <c r="Y326" s="3"/>
    </row>
    <row r="327" spans="7:25" ht="12.75" customHeight="1">
      <c r="G327" s="3"/>
      <c r="H327" s="3"/>
      <c r="I327" s="3"/>
      <c r="J327" s="3"/>
      <c r="K327" s="3"/>
      <c r="L327" s="3"/>
      <c r="M327" s="3"/>
      <c r="N327" s="3"/>
      <c r="O327" s="3"/>
      <c r="S327" s="3"/>
      <c r="T327" s="3"/>
      <c r="V327" s="3"/>
      <c r="W327" s="3"/>
      <c r="X327" s="3"/>
      <c r="Y327" s="3"/>
    </row>
    <row r="328" spans="7:25" ht="12.75" customHeight="1">
      <c r="G328" s="3"/>
      <c r="H328" s="3"/>
      <c r="I328" s="3"/>
      <c r="J328" s="3"/>
      <c r="K328" s="3"/>
      <c r="L328" s="3"/>
      <c r="M328" s="3"/>
      <c r="N328" s="3"/>
      <c r="O328" s="3"/>
      <c r="S328" s="3"/>
      <c r="T328" s="3"/>
      <c r="V328" s="3"/>
      <c r="W328" s="3"/>
      <c r="X328" s="3"/>
      <c r="Y328" s="3"/>
    </row>
    <row r="329" spans="7:25" ht="12.75" customHeight="1">
      <c r="G329" s="3"/>
      <c r="H329" s="3"/>
      <c r="I329" s="3"/>
      <c r="J329" s="3"/>
      <c r="K329" s="3"/>
      <c r="L329" s="3"/>
      <c r="M329" s="3"/>
      <c r="N329" s="3"/>
      <c r="O329" s="3"/>
      <c r="S329" s="3"/>
      <c r="T329" s="3"/>
      <c r="V329" s="3"/>
      <c r="W329" s="3"/>
      <c r="X329" s="3"/>
      <c r="Y329" s="3"/>
    </row>
    <row r="330" spans="7:25" ht="12.75" customHeight="1">
      <c r="G330" s="3"/>
      <c r="H330" s="3"/>
      <c r="I330" s="3"/>
      <c r="J330" s="3"/>
      <c r="K330" s="3"/>
      <c r="L330" s="3"/>
      <c r="M330" s="3"/>
      <c r="N330" s="3"/>
      <c r="O330" s="3"/>
      <c r="S330" s="3"/>
      <c r="T330" s="3"/>
      <c r="V330" s="3"/>
      <c r="W330" s="3"/>
      <c r="X330" s="3"/>
      <c r="Y330" s="3"/>
    </row>
    <row r="331" spans="7:25" ht="12.75" customHeight="1">
      <c r="G331" s="3"/>
      <c r="H331" s="3"/>
      <c r="I331" s="3"/>
      <c r="J331" s="3"/>
      <c r="K331" s="3"/>
      <c r="L331" s="3"/>
      <c r="M331" s="3"/>
      <c r="N331" s="3"/>
      <c r="O331" s="3"/>
      <c r="S331" s="3"/>
      <c r="T331" s="3"/>
      <c r="V331" s="3"/>
      <c r="W331" s="3"/>
      <c r="X331" s="3"/>
      <c r="Y331" s="3"/>
    </row>
    <row r="332" spans="7:25" ht="12.75" customHeight="1">
      <c r="G332" s="3"/>
      <c r="H332" s="3"/>
      <c r="I332" s="3"/>
      <c r="J332" s="3"/>
      <c r="K332" s="3"/>
      <c r="L332" s="3"/>
      <c r="M332" s="3"/>
      <c r="N332" s="3"/>
      <c r="O332" s="3"/>
      <c r="S332" s="3"/>
      <c r="T332" s="3"/>
      <c r="V332" s="3"/>
      <c r="W332" s="3"/>
      <c r="X332" s="3"/>
      <c r="Y332" s="3"/>
    </row>
    <row r="333" spans="7:25" ht="12.75" customHeight="1">
      <c r="G333" s="3"/>
      <c r="H333" s="3"/>
      <c r="I333" s="3"/>
      <c r="J333" s="3"/>
      <c r="K333" s="3"/>
      <c r="L333" s="3"/>
      <c r="M333" s="3"/>
      <c r="N333" s="3"/>
      <c r="O333" s="3"/>
      <c r="S333" s="3"/>
      <c r="T333" s="3"/>
      <c r="V333" s="3"/>
      <c r="W333" s="3"/>
      <c r="X333" s="3"/>
      <c r="Y333" s="3"/>
    </row>
    <row r="334" spans="7:25" ht="12.75" customHeight="1">
      <c r="G334" s="3"/>
      <c r="H334" s="3"/>
      <c r="I334" s="3"/>
      <c r="J334" s="3"/>
      <c r="K334" s="3"/>
      <c r="L334" s="3"/>
      <c r="M334" s="3"/>
      <c r="N334" s="3"/>
      <c r="O334" s="3"/>
      <c r="S334" s="3"/>
      <c r="T334" s="3"/>
      <c r="V334" s="3"/>
      <c r="W334" s="3"/>
      <c r="X334" s="3"/>
      <c r="Y334" s="3"/>
    </row>
    <row r="335" spans="7:25" ht="12.75" customHeight="1">
      <c r="G335" s="3"/>
      <c r="H335" s="3"/>
      <c r="I335" s="3"/>
      <c r="J335" s="3"/>
      <c r="K335" s="3"/>
      <c r="L335" s="3"/>
      <c r="M335" s="3"/>
      <c r="N335" s="3"/>
      <c r="O335" s="3"/>
      <c r="S335" s="3"/>
      <c r="T335" s="3"/>
      <c r="V335" s="3"/>
      <c r="W335" s="3"/>
      <c r="X335" s="3"/>
      <c r="Y335" s="3"/>
    </row>
    <row r="336" spans="7:25" ht="12.75" customHeight="1">
      <c r="G336" s="3"/>
      <c r="H336" s="3"/>
      <c r="I336" s="3"/>
      <c r="J336" s="3"/>
      <c r="K336" s="3"/>
      <c r="L336" s="3"/>
      <c r="M336" s="3"/>
      <c r="N336" s="3"/>
      <c r="O336" s="3"/>
      <c r="S336" s="3"/>
      <c r="T336" s="3"/>
      <c r="V336" s="3"/>
      <c r="W336" s="3"/>
      <c r="X336" s="3"/>
      <c r="Y336" s="3"/>
    </row>
    <row r="337" spans="7:25" ht="12.75" customHeight="1">
      <c r="G337" s="3"/>
      <c r="H337" s="3"/>
      <c r="I337" s="3"/>
      <c r="J337" s="3"/>
      <c r="K337" s="3"/>
      <c r="L337" s="3"/>
      <c r="M337" s="3"/>
      <c r="N337" s="3"/>
      <c r="O337" s="3"/>
      <c r="S337" s="3"/>
      <c r="T337" s="3"/>
      <c r="V337" s="3"/>
      <c r="W337" s="3"/>
      <c r="X337" s="3"/>
      <c r="Y337" s="3"/>
    </row>
    <row r="338" spans="7:25" ht="12.75" customHeight="1">
      <c r="G338" s="3"/>
      <c r="H338" s="3"/>
      <c r="I338" s="3"/>
      <c r="J338" s="3"/>
      <c r="K338" s="3"/>
      <c r="L338" s="3"/>
      <c r="M338" s="3"/>
      <c r="N338" s="3"/>
      <c r="O338" s="3"/>
      <c r="S338" s="3"/>
      <c r="T338" s="3"/>
      <c r="V338" s="3"/>
      <c r="W338" s="3"/>
      <c r="X338" s="3"/>
      <c r="Y338" s="3"/>
    </row>
  </sheetData>
  <mergeCells count="4">
    <mergeCell ref="C20:J20"/>
    <mergeCell ref="V20:Z20"/>
    <mergeCell ref="AB20:AF20"/>
    <mergeCell ref="O20:T20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F12" sqref="F12"/>
    </sheetView>
  </sheetViews>
  <sheetFormatPr defaultColWidth="9.00390625" defaultRowHeight="14.25"/>
  <cols>
    <col min="1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154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53</v>
      </c>
      <c r="C20" s="8" t="s">
        <v>42</v>
      </c>
      <c r="D20" s="75">
        <v>3</v>
      </c>
      <c r="E20" s="15">
        <f>Input!$H$30+ROUND(Input!$C$30*LG2C!D20,2)</f>
        <v>1.05</v>
      </c>
      <c r="F20" s="15">
        <f>Input!$T$30+ROUND(Input!$O$30*LG2C!D20,2)</f>
        <v>1.05</v>
      </c>
      <c r="G20" s="15">
        <f>F20-E20</f>
        <v>0</v>
      </c>
      <c r="H20" s="16">
        <f>ROUND(G20/E20,3)</f>
        <v>0</v>
      </c>
      <c r="I20" s="15">
        <f>ROUND(D20*SUM(Input!$K$30:$M$30),2)</f>
        <v>0</v>
      </c>
      <c r="J20" s="15">
        <f>E20+I20</f>
        <v>1.05</v>
      </c>
      <c r="K20" s="15">
        <f>F20+I20</f>
        <v>1.05</v>
      </c>
      <c r="L20" s="16">
        <f>ROUND((K20-J20)/J20,3)</f>
        <v>0</v>
      </c>
    </row>
    <row r="21" spans="1:12" ht="10.5">
      <c r="A21" s="8">
        <v>2</v>
      </c>
      <c r="B21" s="8" t="s">
        <v>62</v>
      </c>
      <c r="C21" s="8" t="s">
        <v>43</v>
      </c>
      <c r="D21" s="75">
        <v>8</v>
      </c>
      <c r="E21" s="15">
        <f>Input!$H$30+ROUND(Input!$C$30*LG2C!D21,2)</f>
        <v>2.8</v>
      </c>
      <c r="F21" s="15">
        <f>Input!$T$30+ROUND(Input!$O$30*LG2C!D21,2)</f>
        <v>2.8</v>
      </c>
      <c r="G21" s="15">
        <f aca="true" t="shared" si="0" ref="G21:G30">F21-E21</f>
        <v>0</v>
      </c>
      <c r="H21" s="16">
        <f aca="true" t="shared" si="1" ref="H21:H31">ROUND(G21/E21,3)</f>
        <v>0</v>
      </c>
      <c r="I21" s="15">
        <f>ROUND(D21*SUM(Input!$K$30:$M$30),2)</f>
        <v>0</v>
      </c>
      <c r="J21" s="15">
        <f aca="true" t="shared" si="2" ref="J21:J30">E21+I21</f>
        <v>2.8</v>
      </c>
      <c r="K21" s="15">
        <f aca="true" t="shared" si="3" ref="K21:K30">F21+I21</f>
        <v>2.8</v>
      </c>
      <c r="L21" s="16">
        <f aca="true" t="shared" si="4" ref="L21:L31">ROUND((K21-J21)/J21,3)</f>
        <v>0</v>
      </c>
    </row>
    <row r="22" spans="1:12" ht="10.5">
      <c r="A22" s="8">
        <v>3</v>
      </c>
      <c r="B22" s="9" t="s">
        <v>63</v>
      </c>
      <c r="D22" s="75">
        <v>10</v>
      </c>
      <c r="E22" s="15">
        <f>Input!$H$30+ROUND(Input!$C$30*LG2C!D22,2)</f>
        <v>3.5</v>
      </c>
      <c r="F22" s="15">
        <f>Input!$T$30+ROUND(Input!$O$30*LG2C!D22,2)</f>
        <v>3.5</v>
      </c>
      <c r="G22" s="15">
        <f t="shared" si="0"/>
        <v>0</v>
      </c>
      <c r="H22" s="16">
        <f t="shared" si="1"/>
        <v>0</v>
      </c>
      <c r="I22" s="15">
        <f>ROUND(D22*SUM(Input!$K$30:$M$30),2)</f>
        <v>0</v>
      </c>
      <c r="J22" s="15">
        <f t="shared" si="2"/>
        <v>3.5</v>
      </c>
      <c r="K22" s="15">
        <f t="shared" si="3"/>
        <v>3.5</v>
      </c>
      <c r="L22" s="16">
        <f t="shared" si="4"/>
        <v>0</v>
      </c>
    </row>
    <row r="23" spans="1:12" ht="10.5">
      <c r="A23" s="8">
        <v>4</v>
      </c>
      <c r="D23" s="75">
        <v>12</v>
      </c>
      <c r="E23" s="15">
        <f>Input!$H$30+ROUND(Input!$C$30*LG2C!D23,2)</f>
        <v>4.2</v>
      </c>
      <c r="F23" s="15">
        <f>Input!$T$30+ROUND(Input!$O$30*LG2C!D23,2)</f>
        <v>4.2</v>
      </c>
      <c r="G23" s="15">
        <f t="shared" si="0"/>
        <v>0</v>
      </c>
      <c r="H23" s="16">
        <f t="shared" si="1"/>
        <v>0</v>
      </c>
      <c r="I23" s="15">
        <f>ROUND(D23*SUM(Input!$K$30:$M$30),2)</f>
        <v>0</v>
      </c>
      <c r="J23" s="15">
        <f t="shared" si="2"/>
        <v>4.2</v>
      </c>
      <c r="K23" s="15">
        <f t="shared" si="3"/>
        <v>4.2</v>
      </c>
      <c r="L23" s="16">
        <f t="shared" si="4"/>
        <v>0</v>
      </c>
    </row>
    <row r="24" spans="1:12" ht="10.5">
      <c r="A24" s="8">
        <v>5</v>
      </c>
      <c r="B24" s="8"/>
      <c r="D24" s="75">
        <v>16</v>
      </c>
      <c r="E24" s="15">
        <f>Input!$H$30+ROUND(Input!$C$30*LG2C!D24,2)</f>
        <v>5.6</v>
      </c>
      <c r="F24" s="15">
        <f>Input!$T$30+ROUND(Input!$O$30*LG2C!D24,2)</f>
        <v>5.6</v>
      </c>
      <c r="G24" s="15">
        <f t="shared" si="0"/>
        <v>0</v>
      </c>
      <c r="H24" s="16">
        <f t="shared" si="1"/>
        <v>0</v>
      </c>
      <c r="I24" s="15">
        <f>ROUND(D24*SUM(Input!$K$30:$M$30),2)</f>
        <v>0</v>
      </c>
      <c r="J24" s="15">
        <f t="shared" si="2"/>
        <v>5.6</v>
      </c>
      <c r="K24" s="15">
        <f t="shared" si="3"/>
        <v>5.6</v>
      </c>
      <c r="L24" s="16">
        <f t="shared" si="4"/>
        <v>0</v>
      </c>
    </row>
    <row r="25" spans="1:12" ht="10.5">
      <c r="A25" s="8">
        <v>6</v>
      </c>
      <c r="B25" s="9"/>
      <c r="D25" s="75">
        <v>20</v>
      </c>
      <c r="E25" s="15">
        <f>Input!$H$30+ROUND(Input!$C$30*LG2C!D25,2)</f>
        <v>7</v>
      </c>
      <c r="F25" s="15">
        <f>Input!$T$30+ROUND(Input!$O$30*LG2C!D25,2)</f>
        <v>7</v>
      </c>
      <c r="G25" s="15">
        <f t="shared" si="0"/>
        <v>0</v>
      </c>
      <c r="H25" s="16">
        <f t="shared" si="1"/>
        <v>0</v>
      </c>
      <c r="I25" s="15">
        <f>ROUND(D25*SUM(Input!$K$30:$M$30),2)</f>
        <v>0</v>
      </c>
      <c r="J25" s="15">
        <f t="shared" si="2"/>
        <v>7</v>
      </c>
      <c r="K25" s="15">
        <f t="shared" si="3"/>
        <v>7</v>
      </c>
      <c r="L25" s="16">
        <f t="shared" si="4"/>
        <v>0</v>
      </c>
    </row>
    <row r="26" spans="1:12" ht="10.5">
      <c r="A26" s="8">
        <v>7</v>
      </c>
      <c r="D26" s="75">
        <v>30</v>
      </c>
      <c r="E26" s="15">
        <f>Input!$H$30+ROUND(Input!$C$30*LG2C!D26,2)</f>
        <v>10.5</v>
      </c>
      <c r="F26" s="15">
        <f>Input!$T$30+ROUND(Input!$O$30*LG2C!D26,2)</f>
        <v>10.5</v>
      </c>
      <c r="G26" s="15">
        <f t="shared" si="0"/>
        <v>0</v>
      </c>
      <c r="H26" s="16">
        <f t="shared" si="1"/>
        <v>0</v>
      </c>
      <c r="I26" s="15">
        <f>ROUND(D26*SUM(Input!$K$30:$M$30),2)</f>
        <v>0</v>
      </c>
      <c r="J26" s="15">
        <f t="shared" si="2"/>
        <v>10.5</v>
      </c>
      <c r="K26" s="15">
        <f t="shared" si="3"/>
        <v>10.5</v>
      </c>
      <c r="L26" s="16">
        <f t="shared" si="4"/>
        <v>0</v>
      </c>
    </row>
    <row r="27" spans="1:12" ht="10.5">
      <c r="A27" s="8">
        <v>8</v>
      </c>
      <c r="D27" s="75">
        <v>40</v>
      </c>
      <c r="E27" s="15">
        <f>Input!$H$30+ROUND(Input!$C$30*LG2C!D27,2)</f>
        <v>14</v>
      </c>
      <c r="F27" s="15">
        <f>Input!$T$30+ROUND(Input!$O$30*LG2C!D27,2)</f>
        <v>14</v>
      </c>
      <c r="G27" s="15">
        <f t="shared" si="0"/>
        <v>0</v>
      </c>
      <c r="H27" s="16">
        <f t="shared" si="1"/>
        <v>0</v>
      </c>
      <c r="I27" s="15">
        <f>ROUND(D27*SUM(Input!$K$30:$M$30),2)</f>
        <v>0</v>
      </c>
      <c r="J27" s="15">
        <f t="shared" si="2"/>
        <v>14</v>
      </c>
      <c r="K27" s="15">
        <f t="shared" si="3"/>
        <v>14</v>
      </c>
      <c r="L27" s="16">
        <f t="shared" si="4"/>
        <v>0</v>
      </c>
    </row>
    <row r="28" spans="1:12" ht="10.5">
      <c r="A28" s="8">
        <v>9</v>
      </c>
      <c r="D28" s="75">
        <v>50</v>
      </c>
      <c r="E28" s="15">
        <f>Input!$H$30+ROUND(Input!$C$30*LG2C!D28,2)</f>
        <v>17.5</v>
      </c>
      <c r="F28" s="15">
        <f>Input!$T$30+ROUND(Input!$O$30*LG2C!D28,2)</f>
        <v>17.5</v>
      </c>
      <c r="G28" s="15">
        <f t="shared" si="0"/>
        <v>0</v>
      </c>
      <c r="H28" s="16">
        <f t="shared" si="1"/>
        <v>0</v>
      </c>
      <c r="I28" s="15">
        <f>ROUND(D28*SUM(Input!$K$30:$M$30),2)</f>
        <v>0</v>
      </c>
      <c r="J28" s="15">
        <f t="shared" si="2"/>
        <v>17.5</v>
      </c>
      <c r="K28" s="15">
        <f t="shared" si="3"/>
        <v>17.5</v>
      </c>
      <c r="L28" s="16">
        <f t="shared" si="4"/>
        <v>0</v>
      </c>
    </row>
    <row r="29" spans="1:12" ht="10.5">
      <c r="A29" s="8">
        <v>10</v>
      </c>
      <c r="D29" s="75">
        <v>60</v>
      </c>
      <c r="E29" s="15">
        <f>Input!$H$30+ROUND(Input!$C$30*LG2C!D29,2)</f>
        <v>21</v>
      </c>
      <c r="F29" s="15">
        <f>Input!$T$30+ROUND(Input!$O$30*LG2C!D29,2)</f>
        <v>21</v>
      </c>
      <c r="G29" s="15">
        <f>F29-E29</f>
        <v>0</v>
      </c>
      <c r="H29" s="16">
        <f t="shared" si="1"/>
        <v>0</v>
      </c>
      <c r="I29" s="15">
        <f>ROUND(D29*SUM(Input!$K$30:$M$30),2)</f>
        <v>0</v>
      </c>
      <c r="J29" s="15">
        <f>E29+I29</f>
        <v>21</v>
      </c>
      <c r="K29" s="15">
        <f>F29+I29</f>
        <v>21</v>
      </c>
      <c r="L29" s="16">
        <f t="shared" si="4"/>
        <v>0</v>
      </c>
    </row>
    <row r="30" spans="1:12" ht="10.5">
      <c r="A30" s="8">
        <v>11</v>
      </c>
      <c r="D30" s="75">
        <f>E33</f>
        <v>79</v>
      </c>
      <c r="E30" s="15">
        <f>Input!$H$30+ROUND(Input!$C$30*LG2C!D30,2)</f>
        <v>27.65</v>
      </c>
      <c r="F30" s="15">
        <f>Input!$T$30+ROUND(Input!$O$30*LG2C!D30,2)</f>
        <v>27.65</v>
      </c>
      <c r="G30" s="15">
        <f t="shared" si="0"/>
        <v>0</v>
      </c>
      <c r="H30" s="16">
        <f t="shared" si="1"/>
        <v>0</v>
      </c>
      <c r="I30" s="15">
        <f>ROUND(D30*SUM(Input!$K$30:$M$30),2)</f>
        <v>0</v>
      </c>
      <c r="J30" s="15">
        <f t="shared" si="2"/>
        <v>27.65</v>
      </c>
      <c r="K30" s="15">
        <f t="shared" si="3"/>
        <v>27.65</v>
      </c>
      <c r="L30" s="16">
        <f t="shared" si="4"/>
        <v>0</v>
      </c>
    </row>
    <row r="31" spans="1:12" ht="10.5">
      <c r="A31" s="8">
        <v>12</v>
      </c>
      <c r="D31" s="75">
        <v>90</v>
      </c>
      <c r="E31" s="15">
        <f>Input!$H$30+ROUND(Input!$C$30*LG2C!D31,2)</f>
        <v>31.5</v>
      </c>
      <c r="F31" s="15">
        <f>Input!$T$30+ROUND(Input!$O$30*LG2C!D31,2)</f>
        <v>31.5</v>
      </c>
      <c r="G31" s="15">
        <f>F31-E31</f>
        <v>0</v>
      </c>
      <c r="H31" s="16">
        <f t="shared" si="1"/>
        <v>0</v>
      </c>
      <c r="I31" s="15">
        <f>ROUND(D31*SUM(Input!$K$30:$M$30),2)</f>
        <v>0</v>
      </c>
      <c r="J31" s="15">
        <f>E31+I31</f>
        <v>31.5</v>
      </c>
      <c r="K31" s="15">
        <f>F31+I31</f>
        <v>31.5</v>
      </c>
      <c r="L31" s="16">
        <f t="shared" si="4"/>
        <v>0</v>
      </c>
    </row>
    <row r="32" spans="1:12" ht="10.5">
      <c r="A32" s="8"/>
      <c r="D32" s="8"/>
      <c r="E32" s="8"/>
      <c r="F32" s="8"/>
      <c r="G32" s="8"/>
      <c r="H32" s="20"/>
      <c r="I32" s="8"/>
      <c r="J32" s="8"/>
      <c r="K32" s="8"/>
      <c r="L32" s="8"/>
    </row>
    <row r="33" spans="1:5" ht="10.5">
      <c r="A33" s="12"/>
      <c r="C33" s="10" t="s">
        <v>127</v>
      </c>
      <c r="E33" s="18">
        <f>Input!AJ30</f>
        <v>79</v>
      </c>
    </row>
    <row r="37" ht="10.5">
      <c r="B37" s="10" t="s">
        <v>164</v>
      </c>
    </row>
  </sheetData>
  <mergeCells count="5">
    <mergeCell ref="A5:L5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I21" sqref="I21"/>
    </sheetView>
  </sheetViews>
  <sheetFormatPr defaultColWidth="9.00390625" defaultRowHeight="14.25"/>
  <cols>
    <col min="1" max="1" width="9.125" style="10" customWidth="1"/>
    <col min="2" max="2" width="10.25390625" style="10" customWidth="1"/>
    <col min="3" max="3" width="9.625" style="10" customWidth="1"/>
    <col min="4" max="10" width="9.125" style="10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153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54</v>
      </c>
      <c r="C20" s="8" t="s">
        <v>42</v>
      </c>
      <c r="D20" s="14">
        <v>3</v>
      </c>
      <c r="E20" s="15">
        <f>Input!$H$31+ROUND(Input!$C$31*2,2)+ROUND(Input!$D$31*(LG3!D20-2),2)</f>
        <v>1.5499999999999998</v>
      </c>
      <c r="F20" s="15">
        <f>Input!$T$31+ROUND(Input!$O$31*2,2)+ROUND(Input!$P$31*(LG3!D20-2),2)</f>
        <v>1.5499999999999998</v>
      </c>
      <c r="G20" s="15">
        <f>F20-E20</f>
        <v>0</v>
      </c>
      <c r="H20" s="16">
        <f>ROUND(G20/E20,3)</f>
        <v>0</v>
      </c>
      <c r="I20" s="15">
        <f>ROUND(D20*SUM(Input!$K$31:$M$31),2)</f>
        <v>0</v>
      </c>
      <c r="J20" s="15">
        <f>E20+I20</f>
        <v>1.5499999999999998</v>
      </c>
      <c r="K20" s="15">
        <f>F20+I20</f>
        <v>1.5499999999999998</v>
      </c>
      <c r="L20" s="16">
        <f>ROUND((K20-J20)/J20,3)</f>
        <v>0</v>
      </c>
    </row>
    <row r="21" spans="1:12" ht="10.5">
      <c r="A21" s="8">
        <v>2</v>
      </c>
      <c r="B21" s="8" t="s">
        <v>62</v>
      </c>
      <c r="C21" s="8" t="s">
        <v>43</v>
      </c>
      <c r="D21" s="14">
        <v>8</v>
      </c>
      <c r="E21" s="15">
        <f>Input!$H$31+ROUND(Input!$C$31*2,2)+ROUND(Input!$D$31*(LG3!D21-2),2)</f>
        <v>3.3</v>
      </c>
      <c r="F21" s="15">
        <f>Input!$T$31+ROUND(Input!$O$31*2,2)+ROUND(Input!$P$31*(LG3!D21-2),2)</f>
        <v>3.3</v>
      </c>
      <c r="G21" s="15">
        <f aca="true" t="shared" si="0" ref="G21:G31">F21-E21</f>
        <v>0</v>
      </c>
      <c r="H21" s="16">
        <f aca="true" t="shared" si="1" ref="H21:H31">ROUND(G21/E21,3)</f>
        <v>0</v>
      </c>
      <c r="I21" s="15">
        <f>ROUND(D21*SUM(Input!$K$31:$M$31),2)</f>
        <v>0</v>
      </c>
      <c r="J21" s="15">
        <f aca="true" t="shared" si="2" ref="J21:J31">E21+I21</f>
        <v>3.3</v>
      </c>
      <c r="K21" s="15">
        <f aca="true" t="shared" si="3" ref="K21:K31">F21+I21</f>
        <v>3.3</v>
      </c>
      <c r="L21" s="16">
        <f aca="true" t="shared" si="4" ref="L21:L31">ROUND((K21-J21)/J21,3)</f>
        <v>0</v>
      </c>
    </row>
    <row r="22" spans="1:12" ht="10.5">
      <c r="A22" s="8">
        <v>3</v>
      </c>
      <c r="B22" s="8" t="s">
        <v>41</v>
      </c>
      <c r="D22" s="14">
        <v>10</v>
      </c>
      <c r="E22" s="15">
        <f>Input!$H$31+ROUND(Input!$C$31*2,2)+ROUND(Input!$D$31*(LG3!D22-2),2)</f>
        <v>4</v>
      </c>
      <c r="F22" s="15">
        <f>Input!$T$31+ROUND(Input!$O$31*2,2)+ROUND(Input!$P$31*(LG3!D22-2),2)</f>
        <v>4</v>
      </c>
      <c r="G22" s="15">
        <f t="shared" si="0"/>
        <v>0</v>
      </c>
      <c r="H22" s="16">
        <f t="shared" si="1"/>
        <v>0</v>
      </c>
      <c r="I22" s="15">
        <f>ROUND(D22*SUM(Input!$K$31:$M$31),2)</f>
        <v>0</v>
      </c>
      <c r="J22" s="15">
        <f t="shared" si="2"/>
        <v>4</v>
      </c>
      <c r="K22" s="15">
        <f t="shared" si="3"/>
        <v>4</v>
      </c>
      <c r="L22" s="16">
        <f t="shared" si="4"/>
        <v>0</v>
      </c>
    </row>
    <row r="23" spans="1:12" ht="10.5">
      <c r="A23" s="8">
        <v>4</v>
      </c>
      <c r="B23" s="8"/>
      <c r="D23" s="14">
        <v>12</v>
      </c>
      <c r="E23" s="15">
        <f>Input!$H$31+ROUND(Input!$C$31*2,2)+ROUND(Input!$D$31*(LG3!D23-2),2)</f>
        <v>4.7</v>
      </c>
      <c r="F23" s="15">
        <f>Input!$T$31+ROUND(Input!$O$31*2,2)+ROUND(Input!$P$31*(LG3!D23-2),2)</f>
        <v>4.7</v>
      </c>
      <c r="G23" s="15">
        <f t="shared" si="0"/>
        <v>0</v>
      </c>
      <c r="H23" s="16">
        <f t="shared" si="1"/>
        <v>0</v>
      </c>
      <c r="I23" s="15">
        <f>ROUND(D23*SUM(Input!$K$31:$M$31),2)</f>
        <v>0</v>
      </c>
      <c r="J23" s="15">
        <f t="shared" si="2"/>
        <v>4.7</v>
      </c>
      <c r="K23" s="15">
        <f t="shared" si="3"/>
        <v>4.7</v>
      </c>
      <c r="L23" s="16">
        <f t="shared" si="4"/>
        <v>0</v>
      </c>
    </row>
    <row r="24" spans="1:12" ht="10.5">
      <c r="A24" s="8">
        <v>5</v>
      </c>
      <c r="B24" s="8"/>
      <c r="D24" s="14">
        <v>16</v>
      </c>
      <c r="E24" s="15">
        <f>Input!$H$31+ROUND(Input!$C$31*2,2)+ROUND(Input!$D$31*(LG3!D24-2),2)</f>
        <v>6.1000000000000005</v>
      </c>
      <c r="F24" s="15">
        <f>Input!$T$31+ROUND(Input!$O$31*2,2)+ROUND(Input!$P$31*(LG3!D24-2),2)</f>
        <v>6.1000000000000005</v>
      </c>
      <c r="G24" s="15">
        <f t="shared" si="0"/>
        <v>0</v>
      </c>
      <c r="H24" s="16">
        <f t="shared" si="1"/>
        <v>0</v>
      </c>
      <c r="I24" s="15">
        <f>ROUND(D24*SUM(Input!$K$31:$M$31),2)</f>
        <v>0</v>
      </c>
      <c r="J24" s="15">
        <f t="shared" si="2"/>
        <v>6.1000000000000005</v>
      </c>
      <c r="K24" s="15">
        <f t="shared" si="3"/>
        <v>6.1000000000000005</v>
      </c>
      <c r="L24" s="16">
        <f t="shared" si="4"/>
        <v>0</v>
      </c>
    </row>
    <row r="25" spans="1:12" ht="10.5">
      <c r="A25" s="8">
        <v>6</v>
      </c>
      <c r="B25" s="9"/>
      <c r="D25" s="14">
        <v>20</v>
      </c>
      <c r="E25" s="15">
        <f>Input!$H$31+ROUND(Input!$C$31*2,2)+ROUND(Input!$D$31*(LG3!D25-2),2)</f>
        <v>7.5</v>
      </c>
      <c r="F25" s="15">
        <f>Input!$T$31+ROUND(Input!$O$31*2,2)+ROUND(Input!$P$31*(LG3!D25-2),2)</f>
        <v>7.5</v>
      </c>
      <c r="G25" s="15">
        <f t="shared" si="0"/>
        <v>0</v>
      </c>
      <c r="H25" s="16">
        <f t="shared" si="1"/>
        <v>0</v>
      </c>
      <c r="I25" s="15">
        <f>ROUND(D25*SUM(Input!$K$31:$M$31),2)</f>
        <v>0</v>
      </c>
      <c r="J25" s="15">
        <f t="shared" si="2"/>
        <v>7.5</v>
      </c>
      <c r="K25" s="15">
        <f t="shared" si="3"/>
        <v>7.5</v>
      </c>
      <c r="L25" s="16">
        <f t="shared" si="4"/>
        <v>0</v>
      </c>
    </row>
    <row r="26" spans="1:12" ht="10.5">
      <c r="A26" s="8">
        <v>7</v>
      </c>
      <c r="D26" s="14">
        <v>30</v>
      </c>
      <c r="E26" s="15">
        <f>Input!$H$31+ROUND(Input!$C$31*2,2)+ROUND(Input!$D$31*(LG3!D26-2),2)</f>
        <v>11</v>
      </c>
      <c r="F26" s="15">
        <f>Input!$T$31+ROUND(Input!$O$31*2,2)+ROUND(Input!$P$31*(LG3!D26-2),2)</f>
        <v>11</v>
      </c>
      <c r="G26" s="15">
        <f t="shared" si="0"/>
        <v>0</v>
      </c>
      <c r="H26" s="16">
        <f t="shared" si="1"/>
        <v>0</v>
      </c>
      <c r="I26" s="15">
        <f>ROUND(D26*SUM(Input!$K$31:$M$31),2)</f>
        <v>0</v>
      </c>
      <c r="J26" s="15">
        <f t="shared" si="2"/>
        <v>11</v>
      </c>
      <c r="K26" s="15">
        <f t="shared" si="3"/>
        <v>11</v>
      </c>
      <c r="L26" s="16">
        <f t="shared" si="4"/>
        <v>0</v>
      </c>
    </row>
    <row r="27" spans="1:12" ht="10.5">
      <c r="A27" s="8">
        <v>8</v>
      </c>
      <c r="D27" s="14">
        <v>40</v>
      </c>
      <c r="E27" s="15">
        <f>Input!$H$31+ROUND(Input!$C$31*2,2)+ROUND(Input!$D$31*(LG3!D27-2),2)</f>
        <v>14.5</v>
      </c>
      <c r="F27" s="15">
        <f>Input!$T$31+ROUND(Input!$O$31*2,2)+ROUND(Input!$P$31*(LG3!D27-2),2)</f>
        <v>14.5</v>
      </c>
      <c r="G27" s="15">
        <f t="shared" si="0"/>
        <v>0</v>
      </c>
      <c r="H27" s="16">
        <f t="shared" si="1"/>
        <v>0</v>
      </c>
      <c r="I27" s="15">
        <f>ROUND(D27*SUM(Input!$K$31:$M$31),2)</f>
        <v>0</v>
      </c>
      <c r="J27" s="15">
        <f t="shared" si="2"/>
        <v>14.5</v>
      </c>
      <c r="K27" s="15">
        <f t="shared" si="3"/>
        <v>14.5</v>
      </c>
      <c r="L27" s="16">
        <f t="shared" si="4"/>
        <v>0</v>
      </c>
    </row>
    <row r="28" spans="1:12" ht="10.5">
      <c r="A28" s="8">
        <v>9</v>
      </c>
      <c r="D28" s="14">
        <f>E33</f>
        <v>41</v>
      </c>
      <c r="E28" s="15">
        <f>Input!$H$31+ROUND(Input!$C$31*2,2)+ROUND(Input!$D$31*(LG3!D28-2),2)</f>
        <v>14.85</v>
      </c>
      <c r="F28" s="15">
        <f>Input!$T$31+ROUND(Input!$O$31*2,2)+ROUND(Input!$P$31*(LG3!D28-2),2)</f>
        <v>14.85</v>
      </c>
      <c r="G28" s="15">
        <f>F28-E28</f>
        <v>0</v>
      </c>
      <c r="H28" s="16">
        <f t="shared" si="1"/>
        <v>0</v>
      </c>
      <c r="I28" s="15">
        <f>ROUND(D28*SUM(Input!$K$31:$M$31),2)</f>
        <v>0</v>
      </c>
      <c r="J28" s="15">
        <f>E28+I28</f>
        <v>14.85</v>
      </c>
      <c r="K28" s="15">
        <f>F28+I28</f>
        <v>14.85</v>
      </c>
      <c r="L28" s="16">
        <f t="shared" si="4"/>
        <v>0</v>
      </c>
    </row>
    <row r="29" spans="1:12" ht="10.5">
      <c r="A29" s="8">
        <v>10</v>
      </c>
      <c r="D29" s="14">
        <v>50</v>
      </c>
      <c r="E29" s="15">
        <f>Input!$H$31+ROUND(Input!$C$31*2,2)+ROUND(Input!$D$31*(LG3!D29-2),2)</f>
        <v>18</v>
      </c>
      <c r="F29" s="15">
        <f>Input!$T$31+ROUND(Input!$O$31*2,2)+ROUND(Input!$P$31*(LG3!D29-2),2)</f>
        <v>18</v>
      </c>
      <c r="G29" s="15">
        <f t="shared" si="0"/>
        <v>0</v>
      </c>
      <c r="H29" s="16">
        <f t="shared" si="1"/>
        <v>0</v>
      </c>
      <c r="I29" s="15">
        <f>ROUND(D29*SUM(Input!$K$31:$M$31),2)</f>
        <v>0</v>
      </c>
      <c r="J29" s="15">
        <f t="shared" si="2"/>
        <v>18</v>
      </c>
      <c r="K29" s="15">
        <f t="shared" si="3"/>
        <v>18</v>
      </c>
      <c r="L29" s="16">
        <f t="shared" si="4"/>
        <v>0</v>
      </c>
    </row>
    <row r="30" spans="1:12" ht="10.5">
      <c r="A30" s="8">
        <v>11</v>
      </c>
      <c r="D30" s="14">
        <v>60</v>
      </c>
      <c r="E30" s="15">
        <f>Input!$H$31+ROUND(Input!$C$31*2,2)+ROUND(Input!$D$31*(LG3!D30-2),2)</f>
        <v>21.5</v>
      </c>
      <c r="F30" s="15">
        <f>Input!$T$31+ROUND(Input!$O$31*2,2)+ROUND(Input!$P$31*(LG3!D30-2),2)</f>
        <v>21.5</v>
      </c>
      <c r="G30" s="15">
        <f t="shared" si="0"/>
        <v>0</v>
      </c>
      <c r="H30" s="16">
        <f t="shared" si="1"/>
        <v>0</v>
      </c>
      <c r="I30" s="15">
        <f>ROUND(D30*SUM(Input!$K$31:$M$31),2)</f>
        <v>0</v>
      </c>
      <c r="J30" s="15">
        <f t="shared" si="2"/>
        <v>21.5</v>
      </c>
      <c r="K30" s="15">
        <f t="shared" si="3"/>
        <v>21.5</v>
      </c>
      <c r="L30" s="16">
        <f t="shared" si="4"/>
        <v>0</v>
      </c>
    </row>
    <row r="31" spans="1:12" ht="10.5">
      <c r="A31" s="8">
        <v>12</v>
      </c>
      <c r="D31" s="14">
        <v>70</v>
      </c>
      <c r="E31" s="15">
        <f>Input!$H$31+ROUND(Input!$C$31*2,2)+ROUND(Input!$D$31*(LG3!D31-2),2)</f>
        <v>25</v>
      </c>
      <c r="F31" s="15">
        <f>Input!$T$31+ROUND(Input!$O$31*2,2)+ROUND(Input!$P$31*(LG3!D31-2),2)</f>
        <v>25</v>
      </c>
      <c r="G31" s="15">
        <f t="shared" si="0"/>
        <v>0</v>
      </c>
      <c r="H31" s="16">
        <f t="shared" si="1"/>
        <v>0</v>
      </c>
      <c r="I31" s="15">
        <f>ROUND(D31*SUM(Input!$K$31:$M$31),2)</f>
        <v>0</v>
      </c>
      <c r="J31" s="15">
        <f t="shared" si="2"/>
        <v>25</v>
      </c>
      <c r="K31" s="15">
        <f t="shared" si="3"/>
        <v>25</v>
      </c>
      <c r="L31" s="16">
        <f t="shared" si="4"/>
        <v>0</v>
      </c>
    </row>
    <row r="32" spans="1:12" ht="10.5">
      <c r="A32" s="8"/>
      <c r="D32" s="8"/>
      <c r="E32" s="8"/>
      <c r="F32" s="8"/>
      <c r="G32" s="8"/>
      <c r="H32" s="8"/>
      <c r="I32" s="8"/>
      <c r="J32" s="8"/>
      <c r="K32" s="8"/>
      <c r="L32" s="8"/>
    </row>
    <row r="33" spans="1:5" ht="10.5">
      <c r="A33" s="12"/>
      <c r="C33" s="10" t="s">
        <v>127</v>
      </c>
      <c r="E33" s="18">
        <f>Input!AJ31</f>
        <v>41</v>
      </c>
    </row>
    <row r="37" ht="10.5">
      <c r="B37" s="10" t="s">
        <v>164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F20" sqref="F20"/>
    </sheetView>
  </sheetViews>
  <sheetFormatPr defaultColWidth="9.00390625" defaultRowHeight="14.25"/>
  <cols>
    <col min="1" max="1" width="9.125" style="10" customWidth="1"/>
    <col min="2" max="2" width="10.25390625" style="10" customWidth="1"/>
    <col min="3" max="3" width="9.625" style="10" customWidth="1"/>
    <col min="4" max="10" width="9.125" style="10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152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55</v>
      </c>
      <c r="C20" s="8" t="s">
        <v>42</v>
      </c>
      <c r="D20" s="14">
        <v>1</v>
      </c>
      <c r="E20" s="15">
        <f>Input!$H$32+ROUND(Input!$C$32*LG4!D20,2)</f>
        <v>0.4</v>
      </c>
      <c r="F20" s="15">
        <f>Input!$T$32+ROUND(Input!$O$32*LG4!D20,2)</f>
        <v>0.4</v>
      </c>
      <c r="G20" s="15">
        <f>F20-E20</f>
        <v>0</v>
      </c>
      <c r="H20" s="16">
        <f>ROUND(G20/E20,3)</f>
        <v>0</v>
      </c>
      <c r="I20" s="15">
        <f>ROUND(D20*SUM(Input!$K$32:$M$32)*LG4!D20,2)</f>
        <v>0</v>
      </c>
      <c r="J20" s="15">
        <f>E20+I20</f>
        <v>0.4</v>
      </c>
      <c r="K20" s="15">
        <f>F20+I20</f>
        <v>0.4</v>
      </c>
      <c r="L20" s="16">
        <f>ROUND((K20-J20)/J20,2)</f>
        <v>0</v>
      </c>
    </row>
    <row r="21" spans="1:12" ht="10.5">
      <c r="A21" s="8">
        <v>2</v>
      </c>
      <c r="B21" s="8" t="s">
        <v>62</v>
      </c>
      <c r="C21" s="8" t="s">
        <v>43</v>
      </c>
      <c r="D21" s="14">
        <v>3</v>
      </c>
      <c r="E21" s="15">
        <f>Input!$H$32+ROUND(Input!$C$32*LG4!D21,2)</f>
        <v>1.2</v>
      </c>
      <c r="F21" s="15">
        <f>Input!$T$32+ROUND(Input!$O$32*LG4!D21,2)</f>
        <v>1.2</v>
      </c>
      <c r="G21" s="15">
        <f aca="true" t="shared" si="0" ref="G21:G31">F21-E21</f>
        <v>0</v>
      </c>
      <c r="H21" s="16">
        <f aca="true" t="shared" si="1" ref="H21:H31">ROUND(G21/E21,3)</f>
        <v>0</v>
      </c>
      <c r="I21" s="15">
        <f>ROUND(D21*SUM(Input!$K$32:$M$32)*LG4!D21,2)</f>
        <v>0</v>
      </c>
      <c r="J21" s="15">
        <f aca="true" t="shared" si="2" ref="J21:J31">E21+I21</f>
        <v>1.2</v>
      </c>
      <c r="K21" s="15">
        <f aca="true" t="shared" si="3" ref="K21:K31">F21+I21</f>
        <v>1.2</v>
      </c>
      <c r="L21" s="16">
        <f aca="true" t="shared" si="4" ref="L21:L31">ROUND((K21-J21)/J21,2)</f>
        <v>0</v>
      </c>
    </row>
    <row r="22" spans="1:12" ht="10.5">
      <c r="A22" s="8">
        <v>3</v>
      </c>
      <c r="B22" s="8" t="s">
        <v>41</v>
      </c>
      <c r="D22" s="14">
        <v>6</v>
      </c>
      <c r="E22" s="15">
        <f>Input!$H$32+ROUND(Input!$C$32*LG4!D22,2)</f>
        <v>2.4</v>
      </c>
      <c r="F22" s="15">
        <f>Input!$T$32+ROUND(Input!$O$32*LG4!D22,2)</f>
        <v>2.4</v>
      </c>
      <c r="G22" s="15">
        <f t="shared" si="0"/>
        <v>0</v>
      </c>
      <c r="H22" s="16">
        <f t="shared" si="1"/>
        <v>0</v>
      </c>
      <c r="I22" s="15">
        <f>ROUND(D22*SUM(Input!$K$32:$M$32)*LG4!D22,2)</f>
        <v>0</v>
      </c>
      <c r="J22" s="15">
        <f t="shared" si="2"/>
        <v>2.4</v>
      </c>
      <c r="K22" s="15">
        <f t="shared" si="3"/>
        <v>2.4</v>
      </c>
      <c r="L22" s="16">
        <f t="shared" si="4"/>
        <v>0</v>
      </c>
    </row>
    <row r="23" spans="1:12" ht="10.5">
      <c r="A23" s="8">
        <v>4</v>
      </c>
      <c r="B23" s="8"/>
      <c r="D23" s="14">
        <v>8</v>
      </c>
      <c r="E23" s="15">
        <f>Input!$H$32+ROUND(Input!$C$32*LG4!D23,2)</f>
        <v>3.2</v>
      </c>
      <c r="F23" s="15">
        <f>Input!$T$32+ROUND(Input!$O$32*LG4!D23,2)</f>
        <v>3.2</v>
      </c>
      <c r="G23" s="15">
        <f t="shared" si="0"/>
        <v>0</v>
      </c>
      <c r="H23" s="16">
        <f t="shared" si="1"/>
        <v>0</v>
      </c>
      <c r="I23" s="15">
        <f>ROUND(D23*SUM(Input!$K$32:$M$32)*LG4!D23,2)</f>
        <v>0</v>
      </c>
      <c r="J23" s="15">
        <f t="shared" si="2"/>
        <v>3.2</v>
      </c>
      <c r="K23" s="15">
        <f t="shared" si="3"/>
        <v>3.2</v>
      </c>
      <c r="L23" s="16">
        <f t="shared" si="4"/>
        <v>0</v>
      </c>
    </row>
    <row r="24" spans="1:12" ht="10.5">
      <c r="A24" s="8">
        <v>5</v>
      </c>
      <c r="B24" s="8"/>
      <c r="D24" s="14">
        <v>10</v>
      </c>
      <c r="E24" s="15">
        <f>Input!$H$32+ROUND(Input!$C$32*LG4!D24,2)</f>
        <v>4</v>
      </c>
      <c r="F24" s="15">
        <f>Input!$T$32+ROUND(Input!$O$32*LG4!D24,2)</f>
        <v>4</v>
      </c>
      <c r="G24" s="15">
        <f t="shared" si="0"/>
        <v>0</v>
      </c>
      <c r="H24" s="16">
        <f t="shared" si="1"/>
        <v>0</v>
      </c>
      <c r="I24" s="15">
        <f>ROUND(D24*SUM(Input!$K$32:$M$32)*LG4!D24,2)</f>
        <v>0</v>
      </c>
      <c r="J24" s="15">
        <f t="shared" si="2"/>
        <v>4</v>
      </c>
      <c r="K24" s="15">
        <f t="shared" si="3"/>
        <v>4</v>
      </c>
      <c r="L24" s="16">
        <f t="shared" si="4"/>
        <v>0</v>
      </c>
    </row>
    <row r="25" spans="1:12" ht="10.5">
      <c r="A25" s="8">
        <v>6</v>
      </c>
      <c r="B25" s="9"/>
      <c r="D25" s="14">
        <v>12</v>
      </c>
      <c r="E25" s="15">
        <f>Input!$H$32+ROUND(Input!$C$32*LG4!D25,2)</f>
        <v>4.8</v>
      </c>
      <c r="F25" s="15">
        <f>Input!$T$32+ROUND(Input!$O$32*LG4!D25,2)</f>
        <v>4.8</v>
      </c>
      <c r="G25" s="15">
        <f t="shared" si="0"/>
        <v>0</v>
      </c>
      <c r="H25" s="16">
        <f t="shared" si="1"/>
        <v>0</v>
      </c>
      <c r="I25" s="15">
        <f>ROUND(D25*SUM(Input!$K$32:$M$32)*LG4!D25,2)</f>
        <v>0</v>
      </c>
      <c r="J25" s="15">
        <f t="shared" si="2"/>
        <v>4.8</v>
      </c>
      <c r="K25" s="15">
        <f t="shared" si="3"/>
        <v>4.8</v>
      </c>
      <c r="L25" s="16">
        <f t="shared" si="4"/>
        <v>0</v>
      </c>
    </row>
    <row r="26" spans="1:12" ht="10.5">
      <c r="A26" s="8">
        <v>7</v>
      </c>
      <c r="D26" s="14">
        <v>16</v>
      </c>
      <c r="E26" s="15">
        <f>Input!$H$32+ROUND(Input!$C$32*LG4!D26,2)</f>
        <v>6.4</v>
      </c>
      <c r="F26" s="15">
        <f>Input!$T$32+ROUND(Input!$O$32*LG4!D26,2)</f>
        <v>6.4</v>
      </c>
      <c r="G26" s="15">
        <f t="shared" si="0"/>
        <v>0</v>
      </c>
      <c r="H26" s="16">
        <f t="shared" si="1"/>
        <v>0</v>
      </c>
      <c r="I26" s="15">
        <f>ROUND(D26*SUM(Input!$K$32:$M$32)*LG4!D26,2)</f>
        <v>0</v>
      </c>
      <c r="J26" s="15">
        <f t="shared" si="2"/>
        <v>6.4</v>
      </c>
      <c r="K26" s="15">
        <f t="shared" si="3"/>
        <v>6.4</v>
      </c>
      <c r="L26" s="16">
        <f t="shared" si="4"/>
        <v>0</v>
      </c>
    </row>
    <row r="27" spans="1:12" ht="10.5">
      <c r="A27" s="8">
        <v>8</v>
      </c>
      <c r="D27" s="14">
        <v>20</v>
      </c>
      <c r="E27" s="15">
        <f>Input!$H$32+ROUND(Input!$C$32*LG4!D27,2)</f>
        <v>8</v>
      </c>
      <c r="F27" s="15">
        <f>Input!$T$32+ROUND(Input!$O$32*LG4!D27,2)</f>
        <v>8</v>
      </c>
      <c r="G27" s="15">
        <f t="shared" si="0"/>
        <v>0</v>
      </c>
      <c r="H27" s="16">
        <f t="shared" si="1"/>
        <v>0</v>
      </c>
      <c r="I27" s="15">
        <f>ROUND(D27*SUM(Input!$K$32:$M$32)*LG4!D27,2)</f>
        <v>0</v>
      </c>
      <c r="J27" s="15">
        <f t="shared" si="2"/>
        <v>8</v>
      </c>
      <c r="K27" s="15">
        <f t="shared" si="3"/>
        <v>8</v>
      </c>
      <c r="L27" s="16">
        <f t="shared" si="4"/>
        <v>0</v>
      </c>
    </row>
    <row r="28" spans="1:12" ht="10.5">
      <c r="A28" s="8">
        <v>9</v>
      </c>
      <c r="D28" s="14">
        <f>E33</f>
        <v>23</v>
      </c>
      <c r="E28" s="15">
        <f>Input!$H$32+ROUND(Input!$C$32*LG4!D28,2)</f>
        <v>9.2</v>
      </c>
      <c r="F28" s="15">
        <f>Input!$T$32+ROUND(Input!$O$32*LG4!D28,2)</f>
        <v>9.2</v>
      </c>
      <c r="G28" s="15">
        <f>F28-E28</f>
        <v>0</v>
      </c>
      <c r="H28" s="16">
        <f t="shared" si="1"/>
        <v>0</v>
      </c>
      <c r="I28" s="15">
        <f>ROUND(D28*SUM(Input!$K$32:$M$32)*LG4!D28,2)</f>
        <v>0</v>
      </c>
      <c r="J28" s="15">
        <f>E28+I28</f>
        <v>9.2</v>
      </c>
      <c r="K28" s="15">
        <f>F28+I28</f>
        <v>9.2</v>
      </c>
      <c r="L28" s="16">
        <f t="shared" si="4"/>
        <v>0</v>
      </c>
    </row>
    <row r="29" spans="1:12" ht="10.5">
      <c r="A29" s="8">
        <v>10</v>
      </c>
      <c r="D29" s="14">
        <v>30</v>
      </c>
      <c r="E29" s="15">
        <f>Input!$H$32+ROUND(Input!$C$32*LG4!D29,2)</f>
        <v>12</v>
      </c>
      <c r="F29" s="15">
        <f>Input!$T$32+ROUND(Input!$O$32*LG4!D29,2)</f>
        <v>12</v>
      </c>
      <c r="G29" s="15">
        <f t="shared" si="0"/>
        <v>0</v>
      </c>
      <c r="H29" s="16">
        <f t="shared" si="1"/>
        <v>0</v>
      </c>
      <c r="I29" s="15">
        <f>ROUND(D29*SUM(Input!$K$32:$M$32)*LG4!D29,2)</f>
        <v>0</v>
      </c>
      <c r="J29" s="15">
        <f t="shared" si="2"/>
        <v>12</v>
      </c>
      <c r="K29" s="15">
        <f t="shared" si="3"/>
        <v>12</v>
      </c>
      <c r="L29" s="16">
        <f t="shared" si="4"/>
        <v>0</v>
      </c>
    </row>
    <row r="30" spans="1:12" ht="10.5">
      <c r="A30" s="8">
        <v>11</v>
      </c>
      <c r="D30" s="14">
        <v>40</v>
      </c>
      <c r="E30" s="15">
        <f>Input!$H$32+ROUND(Input!$C$32*LG4!D30,2)</f>
        <v>16</v>
      </c>
      <c r="F30" s="15">
        <f>Input!$T$32+ROUND(Input!$O$32*LG4!D30,2)</f>
        <v>16</v>
      </c>
      <c r="G30" s="15">
        <f t="shared" si="0"/>
        <v>0</v>
      </c>
      <c r="H30" s="16">
        <f t="shared" si="1"/>
        <v>0</v>
      </c>
      <c r="I30" s="15">
        <f>ROUND(D30*SUM(Input!$K$32:$M$32)*LG4!D30,2)</f>
        <v>0</v>
      </c>
      <c r="J30" s="15">
        <f t="shared" si="2"/>
        <v>16</v>
      </c>
      <c r="K30" s="15">
        <f t="shared" si="3"/>
        <v>16</v>
      </c>
      <c r="L30" s="16">
        <f t="shared" si="4"/>
        <v>0</v>
      </c>
    </row>
    <row r="31" spans="1:12" ht="10.5">
      <c r="A31" s="8">
        <v>12</v>
      </c>
      <c r="D31" s="14">
        <v>50</v>
      </c>
      <c r="E31" s="15">
        <f>Input!$H$32+ROUND(Input!$C$32*LG4!D31,2)</f>
        <v>20</v>
      </c>
      <c r="F31" s="15">
        <f>Input!$T$32+ROUND(Input!$O$32*LG4!D31,2)</f>
        <v>20</v>
      </c>
      <c r="G31" s="15">
        <f t="shared" si="0"/>
        <v>0</v>
      </c>
      <c r="H31" s="16">
        <f t="shared" si="1"/>
        <v>0</v>
      </c>
      <c r="I31" s="15">
        <f>ROUND(D31*SUM(Input!$K$32:$M$32)*LG4!D31,2)</f>
        <v>0</v>
      </c>
      <c r="J31" s="15">
        <f t="shared" si="2"/>
        <v>20</v>
      </c>
      <c r="K31" s="15">
        <f t="shared" si="3"/>
        <v>20</v>
      </c>
      <c r="L31" s="16">
        <f t="shared" si="4"/>
        <v>0</v>
      </c>
    </row>
    <row r="32" spans="1:12" ht="10.5">
      <c r="A32" s="8"/>
      <c r="D32" s="8"/>
      <c r="E32" s="8"/>
      <c r="F32" s="8"/>
      <c r="G32" s="8"/>
      <c r="H32" s="8"/>
      <c r="I32" s="8"/>
      <c r="J32" s="8"/>
      <c r="K32" s="8"/>
      <c r="L32" s="8"/>
    </row>
    <row r="33" spans="1:5" ht="10.5">
      <c r="A33" s="12"/>
      <c r="C33" s="10" t="s">
        <v>127</v>
      </c>
      <c r="E33" s="18">
        <f>Input!AJ32</f>
        <v>23</v>
      </c>
    </row>
    <row r="37" ht="10.5">
      <c r="B37" s="10" t="s">
        <v>164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2">
      <selection activeCell="F15" sqref="F15"/>
    </sheetView>
  </sheetViews>
  <sheetFormatPr defaultColWidth="9.00390625" defaultRowHeight="14.25"/>
  <cols>
    <col min="1" max="1" width="7.75390625" style="10" customWidth="1"/>
    <col min="2" max="2" width="12.75390625" style="10" customWidth="1"/>
    <col min="3" max="3" width="9.625" style="10" customWidth="1"/>
    <col min="4" max="10" width="9.125" style="10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151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56</v>
      </c>
      <c r="C20" s="8" t="s">
        <v>42</v>
      </c>
      <c r="D20" s="75">
        <v>10</v>
      </c>
      <c r="E20" s="15">
        <f>Input!$H$33+ROUND(Input!$C$33*1,2)+ROUND(Input!$D$33*(GSO!D20-1),2)+ROUND(Input!$J$33*GSO!D20,2)</f>
        <v>35.83</v>
      </c>
      <c r="F20" s="15">
        <f>Input!$T$33+ROUND(Input!$O$33*1,2)+ROUND(Input!$P$33*(GSO!D20-1),2)+ROUND(Input!$J$33*GSO!D20,2)</f>
        <v>46.35</v>
      </c>
      <c r="G20" s="15">
        <f>F20-E20</f>
        <v>10.520000000000003</v>
      </c>
      <c r="H20" s="16">
        <f>ROUND(G20/E20,3)</f>
        <v>0.294</v>
      </c>
      <c r="I20" s="15">
        <f>ROUND(D20*SUM(Input!$K$33:$M$33),2)</f>
        <v>84.35</v>
      </c>
      <c r="J20" s="15">
        <f>E20+I20</f>
        <v>120.17999999999999</v>
      </c>
      <c r="K20" s="15">
        <f>F20+I20</f>
        <v>130.7</v>
      </c>
      <c r="L20" s="16">
        <f>ROUND((K20-J20)/J20,3)</f>
        <v>0.088</v>
      </c>
    </row>
    <row r="21" spans="1:12" ht="10.5">
      <c r="A21" s="8">
        <v>2</v>
      </c>
      <c r="B21" s="8" t="s">
        <v>46</v>
      </c>
      <c r="C21" s="8" t="s">
        <v>43</v>
      </c>
      <c r="D21" s="75">
        <f>E39</f>
        <v>29</v>
      </c>
      <c r="E21" s="15">
        <f>Input!$H$33+ROUND(Input!$C$33*1,2)+ROUND(Input!$D$33*(GSO!D21-1),2)+ROUND(Input!$J$33*GSO!D21,2)</f>
        <v>71.58</v>
      </c>
      <c r="F21" s="15">
        <f>Input!$T$33+ROUND(Input!$O$33*1,2)+ROUND(Input!$P$33*(GSO!D21-1),2)+ROUND(Input!$J$33*GSO!D21,2)</f>
        <v>81.19</v>
      </c>
      <c r="G21" s="15">
        <f aca="true" t="shared" si="0" ref="G21:G32">F21-E21</f>
        <v>9.61</v>
      </c>
      <c r="H21" s="16">
        <f aca="true" t="shared" si="1" ref="H21:H37">ROUND(G21/E21,3)</f>
        <v>0.134</v>
      </c>
      <c r="I21" s="15">
        <f>ROUND(D21*SUM(Input!$K$33:$M$33),2)</f>
        <v>244.63</v>
      </c>
      <c r="J21" s="15">
        <f aca="true" t="shared" si="2" ref="J21:J32">E21+I21</f>
        <v>316.21</v>
      </c>
      <c r="K21" s="15">
        <f aca="true" t="shared" si="3" ref="K21:K32">F21+I21</f>
        <v>325.82</v>
      </c>
      <c r="L21" s="16">
        <f aca="true" t="shared" si="4" ref="L21:L37">ROUND((K21-J21)/J21,3)</f>
        <v>0.03</v>
      </c>
    </row>
    <row r="22" spans="1:12" ht="10.5">
      <c r="A22" s="8">
        <v>3</v>
      </c>
      <c r="B22" s="8" t="s">
        <v>47</v>
      </c>
      <c r="C22" s="8"/>
      <c r="D22" s="75">
        <v>30</v>
      </c>
      <c r="E22" s="15">
        <f>Input!$H$33+ROUND(Input!$C$33*1,2)+ROUND(Input!$D$33*(GSO!D22-1),2)+ROUND(Input!$J$33*GSO!D22,2)</f>
        <v>73.47</v>
      </c>
      <c r="F22" s="15">
        <f>Input!$T$33+ROUND(Input!$O$33*1,2)+ROUND(Input!$P$33*(GSO!D22-1),2)+ROUND(Input!$J$33*GSO!D22,2)</f>
        <v>83.03999999999999</v>
      </c>
      <c r="G22" s="15">
        <f>F22-E22</f>
        <v>9.569999999999993</v>
      </c>
      <c r="H22" s="16">
        <f t="shared" si="1"/>
        <v>0.13</v>
      </c>
      <c r="I22" s="15">
        <f>ROUND(D22*SUM(Input!$K$33:$M$33),2)</f>
        <v>253.06</v>
      </c>
      <c r="J22" s="15">
        <f>E22+I22</f>
        <v>326.53</v>
      </c>
      <c r="K22" s="15">
        <f>F22+I22</f>
        <v>336.1</v>
      </c>
      <c r="L22" s="16">
        <f t="shared" si="4"/>
        <v>0.029</v>
      </c>
    </row>
    <row r="23" spans="1:12" ht="10.5">
      <c r="A23" s="8">
        <v>4</v>
      </c>
      <c r="B23" s="8" t="s">
        <v>65</v>
      </c>
      <c r="D23" s="75">
        <v>50</v>
      </c>
      <c r="E23" s="15">
        <f>Input!$H$33+ROUND(Input!$C$33*1,2)+ROUND(Input!$D$33*(GSO!D23-1),2)+ROUND(Input!$J$33*GSO!D23,2)</f>
        <v>111.11</v>
      </c>
      <c r="F23" s="15">
        <f>Input!$T$33+ROUND(Input!$O$33*1,2)+ROUND(Input!$P$33*(GSO!D23-1),2)+ROUND(Input!$J$33*GSO!D23,2)</f>
        <v>119.72999999999999</v>
      </c>
      <c r="G23" s="15">
        <f t="shared" si="0"/>
        <v>8.61999999999999</v>
      </c>
      <c r="H23" s="16">
        <f t="shared" si="1"/>
        <v>0.078</v>
      </c>
      <c r="I23" s="15">
        <f>ROUND(D23*SUM(Input!$K$33:$M$33),2)</f>
        <v>421.77</v>
      </c>
      <c r="J23" s="15">
        <f t="shared" si="2"/>
        <v>532.88</v>
      </c>
      <c r="K23" s="15">
        <f t="shared" si="3"/>
        <v>541.5</v>
      </c>
      <c r="L23" s="16">
        <f t="shared" si="4"/>
        <v>0.016</v>
      </c>
    </row>
    <row r="24" spans="1:12" ht="10.5">
      <c r="A24" s="8">
        <v>5</v>
      </c>
      <c r="B24" s="8" t="s">
        <v>66</v>
      </c>
      <c r="D24" s="75">
        <v>70</v>
      </c>
      <c r="E24" s="15">
        <f>Input!$H$33+ROUND(Input!$C$33*1,2)+ROUND(Input!$D$33*49,2)+ROUND(Input!$E$33*(GSO!D24-50),2)+ROUND(Input!$J$33*GSO!D24,2)</f>
        <v>147.63</v>
      </c>
      <c r="F24" s="15">
        <f>Input!$T$33+ROUND(Input!$O$33*1,2)+ROUND(Input!$P$33*49,2)+ROUND(Input!$Q$33*(GSO!D24-50),2)+ROUND(Input!$J$33*GSO!D24,2)</f>
        <v>154.22</v>
      </c>
      <c r="G24" s="15">
        <f t="shared" si="0"/>
        <v>6.590000000000003</v>
      </c>
      <c r="H24" s="16">
        <f t="shared" si="1"/>
        <v>0.045</v>
      </c>
      <c r="I24" s="15">
        <f>ROUND(D24*SUM(Input!$K$33:$M$33),2)</f>
        <v>590.48</v>
      </c>
      <c r="J24" s="15">
        <f t="shared" si="2"/>
        <v>738.11</v>
      </c>
      <c r="K24" s="15">
        <f t="shared" si="3"/>
        <v>744.7</v>
      </c>
      <c r="L24" s="16">
        <f t="shared" si="4"/>
        <v>0.009</v>
      </c>
    </row>
    <row r="25" spans="1:12" ht="10.5">
      <c r="A25" s="8">
        <v>6</v>
      </c>
      <c r="D25" s="75">
        <v>100</v>
      </c>
      <c r="E25" s="15">
        <f>Input!$H$33+ROUND(Input!$C$33*1,2)+ROUND(Input!$D$33*49,2)+ROUND(Input!$E$33*(GSO!D25-50),2)+ROUND(Input!$J$33*GSO!D25,2)</f>
        <v>202.4</v>
      </c>
      <c r="F25" s="15">
        <f>Input!$T$33+ROUND(Input!$O$33*1,2)+ROUND(Input!$P$33*49,2)+ROUND(Input!$Q$33*(GSO!D25-50),2)+ROUND(Input!$J$33*GSO!D25,2)</f>
        <v>205.95999999999998</v>
      </c>
      <c r="G25" s="15">
        <f t="shared" si="0"/>
        <v>3.559999999999974</v>
      </c>
      <c r="H25" s="16">
        <f t="shared" si="1"/>
        <v>0.018</v>
      </c>
      <c r="I25" s="15">
        <f>ROUND(D25*SUM(Input!$K$33:$M$33),2)</f>
        <v>843.54</v>
      </c>
      <c r="J25" s="15">
        <f t="shared" si="2"/>
        <v>1045.94</v>
      </c>
      <c r="K25" s="15">
        <f t="shared" si="3"/>
        <v>1049.5</v>
      </c>
      <c r="L25" s="16">
        <f t="shared" si="4"/>
        <v>0.003</v>
      </c>
    </row>
    <row r="26" spans="1:12" ht="10.5">
      <c r="A26" s="8">
        <v>7</v>
      </c>
      <c r="B26" s="9"/>
      <c r="D26" s="75">
        <v>150</v>
      </c>
      <c r="E26" s="15">
        <f>Input!$H$33+ROUND(Input!$C$33*1,2)+ROUND(Input!$D$33*49,2)+ROUND(Input!$E$33*(GSO!D26-50),2)+ROUND(Input!$J$33*GSO!D26,2)</f>
        <v>293.69</v>
      </c>
      <c r="F26" s="15">
        <f>Input!$T$33+ROUND(Input!$O$33*1,2)+ROUND(Input!$P$33*49,2)+ROUND(Input!$Q$33*(GSO!D26-50),2)+ROUND(Input!$J$33*GSO!D26,2)</f>
        <v>292.2</v>
      </c>
      <c r="G26" s="15">
        <f t="shared" si="0"/>
        <v>-1.490000000000009</v>
      </c>
      <c r="H26" s="16">
        <f t="shared" si="1"/>
        <v>-0.005</v>
      </c>
      <c r="I26" s="15">
        <f>ROUND(D26*SUM(Input!$K$33:$M$33),2)</f>
        <v>1265.31</v>
      </c>
      <c r="J26" s="15">
        <f t="shared" si="2"/>
        <v>1559</v>
      </c>
      <c r="K26" s="15">
        <f t="shared" si="3"/>
        <v>1557.51</v>
      </c>
      <c r="L26" s="16">
        <f t="shared" si="4"/>
        <v>-0.001</v>
      </c>
    </row>
    <row r="27" spans="1:12" ht="10.5">
      <c r="A27" s="8">
        <v>8</v>
      </c>
      <c r="D27" s="75">
        <v>200</v>
      </c>
      <c r="E27" s="15">
        <f>Input!$H$33+ROUND(Input!$C$33*1,2)+ROUND(Input!$D$33*49,2)+ROUND(Input!$E$33*(GSO!D27-50),2)+ROUND(Input!$J$33*GSO!D27,2)</f>
        <v>384.98</v>
      </c>
      <c r="F27" s="15">
        <f>Input!$T$33+ROUND(Input!$O$33*1,2)+ROUND(Input!$P$33*49,2)+ROUND(Input!$Q$33*(GSO!D27-50),2)+ROUND(Input!$J$33*GSO!D27,2)</f>
        <v>378.43</v>
      </c>
      <c r="G27" s="15">
        <f t="shared" si="0"/>
        <v>-6.550000000000011</v>
      </c>
      <c r="H27" s="16">
        <f t="shared" si="1"/>
        <v>-0.017</v>
      </c>
      <c r="I27" s="15">
        <f>ROUND(D27*SUM(Input!$K$33:$M$33),2)</f>
        <v>1687.08</v>
      </c>
      <c r="J27" s="15">
        <f t="shared" si="2"/>
        <v>2072.06</v>
      </c>
      <c r="K27" s="15">
        <f t="shared" si="3"/>
        <v>2065.5099999999998</v>
      </c>
      <c r="L27" s="16">
        <f t="shared" si="4"/>
        <v>-0.003</v>
      </c>
    </row>
    <row r="28" spans="1:12" ht="10.5">
      <c r="A28" s="8">
        <v>9</v>
      </c>
      <c r="D28" s="75">
        <v>250</v>
      </c>
      <c r="E28" s="15">
        <f>Input!$H$33+ROUND(Input!$C$33*1,2)+ROUND(Input!$D$33*49,2)+ROUND(Input!$E$33*(GSO!D28-50),2)+ROUND(Input!$J$33*GSO!D28,2)</f>
        <v>476.27</v>
      </c>
      <c r="F28" s="15">
        <f>Input!$T$33+ROUND(Input!$O$33*1,2)+ROUND(Input!$P$33*49,2)+ROUND(Input!$Q$33*(GSO!D28-50),2)+ROUND(Input!$J$33*GSO!D28,2)</f>
        <v>464.66999999999996</v>
      </c>
      <c r="G28" s="15">
        <f t="shared" si="0"/>
        <v>-11.600000000000023</v>
      </c>
      <c r="H28" s="16">
        <f t="shared" si="1"/>
        <v>-0.024</v>
      </c>
      <c r="I28" s="15">
        <f>ROUND(D28*SUM(Input!$K$33:$M$33),2)</f>
        <v>2108.85</v>
      </c>
      <c r="J28" s="15">
        <f t="shared" si="2"/>
        <v>2585.12</v>
      </c>
      <c r="K28" s="15">
        <f t="shared" si="3"/>
        <v>2573.52</v>
      </c>
      <c r="L28" s="16">
        <f t="shared" si="4"/>
        <v>-0.004</v>
      </c>
    </row>
    <row r="29" spans="1:12" ht="10.5">
      <c r="A29" s="8">
        <v>10</v>
      </c>
      <c r="D29" s="75">
        <f>E40</f>
        <v>298</v>
      </c>
      <c r="E29" s="15">
        <f>Input!$H$33+ROUND(Input!$C$33*1,2)+ROUND(Input!$D$33*49,2)+ROUND(Input!$E$33*(GSO!D29-50),2)+ROUND(Input!$J$33*GSO!D29,2)</f>
        <v>563.9</v>
      </c>
      <c r="F29" s="15">
        <f>Input!$T$33+ROUND(Input!$O$33*1,2)+ROUND(Input!$P$33*49,2)+ROUND(Input!$Q$33*(GSO!D29-50),2)+ROUND(Input!$J$33*GSO!D29,2)</f>
        <v>547.4499999999999</v>
      </c>
      <c r="G29" s="15">
        <f t="shared" si="0"/>
        <v>-16.450000000000045</v>
      </c>
      <c r="H29" s="16">
        <f t="shared" si="1"/>
        <v>-0.029</v>
      </c>
      <c r="I29" s="15">
        <f>ROUND(D29*SUM(Input!$K$33:$M$33),2)</f>
        <v>2513.75</v>
      </c>
      <c r="J29" s="15">
        <f t="shared" si="2"/>
        <v>3077.65</v>
      </c>
      <c r="K29" s="15">
        <f t="shared" si="3"/>
        <v>3061.2</v>
      </c>
      <c r="L29" s="16">
        <f t="shared" si="4"/>
        <v>-0.005</v>
      </c>
    </row>
    <row r="30" spans="1:12" ht="10.5">
      <c r="A30" s="8">
        <v>11</v>
      </c>
      <c r="D30" s="75">
        <v>300</v>
      </c>
      <c r="E30" s="15">
        <f>Input!$H$33+ROUND(Input!$C$33*1,2)+ROUND(Input!$D$33*49,2)+ROUND(Input!$E$33*(GSO!D30-50),2)+ROUND(Input!$J$33*GSO!D30,2)</f>
        <v>567.56</v>
      </c>
      <c r="F30" s="15">
        <f>Input!$T$33+ROUND(Input!$O$33*1,2)+ROUND(Input!$P$33*49,2)+ROUND(Input!$Q$33*(GSO!D30-50),2)+ROUND(Input!$J$33*GSO!D30,2)</f>
        <v>550.9</v>
      </c>
      <c r="G30" s="15">
        <f>F30-E30</f>
        <v>-16.659999999999968</v>
      </c>
      <c r="H30" s="16">
        <f t="shared" si="1"/>
        <v>-0.029</v>
      </c>
      <c r="I30" s="15">
        <f>ROUND(D30*SUM(Input!$K$33:$M$33),2)</f>
        <v>2530.62</v>
      </c>
      <c r="J30" s="15">
        <f>E30+I30</f>
        <v>3098.18</v>
      </c>
      <c r="K30" s="15">
        <f>F30+I30</f>
        <v>3081.52</v>
      </c>
      <c r="L30" s="16">
        <f t="shared" si="4"/>
        <v>-0.005</v>
      </c>
    </row>
    <row r="31" spans="1:12" ht="10.5">
      <c r="A31" s="8">
        <v>12</v>
      </c>
      <c r="D31" s="75">
        <v>350</v>
      </c>
      <c r="E31" s="15">
        <f>Input!$H$33+ROUND(Input!$C$33*1,2)+ROUND(Input!$D$33*49,2)+ROUND(Input!$E$33*(GSO!D31-50),2)+ROUND(Input!$J$33*GSO!D31,2)</f>
        <v>658.85</v>
      </c>
      <c r="F31" s="15">
        <f>Input!$T$33+ROUND(Input!$O$33*1,2)+ROUND(Input!$P$33*49,2)+ROUND(Input!$Q$33*(GSO!D31-50),2)+ROUND(Input!$J$33*GSO!D31,2)</f>
        <v>637.14</v>
      </c>
      <c r="G31" s="15">
        <f t="shared" si="0"/>
        <v>-21.710000000000036</v>
      </c>
      <c r="H31" s="16">
        <f t="shared" si="1"/>
        <v>-0.033</v>
      </c>
      <c r="I31" s="15">
        <f>ROUND(D31*SUM(Input!$K$33:$M$33),2)</f>
        <v>2952.39</v>
      </c>
      <c r="J31" s="15">
        <f t="shared" si="2"/>
        <v>3611.24</v>
      </c>
      <c r="K31" s="15">
        <f t="shared" si="3"/>
        <v>3589.5299999999997</v>
      </c>
      <c r="L31" s="16">
        <f t="shared" si="4"/>
        <v>-0.006</v>
      </c>
    </row>
    <row r="32" spans="1:12" ht="10.5">
      <c r="A32" s="8">
        <v>13</v>
      </c>
      <c r="D32" s="75">
        <v>400</v>
      </c>
      <c r="E32" s="15">
        <f>Input!$H$33+ROUND(Input!$C$33*1,2)+ROUND(Input!$D$33*49,2)+ROUND(Input!$E$33*(GSO!D32-50),2)+ROUND(Input!$J$33*GSO!D32,2)</f>
        <v>750.1400000000001</v>
      </c>
      <c r="F32" s="15">
        <f>Input!$T$33+ROUND(Input!$O$33*1,2)+ROUND(Input!$P$33*49,2)+ROUND(Input!$Q$33*(GSO!D32-50),2)+ROUND(Input!$J$33*GSO!D32,2)</f>
        <v>723.3700000000001</v>
      </c>
      <c r="G32" s="15">
        <f t="shared" si="0"/>
        <v>-26.769999999999982</v>
      </c>
      <c r="H32" s="16">
        <f t="shared" si="1"/>
        <v>-0.036</v>
      </c>
      <c r="I32" s="15">
        <f>ROUND(D32*SUM(Input!$K$33:$M$33),2)</f>
        <v>3374.16</v>
      </c>
      <c r="J32" s="15">
        <f t="shared" si="2"/>
        <v>4124.3</v>
      </c>
      <c r="K32" s="15">
        <f t="shared" si="3"/>
        <v>4097.53</v>
      </c>
      <c r="L32" s="16">
        <f t="shared" si="4"/>
        <v>-0.006</v>
      </c>
    </row>
    <row r="33" spans="1:12" ht="10.5">
      <c r="A33" s="8">
        <v>14</v>
      </c>
      <c r="D33" s="75">
        <v>450</v>
      </c>
      <c r="E33" s="15">
        <f>Input!$H$33+ROUND(Input!$C$33*1,2)+ROUND(Input!$D$33*49,2)+ROUND(Input!$E$33*350,2)+ROUND(Input!$F$33*(GSO!D33-400),2)+ROUND(Input!$J$33*GSO!D33,2)</f>
        <v>837.1500000000001</v>
      </c>
      <c r="F33" s="15">
        <f>Input!$T$33+ROUND(Input!$O$33*1,2)+ROUND(Input!$P$33*49,2)+ROUND(Input!$Q$33*350,2)+ROUND(Input!$R$33*(GSO!D33-400),2)+ROUND(Input!$J$33*GSO!D33,2)</f>
        <v>805.5200000000001</v>
      </c>
      <c r="G33" s="15">
        <f>F33-E33</f>
        <v>-31.629999999999995</v>
      </c>
      <c r="H33" s="16">
        <f t="shared" si="1"/>
        <v>-0.038</v>
      </c>
      <c r="I33" s="15">
        <f>ROUND(D33*SUM(Input!$K$33:$M$33),2)</f>
        <v>3795.93</v>
      </c>
      <c r="J33" s="15">
        <f>E33+I33</f>
        <v>4633.08</v>
      </c>
      <c r="K33" s="15">
        <f>F33+I33</f>
        <v>4601.45</v>
      </c>
      <c r="L33" s="16">
        <f t="shared" si="4"/>
        <v>-0.007</v>
      </c>
    </row>
    <row r="34" spans="1:12" ht="10.5">
      <c r="A34" s="8">
        <v>15</v>
      </c>
      <c r="D34" s="75">
        <v>500</v>
      </c>
      <c r="E34" s="15">
        <f>Input!$H$33+ROUND(Input!$C$33*1,2)+ROUND(Input!$D$33*49,2)+ROUND(Input!$E$33*350,2)+ROUND(Input!$F$33*(GSO!D34-400),2)+ROUND(Input!$J$33*GSO!D34,2)</f>
        <v>924.1500000000001</v>
      </c>
      <c r="F34" s="15">
        <f>Input!$T$33+ROUND(Input!$O$33*1,2)+ROUND(Input!$P$33*49,2)+ROUND(Input!$Q$33*350,2)+ROUND(Input!$R$33*(GSO!D34-400),2)+ROUND(Input!$J$33*GSO!D34,2)</f>
        <v>887.6600000000001</v>
      </c>
      <c r="G34" s="15">
        <f>F34-E34</f>
        <v>-36.49000000000001</v>
      </c>
      <c r="H34" s="16">
        <f t="shared" si="1"/>
        <v>-0.039</v>
      </c>
      <c r="I34" s="15">
        <f>ROUND(D34*SUM(Input!$K$33:$M$33),2)</f>
        <v>4217.7</v>
      </c>
      <c r="J34" s="15">
        <f>E34+I34</f>
        <v>5141.85</v>
      </c>
      <c r="K34" s="15">
        <f>F34+I34</f>
        <v>5105.36</v>
      </c>
      <c r="L34" s="16">
        <f t="shared" si="4"/>
        <v>-0.007</v>
      </c>
    </row>
    <row r="35" spans="1:12" ht="10.5">
      <c r="A35" s="8">
        <v>16</v>
      </c>
      <c r="D35" s="75">
        <v>700</v>
      </c>
      <c r="E35" s="15">
        <f>Input!$H$33+ROUND(Input!$C$33*1,2)+ROUND(Input!$D$33*49,2)+ROUND(Input!$E$33*350,2)+ROUND(Input!$F$33*(GSO!D35-400),2)+ROUND(Input!$J$33*GSO!D35,2)</f>
        <v>1272.17</v>
      </c>
      <c r="F35" s="15">
        <f>Input!$T$33+ROUND(Input!$O$33*1,2)+ROUND(Input!$P$33*49,2)+ROUND(Input!$Q$33*350,2)+ROUND(Input!$R$33*(GSO!D35-400),2)+ROUND(Input!$J$33*GSO!D35,2)</f>
        <v>1216.24</v>
      </c>
      <c r="G35" s="15">
        <f>F35-E35</f>
        <v>-55.930000000000064</v>
      </c>
      <c r="H35" s="16">
        <f t="shared" si="1"/>
        <v>-0.044</v>
      </c>
      <c r="I35" s="15">
        <f>ROUND(D35*SUM(Input!$K$33:$M$33),2)</f>
        <v>5904.78</v>
      </c>
      <c r="J35" s="15">
        <f>E35+I35</f>
        <v>7176.95</v>
      </c>
      <c r="K35" s="15">
        <f>F35+I35</f>
        <v>7121.0199999999995</v>
      </c>
      <c r="L35" s="16">
        <f t="shared" si="4"/>
        <v>-0.008</v>
      </c>
    </row>
    <row r="36" spans="1:12" ht="10.5">
      <c r="A36" s="8">
        <v>17</v>
      </c>
      <c r="D36" s="75">
        <v>1000</v>
      </c>
      <c r="E36" s="15">
        <f>Input!$H$33+ROUND(Input!$C$33*1,2)+ROUND(Input!$D$33*49,2)+ROUND(Input!$E$33*350,2)+ROUND(Input!$F$33*(GSO!D36-400),2)+ROUND(Input!$J$33*GSO!D36,2)</f>
        <v>1794.2</v>
      </c>
      <c r="F36" s="15">
        <f>Input!$T$33+ROUND(Input!$O$33*1,2)+ROUND(Input!$P$33*49,2)+ROUND(Input!$Q$33*350,2)+ROUND(Input!$R$33*(GSO!D36-400),2)+ROUND(Input!$J$33*GSO!D36,2)</f>
        <v>1709.1100000000001</v>
      </c>
      <c r="G36" s="15">
        <f>F36-E36</f>
        <v>-85.08999999999992</v>
      </c>
      <c r="H36" s="16">
        <f t="shared" si="1"/>
        <v>-0.047</v>
      </c>
      <c r="I36" s="15">
        <f>ROUND(D36*SUM(Input!$K$33:$M$33),2)</f>
        <v>8435.4</v>
      </c>
      <c r="J36" s="15">
        <f>E36+I36</f>
        <v>10229.6</v>
      </c>
      <c r="K36" s="15">
        <f>F36+I36</f>
        <v>10144.51</v>
      </c>
      <c r="L36" s="16">
        <f t="shared" si="4"/>
        <v>-0.008</v>
      </c>
    </row>
    <row r="37" spans="1:12" ht="10.5">
      <c r="A37" s="8">
        <v>18</v>
      </c>
      <c r="D37" s="75">
        <v>1200</v>
      </c>
      <c r="E37" s="15">
        <f>Input!$H$33+ROUND(Input!$C$33*1,2)+ROUND(Input!$D$33*49,2)+ROUND(Input!$E$33*350,2)+ROUND(Input!$F$33*600,2)+ROUND(Input!$G$33*(GSO!D37-1000),2)+ROUND(Input!$J$33*GSO!D37,2)</f>
        <v>2112.34</v>
      </c>
      <c r="F37" s="15">
        <f>Input!$T$33+ROUND(Input!$O$33*1,2)+ROUND(Input!$P$33*49,2)+ROUND(Input!$Q$33*350,2)+ROUND(Input!$R$33*600,2)+ROUND(Input!$S$33*(GSO!D37-1000),2)+ROUND(Input!$J$33*GSO!D37,2)</f>
        <v>2007.33</v>
      </c>
      <c r="G37" s="15">
        <f>F37-E37</f>
        <v>-105.01000000000022</v>
      </c>
      <c r="H37" s="16">
        <f t="shared" si="1"/>
        <v>-0.05</v>
      </c>
      <c r="I37" s="15">
        <f>ROUND(D37*SUM(Input!$K$33:$M$33),2)</f>
        <v>10122.48</v>
      </c>
      <c r="J37" s="15">
        <f>E37+I37</f>
        <v>12234.82</v>
      </c>
      <c r="K37" s="15">
        <f>F37+I37</f>
        <v>12129.81</v>
      </c>
      <c r="L37" s="16">
        <f t="shared" si="4"/>
        <v>-0.009</v>
      </c>
    </row>
    <row r="38" ht="10.5">
      <c r="L38" s="16"/>
    </row>
    <row r="39" spans="1:6" ht="10.5">
      <c r="A39" s="12"/>
      <c r="C39" s="10" t="s">
        <v>127</v>
      </c>
      <c r="E39" s="18">
        <f>Input!AJ33</f>
        <v>29</v>
      </c>
      <c r="F39" s="19" t="s">
        <v>125</v>
      </c>
    </row>
    <row r="40" spans="1:6" ht="10.5">
      <c r="A40" s="12"/>
      <c r="C40" s="10" t="s">
        <v>127</v>
      </c>
      <c r="E40" s="18">
        <f>Input!AJ34</f>
        <v>298</v>
      </c>
      <c r="F40" s="19" t="s">
        <v>126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7">
      <selection activeCell="E37" sqref="E37"/>
    </sheetView>
  </sheetViews>
  <sheetFormatPr defaultColWidth="9.00390625" defaultRowHeight="14.25"/>
  <cols>
    <col min="1" max="1" width="9.125" style="10" customWidth="1"/>
    <col min="2" max="2" width="12.75390625" style="10" customWidth="1"/>
    <col min="3" max="3" width="9.625" style="10" customWidth="1"/>
    <col min="4" max="10" width="9.125" style="10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150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57</v>
      </c>
      <c r="C20" s="8" t="s">
        <v>144</v>
      </c>
      <c r="D20" s="75">
        <v>10</v>
      </c>
      <c r="E20" s="15">
        <f>Input!$H$35+ROUND(Input!$C$35*1,2)+ROUND(Input!$D$35*(GST!D20-1),2)+ROUND(Input!$J$35*GST!D20,2)</f>
        <v>35.83</v>
      </c>
      <c r="F20" s="77">
        <v>0</v>
      </c>
      <c r="G20" s="15">
        <f>F20-E20</f>
        <v>-35.83</v>
      </c>
      <c r="H20" s="16">
        <f>ROUND(G20/E20,3)</f>
        <v>-1</v>
      </c>
      <c r="I20" s="15">
        <f>ROUND(D20*SUM(Input!$K$35:$M$35),2)</f>
        <v>84.35</v>
      </c>
      <c r="J20" s="15">
        <f>E20+I20</f>
        <v>120.17999999999999</v>
      </c>
      <c r="K20" s="15">
        <f>F20</f>
        <v>0</v>
      </c>
      <c r="L20" s="16">
        <f>ROUND((K20-J20)/J20,3)</f>
        <v>-1</v>
      </c>
    </row>
    <row r="21" spans="1:12" ht="10.5">
      <c r="A21" s="8">
        <v>2</v>
      </c>
      <c r="B21" s="8" t="s">
        <v>46</v>
      </c>
      <c r="C21" s="8" t="s">
        <v>145</v>
      </c>
      <c r="D21" s="75">
        <f>D39</f>
        <v>16</v>
      </c>
      <c r="E21" s="15">
        <f>Input!$H$35+ROUND(Input!$C$35*1,2)+ROUND(Input!$D$35*(GST!D21-1),2)+ROUND(Input!$J$35*GST!D21,2)</f>
        <v>47.120000000000005</v>
      </c>
      <c r="F21" s="77">
        <v>0</v>
      </c>
      <c r="G21" s="15">
        <f aca="true" t="shared" si="0" ref="G21:G32">F21-E21</f>
        <v>-47.120000000000005</v>
      </c>
      <c r="H21" s="16">
        <f aca="true" t="shared" si="1" ref="H21:H37">ROUND(G21/E21,3)</f>
        <v>-1</v>
      </c>
      <c r="I21" s="15">
        <f>ROUND(D21*SUM(Input!$K$35:$M$35),2)</f>
        <v>134.97</v>
      </c>
      <c r="J21" s="15">
        <f aca="true" t="shared" si="2" ref="J21:J32">E21+I21</f>
        <v>182.09</v>
      </c>
      <c r="K21" s="15">
        <f aca="true" t="shared" si="3" ref="K21:K37">F21</f>
        <v>0</v>
      </c>
      <c r="L21" s="16">
        <f aca="true" t="shared" si="4" ref="L21:L37">ROUND((K21-J21)/J21,3)</f>
        <v>-1</v>
      </c>
    </row>
    <row r="22" spans="1:12" ht="10.5">
      <c r="A22" s="8">
        <v>3</v>
      </c>
      <c r="B22" s="8" t="s">
        <v>47</v>
      </c>
      <c r="C22" s="14"/>
      <c r="D22" s="75">
        <v>30</v>
      </c>
      <c r="E22" s="15">
        <f>Input!$H$35+ROUND(Input!$C$35*1,2)+ROUND(Input!$D$35*(GST!D22-1),2)+ROUND(Input!$J$35*GST!D22,2)</f>
        <v>73.47</v>
      </c>
      <c r="F22" s="77">
        <v>0</v>
      </c>
      <c r="G22" s="15">
        <f>F22-E22</f>
        <v>-73.47</v>
      </c>
      <c r="H22" s="16">
        <f t="shared" si="1"/>
        <v>-1</v>
      </c>
      <c r="I22" s="15">
        <f>ROUND(D22*SUM(Input!$K$35:$M$35),2)</f>
        <v>253.06</v>
      </c>
      <c r="J22" s="15">
        <f>E22+I22</f>
        <v>326.53</v>
      </c>
      <c r="K22" s="15">
        <f t="shared" si="3"/>
        <v>0</v>
      </c>
      <c r="L22" s="16">
        <f t="shared" si="4"/>
        <v>-1</v>
      </c>
    </row>
    <row r="23" spans="1:12" ht="10.5">
      <c r="A23" s="8">
        <v>4</v>
      </c>
      <c r="B23" s="8" t="s">
        <v>67</v>
      </c>
      <c r="C23" s="14"/>
      <c r="D23" s="75">
        <v>50</v>
      </c>
      <c r="E23" s="15">
        <f>Input!$H$35+ROUND(Input!$C$35*1,2)+ROUND(Input!$D$35*(GST!D23-1),2)+ROUND(Input!$J$35*GST!D23,2)</f>
        <v>111.11</v>
      </c>
      <c r="F23" s="77">
        <v>0</v>
      </c>
      <c r="G23" s="15">
        <f t="shared" si="0"/>
        <v>-111.11</v>
      </c>
      <c r="H23" s="16">
        <f t="shared" si="1"/>
        <v>-1</v>
      </c>
      <c r="I23" s="15">
        <f>ROUND(D23*SUM(Input!$K$35:$M$35),2)</f>
        <v>421.77</v>
      </c>
      <c r="J23" s="15">
        <f t="shared" si="2"/>
        <v>532.88</v>
      </c>
      <c r="K23" s="15">
        <f t="shared" si="3"/>
        <v>0</v>
      </c>
      <c r="L23" s="16">
        <f t="shared" si="4"/>
        <v>-1</v>
      </c>
    </row>
    <row r="24" spans="1:12" ht="10.5">
      <c r="A24" s="8">
        <v>5</v>
      </c>
      <c r="B24" s="8" t="s">
        <v>68</v>
      </c>
      <c r="C24" s="14"/>
      <c r="D24" s="75">
        <v>70</v>
      </c>
      <c r="E24" s="15">
        <f>Input!$H$35+ROUND(Input!$C$35*1,2)+ROUND(Input!$D$35*49,2)+ROUND(Input!$E$35*(GST!D24-50),2)+ROUND(Input!$J$35*GST!D24,2)</f>
        <v>147.63</v>
      </c>
      <c r="F24" s="77">
        <v>0</v>
      </c>
      <c r="G24" s="15">
        <f t="shared" si="0"/>
        <v>-147.63</v>
      </c>
      <c r="H24" s="16">
        <f t="shared" si="1"/>
        <v>-1</v>
      </c>
      <c r="I24" s="15">
        <f>ROUND(D24*SUM(Input!$K$35:$M$35),2)</f>
        <v>590.48</v>
      </c>
      <c r="J24" s="15">
        <f t="shared" si="2"/>
        <v>738.11</v>
      </c>
      <c r="K24" s="15">
        <f t="shared" si="3"/>
        <v>0</v>
      </c>
      <c r="L24" s="16">
        <f t="shared" si="4"/>
        <v>-1</v>
      </c>
    </row>
    <row r="25" spans="1:12" ht="10.5">
      <c r="A25" s="8">
        <v>6</v>
      </c>
      <c r="B25" s="8" t="s">
        <v>65</v>
      </c>
      <c r="C25" s="14"/>
      <c r="D25" s="75">
        <v>100</v>
      </c>
      <c r="E25" s="15">
        <f>Input!$H$35+ROUND(Input!$C$35*1,2)+ROUND(Input!$D$35*49,2)+ROUND(Input!$E$35*(GST!D25-50),2)+ROUND(Input!$J$35*GST!D25,2)</f>
        <v>202.4</v>
      </c>
      <c r="F25" s="77">
        <v>0</v>
      </c>
      <c r="G25" s="15">
        <f t="shared" si="0"/>
        <v>-202.4</v>
      </c>
      <c r="H25" s="16">
        <f t="shared" si="1"/>
        <v>-1</v>
      </c>
      <c r="I25" s="15">
        <f>ROUND(D25*SUM(Input!$K$35:$M$35),2)</f>
        <v>843.54</v>
      </c>
      <c r="J25" s="15">
        <f t="shared" si="2"/>
        <v>1045.94</v>
      </c>
      <c r="K25" s="15">
        <f t="shared" si="3"/>
        <v>0</v>
      </c>
      <c r="L25" s="16">
        <f t="shared" si="4"/>
        <v>-1</v>
      </c>
    </row>
    <row r="26" spans="1:12" ht="10.5">
      <c r="A26" s="8">
        <v>7</v>
      </c>
      <c r="B26" s="8" t="s">
        <v>66</v>
      </c>
      <c r="C26" s="14"/>
      <c r="D26" s="75">
        <v>150</v>
      </c>
      <c r="E26" s="15">
        <f>Input!$H$35+ROUND(Input!$C$35*1,2)+ROUND(Input!$D$35*49,2)+ROUND(Input!$E$35*(GST!D26-50),2)+ROUND(Input!$J$35*GST!D26,2)</f>
        <v>293.69</v>
      </c>
      <c r="F26" s="77">
        <v>0</v>
      </c>
      <c r="G26" s="15">
        <f t="shared" si="0"/>
        <v>-293.69</v>
      </c>
      <c r="H26" s="16">
        <f t="shared" si="1"/>
        <v>-1</v>
      </c>
      <c r="I26" s="15">
        <f>ROUND(D26*SUM(Input!$K$35:$M$35),2)</f>
        <v>1265.31</v>
      </c>
      <c r="J26" s="15">
        <f t="shared" si="2"/>
        <v>1559</v>
      </c>
      <c r="K26" s="15">
        <f t="shared" si="3"/>
        <v>0</v>
      </c>
      <c r="L26" s="16">
        <f t="shared" si="4"/>
        <v>-1</v>
      </c>
    </row>
    <row r="27" spans="1:12" ht="10.5">
      <c r="A27" s="8">
        <v>8</v>
      </c>
      <c r="C27" s="14"/>
      <c r="D27" s="75">
        <v>200</v>
      </c>
      <c r="E27" s="15">
        <f>Input!$H$35+ROUND(Input!$C$35*1,2)+ROUND(Input!$D$35*49,2)+ROUND(Input!$E$35*(GST!D27-50),2)+ROUND(Input!$J$35*GST!D27,2)</f>
        <v>384.98</v>
      </c>
      <c r="F27" s="77">
        <v>0</v>
      </c>
      <c r="G27" s="15">
        <f t="shared" si="0"/>
        <v>-384.98</v>
      </c>
      <c r="H27" s="16">
        <f t="shared" si="1"/>
        <v>-1</v>
      </c>
      <c r="I27" s="15">
        <f>ROUND(D27*SUM(Input!$K$35:$M$35),2)</f>
        <v>1687.08</v>
      </c>
      <c r="J27" s="15">
        <f t="shared" si="2"/>
        <v>2072.06</v>
      </c>
      <c r="K27" s="15">
        <f t="shared" si="3"/>
        <v>0</v>
      </c>
      <c r="L27" s="16">
        <f t="shared" si="4"/>
        <v>-1</v>
      </c>
    </row>
    <row r="28" spans="1:12" ht="10.5">
      <c r="A28" s="8">
        <v>9</v>
      </c>
      <c r="C28" s="14"/>
      <c r="D28" s="75">
        <v>250</v>
      </c>
      <c r="E28" s="15">
        <f>Input!$H$35+ROUND(Input!$C$35*1,2)+ROUND(Input!$D$35*49,2)+ROUND(Input!$E$35*(GST!D28-50),2)+ROUND(Input!$J$35*GST!D28,2)</f>
        <v>476.27</v>
      </c>
      <c r="F28" s="77">
        <v>0</v>
      </c>
      <c r="G28" s="15">
        <f t="shared" si="0"/>
        <v>-476.27</v>
      </c>
      <c r="H28" s="16">
        <f t="shared" si="1"/>
        <v>-1</v>
      </c>
      <c r="I28" s="15">
        <f>ROUND(D28*SUM(Input!$K$35:$M$35),2)</f>
        <v>2108.85</v>
      </c>
      <c r="J28" s="15">
        <f t="shared" si="2"/>
        <v>2585.12</v>
      </c>
      <c r="K28" s="15">
        <f t="shared" si="3"/>
        <v>0</v>
      </c>
      <c r="L28" s="16">
        <f t="shared" si="4"/>
        <v>-1</v>
      </c>
    </row>
    <row r="29" spans="1:12" ht="10.5">
      <c r="A29" s="8">
        <v>10</v>
      </c>
      <c r="C29" s="14"/>
      <c r="D29" s="75">
        <v>275</v>
      </c>
      <c r="E29" s="15">
        <f>Input!$H$35+ROUND(Input!$C$35*1,2)+ROUND(Input!$D$35*49,2)+ROUND(Input!$E$35*(GST!D29-50),2)+ROUND(Input!$J$35*GST!D29,2)</f>
        <v>521.91</v>
      </c>
      <c r="F29" s="77">
        <v>0</v>
      </c>
      <c r="G29" s="15">
        <f t="shared" si="0"/>
        <v>-521.91</v>
      </c>
      <c r="H29" s="16">
        <f t="shared" si="1"/>
        <v>-1</v>
      </c>
      <c r="I29" s="15">
        <f>ROUND(D29*SUM(Input!$K$35:$M$35),2)</f>
        <v>2319.74</v>
      </c>
      <c r="J29" s="15">
        <f t="shared" si="2"/>
        <v>2841.6499999999996</v>
      </c>
      <c r="K29" s="15">
        <f t="shared" si="3"/>
        <v>0</v>
      </c>
      <c r="L29" s="16">
        <f t="shared" si="4"/>
        <v>-1</v>
      </c>
    </row>
    <row r="30" spans="1:12" ht="10.5">
      <c r="A30" s="8">
        <v>11</v>
      </c>
      <c r="C30" s="14"/>
      <c r="D30" s="75">
        <v>300</v>
      </c>
      <c r="E30" s="15">
        <f>Input!$H$35+ROUND(Input!$C$35*1,2)+ROUND(Input!$D$35*49,2)+ROUND(Input!$E$35*(GST!D30-50),2)+ROUND(Input!$J$35*GST!D30,2)</f>
        <v>567.56</v>
      </c>
      <c r="F30" s="77">
        <v>0</v>
      </c>
      <c r="G30" s="15">
        <f>F30-E30</f>
        <v>-567.56</v>
      </c>
      <c r="H30" s="16">
        <f t="shared" si="1"/>
        <v>-1</v>
      </c>
      <c r="I30" s="15">
        <f>ROUND(D30*SUM(Input!$K$35:$M$35),2)</f>
        <v>2530.62</v>
      </c>
      <c r="J30" s="15">
        <f>E30+I30</f>
        <v>3098.18</v>
      </c>
      <c r="K30" s="15">
        <f t="shared" si="3"/>
        <v>0</v>
      </c>
      <c r="L30" s="16">
        <f t="shared" si="4"/>
        <v>-1</v>
      </c>
    </row>
    <row r="31" spans="1:12" ht="10.5">
      <c r="A31" s="8">
        <v>12</v>
      </c>
      <c r="C31" s="14"/>
      <c r="D31" s="75">
        <v>350</v>
      </c>
      <c r="E31" s="15">
        <f>Input!$H$35+ROUND(Input!$C$35*1,2)+ROUND(Input!$D$35*49,2)+ROUND(Input!$E$35*(GST!D31-50),2)+ROUND(Input!$J$35*GST!D31,2)</f>
        <v>658.85</v>
      </c>
      <c r="F31" s="77">
        <v>0</v>
      </c>
      <c r="G31" s="15">
        <f t="shared" si="0"/>
        <v>-658.85</v>
      </c>
      <c r="H31" s="16">
        <f t="shared" si="1"/>
        <v>-1</v>
      </c>
      <c r="I31" s="15">
        <f>ROUND(D31*SUM(Input!$K$35:$M$35),2)</f>
        <v>2952.39</v>
      </c>
      <c r="J31" s="15">
        <f t="shared" si="2"/>
        <v>3611.24</v>
      </c>
      <c r="K31" s="15">
        <f t="shared" si="3"/>
        <v>0</v>
      </c>
      <c r="L31" s="16">
        <f t="shared" si="4"/>
        <v>-1</v>
      </c>
    </row>
    <row r="32" spans="1:12" ht="10.5">
      <c r="A32" s="8">
        <v>13</v>
      </c>
      <c r="C32" s="14"/>
      <c r="D32" s="75">
        <v>400</v>
      </c>
      <c r="E32" s="15">
        <f>Input!$H$35+ROUND(Input!$C$35*1,2)+ROUND(Input!$D$35*49,2)+ROUND(Input!$E$35*(GST!D32-50),2)+ROUND(Input!$J$35*GST!D32,2)</f>
        <v>750.1400000000001</v>
      </c>
      <c r="F32" s="77">
        <v>0</v>
      </c>
      <c r="G32" s="15">
        <f t="shared" si="0"/>
        <v>-750.1400000000001</v>
      </c>
      <c r="H32" s="16">
        <f t="shared" si="1"/>
        <v>-1</v>
      </c>
      <c r="I32" s="15">
        <f>ROUND(D32*SUM(Input!$K$35:$M$35),2)</f>
        <v>3374.16</v>
      </c>
      <c r="J32" s="15">
        <f t="shared" si="2"/>
        <v>4124.3</v>
      </c>
      <c r="K32" s="15">
        <f t="shared" si="3"/>
        <v>0</v>
      </c>
      <c r="L32" s="16">
        <f t="shared" si="4"/>
        <v>-1</v>
      </c>
    </row>
    <row r="33" spans="1:12" ht="10.5">
      <c r="A33" s="8">
        <v>14</v>
      </c>
      <c r="C33" s="14"/>
      <c r="D33" s="75">
        <v>450</v>
      </c>
      <c r="E33" s="15">
        <f>Input!$H$35+ROUND(Input!$C$35*1,2)+ROUND(Input!$D$35*49,2)+ROUND(Input!$E$35*350,2)+ROUND(Input!$F$35*(GST!D33-400),2)+ROUND(Input!$J$35*GST!D33,2)</f>
        <v>837.1500000000001</v>
      </c>
      <c r="F33" s="77">
        <v>0</v>
      </c>
      <c r="G33" s="15">
        <f>F33-E33</f>
        <v>-837.1500000000001</v>
      </c>
      <c r="H33" s="16">
        <f t="shared" si="1"/>
        <v>-1</v>
      </c>
      <c r="I33" s="15">
        <f>ROUND(D33*SUM(Input!$K$35:$M$35),2)</f>
        <v>3795.93</v>
      </c>
      <c r="J33" s="15">
        <f>E33+I33</f>
        <v>4633.08</v>
      </c>
      <c r="K33" s="15">
        <f t="shared" si="3"/>
        <v>0</v>
      </c>
      <c r="L33" s="16">
        <f t="shared" si="4"/>
        <v>-1</v>
      </c>
    </row>
    <row r="34" spans="1:12" ht="10.5">
      <c r="A34" s="8">
        <v>15</v>
      </c>
      <c r="C34" s="14"/>
      <c r="D34" s="75">
        <v>500</v>
      </c>
      <c r="E34" s="15">
        <f>Input!$H$35+ROUND(Input!$C$35*1,2)+ROUND(Input!$D$35*49,2)+ROUND(Input!$E$35*350,2)+ROUND(Input!$F$35*(GST!D34-400),2)+ROUND(Input!$J$35*GST!D34,2)</f>
        <v>924.1500000000001</v>
      </c>
      <c r="F34" s="77">
        <v>0</v>
      </c>
      <c r="G34" s="15">
        <f>F34-E34</f>
        <v>-924.1500000000001</v>
      </c>
      <c r="H34" s="16">
        <f t="shared" si="1"/>
        <v>-1</v>
      </c>
      <c r="I34" s="15">
        <f>ROUND(D34*SUM(Input!$K$35:$M$35),2)</f>
        <v>4217.7</v>
      </c>
      <c r="J34" s="15">
        <f>E34+I34</f>
        <v>5141.85</v>
      </c>
      <c r="K34" s="15">
        <f t="shared" si="3"/>
        <v>0</v>
      </c>
      <c r="L34" s="16">
        <f t="shared" si="4"/>
        <v>-1</v>
      </c>
    </row>
    <row r="35" spans="1:12" ht="10.5">
      <c r="A35" s="8">
        <v>16</v>
      </c>
      <c r="C35" s="22"/>
      <c r="D35" s="75">
        <v>700</v>
      </c>
      <c r="E35" s="15">
        <f>Input!$H$35+ROUND(Input!$C$35*1,2)+ROUND(Input!$D$35*49,2)+ROUND(Input!$E$35*350,2)+ROUND(Input!$F$35*(GST!D35-400),2)+ROUND(Input!$J$35*GST!D35,2)</f>
        <v>1272.17</v>
      </c>
      <c r="F35" s="77">
        <v>0</v>
      </c>
      <c r="G35" s="15">
        <f>F35-E35</f>
        <v>-1272.17</v>
      </c>
      <c r="H35" s="16">
        <f t="shared" si="1"/>
        <v>-1</v>
      </c>
      <c r="I35" s="15">
        <f>ROUND(D35*SUM(Input!$K$35:$M$35),2)</f>
        <v>5904.78</v>
      </c>
      <c r="J35" s="15">
        <f>E35+I35</f>
        <v>7176.95</v>
      </c>
      <c r="K35" s="15">
        <f t="shared" si="3"/>
        <v>0</v>
      </c>
      <c r="L35" s="16">
        <f t="shared" si="4"/>
        <v>-1</v>
      </c>
    </row>
    <row r="36" spans="1:12" ht="10.5">
      <c r="A36" s="8">
        <v>17</v>
      </c>
      <c r="C36" s="14"/>
      <c r="D36" s="75">
        <v>1000</v>
      </c>
      <c r="E36" s="15">
        <f>Input!$H$35+ROUND(Input!$C$35*1,2)+ROUND(Input!$D$35*49,2)+ROUND(Input!$E$35*350,2)+ROUND(Input!$F$35*(GST!D36-400),2)+ROUND(Input!$J$35*GST!D36,2)</f>
        <v>1794.2</v>
      </c>
      <c r="F36" s="77">
        <v>0</v>
      </c>
      <c r="G36" s="15">
        <f>F36-E36</f>
        <v>-1794.2</v>
      </c>
      <c r="H36" s="16">
        <f t="shared" si="1"/>
        <v>-1</v>
      </c>
      <c r="I36" s="15">
        <f>ROUND(D36*SUM(Input!$K$35:$M$35),2)</f>
        <v>8435.4</v>
      </c>
      <c r="J36" s="15">
        <f>E36+I36</f>
        <v>10229.6</v>
      </c>
      <c r="K36" s="15">
        <f t="shared" si="3"/>
        <v>0</v>
      </c>
      <c r="L36" s="16">
        <f t="shared" si="4"/>
        <v>-1</v>
      </c>
    </row>
    <row r="37" spans="1:12" ht="10.5">
      <c r="A37" s="8">
        <v>18</v>
      </c>
      <c r="C37" s="14"/>
      <c r="D37" s="75">
        <v>1200</v>
      </c>
      <c r="E37" s="15">
        <f>Input!$H$35+ROUND(Input!$C$35*1,2)+ROUND(Input!$D$35*49,2)+ROUND(Input!$E$35*350,2)+ROUND(Input!$F$35*600,2)+ROUND(Input!$G$35*(GSO!D37-1000),2)+ROUND(Input!$J$35*GSO!D37,2)</f>
        <v>2112.34</v>
      </c>
      <c r="F37" s="77">
        <v>0</v>
      </c>
      <c r="G37" s="15">
        <f>F37-E37</f>
        <v>-2112.34</v>
      </c>
      <c r="H37" s="16">
        <f t="shared" si="1"/>
        <v>-1</v>
      </c>
      <c r="I37" s="15">
        <f>ROUND(D37*SUM(Input!$K$35:$M$35),2)</f>
        <v>10122.48</v>
      </c>
      <c r="J37" s="15">
        <f>E37+I37</f>
        <v>12234.82</v>
      </c>
      <c r="K37" s="15">
        <f t="shared" si="3"/>
        <v>0</v>
      </c>
      <c r="L37" s="16">
        <f t="shared" si="4"/>
        <v>-1</v>
      </c>
    </row>
    <row r="39" spans="1:5" ht="10.5">
      <c r="A39" s="12"/>
      <c r="B39" s="10" t="s">
        <v>127</v>
      </c>
      <c r="D39" s="18">
        <f>Input!AJ35</f>
        <v>16</v>
      </c>
      <c r="E39" s="19" t="s">
        <v>125</v>
      </c>
    </row>
    <row r="40" spans="2:5" ht="10.5">
      <c r="B40" s="10" t="s">
        <v>127</v>
      </c>
      <c r="D40" s="18">
        <f>Input!AJ36</f>
        <v>16</v>
      </c>
      <c r="E40" s="19" t="s">
        <v>126</v>
      </c>
    </row>
    <row r="42" ht="10.5">
      <c r="B42" s="76" t="s">
        <v>143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D17" sqref="D17"/>
    </sheetView>
  </sheetViews>
  <sheetFormatPr defaultColWidth="9.00390625" defaultRowHeight="14.25"/>
  <cols>
    <col min="1" max="1" width="9.125" style="10" customWidth="1"/>
    <col min="2" max="2" width="12.75390625" style="10" customWidth="1"/>
    <col min="3" max="3" width="9.625" style="10" customWidth="1"/>
    <col min="4" max="8" width="9.125" style="10" customWidth="1"/>
    <col min="9" max="9" width="10.00390625" style="10" bestFit="1" customWidth="1"/>
    <col min="10" max="10" width="11.25390625" style="10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149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58</v>
      </c>
      <c r="C20" s="8" t="s">
        <v>42</v>
      </c>
      <c r="D20" s="75">
        <v>10</v>
      </c>
      <c r="E20" s="79">
        <f>Input!$H$37+ROUND(Input!$C$37*'IS'!D20,2)+ROUND(Input!$J$37*'IS'!D20,2)</f>
        <v>122.13</v>
      </c>
      <c r="F20" s="79">
        <f>Input!$T$37+ROUND(Input!$O$37*'IS'!D20,2)+ROUND(Input!$J$37*'IS'!D20,2)</f>
        <v>206.14000000000001</v>
      </c>
      <c r="G20" s="78">
        <f>F20-E20</f>
        <v>84.01000000000002</v>
      </c>
      <c r="H20" s="16">
        <f>G20/E20</f>
        <v>0.6878735773356262</v>
      </c>
      <c r="I20" s="79">
        <f>ROUND(D20*SUM(Input!$K$37:$M$37),2)</f>
        <v>84.35</v>
      </c>
      <c r="J20" s="15">
        <f>E20+I20</f>
        <v>206.48</v>
      </c>
      <c r="K20" s="15">
        <f>F20+I20</f>
        <v>290.49</v>
      </c>
      <c r="L20" s="16">
        <f>ROUND((K20-J20)/J20,3)</f>
        <v>0.407</v>
      </c>
    </row>
    <row r="21" spans="1:12" ht="10.5">
      <c r="A21" s="8">
        <v>2</v>
      </c>
      <c r="B21" s="8" t="s">
        <v>69</v>
      </c>
      <c r="C21" s="8" t="s">
        <v>43</v>
      </c>
      <c r="D21" s="75">
        <f>D37</f>
        <v>20</v>
      </c>
      <c r="E21" s="79">
        <f>Input!$H$37+ROUND(Input!$C$37*'IS'!D21,2)+ROUND(Input!$J$37*'IS'!D21,2)</f>
        <v>127.68999999999998</v>
      </c>
      <c r="F21" s="79">
        <f>Input!$T$37+ROUND(Input!$O$37*'IS'!D21,2)+ROUND(Input!$J$37*'IS'!D21,2)</f>
        <v>212.26000000000002</v>
      </c>
      <c r="G21" s="78">
        <f>F21-E21</f>
        <v>84.57000000000004</v>
      </c>
      <c r="H21" s="16">
        <f>G21/E21</f>
        <v>0.6623071501292196</v>
      </c>
      <c r="I21" s="79">
        <f>ROUND(D21*SUM(Input!$K$37:$M$37),2)</f>
        <v>168.71</v>
      </c>
      <c r="J21" s="15">
        <f>E21+I21</f>
        <v>296.4</v>
      </c>
      <c r="K21" s="15">
        <f aca="true" t="shared" si="0" ref="K21:K35">F21+I21</f>
        <v>380.97</v>
      </c>
      <c r="L21" s="16">
        <f aca="true" t="shared" si="1" ref="L21:L35">ROUND((K21-J21)/J21,3)</f>
        <v>0.285</v>
      </c>
    </row>
    <row r="22" spans="1:12" ht="10.5">
      <c r="A22" s="8">
        <v>3</v>
      </c>
      <c r="B22" s="8" t="s">
        <v>47</v>
      </c>
      <c r="D22" s="75">
        <f>D38</f>
        <v>63</v>
      </c>
      <c r="E22" s="79">
        <f>Input!$H$37+ROUND(Input!$C$37*'IS'!D22,2)+ROUND(Input!$J$37*'IS'!D22,2)</f>
        <v>151.65</v>
      </c>
      <c r="F22" s="79">
        <f>Input!$T$37+ROUND(Input!$O$37*'IS'!D22,2)+ROUND(Input!$J$37*'IS'!D22,2)</f>
        <v>238.63</v>
      </c>
      <c r="G22" s="78">
        <f aca="true" t="shared" si="2" ref="G22:G32">F22-E22</f>
        <v>86.97999999999999</v>
      </c>
      <c r="H22" s="16">
        <f aca="true" t="shared" si="3" ref="H22:H32">G22/E22</f>
        <v>0.5735575337949225</v>
      </c>
      <c r="I22" s="79">
        <f>ROUND(D22*SUM(Input!$K$37:$M$37),2)</f>
        <v>531.43</v>
      </c>
      <c r="J22" s="15">
        <f aca="true" t="shared" si="4" ref="J22:J32">E22+I22</f>
        <v>683.0799999999999</v>
      </c>
      <c r="K22" s="15">
        <f t="shared" si="0"/>
        <v>770.06</v>
      </c>
      <c r="L22" s="16">
        <f t="shared" si="1"/>
        <v>0.127</v>
      </c>
    </row>
    <row r="23" spans="1:12" ht="10.5">
      <c r="A23" s="8">
        <v>4</v>
      </c>
      <c r="B23" s="8" t="s">
        <v>65</v>
      </c>
      <c r="C23" s="8"/>
      <c r="D23" s="75">
        <v>100</v>
      </c>
      <c r="E23" s="79">
        <f>Input!$H$37+ROUND(Input!$C$37*'IS'!D23,2)+ROUND(Input!$J$37*'IS'!D23,2)</f>
        <v>172.27</v>
      </c>
      <c r="F23" s="79">
        <f>Input!$T$37+ROUND(Input!$O$37*'IS'!D23,2)+ROUND(Input!$J$37*'IS'!D23,2)</f>
        <v>261.32</v>
      </c>
      <c r="G23" s="78">
        <f>F23-E23</f>
        <v>89.04999999999998</v>
      </c>
      <c r="H23" s="16">
        <f>G23/E23</f>
        <v>0.516921112207581</v>
      </c>
      <c r="I23" s="79">
        <f>ROUND(D23*SUM(Input!$K$37:$M$37),2)</f>
        <v>843.54</v>
      </c>
      <c r="J23" s="15">
        <f>E23+I23</f>
        <v>1015.81</v>
      </c>
      <c r="K23" s="15">
        <f t="shared" si="0"/>
        <v>1104.86</v>
      </c>
      <c r="L23" s="16">
        <f t="shared" si="1"/>
        <v>0.088</v>
      </c>
    </row>
    <row r="24" spans="1:12" ht="10.5">
      <c r="A24" s="8">
        <v>5</v>
      </c>
      <c r="B24" s="8" t="s">
        <v>66</v>
      </c>
      <c r="D24" s="75">
        <v>300</v>
      </c>
      <c r="E24" s="79">
        <f>Input!$H$37+ROUND(Input!$C$37*'IS'!D24,2)+ROUND(Input!$J$37*'IS'!D24,2)</f>
        <v>283.71</v>
      </c>
      <c r="F24" s="79">
        <f>Input!$T$37+ROUND(Input!$O$37*'IS'!D24,2)+ROUND(Input!$J$37*'IS'!D24,2)</f>
        <v>383.96</v>
      </c>
      <c r="G24" s="78">
        <f t="shared" si="2"/>
        <v>100.25</v>
      </c>
      <c r="H24" s="16">
        <f t="shared" si="3"/>
        <v>0.3533537767438582</v>
      </c>
      <c r="I24" s="79">
        <f>ROUND(D24*SUM(Input!$K$37:$M$37),2)</f>
        <v>2530.62</v>
      </c>
      <c r="J24" s="15">
        <f t="shared" si="4"/>
        <v>2814.33</v>
      </c>
      <c r="K24" s="15">
        <f t="shared" si="0"/>
        <v>2914.58</v>
      </c>
      <c r="L24" s="16">
        <f t="shared" si="1"/>
        <v>0.036</v>
      </c>
    </row>
    <row r="25" spans="1:12" ht="10.5">
      <c r="A25" s="8">
        <v>6</v>
      </c>
      <c r="B25" s="9"/>
      <c r="D25" s="75">
        <v>500</v>
      </c>
      <c r="E25" s="79">
        <f>Input!$H$37+ROUND(Input!$C$37*'IS'!D25,2)+ROUND(Input!$J$37*'IS'!D25,2)</f>
        <v>395.15000000000003</v>
      </c>
      <c r="F25" s="79">
        <f>Input!$T$37+ROUND(Input!$O$37*'IS'!D25,2)+ROUND(Input!$J$37*'IS'!D25,2)</f>
        <v>506.6</v>
      </c>
      <c r="G25" s="78">
        <f t="shared" si="2"/>
        <v>111.44999999999999</v>
      </c>
      <c r="H25" s="16">
        <f t="shared" si="3"/>
        <v>0.28204479311653796</v>
      </c>
      <c r="I25" s="79">
        <f>ROUND(D25*SUM(Input!$K$37:$M$37),2)</f>
        <v>4217.7</v>
      </c>
      <c r="J25" s="15">
        <f t="shared" si="4"/>
        <v>4612.849999999999</v>
      </c>
      <c r="K25" s="15">
        <f t="shared" si="0"/>
        <v>4724.3</v>
      </c>
      <c r="L25" s="16">
        <f t="shared" si="1"/>
        <v>0.024</v>
      </c>
    </row>
    <row r="26" spans="1:12" ht="10.5">
      <c r="A26" s="8">
        <v>7</v>
      </c>
      <c r="D26" s="75">
        <v>1000</v>
      </c>
      <c r="E26" s="79">
        <f>Input!$H$37+ROUND(Input!$C$37*'IS'!D26,2)+ROUND(Input!$J$37*'IS'!D26,2)</f>
        <v>673.75</v>
      </c>
      <c r="F26" s="79">
        <f>Input!$T$37+ROUND(Input!$O$37*'IS'!D26,2)+ROUND(Input!$J$37*'IS'!D26,2)</f>
        <v>813.2</v>
      </c>
      <c r="G26" s="78">
        <f t="shared" si="2"/>
        <v>139.45000000000005</v>
      </c>
      <c r="H26" s="16">
        <f t="shared" si="3"/>
        <v>0.2069758812615956</v>
      </c>
      <c r="I26" s="79">
        <f>ROUND(D26*SUM(Input!$K$37:$M$37),2)</f>
        <v>8435.4</v>
      </c>
      <c r="J26" s="15">
        <f t="shared" si="4"/>
        <v>9109.15</v>
      </c>
      <c r="K26" s="15">
        <f t="shared" si="0"/>
        <v>9248.6</v>
      </c>
      <c r="L26" s="16">
        <f t="shared" si="1"/>
        <v>0.015</v>
      </c>
    </row>
    <row r="27" spans="1:12" ht="10.5">
      <c r="A27" s="8">
        <v>8</v>
      </c>
      <c r="D27" s="75">
        <v>3000</v>
      </c>
      <c r="E27" s="79">
        <f>Input!$H$37+ROUND(Input!$C$37*'IS'!D27,2)+ROUND(Input!$J$37*'IS'!D27,2)</f>
        <v>1788.1499999999999</v>
      </c>
      <c r="F27" s="79">
        <f>Input!$T$37+ROUND(Input!$O$37*'IS'!D27,2)+ROUND(Input!$J$37*'IS'!D27,2)</f>
        <v>2039.6</v>
      </c>
      <c r="G27" s="78">
        <f t="shared" si="2"/>
        <v>251.45000000000005</v>
      </c>
      <c r="H27" s="16">
        <f t="shared" si="3"/>
        <v>0.1406201940553086</v>
      </c>
      <c r="I27" s="79">
        <f>ROUND(D27*SUM(Input!$K$37:$M$37),2)</f>
        <v>25306.2</v>
      </c>
      <c r="J27" s="15">
        <f t="shared" si="4"/>
        <v>27094.350000000002</v>
      </c>
      <c r="K27" s="15">
        <f t="shared" si="0"/>
        <v>27345.8</v>
      </c>
      <c r="L27" s="16">
        <f t="shared" si="1"/>
        <v>0.009</v>
      </c>
    </row>
    <row r="28" spans="1:12" ht="10.5">
      <c r="A28" s="8">
        <v>9</v>
      </c>
      <c r="D28" s="75">
        <v>5000</v>
      </c>
      <c r="E28" s="79">
        <f>Input!$H$37+ROUND(Input!$C$37*'IS'!D28,2)+ROUND(Input!$J$37*'IS'!D28,2)</f>
        <v>2902.55</v>
      </c>
      <c r="F28" s="79">
        <f>Input!$T$37+ROUND(Input!$O$37*'IS'!D28,2)+ROUND(Input!$J$37*'IS'!D28,2)</f>
        <v>3266</v>
      </c>
      <c r="G28" s="78">
        <f t="shared" si="2"/>
        <v>363.4499999999998</v>
      </c>
      <c r="H28" s="16">
        <f t="shared" si="3"/>
        <v>0.12521748118034134</v>
      </c>
      <c r="I28" s="79">
        <f>ROUND(D28*SUM(Input!$K$37:$M$37),2)</f>
        <v>42177</v>
      </c>
      <c r="J28" s="15">
        <f t="shared" si="4"/>
        <v>45079.55</v>
      </c>
      <c r="K28" s="15">
        <f t="shared" si="0"/>
        <v>45443</v>
      </c>
      <c r="L28" s="16">
        <f t="shared" si="1"/>
        <v>0.008</v>
      </c>
    </row>
    <row r="29" spans="1:12" ht="10.5">
      <c r="A29" s="8">
        <v>10</v>
      </c>
      <c r="D29" s="75">
        <v>10000</v>
      </c>
      <c r="E29" s="79">
        <f>Input!$H$37+ROUND(Input!$C$37*'IS'!D29,2)+ROUND(Input!$J$37*'IS'!D29,2)</f>
        <v>5688.55</v>
      </c>
      <c r="F29" s="79">
        <f>Input!$T$37+ROUND(Input!$O$37*'IS'!D29,2)+ROUND(Input!$J$37*'IS'!D29,2)</f>
        <v>6332</v>
      </c>
      <c r="G29" s="78">
        <f t="shared" si="2"/>
        <v>643.4499999999998</v>
      </c>
      <c r="H29" s="16">
        <f t="shared" si="3"/>
        <v>0.11311318350018894</v>
      </c>
      <c r="I29" s="79">
        <f>ROUND(D29*SUM(Input!$K$37:$M$37),2)</f>
        <v>84354</v>
      </c>
      <c r="J29" s="15">
        <f t="shared" si="4"/>
        <v>90042.55</v>
      </c>
      <c r="K29" s="15">
        <f t="shared" si="0"/>
        <v>90686</v>
      </c>
      <c r="L29" s="16">
        <f t="shared" si="1"/>
        <v>0.007</v>
      </c>
    </row>
    <row r="30" spans="1:12" ht="10.5">
      <c r="A30" s="8">
        <v>11</v>
      </c>
      <c r="D30" s="75">
        <v>15000</v>
      </c>
      <c r="E30" s="79">
        <f>Input!$H$37+ROUND(Input!$C$37*'IS'!D30,2)+ROUND(Input!$J$37*'IS'!D30,2)</f>
        <v>8474.55</v>
      </c>
      <c r="F30" s="79">
        <f>Input!$T$37+ROUND(Input!$O$37*'IS'!D30,2)+ROUND(Input!$J$37*'IS'!D30,2)</f>
        <v>9398</v>
      </c>
      <c r="G30" s="78">
        <f t="shared" si="2"/>
        <v>923.4500000000007</v>
      </c>
      <c r="H30" s="16">
        <f t="shared" si="3"/>
        <v>0.10896743779905728</v>
      </c>
      <c r="I30" s="79">
        <f>ROUND(D30*SUM(Input!$K$37:$M$37),2)</f>
        <v>126531</v>
      </c>
      <c r="J30" s="15">
        <f t="shared" si="4"/>
        <v>135005.55</v>
      </c>
      <c r="K30" s="15">
        <f t="shared" si="0"/>
        <v>135929</v>
      </c>
      <c r="L30" s="16">
        <f t="shared" si="1"/>
        <v>0.007</v>
      </c>
    </row>
    <row r="31" spans="1:12" ht="10.5">
      <c r="A31" s="8">
        <v>12</v>
      </c>
      <c r="D31" s="75">
        <v>20000</v>
      </c>
      <c r="E31" s="79">
        <f>Input!$H$37+ROUND(Input!$C$37*'IS'!D31,2)+ROUND(Input!$J$37*'IS'!D31,2)</f>
        <v>11260.55</v>
      </c>
      <c r="F31" s="79">
        <f>Input!$T$37+ROUND(Input!$O$37*'IS'!D31,2)+ROUND(Input!$J$37*'IS'!D31,2)</f>
        <v>12464</v>
      </c>
      <c r="G31" s="78">
        <f t="shared" si="2"/>
        <v>1203.4500000000007</v>
      </c>
      <c r="H31" s="16">
        <f t="shared" si="3"/>
        <v>0.10687311010563434</v>
      </c>
      <c r="I31" s="79">
        <f>ROUND(D31*SUM(Input!$K$37:$M$37),2)</f>
        <v>168708</v>
      </c>
      <c r="J31" s="15">
        <f t="shared" si="4"/>
        <v>179968.55</v>
      </c>
      <c r="K31" s="15">
        <f t="shared" si="0"/>
        <v>181172</v>
      </c>
      <c r="L31" s="16">
        <f t="shared" si="1"/>
        <v>0.007</v>
      </c>
    </row>
    <row r="32" spans="1:12" ht="10.5">
      <c r="A32" s="8">
        <v>13</v>
      </c>
      <c r="D32" s="75">
        <v>25000</v>
      </c>
      <c r="E32" s="79">
        <f>Input!$H$37+ROUND(Input!$C$37*'IS'!D32,2)+ROUND(Input!$J$37*'IS'!D32,2)</f>
        <v>14046.55</v>
      </c>
      <c r="F32" s="79">
        <f>Input!$T$37+ROUND(Input!$O$37*'IS'!D32,2)+ROUND(Input!$J$37*'IS'!D32,2)</f>
        <v>15530</v>
      </c>
      <c r="G32" s="78">
        <f t="shared" si="2"/>
        <v>1483.4500000000007</v>
      </c>
      <c r="H32" s="16">
        <f t="shared" si="3"/>
        <v>0.10560956249043366</v>
      </c>
      <c r="I32" s="79">
        <f>ROUND(D32*SUM(Input!$K$37:$M$37),2)</f>
        <v>210885</v>
      </c>
      <c r="J32" s="15">
        <f t="shared" si="4"/>
        <v>224931.55</v>
      </c>
      <c r="K32" s="15">
        <f t="shared" si="0"/>
        <v>226415</v>
      </c>
      <c r="L32" s="16">
        <f t="shared" si="1"/>
        <v>0.007</v>
      </c>
    </row>
    <row r="33" spans="1:12" ht="10.5">
      <c r="A33" s="8">
        <v>14</v>
      </c>
      <c r="D33" s="75">
        <v>30000</v>
      </c>
      <c r="E33" s="79">
        <f>Input!$H$37+ROUND(Input!$C$37*'IS'!D33,2)+ROUND(Input!$J$37*'IS'!D33,2)</f>
        <v>16832.55</v>
      </c>
      <c r="F33" s="79">
        <f>Input!$T$37+ROUND(Input!$O$37*'IS'!D33,2)+ROUND(Input!$J$37*'IS'!D33,2)</f>
        <v>18596</v>
      </c>
      <c r="G33" s="78">
        <f>F33-E33</f>
        <v>1763.4500000000007</v>
      </c>
      <c r="H33" s="16">
        <f>G33/E33</f>
        <v>0.10476428111011112</v>
      </c>
      <c r="I33" s="79">
        <f>ROUND(D33*SUM(Input!$K$37:$M$37),2)</f>
        <v>253062</v>
      </c>
      <c r="J33" s="15">
        <f>E33+I33</f>
        <v>269894.55</v>
      </c>
      <c r="K33" s="15">
        <f t="shared" si="0"/>
        <v>271658</v>
      </c>
      <c r="L33" s="16">
        <f t="shared" si="1"/>
        <v>0.007</v>
      </c>
    </row>
    <row r="34" spans="1:12" ht="10.5">
      <c r="A34" s="8">
        <v>15</v>
      </c>
      <c r="D34" s="75">
        <v>35000</v>
      </c>
      <c r="E34" s="79">
        <f>Input!$H$37+ROUND(Input!$C$37*30000,2)+ROUND((D34-30000)*Input!$D$37,2)+ROUND(Input!$J$37*'IS'!D34,2)</f>
        <v>18337.55</v>
      </c>
      <c r="F34" s="79">
        <f>Input!$T$37+ROUND(Input!$O$37*30000,2)+ROUND((D34-30000)*Input!$P$37,2)+ROUND(Input!$J$37*'IS'!D34,2)</f>
        <v>20244.5</v>
      </c>
      <c r="G34" s="78">
        <f>F34-E34</f>
        <v>1906.9500000000007</v>
      </c>
      <c r="H34" s="16">
        <f>G34/E34</f>
        <v>0.10399153649206141</v>
      </c>
      <c r="I34" s="79">
        <f>ROUND(D34*SUM(Input!$K$37:$M$37),2)</f>
        <v>295239</v>
      </c>
      <c r="J34" s="15">
        <f>E34+I34</f>
        <v>313576.55</v>
      </c>
      <c r="K34" s="15">
        <f t="shared" si="0"/>
        <v>315483.5</v>
      </c>
      <c r="L34" s="16">
        <f t="shared" si="1"/>
        <v>0.006</v>
      </c>
    </row>
    <row r="35" spans="1:12" ht="10.5">
      <c r="A35" s="8">
        <v>16</v>
      </c>
      <c r="D35" s="75">
        <v>40000</v>
      </c>
      <c r="E35" s="79">
        <f>Input!$H$37+ROUND(Input!$C$37*30000,2)+ROUND((D35-30000)*Input!$D$37,2)+ROUND(Input!$J$37*'IS'!D35,2)</f>
        <v>19842.55</v>
      </c>
      <c r="F35" s="79">
        <f>Input!$T$37+ROUND(Input!$O$37*30000,2)+ROUND((D35-30000)*Input!$P$37,2)+ROUND(Input!$J$37*'IS'!D35,2)</f>
        <v>21893</v>
      </c>
      <c r="G35" s="78">
        <f>F35-E35</f>
        <v>2050.4500000000007</v>
      </c>
      <c r="H35" s="16">
        <f>G35/E35</f>
        <v>0.10333601276045673</v>
      </c>
      <c r="I35" s="79">
        <f>ROUND(D35*SUM(Input!$K$37:$M$37),2)</f>
        <v>337416</v>
      </c>
      <c r="J35" s="15">
        <f>E35+I35</f>
        <v>357258.55</v>
      </c>
      <c r="K35" s="15">
        <f t="shared" si="0"/>
        <v>359309</v>
      </c>
      <c r="L35" s="16">
        <f t="shared" si="1"/>
        <v>0.006</v>
      </c>
    </row>
    <row r="36" spans="4:12" ht="10.5">
      <c r="D36" s="23"/>
      <c r="L36" s="24"/>
    </row>
    <row r="37" spans="1:5" ht="10.5">
      <c r="A37" s="12"/>
      <c r="B37" s="10" t="s">
        <v>127</v>
      </c>
      <c r="D37" s="18">
        <f>Input!AJ37</f>
        <v>20</v>
      </c>
      <c r="E37" s="19" t="s">
        <v>125</v>
      </c>
    </row>
    <row r="38" spans="2:5" ht="10.5">
      <c r="B38" s="10" t="s">
        <v>127</v>
      </c>
      <c r="D38" s="18">
        <f>Input!AJ38</f>
        <v>63</v>
      </c>
      <c r="E38" s="19" t="s">
        <v>126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A2" sqref="A2:L2"/>
    </sheetView>
  </sheetViews>
  <sheetFormatPr defaultColWidth="9.00390625" defaultRowHeight="14.25"/>
  <cols>
    <col min="1" max="1" width="9.125" style="10" customWidth="1"/>
    <col min="2" max="2" width="9.75390625" style="10" customWidth="1"/>
    <col min="3" max="3" width="9.625" style="10" customWidth="1"/>
    <col min="4" max="9" width="9.125" style="10" customWidth="1"/>
    <col min="10" max="10" width="9.625" style="10" bestFit="1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148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59</v>
      </c>
      <c r="C20" s="8" t="s">
        <v>42</v>
      </c>
      <c r="D20" s="75">
        <v>500</v>
      </c>
      <c r="E20" s="21">
        <f>Input!$H$39+ROUND(Input!$C$39*IUS!D20,2)+ROUND(Input!$J$39*IUS!D20,2)</f>
        <v>157.15</v>
      </c>
      <c r="F20" s="21">
        <f>Input!$T$39+ROUND(Input!$O$39*IUS!D20,2)+ROUND(Input!$J$39*IUS!D20,2)</f>
        <v>555.5</v>
      </c>
      <c r="G20" s="21">
        <f>F20-E20</f>
        <v>398.35</v>
      </c>
      <c r="H20" s="16">
        <f>ROUND(G20/E20,3)</f>
        <v>2.535</v>
      </c>
      <c r="I20" s="21">
        <f>ROUND(D20*SUM(Input!$K$39:$M$39),2)</f>
        <v>4217.7</v>
      </c>
      <c r="J20" s="15">
        <f>E20+I20</f>
        <v>4374.849999999999</v>
      </c>
      <c r="K20" s="15">
        <f>F20+I20</f>
        <v>4773.2</v>
      </c>
      <c r="L20" s="16">
        <f>ROUND((K20-J20)/J20,3)</f>
        <v>0.091</v>
      </c>
    </row>
    <row r="21" spans="1:12" ht="10.5">
      <c r="A21" s="8">
        <v>2</v>
      </c>
      <c r="B21" s="8" t="s">
        <v>70</v>
      </c>
      <c r="C21" s="8" t="s">
        <v>43</v>
      </c>
      <c r="D21" s="75">
        <f>D36</f>
        <v>913</v>
      </c>
      <c r="E21" s="21">
        <f>Input!$H$39+ROUND(Input!$C$39*IUS!D21,2)+ROUND(Input!$J$39*IUS!D21,2)</f>
        <v>286.96</v>
      </c>
      <c r="F21" s="21">
        <f>Input!$T$39+ROUND(Input!$O$39*IUS!D21,2)+ROUND(Input!$J$39*IUS!D21,2)</f>
        <v>803.72</v>
      </c>
      <c r="G21" s="21">
        <f aca="true" t="shared" si="0" ref="G21:G31">F21-E21</f>
        <v>516.76</v>
      </c>
      <c r="H21" s="16">
        <f aca="true" t="shared" si="1" ref="H21:H34">ROUND(G21/E21,3)</f>
        <v>1.801</v>
      </c>
      <c r="I21" s="21">
        <f>ROUND(D21*SUM(Input!$K$39:$M$39),2)</f>
        <v>7701.52</v>
      </c>
      <c r="J21" s="15">
        <f aca="true" t="shared" si="2" ref="J21:J31">E21+I21</f>
        <v>7988.4800000000005</v>
      </c>
      <c r="K21" s="15">
        <f aca="true" t="shared" si="3" ref="K21:K31">F21+I21</f>
        <v>8505.24</v>
      </c>
      <c r="L21" s="16">
        <f aca="true" t="shared" si="4" ref="L21:L34">ROUND((K21-J21)/J21,3)</f>
        <v>0.065</v>
      </c>
    </row>
    <row r="22" spans="1:12" ht="10.5">
      <c r="A22" s="8">
        <v>3</v>
      </c>
      <c r="B22" s="8" t="s">
        <v>71</v>
      </c>
      <c r="D22" s="75">
        <v>1000</v>
      </c>
      <c r="E22" s="21">
        <f>Input!$H$39+ROUND(Input!$C$39*IUS!D22,2)+ROUND(Input!$J$39*IUS!D22,2)</f>
        <v>314.3</v>
      </c>
      <c r="F22" s="21">
        <f>Input!$T$39+ROUND(Input!$O$39*IUS!D22,2)+ROUND(Input!$J$39*IUS!D22,2)</f>
        <v>856</v>
      </c>
      <c r="G22" s="21">
        <f t="shared" si="0"/>
        <v>541.7</v>
      </c>
      <c r="H22" s="16">
        <f t="shared" si="1"/>
        <v>1.724</v>
      </c>
      <c r="I22" s="21">
        <f>ROUND(D22*SUM(Input!$K$39:$M$39),2)</f>
        <v>8435.4</v>
      </c>
      <c r="J22" s="15">
        <f t="shared" si="2"/>
        <v>8749.699999999999</v>
      </c>
      <c r="K22" s="15">
        <f t="shared" si="3"/>
        <v>9291.4</v>
      </c>
      <c r="L22" s="16">
        <f t="shared" si="4"/>
        <v>0.062</v>
      </c>
    </row>
    <row r="23" spans="1:12" ht="10.5">
      <c r="A23" s="8">
        <v>4</v>
      </c>
      <c r="B23" s="8" t="s">
        <v>47</v>
      </c>
      <c r="D23" s="75">
        <v>2000</v>
      </c>
      <c r="E23" s="21">
        <f>Input!$H$39+ROUND(Input!$C$39*IUS!D23,2)+ROUND(Input!$J$39*IUS!D23,2)</f>
        <v>628.6</v>
      </c>
      <c r="F23" s="21">
        <f>Input!$T$39+ROUND(Input!$O$39*IUS!D23,2)+ROUND(Input!$J$39*IUS!D23,2)</f>
        <v>1457</v>
      </c>
      <c r="G23" s="21">
        <f t="shared" si="0"/>
        <v>828.4</v>
      </c>
      <c r="H23" s="16">
        <f t="shared" si="1"/>
        <v>1.318</v>
      </c>
      <c r="I23" s="21">
        <f>ROUND(D23*SUM(Input!$K$39:$M$39),2)</f>
        <v>16870.8</v>
      </c>
      <c r="J23" s="15">
        <f t="shared" si="2"/>
        <v>17499.399999999998</v>
      </c>
      <c r="K23" s="15">
        <f t="shared" si="3"/>
        <v>18327.8</v>
      </c>
      <c r="L23" s="16">
        <f t="shared" si="4"/>
        <v>0.047</v>
      </c>
    </row>
    <row r="24" spans="1:12" ht="10.5">
      <c r="A24" s="8">
        <v>5</v>
      </c>
      <c r="B24" s="8" t="s">
        <v>72</v>
      </c>
      <c r="D24" s="75">
        <v>3000</v>
      </c>
      <c r="E24" s="21">
        <f>Input!$H$39+ROUND(Input!$C$39*IUS!D24,2)+ROUND(Input!$J$39*IUS!D24,2)</f>
        <v>942.9</v>
      </c>
      <c r="F24" s="21">
        <f>Input!$T$39+ROUND(Input!$O$39*IUS!D24,2)+ROUND(Input!$J$39*IUS!D24,2)</f>
        <v>2058</v>
      </c>
      <c r="G24" s="21">
        <f>F24-E24</f>
        <v>1115.1</v>
      </c>
      <c r="H24" s="16">
        <f t="shared" si="1"/>
        <v>1.183</v>
      </c>
      <c r="I24" s="21">
        <f>ROUND(D24*SUM(Input!$K$39:$M$39),2)</f>
        <v>25306.2</v>
      </c>
      <c r="J24" s="15">
        <f>E24+I24</f>
        <v>26249.100000000002</v>
      </c>
      <c r="K24" s="15">
        <f>F24+I24</f>
        <v>27364.2</v>
      </c>
      <c r="L24" s="16">
        <f t="shared" si="4"/>
        <v>0.042</v>
      </c>
    </row>
    <row r="25" spans="1:12" ht="10.5">
      <c r="A25" s="8">
        <v>6</v>
      </c>
      <c r="D25" s="75">
        <v>4000</v>
      </c>
      <c r="E25" s="21">
        <f>Input!$H$39+ROUND(Input!$C$39*IUS!D25,2)+ROUND(Input!$J$39*IUS!D25,2)</f>
        <v>1257.2</v>
      </c>
      <c r="F25" s="21">
        <f>Input!$T$39+ROUND(Input!$O$39*IUS!D25,2)+ROUND(Input!$J$39*IUS!D25,2)</f>
        <v>2659</v>
      </c>
      <c r="G25" s="21">
        <f t="shared" si="0"/>
        <v>1401.8</v>
      </c>
      <c r="H25" s="16">
        <f t="shared" si="1"/>
        <v>1.115</v>
      </c>
      <c r="I25" s="21">
        <f>ROUND(D25*SUM(Input!$K$39:$M$39),2)</f>
        <v>33741.6</v>
      </c>
      <c r="J25" s="15">
        <f t="shared" si="2"/>
        <v>34998.799999999996</v>
      </c>
      <c r="K25" s="15">
        <f t="shared" si="3"/>
        <v>36400.6</v>
      </c>
      <c r="L25" s="16">
        <f t="shared" si="4"/>
        <v>0.04</v>
      </c>
    </row>
    <row r="26" spans="1:12" ht="10.5">
      <c r="A26" s="8">
        <v>7</v>
      </c>
      <c r="B26" s="9"/>
      <c r="D26" s="75">
        <v>5000</v>
      </c>
      <c r="E26" s="21">
        <f>Input!$H$39+ROUND(Input!$C$39*IUS!D26,2)+ROUND(Input!$J$39*IUS!D26,2)</f>
        <v>1571.5</v>
      </c>
      <c r="F26" s="21">
        <f>Input!$T$39+ROUND(Input!$O$39*IUS!D26,2)+ROUND(Input!$J$39*IUS!D26,2)</f>
        <v>3260</v>
      </c>
      <c r="G26" s="21">
        <f t="shared" si="0"/>
        <v>1688.5</v>
      </c>
      <c r="H26" s="16">
        <f t="shared" si="1"/>
        <v>1.074</v>
      </c>
      <c r="I26" s="21">
        <f>ROUND(D26*SUM(Input!$K$39:$M$39),2)</f>
        <v>42177</v>
      </c>
      <c r="J26" s="15">
        <f t="shared" si="2"/>
        <v>43748.5</v>
      </c>
      <c r="K26" s="15">
        <f t="shared" si="3"/>
        <v>45437</v>
      </c>
      <c r="L26" s="16">
        <f t="shared" si="4"/>
        <v>0.039</v>
      </c>
    </row>
    <row r="27" spans="1:12" ht="10.5">
      <c r="A27" s="8">
        <v>8</v>
      </c>
      <c r="D27" s="75">
        <v>6000</v>
      </c>
      <c r="E27" s="21">
        <f>Input!$H$39+ROUND(Input!$C$39*IUS!D27,2)+ROUND(Input!$J$39*IUS!D27,2)</f>
        <v>1885.8</v>
      </c>
      <c r="F27" s="21">
        <f>Input!$T$39+ROUND(Input!$O$39*IUS!D27,2)+ROUND(Input!$J$39*IUS!D27,2)</f>
        <v>3861</v>
      </c>
      <c r="G27" s="21">
        <f t="shared" si="0"/>
        <v>1975.2</v>
      </c>
      <c r="H27" s="16">
        <f t="shared" si="1"/>
        <v>1.047</v>
      </c>
      <c r="I27" s="21">
        <f>ROUND(D27*SUM(Input!$K$39:$M$39),2)</f>
        <v>50612.4</v>
      </c>
      <c r="J27" s="15">
        <f t="shared" si="2"/>
        <v>52498.200000000004</v>
      </c>
      <c r="K27" s="15">
        <f t="shared" si="3"/>
        <v>54473.4</v>
      </c>
      <c r="L27" s="16">
        <f t="shared" si="4"/>
        <v>0.038</v>
      </c>
    </row>
    <row r="28" spans="1:12" ht="10.5">
      <c r="A28" s="8">
        <v>9</v>
      </c>
      <c r="D28" s="75">
        <v>7000</v>
      </c>
      <c r="E28" s="21">
        <f>Input!$H$39+ROUND(Input!$C$39*IUS!D28,2)+ROUND(Input!$J$39*IUS!D28,2)</f>
        <v>2200.1</v>
      </c>
      <c r="F28" s="21">
        <f>Input!$T$39+ROUND(Input!$O$39*IUS!D28,2)+ROUND(Input!$J$39*IUS!D28,2)</f>
        <v>4462</v>
      </c>
      <c r="G28" s="21">
        <f t="shared" si="0"/>
        <v>2261.9</v>
      </c>
      <c r="H28" s="16">
        <f t="shared" si="1"/>
        <v>1.028</v>
      </c>
      <c r="I28" s="21">
        <f>ROUND(D28*SUM(Input!$K$39:$M$39),2)</f>
        <v>59047.8</v>
      </c>
      <c r="J28" s="15">
        <f t="shared" si="2"/>
        <v>61247.9</v>
      </c>
      <c r="K28" s="15">
        <f t="shared" si="3"/>
        <v>63509.8</v>
      </c>
      <c r="L28" s="16">
        <f t="shared" si="4"/>
        <v>0.037</v>
      </c>
    </row>
    <row r="29" spans="1:12" ht="10.5">
      <c r="A29" s="8">
        <v>10</v>
      </c>
      <c r="D29" s="75">
        <v>8000</v>
      </c>
      <c r="E29" s="21">
        <f>Input!$H$39+ROUND(Input!$C$39*IUS!D29,2)+ROUND(Input!$J$39*IUS!D29,2)</f>
        <v>2514.4</v>
      </c>
      <c r="F29" s="21">
        <f>Input!$T$39+ROUND(Input!$O$39*IUS!D29,2)+ROUND(Input!$J$39*IUS!D29,2)</f>
        <v>5063</v>
      </c>
      <c r="G29" s="21">
        <f t="shared" si="0"/>
        <v>2548.6</v>
      </c>
      <c r="H29" s="16">
        <f t="shared" si="1"/>
        <v>1.014</v>
      </c>
      <c r="I29" s="21">
        <f>ROUND(D29*SUM(Input!$K$39:$M$39),2)</f>
        <v>67483.2</v>
      </c>
      <c r="J29" s="15">
        <f t="shared" si="2"/>
        <v>69997.59999999999</v>
      </c>
      <c r="K29" s="15">
        <f t="shared" si="3"/>
        <v>72546.2</v>
      </c>
      <c r="L29" s="16">
        <f t="shared" si="4"/>
        <v>0.036</v>
      </c>
    </row>
    <row r="30" spans="1:12" ht="10.5">
      <c r="A30" s="8">
        <v>11</v>
      </c>
      <c r="D30" s="75">
        <v>10000</v>
      </c>
      <c r="E30" s="21">
        <f>Input!$H$39+ROUND(Input!$C$39*IUS!D30,2)+ROUND(Input!$J$39*IUS!D30,2)</f>
        <v>3143</v>
      </c>
      <c r="F30" s="21">
        <f>Input!$T$39+ROUND(Input!$O$39*IUS!D30,2)+ROUND(Input!$J$39*IUS!D30,2)</f>
        <v>6265</v>
      </c>
      <c r="G30" s="21">
        <f t="shared" si="0"/>
        <v>3122</v>
      </c>
      <c r="H30" s="16">
        <f t="shared" si="1"/>
        <v>0.993</v>
      </c>
      <c r="I30" s="21">
        <f>ROUND(D30*SUM(Input!$K$39:$M$39),2)</f>
        <v>84354</v>
      </c>
      <c r="J30" s="15">
        <f t="shared" si="2"/>
        <v>87497</v>
      </c>
      <c r="K30" s="15">
        <f t="shared" si="3"/>
        <v>90619</v>
      </c>
      <c r="L30" s="16">
        <f t="shared" si="4"/>
        <v>0.036</v>
      </c>
    </row>
    <row r="31" spans="1:12" ht="10.5">
      <c r="A31" s="8">
        <v>12</v>
      </c>
      <c r="D31" s="75">
        <v>15000</v>
      </c>
      <c r="E31" s="21">
        <f>Input!$H$39+ROUND(Input!$C$39*IUS!D31,2)+ROUND(Input!$J$39*IUS!D31,2)</f>
        <v>4714.5</v>
      </c>
      <c r="F31" s="21">
        <f>Input!$T$39+ROUND(Input!$O$39*IUS!D31,2)+ROUND(Input!$J$39*IUS!D31,2)</f>
        <v>9270</v>
      </c>
      <c r="G31" s="21">
        <f t="shared" si="0"/>
        <v>4555.5</v>
      </c>
      <c r="H31" s="16">
        <f t="shared" si="1"/>
        <v>0.966</v>
      </c>
      <c r="I31" s="21">
        <f>ROUND(D31*SUM(Input!$K$39:$M$39),2)</f>
        <v>126531</v>
      </c>
      <c r="J31" s="15">
        <f t="shared" si="2"/>
        <v>131245.5</v>
      </c>
      <c r="K31" s="15">
        <f t="shared" si="3"/>
        <v>135801</v>
      </c>
      <c r="L31" s="16">
        <f t="shared" si="4"/>
        <v>0.035</v>
      </c>
    </row>
    <row r="32" spans="1:12" ht="10.5">
      <c r="A32" s="8">
        <v>13</v>
      </c>
      <c r="D32" s="75">
        <v>20000</v>
      </c>
      <c r="E32" s="21">
        <f>Input!$H$39+ROUND(Input!$C$39*IUS!D32,2)+ROUND(Input!$J$39*IUS!D32,2)</f>
        <v>6286</v>
      </c>
      <c r="F32" s="21">
        <f>Input!$T$39+ROUND(Input!$O$39*IUS!D32,2)+ROUND(Input!$J$39*IUS!D32,2)</f>
        <v>12275</v>
      </c>
      <c r="G32" s="21">
        <f>F32-E32</f>
        <v>5989</v>
      </c>
      <c r="H32" s="16">
        <f t="shared" si="1"/>
        <v>0.953</v>
      </c>
      <c r="I32" s="21">
        <f>ROUND(D32*SUM(Input!$K$39:$M$39),2)</f>
        <v>168708</v>
      </c>
      <c r="J32" s="15">
        <f>E32+I32</f>
        <v>174994</v>
      </c>
      <c r="K32" s="15">
        <f>F32+I32</f>
        <v>180983</v>
      </c>
      <c r="L32" s="16">
        <f t="shared" si="4"/>
        <v>0.034</v>
      </c>
    </row>
    <row r="33" spans="1:12" ht="10.5">
      <c r="A33" s="8">
        <v>14</v>
      </c>
      <c r="D33" s="75">
        <v>30000</v>
      </c>
      <c r="E33" s="21">
        <f>Input!$H$39+ROUND(Input!$C$39*IUS!D33,2)+ROUND(Input!$J$39*IUS!D33,2)</f>
        <v>9429</v>
      </c>
      <c r="F33" s="21">
        <f>Input!$T$39+ROUND(Input!$O$39*IUS!D33,2)+ROUND(Input!$J$39*IUS!D33,2)</f>
        <v>18285</v>
      </c>
      <c r="G33" s="21">
        <f>F33-E33</f>
        <v>8856</v>
      </c>
      <c r="H33" s="16">
        <f t="shared" si="1"/>
        <v>0.939</v>
      </c>
      <c r="I33" s="21">
        <f>ROUND(D33*SUM(Input!$K$39:$M$39),2)</f>
        <v>253062</v>
      </c>
      <c r="J33" s="15">
        <f>E33+I33</f>
        <v>262491</v>
      </c>
      <c r="K33" s="15">
        <f>F33+I33</f>
        <v>271347</v>
      </c>
      <c r="L33" s="16">
        <f t="shared" si="4"/>
        <v>0.034</v>
      </c>
    </row>
    <row r="34" spans="1:12" ht="10.5">
      <c r="A34" s="8">
        <v>15</v>
      </c>
      <c r="D34" s="75">
        <v>40000</v>
      </c>
      <c r="E34" s="21">
        <f>Input!$H$39+ROUND(Input!$C$39*IUS!D34,2)+ROUND(Input!$J$39*IUS!D34,2)</f>
        <v>12572</v>
      </c>
      <c r="F34" s="21">
        <f>Input!$T$39+ROUND(Input!$O$39*IUS!D34,2)+ROUND(Input!$J$39*IUS!D34,2)</f>
        <v>24295</v>
      </c>
      <c r="G34" s="21">
        <f>F34-E34</f>
        <v>11723</v>
      </c>
      <c r="H34" s="16">
        <f t="shared" si="1"/>
        <v>0.932</v>
      </c>
      <c r="I34" s="21">
        <f>ROUND(D34*SUM(Input!$K$39:$M$39),2)</f>
        <v>337416</v>
      </c>
      <c r="J34" s="15">
        <f>E34+I34</f>
        <v>349988</v>
      </c>
      <c r="K34" s="15">
        <f>F34+I34</f>
        <v>361711</v>
      </c>
      <c r="L34" s="16">
        <f t="shared" si="4"/>
        <v>0.033</v>
      </c>
    </row>
    <row r="36" spans="1:4" ht="10.5">
      <c r="A36" s="12"/>
      <c r="B36" s="10" t="s">
        <v>127</v>
      </c>
      <c r="D36" s="18">
        <f>Input!AJ39</f>
        <v>913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7" sqref="A7"/>
    </sheetView>
  </sheetViews>
  <sheetFormatPr defaultColWidth="9.00390625" defaultRowHeight="14.25"/>
  <cols>
    <col min="1" max="1" width="9.125" style="10" customWidth="1"/>
    <col min="2" max="2" width="12.75390625" style="10" customWidth="1"/>
    <col min="3" max="3" width="9.625" style="10" customWidth="1"/>
    <col min="4" max="4" width="9.125" style="10" customWidth="1"/>
    <col min="5" max="6" width="9.25390625" style="10" bestFit="1" customWidth="1"/>
    <col min="7" max="7" width="9.625" style="10" bestFit="1" customWidth="1"/>
    <col min="8" max="8" width="9.125" style="10" customWidth="1"/>
    <col min="9" max="10" width="9.625" style="10" bestFit="1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147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60</v>
      </c>
      <c r="C20" s="8" t="s">
        <v>144</v>
      </c>
      <c r="D20" s="75">
        <v>10</v>
      </c>
      <c r="E20" s="79">
        <f>Input!$H$40+ROUND(Input!$C$40*SSF!D20,2)+ROUND(Input!$J$40*SSF!D20,2)</f>
        <v>122.13</v>
      </c>
      <c r="F20" s="80">
        <v>0</v>
      </c>
      <c r="G20" s="79">
        <f>F20-E20</f>
        <v>-122.13</v>
      </c>
      <c r="H20" s="16">
        <f>ROUND(G20/E20,3)</f>
        <v>-1</v>
      </c>
      <c r="I20" s="15">
        <f>ROUND(D20*SUM(Input!$K$40:$M$40),2)</f>
        <v>84.35</v>
      </c>
      <c r="J20" s="15">
        <f>E20+I20</f>
        <v>206.48</v>
      </c>
      <c r="K20" s="15">
        <f>F20</f>
        <v>0</v>
      </c>
      <c r="L20" s="16">
        <f>ROUND((K20-J20)/J20,3)</f>
        <v>-1</v>
      </c>
    </row>
    <row r="21" spans="1:12" ht="10.5">
      <c r="A21" s="8">
        <v>2</v>
      </c>
      <c r="B21" s="8" t="s">
        <v>73</v>
      </c>
      <c r="C21" s="8" t="s">
        <v>145</v>
      </c>
      <c r="D21" s="75">
        <f>D39</f>
        <v>23</v>
      </c>
      <c r="E21" s="79">
        <f>Input!$H$40+ROUND(Input!$C$40*SSF!D21,2)+ROUND(Input!$J$40*SSF!D21,2)</f>
        <v>129.36</v>
      </c>
      <c r="F21" s="80">
        <v>0</v>
      </c>
      <c r="G21" s="79">
        <f>F21-E21</f>
        <v>-129.36</v>
      </c>
      <c r="H21" s="16">
        <f aca="true" t="shared" si="0" ref="H21:H37">ROUND(G21/E21,3)</f>
        <v>-1</v>
      </c>
      <c r="I21" s="15">
        <f>ROUND(D21*SUM(Input!$K$40:$M$40),2)</f>
        <v>194.01</v>
      </c>
      <c r="J21" s="15">
        <f>E21+I21</f>
        <v>323.37</v>
      </c>
      <c r="K21" s="15">
        <f aca="true" t="shared" si="1" ref="K21:K37">F21</f>
        <v>0</v>
      </c>
      <c r="L21" s="16">
        <f aca="true" t="shared" si="2" ref="L21:L37">ROUND((K21-J21)/J21,3)</f>
        <v>-1</v>
      </c>
    </row>
    <row r="22" spans="1:12" ht="10.5">
      <c r="A22" s="8">
        <v>3</v>
      </c>
      <c r="B22" s="8" t="s">
        <v>47</v>
      </c>
      <c r="C22" s="14"/>
      <c r="D22" s="75">
        <v>100</v>
      </c>
      <c r="E22" s="79">
        <f>Input!$H$40+ROUND(Input!$C$40*SSF!D22,2)+ROUND(Input!$J$40*SSF!D22,2)</f>
        <v>172.27</v>
      </c>
      <c r="F22" s="80">
        <v>0</v>
      </c>
      <c r="G22" s="79">
        <f aca="true" t="shared" si="3" ref="G22:G32">F22-E22</f>
        <v>-172.27</v>
      </c>
      <c r="H22" s="16">
        <f t="shared" si="0"/>
        <v>-1</v>
      </c>
      <c r="I22" s="15">
        <f>ROUND(D22*SUM(Input!$K$40:$M$40),2)</f>
        <v>843.54</v>
      </c>
      <c r="J22" s="15">
        <f aca="true" t="shared" si="4" ref="J22:J32">E22+I22</f>
        <v>1015.81</v>
      </c>
      <c r="K22" s="15">
        <f t="shared" si="1"/>
        <v>0</v>
      </c>
      <c r="L22" s="16">
        <f t="shared" si="2"/>
        <v>-1</v>
      </c>
    </row>
    <row r="23" spans="1:12" ht="10.5">
      <c r="A23" s="8">
        <v>4</v>
      </c>
      <c r="B23" s="8" t="s">
        <v>65</v>
      </c>
      <c r="C23" s="25"/>
      <c r="D23" s="75">
        <f>D40</f>
        <v>143</v>
      </c>
      <c r="E23" s="79">
        <f>Input!$H$40+ROUND(Input!$C$40*SSF!D23,2)+ROUND(Input!$J$40*SSF!D23,2)</f>
        <v>196.23000000000002</v>
      </c>
      <c r="F23" s="80">
        <v>0</v>
      </c>
      <c r="G23" s="79">
        <f>F23-E23</f>
        <v>-196.23000000000002</v>
      </c>
      <c r="H23" s="16">
        <f t="shared" si="0"/>
        <v>-1</v>
      </c>
      <c r="I23" s="15">
        <f>ROUND(D23*SUM(Input!$K$40:$M$40),2)</f>
        <v>1206.26</v>
      </c>
      <c r="J23" s="15">
        <f>E23+I23</f>
        <v>1402.49</v>
      </c>
      <c r="K23" s="15">
        <f t="shared" si="1"/>
        <v>0</v>
      </c>
      <c r="L23" s="16">
        <f t="shared" si="2"/>
        <v>-1</v>
      </c>
    </row>
    <row r="24" spans="1:12" ht="10.5">
      <c r="A24" s="8">
        <v>5</v>
      </c>
      <c r="B24" s="8" t="s">
        <v>66</v>
      </c>
      <c r="C24" s="25"/>
      <c r="D24" s="75">
        <v>300</v>
      </c>
      <c r="E24" s="79">
        <f>Input!$H$40+ROUND(Input!$C$40*SSF!D24,2)+ROUND(Input!$J$40*SSF!D24,2)</f>
        <v>283.71</v>
      </c>
      <c r="F24" s="80">
        <v>0</v>
      </c>
      <c r="G24" s="79">
        <f t="shared" si="3"/>
        <v>-283.71</v>
      </c>
      <c r="H24" s="16">
        <f t="shared" si="0"/>
        <v>-1</v>
      </c>
      <c r="I24" s="15">
        <f>ROUND(D24*SUM(Input!$K$40:$M$40),2)</f>
        <v>2530.62</v>
      </c>
      <c r="J24" s="15">
        <f t="shared" si="4"/>
        <v>2814.33</v>
      </c>
      <c r="K24" s="15">
        <f t="shared" si="1"/>
        <v>0</v>
      </c>
      <c r="L24" s="16">
        <f t="shared" si="2"/>
        <v>-1</v>
      </c>
    </row>
    <row r="25" spans="1:12" ht="10.5">
      <c r="A25" s="8">
        <v>6</v>
      </c>
      <c r="B25" s="8" t="s">
        <v>74</v>
      </c>
      <c r="C25" s="25"/>
      <c r="D25" s="75">
        <v>500</v>
      </c>
      <c r="E25" s="79">
        <f>Input!$H$40+ROUND(Input!$C$40*SSF!D25,2)+ROUND(Input!$J$40*SSF!D25,2)</f>
        <v>395.15000000000003</v>
      </c>
      <c r="F25" s="80">
        <v>0</v>
      </c>
      <c r="G25" s="79">
        <f t="shared" si="3"/>
        <v>-395.15000000000003</v>
      </c>
      <c r="H25" s="16">
        <f t="shared" si="0"/>
        <v>-1</v>
      </c>
      <c r="I25" s="15">
        <f>ROUND(D25*SUM(Input!$K$40:$M$40),2)</f>
        <v>4217.7</v>
      </c>
      <c r="J25" s="15">
        <f t="shared" si="4"/>
        <v>4612.849999999999</v>
      </c>
      <c r="K25" s="15">
        <f t="shared" si="1"/>
        <v>0</v>
      </c>
      <c r="L25" s="16">
        <f t="shared" si="2"/>
        <v>-1</v>
      </c>
    </row>
    <row r="26" spans="1:12" ht="10.5">
      <c r="A26" s="8">
        <v>7</v>
      </c>
      <c r="C26" s="25"/>
      <c r="D26" s="75">
        <v>600</v>
      </c>
      <c r="E26" s="79">
        <f>Input!$H$40+ROUND(Input!$C$40*SSF!D26,2)+ROUND(Input!$J$40*SSF!D26,2)</f>
        <v>450.87</v>
      </c>
      <c r="F26" s="80">
        <v>0</v>
      </c>
      <c r="G26" s="79">
        <f t="shared" si="3"/>
        <v>-450.87</v>
      </c>
      <c r="H26" s="16">
        <f t="shared" si="0"/>
        <v>-1</v>
      </c>
      <c r="I26" s="15">
        <f>ROUND(D26*SUM(Input!$K$40:$M$40),2)</f>
        <v>5061.24</v>
      </c>
      <c r="J26" s="15">
        <f t="shared" si="4"/>
        <v>5512.11</v>
      </c>
      <c r="K26" s="15">
        <f t="shared" si="1"/>
        <v>0</v>
      </c>
      <c r="L26" s="16">
        <f t="shared" si="2"/>
        <v>-1</v>
      </c>
    </row>
    <row r="27" spans="1:12" ht="10.5">
      <c r="A27" s="8">
        <v>8</v>
      </c>
      <c r="C27" s="25"/>
      <c r="D27" s="75">
        <v>700</v>
      </c>
      <c r="E27" s="79">
        <f>Input!$H$40+ROUND(Input!$C$40*SSF!D27,2)+ROUND(Input!$J$40*SSF!D27,2)</f>
        <v>506.59000000000003</v>
      </c>
      <c r="F27" s="80">
        <v>0</v>
      </c>
      <c r="G27" s="79">
        <f t="shared" si="3"/>
        <v>-506.59000000000003</v>
      </c>
      <c r="H27" s="16">
        <f t="shared" si="0"/>
        <v>-1</v>
      </c>
      <c r="I27" s="15">
        <f>ROUND(D27*SUM(Input!$K$40:$M$40),2)</f>
        <v>5904.78</v>
      </c>
      <c r="J27" s="15">
        <f t="shared" si="4"/>
        <v>6411.37</v>
      </c>
      <c r="K27" s="15">
        <f t="shared" si="1"/>
        <v>0</v>
      </c>
      <c r="L27" s="16">
        <f t="shared" si="2"/>
        <v>-1</v>
      </c>
    </row>
    <row r="28" spans="1:12" ht="10.5">
      <c r="A28" s="8">
        <v>9</v>
      </c>
      <c r="C28" s="25"/>
      <c r="D28" s="75">
        <v>800</v>
      </c>
      <c r="E28" s="79">
        <f>Input!$H$40+ROUND(Input!$C$40*SSF!D28,2)+ROUND(Input!$J$40*SSF!D28,2)</f>
        <v>562.31</v>
      </c>
      <c r="F28" s="80">
        <v>0</v>
      </c>
      <c r="G28" s="79">
        <f t="shared" si="3"/>
        <v>-562.31</v>
      </c>
      <c r="H28" s="16">
        <f t="shared" si="0"/>
        <v>-1</v>
      </c>
      <c r="I28" s="15">
        <f>ROUND(D28*SUM(Input!$K$40:$M$40),2)</f>
        <v>6748.32</v>
      </c>
      <c r="J28" s="15">
        <f t="shared" si="4"/>
        <v>7310.629999999999</v>
      </c>
      <c r="K28" s="15">
        <f t="shared" si="1"/>
        <v>0</v>
      </c>
      <c r="L28" s="16">
        <f t="shared" si="2"/>
        <v>-1</v>
      </c>
    </row>
    <row r="29" spans="1:12" ht="10.5">
      <c r="A29" s="8">
        <v>10</v>
      </c>
      <c r="C29" s="25"/>
      <c r="D29" s="75">
        <v>1000</v>
      </c>
      <c r="E29" s="79">
        <f>Input!$H$40+ROUND(Input!$C$40*SSF!D29,2)+ROUND(Input!$J$40*SSF!D29,2)</f>
        <v>673.75</v>
      </c>
      <c r="F29" s="80">
        <v>0</v>
      </c>
      <c r="G29" s="79">
        <f t="shared" si="3"/>
        <v>-673.75</v>
      </c>
      <c r="H29" s="16">
        <f t="shared" si="0"/>
        <v>-1</v>
      </c>
      <c r="I29" s="15">
        <f>ROUND(D29*SUM(Input!$K$40:$M$40),2)</f>
        <v>8435.4</v>
      </c>
      <c r="J29" s="15">
        <f t="shared" si="4"/>
        <v>9109.15</v>
      </c>
      <c r="K29" s="15">
        <f t="shared" si="1"/>
        <v>0</v>
      </c>
      <c r="L29" s="16">
        <f t="shared" si="2"/>
        <v>-1</v>
      </c>
    </row>
    <row r="30" spans="1:12" ht="10.5">
      <c r="A30" s="8">
        <v>11</v>
      </c>
      <c r="C30" s="25"/>
      <c r="D30" s="75">
        <v>2000</v>
      </c>
      <c r="E30" s="79">
        <f>Input!$H$40+ROUND(Input!$C$40*SSF!D30,2)+ROUND(Input!$J$40*SSF!D30,2)</f>
        <v>1230.95</v>
      </c>
      <c r="F30" s="80">
        <v>0</v>
      </c>
      <c r="G30" s="79">
        <f t="shared" si="3"/>
        <v>-1230.95</v>
      </c>
      <c r="H30" s="16">
        <f t="shared" si="0"/>
        <v>-1</v>
      </c>
      <c r="I30" s="15">
        <f>ROUND(D30*SUM(Input!$K$40:$M$40),2)</f>
        <v>16870.8</v>
      </c>
      <c r="J30" s="15">
        <f t="shared" si="4"/>
        <v>18101.75</v>
      </c>
      <c r="K30" s="15">
        <f t="shared" si="1"/>
        <v>0</v>
      </c>
      <c r="L30" s="16">
        <f t="shared" si="2"/>
        <v>-1</v>
      </c>
    </row>
    <row r="31" spans="1:12" ht="10.5">
      <c r="A31" s="8">
        <v>12</v>
      </c>
      <c r="C31" s="25"/>
      <c r="D31" s="75">
        <v>5000</v>
      </c>
      <c r="E31" s="79">
        <f>Input!$H$40+ROUND(Input!$C$40*SSF!D31,2)+ROUND(Input!$J$40*SSF!D31,2)</f>
        <v>2902.55</v>
      </c>
      <c r="F31" s="80">
        <v>0</v>
      </c>
      <c r="G31" s="79">
        <f t="shared" si="3"/>
        <v>-2902.55</v>
      </c>
      <c r="H31" s="16">
        <f t="shared" si="0"/>
        <v>-1</v>
      </c>
      <c r="I31" s="15">
        <f>ROUND(D31*SUM(Input!$K$40:$M$40),2)</f>
        <v>42177</v>
      </c>
      <c r="J31" s="15">
        <f t="shared" si="4"/>
        <v>45079.55</v>
      </c>
      <c r="K31" s="15">
        <f t="shared" si="1"/>
        <v>0</v>
      </c>
      <c r="L31" s="16">
        <f t="shared" si="2"/>
        <v>-1</v>
      </c>
    </row>
    <row r="32" spans="1:12" ht="10.5">
      <c r="A32" s="8">
        <v>13</v>
      </c>
      <c r="C32" s="25"/>
      <c r="D32" s="75">
        <v>10000</v>
      </c>
      <c r="E32" s="79">
        <f>Input!$H$40+ROUND(Input!$C$40*SSF!D32,2)+ROUND(Input!$J$40*SSF!D32,2)</f>
        <v>5688.55</v>
      </c>
      <c r="F32" s="80">
        <v>0</v>
      </c>
      <c r="G32" s="79">
        <f t="shared" si="3"/>
        <v>-5688.55</v>
      </c>
      <c r="H32" s="16">
        <f t="shared" si="0"/>
        <v>-1</v>
      </c>
      <c r="I32" s="15">
        <f>ROUND(D32*SUM(Input!$K$40:$M$40),2)</f>
        <v>84354</v>
      </c>
      <c r="J32" s="15">
        <f t="shared" si="4"/>
        <v>90042.55</v>
      </c>
      <c r="K32" s="15">
        <f t="shared" si="1"/>
        <v>0</v>
      </c>
      <c r="L32" s="16">
        <f t="shared" si="2"/>
        <v>-1</v>
      </c>
    </row>
    <row r="33" spans="1:12" ht="10.5">
      <c r="A33" s="8">
        <v>14</v>
      </c>
      <c r="C33" s="25"/>
      <c r="D33" s="75">
        <v>15000</v>
      </c>
      <c r="E33" s="79">
        <f>Input!$H$40+ROUND(Input!$C$40*SSF!D33,2)+ROUND(Input!$J$40*SSF!D33,2)</f>
        <v>8474.55</v>
      </c>
      <c r="F33" s="80">
        <v>0</v>
      </c>
      <c r="G33" s="79">
        <f>F33-E33</f>
        <v>-8474.55</v>
      </c>
      <c r="H33" s="16">
        <f t="shared" si="0"/>
        <v>-1</v>
      </c>
      <c r="I33" s="15">
        <f>ROUND(D33*SUM(Input!$K$40:$M$40),2)</f>
        <v>126531</v>
      </c>
      <c r="J33" s="15">
        <f>E33+I33</f>
        <v>135005.55</v>
      </c>
      <c r="K33" s="15">
        <f t="shared" si="1"/>
        <v>0</v>
      </c>
      <c r="L33" s="16">
        <f t="shared" si="2"/>
        <v>-1</v>
      </c>
    </row>
    <row r="34" spans="1:12" ht="10.5">
      <c r="A34" s="8">
        <v>15</v>
      </c>
      <c r="C34" s="25"/>
      <c r="D34" s="75">
        <v>20000</v>
      </c>
      <c r="E34" s="79">
        <f>Input!$H$40+ROUND(Input!$C$40*SSF!D34,2)+ROUND(Input!$J$40*SSF!D34,2)</f>
        <v>11260.55</v>
      </c>
      <c r="F34" s="80">
        <v>0</v>
      </c>
      <c r="G34" s="79">
        <f>F34-E34</f>
        <v>-11260.55</v>
      </c>
      <c r="H34" s="16">
        <f t="shared" si="0"/>
        <v>-1</v>
      </c>
      <c r="I34" s="15">
        <f>ROUND(D34*SUM(Input!$K$40:$M$40),2)</f>
        <v>168708</v>
      </c>
      <c r="J34" s="15">
        <f>E34+I34</f>
        <v>179968.55</v>
      </c>
      <c r="K34" s="15">
        <f t="shared" si="1"/>
        <v>0</v>
      </c>
      <c r="L34" s="16">
        <f t="shared" si="2"/>
        <v>-1</v>
      </c>
    </row>
    <row r="35" spans="1:12" ht="10.5">
      <c r="A35" s="8">
        <v>16</v>
      </c>
      <c r="C35" s="25"/>
      <c r="D35" s="75">
        <v>25000</v>
      </c>
      <c r="E35" s="79">
        <f>Input!$H$40+ROUND(Input!$C$40*SSF!D35,2)+ROUND(Input!$J$40*SSF!D35,2)</f>
        <v>14046.55</v>
      </c>
      <c r="F35" s="80">
        <v>0</v>
      </c>
      <c r="G35" s="79">
        <f>F35-E35</f>
        <v>-14046.55</v>
      </c>
      <c r="H35" s="16">
        <f t="shared" si="0"/>
        <v>-1</v>
      </c>
      <c r="I35" s="15">
        <f>ROUND(D35*SUM(Input!$K$40:$M$40),2)</f>
        <v>210885</v>
      </c>
      <c r="J35" s="15">
        <f>E35+I35</f>
        <v>224931.55</v>
      </c>
      <c r="K35" s="15">
        <f t="shared" si="1"/>
        <v>0</v>
      </c>
      <c r="L35" s="16">
        <f t="shared" si="2"/>
        <v>-1</v>
      </c>
    </row>
    <row r="36" spans="1:12" ht="10.5">
      <c r="A36" s="8">
        <v>17</v>
      </c>
      <c r="C36" s="25"/>
      <c r="D36" s="75">
        <v>30000</v>
      </c>
      <c r="E36" s="79">
        <f>Input!$H$40+ROUND(Input!$C$40*SSF!D36,2)+ROUND(Input!$J$40*SSF!D36,2)</f>
        <v>16832.55</v>
      </c>
      <c r="F36" s="80">
        <v>0</v>
      </c>
      <c r="G36" s="79">
        <f>F36-E36</f>
        <v>-16832.55</v>
      </c>
      <c r="H36" s="16">
        <f t="shared" si="0"/>
        <v>-1</v>
      </c>
      <c r="I36" s="15">
        <f>ROUND(D36*SUM(Input!$K$40:$M$40),2)</f>
        <v>253062</v>
      </c>
      <c r="J36" s="15">
        <f>E36+I36</f>
        <v>269894.55</v>
      </c>
      <c r="K36" s="15">
        <f t="shared" si="1"/>
        <v>0</v>
      </c>
      <c r="L36" s="16">
        <f t="shared" si="2"/>
        <v>-1</v>
      </c>
    </row>
    <row r="37" spans="1:12" ht="10.5">
      <c r="A37" s="8">
        <v>18</v>
      </c>
      <c r="C37" s="25"/>
      <c r="D37" s="75">
        <v>35000</v>
      </c>
      <c r="E37" s="79">
        <f>Input!$H$40+ROUND(Input!$C$40*30000,2)+ROUND(Input!$D$40*(SSF!D37-30000),2)+ROUND(Input!$J$40*SSF!D37,2)</f>
        <v>18337.55</v>
      </c>
      <c r="F37" s="80">
        <v>0</v>
      </c>
      <c r="G37" s="79">
        <f>F37-E37</f>
        <v>-18337.55</v>
      </c>
      <c r="H37" s="16">
        <f t="shared" si="0"/>
        <v>-1</v>
      </c>
      <c r="I37" s="15">
        <f>ROUND(D37*SUM(Input!$K$40:$M$40),2)</f>
        <v>295239</v>
      </c>
      <c r="J37" s="15">
        <f>E37+I37</f>
        <v>313576.55</v>
      </c>
      <c r="K37" s="15">
        <f t="shared" si="1"/>
        <v>0</v>
      </c>
      <c r="L37" s="16">
        <f t="shared" si="2"/>
        <v>-1</v>
      </c>
    </row>
    <row r="39" spans="1:5" ht="10.5">
      <c r="A39" s="12"/>
      <c r="B39" s="10" t="s">
        <v>127</v>
      </c>
      <c r="D39" s="18">
        <f>Input!AJ40</f>
        <v>23</v>
      </c>
      <c r="E39" s="19" t="s">
        <v>125</v>
      </c>
    </row>
    <row r="40" spans="2:5" ht="10.5">
      <c r="B40" s="10" t="s">
        <v>127</v>
      </c>
      <c r="D40" s="18">
        <f>Input!AJ41</f>
        <v>143</v>
      </c>
      <c r="E40" s="19" t="s">
        <v>126</v>
      </c>
    </row>
    <row r="42" ht="10.5">
      <c r="B42" s="76" t="s">
        <v>143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K9" sqref="K9"/>
    </sheetView>
  </sheetViews>
  <sheetFormatPr defaultColWidth="9.00390625" defaultRowHeight="14.25"/>
  <cols>
    <col min="1" max="1" width="9.125" style="10" customWidth="1"/>
    <col min="2" max="2" width="12.75390625" style="10" customWidth="1"/>
    <col min="3" max="3" width="9.625" style="10" customWidth="1"/>
    <col min="4" max="8" width="9.125" style="10" customWidth="1"/>
    <col min="9" max="10" width="10.00390625" style="10" bestFit="1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1" ht="10.5">
      <c r="A7" s="10" t="s">
        <v>3</v>
      </c>
      <c r="K7" s="10" t="s">
        <v>6</v>
      </c>
    </row>
    <row r="8" spans="1:11" ht="10.5">
      <c r="A8" s="10" t="s">
        <v>4</v>
      </c>
      <c r="K8" s="10" t="s">
        <v>146</v>
      </c>
    </row>
    <row r="9" spans="1:11" ht="10.5">
      <c r="A9" s="10" t="s">
        <v>5</v>
      </c>
      <c r="K9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61</v>
      </c>
      <c r="C20" s="8" t="s">
        <v>42</v>
      </c>
      <c r="D20" s="75">
        <f>D37</f>
        <v>10</v>
      </c>
      <c r="E20" s="79">
        <f>Input!$H$41+ROUND(Input!$C$41*SSI!D20,2)+ROUND(Input!$J$41*SSI!D20,2)</f>
        <v>122.13</v>
      </c>
      <c r="F20" s="77">
        <v>0</v>
      </c>
      <c r="G20" s="15">
        <f>F20-E20</f>
        <v>-122.13</v>
      </c>
      <c r="H20" s="16">
        <f>ROUND(G20/E20,3)</f>
        <v>-1</v>
      </c>
      <c r="I20" s="79">
        <f>ROUND(D20*SUM(Input!$K$43:$M$43),2)</f>
        <v>84.35</v>
      </c>
      <c r="J20" s="79">
        <f>E20+I20</f>
        <v>206.48</v>
      </c>
      <c r="K20" s="79">
        <f>F20</f>
        <v>0</v>
      </c>
      <c r="L20" s="16">
        <f>ROUND((K20-J20)/J20,3)</f>
        <v>-1</v>
      </c>
    </row>
    <row r="21" spans="1:12" ht="10.5">
      <c r="A21" s="8">
        <v>2</v>
      </c>
      <c r="B21" s="8" t="s">
        <v>73</v>
      </c>
      <c r="C21" s="8" t="s">
        <v>43</v>
      </c>
      <c r="D21" s="75">
        <v>100</v>
      </c>
      <c r="E21" s="79">
        <f>Input!$H$41+ROUND(Input!$C$41*SSI!D21,2)+ROUND(Input!$J$41*SSI!D21,2)</f>
        <v>172.27</v>
      </c>
      <c r="F21" s="77">
        <v>0</v>
      </c>
      <c r="G21" s="15">
        <f>F21-E21</f>
        <v>-172.27</v>
      </c>
      <c r="H21" s="16">
        <f aca="true" t="shared" si="0" ref="H21:H35">ROUND(G21/E21,3)</f>
        <v>-1</v>
      </c>
      <c r="I21" s="79">
        <f>ROUND(D21*SUM(Input!$K$43:$M$43),2)</f>
        <v>843.54</v>
      </c>
      <c r="J21" s="79">
        <f>E21+I21</f>
        <v>1015.81</v>
      </c>
      <c r="K21" s="79">
        <f aca="true" t="shared" si="1" ref="K21:K35">F21</f>
        <v>0</v>
      </c>
      <c r="L21" s="16">
        <f aca="true" t="shared" si="2" ref="L21:L35">ROUND((K21-J21)/J21,3)</f>
        <v>-1</v>
      </c>
    </row>
    <row r="22" spans="1:12" ht="10.5">
      <c r="A22" s="8">
        <v>3</v>
      </c>
      <c r="B22" s="8" t="s">
        <v>47</v>
      </c>
      <c r="D22" s="75">
        <v>200</v>
      </c>
      <c r="E22" s="79">
        <f>Input!$H$41+ROUND(Input!$C$41*SSI!D22,2)+ROUND(Input!$J$41*SSI!D22,2)</f>
        <v>227.98999999999998</v>
      </c>
      <c r="F22" s="77">
        <v>0</v>
      </c>
      <c r="G22" s="15">
        <f>F22-E22</f>
        <v>-227.98999999999998</v>
      </c>
      <c r="H22" s="16">
        <f t="shared" si="0"/>
        <v>-1</v>
      </c>
      <c r="I22" s="79">
        <f>ROUND(D22*SUM(Input!$K$43:$M$43),2)</f>
        <v>1687.08</v>
      </c>
      <c r="J22" s="79">
        <f>E22+I22</f>
        <v>1915.07</v>
      </c>
      <c r="K22" s="79">
        <f t="shared" si="1"/>
        <v>0</v>
      </c>
      <c r="L22" s="16">
        <f t="shared" si="2"/>
        <v>-1</v>
      </c>
    </row>
    <row r="23" spans="1:12" ht="10.5">
      <c r="A23" s="8">
        <v>4</v>
      </c>
      <c r="B23" s="8" t="s">
        <v>65</v>
      </c>
      <c r="D23" s="75">
        <v>300</v>
      </c>
      <c r="E23" s="79">
        <f>Input!$H$41+ROUND(Input!$C$41*SSI!D23,2)+ROUND(Input!$J$41*SSI!D23,2)</f>
        <v>283.71</v>
      </c>
      <c r="F23" s="77">
        <v>0</v>
      </c>
      <c r="G23" s="15">
        <f aca="true" t="shared" si="3" ref="G23:G32">F23-E23</f>
        <v>-283.71</v>
      </c>
      <c r="H23" s="16">
        <f t="shared" si="0"/>
        <v>-1</v>
      </c>
      <c r="I23" s="79">
        <f>ROUND(D23*SUM(Input!$K$43:$M$43),2)</f>
        <v>2530.62</v>
      </c>
      <c r="J23" s="79">
        <f aca="true" t="shared" si="4" ref="J23:J32">E23+I23</f>
        <v>2814.33</v>
      </c>
      <c r="K23" s="79">
        <f t="shared" si="1"/>
        <v>0</v>
      </c>
      <c r="L23" s="16">
        <f t="shared" si="2"/>
        <v>-1</v>
      </c>
    </row>
    <row r="24" spans="1:12" ht="10.5">
      <c r="A24" s="8">
        <v>5</v>
      </c>
      <c r="B24" s="8" t="s">
        <v>66</v>
      </c>
      <c r="D24" s="75">
        <v>400</v>
      </c>
      <c r="E24" s="79">
        <f>Input!$H$41+ROUND(Input!$C$41*SSI!D24,2)+ROUND(Input!$J$41*SSI!D24,2)</f>
        <v>339.43</v>
      </c>
      <c r="F24" s="77">
        <v>0</v>
      </c>
      <c r="G24" s="15">
        <f t="shared" si="3"/>
        <v>-339.43</v>
      </c>
      <c r="H24" s="16">
        <f t="shared" si="0"/>
        <v>-1</v>
      </c>
      <c r="I24" s="79">
        <f>ROUND(D24*SUM(Input!$K$43:$M$43),2)</f>
        <v>3374.16</v>
      </c>
      <c r="J24" s="79">
        <f t="shared" si="4"/>
        <v>3713.5899999999997</v>
      </c>
      <c r="K24" s="79">
        <f t="shared" si="1"/>
        <v>0</v>
      </c>
      <c r="L24" s="16">
        <f t="shared" si="2"/>
        <v>-1</v>
      </c>
    </row>
    <row r="25" spans="1:12" ht="10.5">
      <c r="A25" s="8">
        <v>6</v>
      </c>
      <c r="B25" s="8" t="s">
        <v>69</v>
      </c>
      <c r="D25" s="75">
        <v>500</v>
      </c>
      <c r="E25" s="79">
        <f>Input!$H$41+ROUND(Input!$C$41*SSI!D25,2)+ROUND(Input!$J$41*SSI!D25,2)</f>
        <v>395.15000000000003</v>
      </c>
      <c r="F25" s="77">
        <v>0</v>
      </c>
      <c r="G25" s="15">
        <f t="shared" si="3"/>
        <v>-395.15000000000003</v>
      </c>
      <c r="H25" s="16">
        <f t="shared" si="0"/>
        <v>-1</v>
      </c>
      <c r="I25" s="79">
        <f>ROUND(D25*SUM(Input!$K$43:$M$43),2)</f>
        <v>4217.7</v>
      </c>
      <c r="J25" s="79">
        <f t="shared" si="4"/>
        <v>4612.849999999999</v>
      </c>
      <c r="K25" s="79">
        <f t="shared" si="1"/>
        <v>0</v>
      </c>
      <c r="L25" s="16">
        <f t="shared" si="2"/>
        <v>-1</v>
      </c>
    </row>
    <row r="26" spans="1:12" ht="10.5">
      <c r="A26" s="8">
        <v>7</v>
      </c>
      <c r="D26" s="75">
        <v>600</v>
      </c>
      <c r="E26" s="79">
        <f>Input!$H$41+ROUND(Input!$C$41*SSI!D26,2)+ROUND(Input!$J$41*SSI!D26,2)</f>
        <v>450.87</v>
      </c>
      <c r="F26" s="77">
        <v>0</v>
      </c>
      <c r="G26" s="15">
        <f t="shared" si="3"/>
        <v>-450.87</v>
      </c>
      <c r="H26" s="16">
        <f t="shared" si="0"/>
        <v>-1</v>
      </c>
      <c r="I26" s="79">
        <f>ROUND(D26*SUM(Input!$K$43:$M$43),2)</f>
        <v>5061.24</v>
      </c>
      <c r="J26" s="79">
        <f t="shared" si="4"/>
        <v>5512.11</v>
      </c>
      <c r="K26" s="79">
        <f t="shared" si="1"/>
        <v>0</v>
      </c>
      <c r="L26" s="16">
        <f t="shared" si="2"/>
        <v>-1</v>
      </c>
    </row>
    <row r="27" spans="1:12" ht="10.5">
      <c r="A27" s="8">
        <v>8</v>
      </c>
      <c r="D27" s="75">
        <v>700</v>
      </c>
      <c r="E27" s="79">
        <f>Input!$H$41+ROUND(Input!$C$41*SSI!D27,2)+ROUND(Input!$J$41*SSI!D27,2)</f>
        <v>506.59000000000003</v>
      </c>
      <c r="F27" s="77">
        <v>0</v>
      </c>
      <c r="G27" s="15">
        <f t="shared" si="3"/>
        <v>-506.59000000000003</v>
      </c>
      <c r="H27" s="16">
        <f t="shared" si="0"/>
        <v>-1</v>
      </c>
      <c r="I27" s="79">
        <f>ROUND(D27*SUM(Input!$K$43:$M$43),2)</f>
        <v>5904.78</v>
      </c>
      <c r="J27" s="79">
        <f t="shared" si="4"/>
        <v>6411.37</v>
      </c>
      <c r="K27" s="79">
        <f t="shared" si="1"/>
        <v>0</v>
      </c>
      <c r="L27" s="16">
        <f t="shared" si="2"/>
        <v>-1</v>
      </c>
    </row>
    <row r="28" spans="1:12" ht="10.5">
      <c r="A28" s="8">
        <v>9</v>
      </c>
      <c r="D28" s="75">
        <v>800</v>
      </c>
      <c r="E28" s="79">
        <f>Input!$H$41+ROUND(Input!$C$41*SSI!D28,2)+ROUND(Input!$J$41*SSI!D28,2)</f>
        <v>562.31</v>
      </c>
      <c r="F28" s="77">
        <v>0</v>
      </c>
      <c r="G28" s="15">
        <f t="shared" si="3"/>
        <v>-562.31</v>
      </c>
      <c r="H28" s="16">
        <f t="shared" si="0"/>
        <v>-1</v>
      </c>
      <c r="I28" s="79">
        <f>ROUND(D28*SUM(Input!$K$43:$M$43),2)</f>
        <v>6748.32</v>
      </c>
      <c r="J28" s="79">
        <f t="shared" si="4"/>
        <v>7310.629999999999</v>
      </c>
      <c r="K28" s="79">
        <f t="shared" si="1"/>
        <v>0</v>
      </c>
      <c r="L28" s="16">
        <f t="shared" si="2"/>
        <v>-1</v>
      </c>
    </row>
    <row r="29" spans="1:12" ht="10.5">
      <c r="A29" s="8">
        <v>10</v>
      </c>
      <c r="D29" s="75">
        <v>1000</v>
      </c>
      <c r="E29" s="79">
        <f>Input!$H$41+ROUND(Input!$C$41*SSI!D29,2)+ROUND(Input!$J$41*SSI!D29,2)</f>
        <v>673.75</v>
      </c>
      <c r="F29" s="77">
        <v>0</v>
      </c>
      <c r="G29" s="15">
        <f t="shared" si="3"/>
        <v>-673.75</v>
      </c>
      <c r="H29" s="16">
        <f t="shared" si="0"/>
        <v>-1</v>
      </c>
      <c r="I29" s="79">
        <f>ROUND(D29*SUM(Input!$K$43:$M$43),2)</f>
        <v>8435.4</v>
      </c>
      <c r="J29" s="79">
        <f t="shared" si="4"/>
        <v>9109.15</v>
      </c>
      <c r="K29" s="79">
        <f t="shared" si="1"/>
        <v>0</v>
      </c>
      <c r="L29" s="16">
        <f t="shared" si="2"/>
        <v>-1</v>
      </c>
    </row>
    <row r="30" spans="1:12" ht="10.5">
      <c r="A30" s="8">
        <v>11</v>
      </c>
      <c r="D30" s="75">
        <v>2000</v>
      </c>
      <c r="E30" s="79">
        <f>Input!$H$41+ROUND(Input!$C$41*SSI!D30,2)+ROUND(Input!$J$41*SSI!D30,2)</f>
        <v>1230.95</v>
      </c>
      <c r="F30" s="77">
        <v>0</v>
      </c>
      <c r="G30" s="15">
        <f t="shared" si="3"/>
        <v>-1230.95</v>
      </c>
      <c r="H30" s="16">
        <f t="shared" si="0"/>
        <v>-1</v>
      </c>
      <c r="I30" s="79">
        <f>ROUND(D30*SUM(Input!$K$43:$M$43),2)</f>
        <v>16870.8</v>
      </c>
      <c r="J30" s="79">
        <f t="shared" si="4"/>
        <v>18101.75</v>
      </c>
      <c r="K30" s="79">
        <f t="shared" si="1"/>
        <v>0</v>
      </c>
      <c r="L30" s="16">
        <f t="shared" si="2"/>
        <v>-1</v>
      </c>
    </row>
    <row r="31" spans="1:12" ht="10.5">
      <c r="A31" s="8">
        <v>12</v>
      </c>
      <c r="D31" s="75">
        <v>5000</v>
      </c>
      <c r="E31" s="79">
        <f>Input!$H$41+ROUND(Input!$C$41*SSI!D31,2)+ROUND(Input!$J$41*SSI!D31,2)</f>
        <v>2902.55</v>
      </c>
      <c r="F31" s="77">
        <v>0</v>
      </c>
      <c r="G31" s="15">
        <f t="shared" si="3"/>
        <v>-2902.55</v>
      </c>
      <c r="H31" s="16">
        <f t="shared" si="0"/>
        <v>-1</v>
      </c>
      <c r="I31" s="79">
        <f>ROUND(D31*SUM(Input!$K$43:$M$43),2)</f>
        <v>42177</v>
      </c>
      <c r="J31" s="79">
        <f t="shared" si="4"/>
        <v>45079.55</v>
      </c>
      <c r="K31" s="79">
        <f t="shared" si="1"/>
        <v>0</v>
      </c>
      <c r="L31" s="16">
        <f t="shared" si="2"/>
        <v>-1</v>
      </c>
    </row>
    <row r="32" spans="1:12" ht="10.5">
      <c r="A32" s="8">
        <v>13</v>
      </c>
      <c r="D32" s="75">
        <v>10000</v>
      </c>
      <c r="E32" s="79">
        <f>Input!$H$41+ROUND(Input!$C$41*SSI!D32,2)+ROUND(Input!$J$41*SSI!D32,2)</f>
        <v>5688.55</v>
      </c>
      <c r="F32" s="77">
        <v>0</v>
      </c>
      <c r="G32" s="15">
        <f t="shared" si="3"/>
        <v>-5688.55</v>
      </c>
      <c r="H32" s="16">
        <f t="shared" si="0"/>
        <v>-1</v>
      </c>
      <c r="I32" s="79">
        <f>ROUND(D32*SUM(Input!$K$43:$M$43),2)</f>
        <v>84354</v>
      </c>
      <c r="J32" s="79">
        <f t="shared" si="4"/>
        <v>90042.55</v>
      </c>
      <c r="K32" s="79">
        <f t="shared" si="1"/>
        <v>0</v>
      </c>
      <c r="L32" s="16">
        <f t="shared" si="2"/>
        <v>-1</v>
      </c>
    </row>
    <row r="33" spans="1:12" ht="10.5">
      <c r="A33" s="8">
        <v>14</v>
      </c>
      <c r="D33" s="75">
        <v>15000</v>
      </c>
      <c r="E33" s="79">
        <f>Input!$H$41+ROUND(Input!$C$41*SSI!D33,2)+ROUND(Input!$J$41*SSI!D33,2)</f>
        <v>8474.55</v>
      </c>
      <c r="F33" s="77">
        <v>0</v>
      </c>
      <c r="G33" s="15">
        <f>F33-E33</f>
        <v>-8474.55</v>
      </c>
      <c r="H33" s="16">
        <f t="shared" si="0"/>
        <v>-1</v>
      </c>
      <c r="I33" s="79">
        <f>ROUND(D33*SUM(Input!$K$43:$M$43),2)</f>
        <v>126531</v>
      </c>
      <c r="J33" s="79">
        <f>E33+I33</f>
        <v>135005.55</v>
      </c>
      <c r="K33" s="79">
        <f t="shared" si="1"/>
        <v>0</v>
      </c>
      <c r="L33" s="16">
        <f t="shared" si="2"/>
        <v>-1</v>
      </c>
    </row>
    <row r="34" spans="1:12" ht="10.5">
      <c r="A34" s="8">
        <v>15</v>
      </c>
      <c r="D34" s="75">
        <v>30000</v>
      </c>
      <c r="E34" s="79">
        <f>Input!$H$41+ROUND(Input!$C$41*SSI!D34,2)+ROUND(Input!$J$41*SSI!D34,2)</f>
        <v>16832.55</v>
      </c>
      <c r="F34" s="77">
        <v>0</v>
      </c>
      <c r="G34" s="15">
        <f>F34-E34</f>
        <v>-16832.55</v>
      </c>
      <c r="H34" s="16">
        <f t="shared" si="0"/>
        <v>-1</v>
      </c>
      <c r="I34" s="79">
        <f>ROUND(D34*SUM(Input!$K$43:$M$43),2)</f>
        <v>253062</v>
      </c>
      <c r="J34" s="79">
        <f>E34+I34</f>
        <v>269894.55</v>
      </c>
      <c r="K34" s="79">
        <f t="shared" si="1"/>
        <v>0</v>
      </c>
      <c r="L34" s="16">
        <f t="shared" si="2"/>
        <v>-1</v>
      </c>
    </row>
    <row r="35" spans="1:12" ht="10.5">
      <c r="A35" s="8">
        <v>16</v>
      </c>
      <c r="D35" s="75">
        <v>35000</v>
      </c>
      <c r="E35" s="79">
        <f>Input!$H$41+ROUND(Input!$C$41*30000,2)+ROUND(Input!$D$41*(SSI!D35-30000),2)+ROUND(Input!$J$41*SSI!D35,2)</f>
        <v>18337.55</v>
      </c>
      <c r="F35" s="77">
        <v>0</v>
      </c>
      <c r="G35" s="15">
        <f>F35-E35</f>
        <v>-18337.55</v>
      </c>
      <c r="H35" s="16">
        <f t="shared" si="0"/>
        <v>-1</v>
      </c>
      <c r="I35" s="79">
        <f>ROUND(D35*SUM(Input!$K$43:$M$43),2)</f>
        <v>295239</v>
      </c>
      <c r="J35" s="79">
        <f>E35+I35</f>
        <v>313576.55</v>
      </c>
      <c r="K35" s="79">
        <f t="shared" si="1"/>
        <v>0</v>
      </c>
      <c r="L35" s="16">
        <f t="shared" si="2"/>
        <v>-1</v>
      </c>
    </row>
    <row r="36" spans="8:12" ht="10.5">
      <c r="H36" s="16"/>
      <c r="L36" s="16"/>
    </row>
    <row r="37" spans="1:12" ht="10.5">
      <c r="A37" s="12"/>
      <c r="B37" s="10" t="s">
        <v>127</v>
      </c>
      <c r="D37" s="18">
        <f>Input!AJ42</f>
        <v>10</v>
      </c>
      <c r="E37" s="19" t="s">
        <v>125</v>
      </c>
      <c r="H37" s="16"/>
      <c r="L37" s="16"/>
    </row>
    <row r="38" spans="2:5" ht="10.5">
      <c r="B38" s="10" t="s">
        <v>127</v>
      </c>
      <c r="D38" s="18">
        <f>Input!AJ43</f>
        <v>0</v>
      </c>
      <c r="E38" s="19" t="s">
        <v>126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selection activeCell="L23" sqref="L23"/>
    </sheetView>
  </sheetViews>
  <sheetFormatPr defaultColWidth="9.00390625" defaultRowHeight="14.25"/>
  <cols>
    <col min="1" max="1" width="9.125" style="10" customWidth="1"/>
    <col min="2" max="2" width="10.25390625" style="10" customWidth="1"/>
    <col min="3" max="3" width="9.625" style="10" customWidth="1"/>
    <col min="4" max="10" width="9.125" style="10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4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162</v>
      </c>
    </row>
    <row r="10" spans="1:11" ht="10.5">
      <c r="A10" s="10" t="s">
        <v>5</v>
      </c>
      <c r="K10" s="10" t="str">
        <f>Input!B15</f>
        <v>Witness: M. P. Balmert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13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45</v>
      </c>
      <c r="C20" s="8" t="s">
        <v>42</v>
      </c>
      <c r="D20" s="14">
        <v>1</v>
      </c>
      <c r="E20" s="15">
        <f>Input!$H$22+ROUND((Input!$I$22+Input!$J$22)*GSR!D20,2)</f>
        <v>7.0200000000000005</v>
      </c>
      <c r="F20" s="15">
        <f>Input!$T$22+ROUND(SUM(Input!$I$22:Input!$J$22)*GSR!D20,2)+ROUND(Input!$O$22*GSR!D20,2)</f>
        <v>14.64</v>
      </c>
      <c r="G20" s="15">
        <f>F20-E20</f>
        <v>7.62</v>
      </c>
      <c r="H20" s="16">
        <f>ROUND(G20/E20,3)</f>
        <v>1.085</v>
      </c>
      <c r="I20" s="15">
        <f>ROUND(D20*SUM(Input!$K$22:$M$22),2)</f>
        <v>8.44</v>
      </c>
      <c r="J20" s="15">
        <f>E20+I20</f>
        <v>15.46</v>
      </c>
      <c r="K20" s="15">
        <f>F20+I20</f>
        <v>23.08</v>
      </c>
      <c r="L20" s="16">
        <f>ROUND((K20-J20)/J20,3)</f>
        <v>0.493</v>
      </c>
    </row>
    <row r="21" spans="1:12" ht="10.5">
      <c r="A21" s="8">
        <v>2</v>
      </c>
      <c r="B21" s="8" t="s">
        <v>46</v>
      </c>
      <c r="C21" s="8" t="s">
        <v>43</v>
      </c>
      <c r="D21" s="14">
        <v>3</v>
      </c>
      <c r="E21" s="15">
        <f>Input!$H$22+ROUND((Input!$I$22+Input!$J$22)*GSR!D21,2)+ROUND(Input!$D$22*(GSR!D21-1),2)</f>
        <v>10.9</v>
      </c>
      <c r="F21" s="15">
        <f>Input!$T$22+ROUND(SUM(Input!$I$22:Input!$J$22)*GSR!D21,2)+ROUND(Input!$O$22*GSR!D21,2)</f>
        <v>18.43</v>
      </c>
      <c r="G21" s="15">
        <f aca="true" t="shared" si="0" ref="G21:G31">F21-E21</f>
        <v>7.529999999999999</v>
      </c>
      <c r="H21" s="16">
        <f aca="true" t="shared" si="1" ref="H21:H31">ROUND(G21/E21,3)</f>
        <v>0.691</v>
      </c>
      <c r="I21" s="15">
        <f>ROUND(D21*SUM(Input!$K$22:$M$22),2)</f>
        <v>25.31</v>
      </c>
      <c r="J21" s="15">
        <f aca="true" t="shared" si="2" ref="J21:J31">E21+I21</f>
        <v>36.21</v>
      </c>
      <c r="K21" s="15">
        <f aca="true" t="shared" si="3" ref="K21:K31">F21+I21</f>
        <v>43.739999999999995</v>
      </c>
      <c r="L21" s="16">
        <f aca="true" t="shared" si="4" ref="L21:L31">ROUND((K21-J21)/J21,3)</f>
        <v>0.208</v>
      </c>
    </row>
    <row r="22" spans="1:12" ht="10.5">
      <c r="A22" s="8">
        <v>3</v>
      </c>
      <c r="B22" s="8" t="s">
        <v>47</v>
      </c>
      <c r="D22" s="14">
        <v>5</v>
      </c>
      <c r="E22" s="15">
        <f>Input!$H$22+ROUND((Input!$I$22+Input!$J$22)*GSR!D22,2)+ROUND(Input!$D$22*(GSR!D22-1),2)</f>
        <v>14.780000000000001</v>
      </c>
      <c r="F22" s="15">
        <f>Input!$T$22+ROUND(SUM(Input!$I$22:Input!$J$22)*GSR!D22,2)+ROUND(Input!$O$22*GSR!D22,2)</f>
        <v>22.21</v>
      </c>
      <c r="G22" s="15">
        <f t="shared" si="0"/>
        <v>7.43</v>
      </c>
      <c r="H22" s="16">
        <f t="shared" si="1"/>
        <v>0.503</v>
      </c>
      <c r="I22" s="15">
        <f>ROUND(D22*SUM(Input!$K$22:$M$22),2)</f>
        <v>42.18</v>
      </c>
      <c r="J22" s="15">
        <f t="shared" si="2"/>
        <v>56.96</v>
      </c>
      <c r="K22" s="15">
        <f t="shared" si="3"/>
        <v>64.39</v>
      </c>
      <c r="L22" s="16">
        <f t="shared" si="4"/>
        <v>0.13</v>
      </c>
    </row>
    <row r="23" spans="1:12" ht="10.5">
      <c r="A23" s="8">
        <v>4</v>
      </c>
      <c r="B23" s="8" t="s">
        <v>41</v>
      </c>
      <c r="D23" s="17">
        <f>E33</f>
        <v>6</v>
      </c>
      <c r="E23" s="15">
        <f>Input!$H$22+ROUND((Input!$I$22+Input!$J$22)*GSR!D23,2)+ROUND(Input!$D$22*(GSR!D23-1),2)</f>
        <v>16.72</v>
      </c>
      <c r="F23" s="15">
        <f>Input!$T$22+ROUND(SUM(Input!$I$22:Input!$J$22)*GSR!D23,2)+ROUND(Input!$O$22*GSR!D23,2)</f>
        <v>24.1</v>
      </c>
      <c r="G23" s="15">
        <f>F23-E23</f>
        <v>7.380000000000003</v>
      </c>
      <c r="H23" s="16">
        <f t="shared" si="1"/>
        <v>0.441</v>
      </c>
      <c r="I23" s="15">
        <f>ROUND(D23*SUM(Input!$K$22:$M$22),2)</f>
        <v>50.61</v>
      </c>
      <c r="J23" s="15">
        <f>E23+I23</f>
        <v>67.33</v>
      </c>
      <c r="K23" s="15">
        <f>F23+I23</f>
        <v>74.71000000000001</v>
      </c>
      <c r="L23" s="16">
        <f t="shared" si="4"/>
        <v>0.11</v>
      </c>
    </row>
    <row r="24" spans="1:12" ht="10.5">
      <c r="A24" s="8">
        <v>5</v>
      </c>
      <c r="D24" s="14">
        <v>8</v>
      </c>
      <c r="E24" s="15">
        <f>Input!$H$22+ROUND((Input!$I$22+Input!$J$22)*GSR!D24,2)+ROUND(Input!$D$22*(GSR!D24-1),2)</f>
        <v>20.6</v>
      </c>
      <c r="F24" s="15">
        <f>Input!$T$22+ROUND(SUM(Input!$I$22:Input!$J$22)*GSR!D24,2)+ROUND(Input!$O$22*GSR!D24,2)</f>
        <v>27.89</v>
      </c>
      <c r="G24" s="15">
        <f t="shared" si="0"/>
        <v>7.289999999999999</v>
      </c>
      <c r="H24" s="16">
        <f t="shared" si="1"/>
        <v>0.354</v>
      </c>
      <c r="I24" s="15">
        <f>ROUND(D24*SUM(Input!$K$22:$M$22),2)</f>
        <v>67.48</v>
      </c>
      <c r="J24" s="15">
        <f t="shared" si="2"/>
        <v>88.08000000000001</v>
      </c>
      <c r="K24" s="15">
        <f t="shared" si="3"/>
        <v>95.37</v>
      </c>
      <c r="L24" s="16">
        <f t="shared" si="4"/>
        <v>0.083</v>
      </c>
    </row>
    <row r="25" spans="1:12" ht="10.5">
      <c r="A25" s="8">
        <v>6</v>
      </c>
      <c r="B25" s="8"/>
      <c r="D25" s="14">
        <v>10</v>
      </c>
      <c r="E25" s="15">
        <f>Input!$H$22+ROUND((Input!$I$22+Input!$J$22)*GSR!D25,2)+ROUND(Input!$D$22*(GSR!D25-1),2)</f>
        <v>24.47</v>
      </c>
      <c r="F25" s="15">
        <f>Input!$T$22+ROUND(SUM(Input!$I$22:Input!$J$22)*GSR!D25,2)+ROUND(Input!$O$22*GSR!D25,2)</f>
        <v>31.669999999999998</v>
      </c>
      <c r="G25" s="15">
        <f t="shared" si="0"/>
        <v>7.199999999999999</v>
      </c>
      <c r="H25" s="16">
        <f t="shared" si="1"/>
        <v>0.294</v>
      </c>
      <c r="I25" s="15">
        <f>ROUND(D25*SUM(Input!$K$22:$M$22),2)</f>
        <v>84.35</v>
      </c>
      <c r="J25" s="15">
        <f t="shared" si="2"/>
        <v>108.82</v>
      </c>
      <c r="K25" s="15">
        <f t="shared" si="3"/>
        <v>116.02</v>
      </c>
      <c r="L25" s="16">
        <f t="shared" si="4"/>
        <v>0.066</v>
      </c>
    </row>
    <row r="26" spans="1:12" ht="10.5">
      <c r="A26" s="8">
        <v>7</v>
      </c>
      <c r="B26" s="9"/>
      <c r="D26" s="14">
        <v>12</v>
      </c>
      <c r="E26" s="15">
        <f>Input!$H$22+ROUND((Input!$I$22+Input!$J$22)*GSR!D26,2)+ROUND(Input!$D$22*(GSR!D26-1),2)</f>
        <v>28.36</v>
      </c>
      <c r="F26" s="15">
        <f>Input!$T$22+ROUND(SUM(Input!$I$22:Input!$J$22)*GSR!D26,2)+ROUND(Input!$O$22*GSR!D26,2)</f>
        <v>35.46</v>
      </c>
      <c r="G26" s="15">
        <f t="shared" si="0"/>
        <v>7.100000000000001</v>
      </c>
      <c r="H26" s="16">
        <f t="shared" si="1"/>
        <v>0.25</v>
      </c>
      <c r="I26" s="15">
        <f>ROUND(D26*SUM(Input!$K$22:$M$22),2)</f>
        <v>101.22</v>
      </c>
      <c r="J26" s="15">
        <f t="shared" si="2"/>
        <v>129.57999999999998</v>
      </c>
      <c r="K26" s="15">
        <f t="shared" si="3"/>
        <v>136.68</v>
      </c>
      <c r="L26" s="16">
        <f t="shared" si="4"/>
        <v>0.055</v>
      </c>
    </row>
    <row r="27" spans="1:12" ht="10.5">
      <c r="A27" s="8">
        <v>8</v>
      </c>
      <c r="D27" s="14">
        <v>16</v>
      </c>
      <c r="E27" s="15">
        <f>Input!$H$22+ROUND((Input!$I$22+Input!$J$22)*GSR!D27,2)+ROUND(Input!$D$22*(GSR!D27-1),2)</f>
        <v>36.11</v>
      </c>
      <c r="F27" s="15">
        <f>Input!$T$22+ROUND(SUM(Input!$I$22:Input!$J$22)*GSR!D27,2)+ROUND(Input!$O$22*GSR!D27,2)</f>
        <v>43.03</v>
      </c>
      <c r="G27" s="15">
        <f t="shared" si="0"/>
        <v>6.920000000000002</v>
      </c>
      <c r="H27" s="16">
        <f t="shared" si="1"/>
        <v>0.192</v>
      </c>
      <c r="I27" s="15">
        <f>ROUND(D27*SUM(Input!$K$22:$M$22),2)</f>
        <v>134.97</v>
      </c>
      <c r="J27" s="15">
        <f t="shared" si="2"/>
        <v>171.07999999999998</v>
      </c>
      <c r="K27" s="15">
        <f t="shared" si="3"/>
        <v>178</v>
      </c>
      <c r="L27" s="16">
        <f t="shared" si="4"/>
        <v>0.04</v>
      </c>
    </row>
    <row r="28" spans="1:12" ht="10.5">
      <c r="A28" s="8">
        <v>9</v>
      </c>
      <c r="D28" s="14">
        <v>20</v>
      </c>
      <c r="E28" s="15">
        <f>Input!$H$22+ROUND((Input!$I$22+Input!$J$22)*GSR!D28,2)+ROUND(Input!$D$22*(GSR!D28-1),2)</f>
        <v>43.88</v>
      </c>
      <c r="F28" s="15">
        <f>Input!$T$22+ROUND(SUM(Input!$I$22:Input!$J$22)*GSR!D28,2)+ROUND(Input!$O$22*GSR!D28,2)</f>
        <v>50.599999999999994</v>
      </c>
      <c r="G28" s="15">
        <f t="shared" si="0"/>
        <v>6.719999999999992</v>
      </c>
      <c r="H28" s="16">
        <f t="shared" si="1"/>
        <v>0.153</v>
      </c>
      <c r="I28" s="15">
        <f>ROUND(D28*SUM(Input!$K$22:$M$22),2)</f>
        <v>168.71</v>
      </c>
      <c r="J28" s="15">
        <f t="shared" si="2"/>
        <v>212.59</v>
      </c>
      <c r="K28" s="15">
        <f t="shared" si="3"/>
        <v>219.31</v>
      </c>
      <c r="L28" s="16">
        <f t="shared" si="4"/>
        <v>0.032</v>
      </c>
    </row>
    <row r="29" spans="1:12" ht="10.5">
      <c r="A29" s="8">
        <v>10</v>
      </c>
      <c r="D29" s="14">
        <v>30</v>
      </c>
      <c r="E29" s="15">
        <f>Input!$H$22+ROUND((Input!$I$22+Input!$J$22)*GSR!D29,2)+ROUND(Input!$D$22*(GSR!D29-1),2)</f>
        <v>63.27</v>
      </c>
      <c r="F29" s="15">
        <f>Input!$T$22+ROUND(SUM(Input!$I$22:Input!$J$22)*GSR!D29,2)+ROUND(Input!$O$22*GSR!D29,2)</f>
        <v>69.52</v>
      </c>
      <c r="G29" s="15">
        <f t="shared" si="0"/>
        <v>6.249999999999993</v>
      </c>
      <c r="H29" s="16">
        <f t="shared" si="1"/>
        <v>0.099</v>
      </c>
      <c r="I29" s="15">
        <f>ROUND(D29*SUM(Input!$K$22:$M$22),2)</f>
        <v>253.06</v>
      </c>
      <c r="J29" s="15">
        <f t="shared" si="2"/>
        <v>316.33</v>
      </c>
      <c r="K29" s="15">
        <f t="shared" si="3"/>
        <v>322.58</v>
      </c>
      <c r="L29" s="16">
        <f t="shared" si="4"/>
        <v>0.02</v>
      </c>
    </row>
    <row r="30" spans="1:12" ht="10.5">
      <c r="A30" s="8">
        <v>11</v>
      </c>
      <c r="D30" s="14">
        <v>40</v>
      </c>
      <c r="E30" s="15">
        <f>Input!$H$22+ROUND((Input!$I$22+Input!$J$22)*GSR!D30,2)+ROUND(Input!$D$22*(GSR!D30-1),2)</f>
        <v>82.67999999999999</v>
      </c>
      <c r="F30" s="15">
        <f>Input!$T$22+ROUND(SUM(Input!$I$22:Input!$J$22)*GSR!D30,2)+ROUND(Input!$O$22*GSR!D30,2)</f>
        <v>88.44999999999999</v>
      </c>
      <c r="G30" s="15">
        <f t="shared" si="0"/>
        <v>5.769999999999996</v>
      </c>
      <c r="H30" s="16">
        <f t="shared" si="1"/>
        <v>0.07</v>
      </c>
      <c r="I30" s="15">
        <f>ROUND(D30*SUM(Input!$K$22:$M$22),2)</f>
        <v>337.42</v>
      </c>
      <c r="J30" s="15">
        <f t="shared" si="2"/>
        <v>420.1</v>
      </c>
      <c r="K30" s="15">
        <f t="shared" si="3"/>
        <v>425.87</v>
      </c>
      <c r="L30" s="16">
        <f t="shared" si="4"/>
        <v>0.014</v>
      </c>
    </row>
    <row r="31" spans="1:12" ht="10.5">
      <c r="A31" s="8">
        <v>12</v>
      </c>
      <c r="D31" s="14">
        <v>50</v>
      </c>
      <c r="E31" s="15">
        <f>Input!$H$22+ROUND((Input!$I$22+Input!$J$22)*GSR!D31,2)+ROUND(Input!$D$22*(GSR!D31-1),2)</f>
        <v>102.07000000000001</v>
      </c>
      <c r="F31" s="15">
        <f>Input!$T$22+ROUND(SUM(Input!$I$22:Input!$J$22)*GSR!D31,2)+ROUND(Input!$O$22*GSR!D31,2)</f>
        <v>107.38</v>
      </c>
      <c r="G31" s="15">
        <f t="shared" si="0"/>
        <v>5.309999999999988</v>
      </c>
      <c r="H31" s="16">
        <f t="shared" si="1"/>
        <v>0.052</v>
      </c>
      <c r="I31" s="15">
        <f>ROUND(D31*SUM(Input!$K$22:$M$22),2)</f>
        <v>421.77</v>
      </c>
      <c r="J31" s="15">
        <f t="shared" si="2"/>
        <v>523.84</v>
      </c>
      <c r="K31" s="15">
        <f t="shared" si="3"/>
        <v>529.15</v>
      </c>
      <c r="L31" s="16">
        <f t="shared" si="4"/>
        <v>0.01</v>
      </c>
    </row>
    <row r="32" spans="1:12" ht="10.5">
      <c r="A32" s="8"/>
      <c r="D32" s="14"/>
      <c r="E32" s="14"/>
      <c r="F32" s="14"/>
      <c r="G32" s="14"/>
      <c r="H32" s="14"/>
      <c r="I32" s="14"/>
      <c r="J32" s="14"/>
      <c r="K32" s="14"/>
      <c r="L32" s="14"/>
    </row>
    <row r="33" spans="1:5" ht="10.5">
      <c r="A33" s="12"/>
      <c r="C33" s="10" t="s">
        <v>127</v>
      </c>
      <c r="E33" s="18">
        <f>Input!AJ22</f>
        <v>6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J21" sqref="J21"/>
    </sheetView>
  </sheetViews>
  <sheetFormatPr defaultColWidth="9.00390625" defaultRowHeight="14.25"/>
  <cols>
    <col min="1" max="1" width="9.125" style="10" customWidth="1"/>
    <col min="2" max="2" width="10.875" style="10" customWidth="1"/>
    <col min="3" max="3" width="9.625" style="10" customWidth="1"/>
    <col min="4" max="10" width="9.125" style="10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161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48</v>
      </c>
      <c r="C20" s="8" t="s">
        <v>42</v>
      </c>
      <c r="D20" s="14">
        <f>E33</f>
        <v>11</v>
      </c>
      <c r="E20" s="15">
        <f>Input!$H$23+(Input!$C$23*'G1C'!D20)</f>
        <v>32.9648</v>
      </c>
      <c r="F20" s="15">
        <f>Input!$T$23+(Input!$O$23*'G1C'!D20)</f>
        <v>32.9648</v>
      </c>
      <c r="G20" s="15">
        <f>F20-E20</f>
        <v>0</v>
      </c>
      <c r="H20" s="16">
        <f>ROUND(G20/E20,3)</f>
        <v>0</v>
      </c>
      <c r="I20" s="15">
        <f>ROUND(D20*SUM(Input!$K$23:$M$23),2)</f>
        <v>84.42</v>
      </c>
      <c r="J20" s="15">
        <f>E20+I20</f>
        <v>117.3848</v>
      </c>
      <c r="K20" s="15">
        <f>F20+I20</f>
        <v>117.3848</v>
      </c>
      <c r="L20" s="16">
        <f>ROUND((K20-J20)/J20,3)</f>
        <v>0</v>
      </c>
    </row>
    <row r="21" spans="1:12" ht="10.5">
      <c r="A21" s="8">
        <v>2</v>
      </c>
      <c r="B21" s="8" t="s">
        <v>62</v>
      </c>
      <c r="C21" s="8" t="s">
        <v>43</v>
      </c>
      <c r="D21" s="14">
        <v>30</v>
      </c>
      <c r="E21" s="15">
        <f>Input!$H$23+(Input!$C$23*'G1C'!D21)</f>
        <v>61.403999999999996</v>
      </c>
      <c r="F21" s="15">
        <f>Input!$T$23+(Input!$O$23*'G1C'!D21)</f>
        <v>61.403999999999996</v>
      </c>
      <c r="G21" s="15">
        <f aca="true" t="shared" si="0" ref="G21:G31">F21-E21</f>
        <v>0</v>
      </c>
      <c r="H21" s="16">
        <f aca="true" t="shared" si="1" ref="H21:H31">ROUND(G21/E21,3)</f>
        <v>0</v>
      </c>
      <c r="I21" s="15">
        <f>ROUND(D21*SUM(Input!$K$23:$M$23),2)</f>
        <v>230.24</v>
      </c>
      <c r="J21" s="15">
        <f aca="true" t="shared" si="2" ref="J21:J31">E21+I21</f>
        <v>291.644</v>
      </c>
      <c r="K21" s="15">
        <f aca="true" t="shared" si="3" ref="K21:K31">F21+I21</f>
        <v>291.644</v>
      </c>
      <c r="L21" s="16">
        <f aca="true" t="shared" si="4" ref="L21:L31">ROUND((K21-J21)/J21,3)</f>
        <v>0</v>
      </c>
    </row>
    <row r="22" spans="1:12" ht="10.5">
      <c r="A22" s="8">
        <v>3</v>
      </c>
      <c r="B22" s="8" t="s">
        <v>63</v>
      </c>
      <c r="D22" s="14">
        <v>50</v>
      </c>
      <c r="E22" s="15">
        <f>Input!$H$23+(Input!$C$23*'G1C'!D22)</f>
        <v>91.33999999999999</v>
      </c>
      <c r="F22" s="15">
        <f>Input!$T$23+(Input!$O$23*'G1C'!D22)</f>
        <v>91.33999999999999</v>
      </c>
      <c r="G22" s="15">
        <f t="shared" si="0"/>
        <v>0</v>
      </c>
      <c r="H22" s="16">
        <f t="shared" si="1"/>
        <v>0</v>
      </c>
      <c r="I22" s="15">
        <f>ROUND(D22*SUM(Input!$K$23:$M$23),2)</f>
        <v>383.74</v>
      </c>
      <c r="J22" s="15">
        <f t="shared" si="2"/>
        <v>475.08</v>
      </c>
      <c r="K22" s="15">
        <f t="shared" si="3"/>
        <v>475.08</v>
      </c>
      <c r="L22" s="16">
        <f t="shared" si="4"/>
        <v>0</v>
      </c>
    </row>
    <row r="23" spans="1:12" ht="10.5">
      <c r="A23" s="8">
        <v>4</v>
      </c>
      <c r="B23" s="8"/>
      <c r="D23" s="14">
        <v>70</v>
      </c>
      <c r="E23" s="15">
        <f>Input!$H$23+(Input!$C$23*'G1C'!D23)</f>
        <v>121.276</v>
      </c>
      <c r="F23" s="15">
        <f>Input!$T$23+(Input!$O$23*'G1C'!D23)</f>
        <v>121.276</v>
      </c>
      <c r="G23" s="15">
        <f t="shared" si="0"/>
        <v>0</v>
      </c>
      <c r="H23" s="16">
        <f t="shared" si="1"/>
        <v>0</v>
      </c>
      <c r="I23" s="15">
        <f>ROUND(D23*SUM(Input!$K$23:$M$23),2)</f>
        <v>537.24</v>
      </c>
      <c r="J23" s="15">
        <f t="shared" si="2"/>
        <v>658.516</v>
      </c>
      <c r="K23" s="15">
        <f t="shared" si="3"/>
        <v>658.516</v>
      </c>
      <c r="L23" s="16">
        <f t="shared" si="4"/>
        <v>0</v>
      </c>
    </row>
    <row r="24" spans="1:12" ht="10.5">
      <c r="A24" s="8">
        <v>5</v>
      </c>
      <c r="B24" s="8"/>
      <c r="D24" s="14">
        <v>80</v>
      </c>
      <c r="E24" s="15">
        <f>Input!$H$23+(Input!$C$23*'G1C'!D24)</f>
        <v>136.244</v>
      </c>
      <c r="F24" s="15">
        <f>Input!$T$23+(Input!$O$23*'G1C'!D24)</f>
        <v>136.244</v>
      </c>
      <c r="G24" s="15">
        <f t="shared" si="0"/>
        <v>0</v>
      </c>
      <c r="H24" s="16">
        <f t="shared" si="1"/>
        <v>0</v>
      </c>
      <c r="I24" s="15">
        <f>ROUND(D24*SUM(Input!$K$23:$M$23),2)</f>
        <v>613.98</v>
      </c>
      <c r="J24" s="15">
        <f t="shared" si="2"/>
        <v>750.224</v>
      </c>
      <c r="K24" s="15">
        <f t="shared" si="3"/>
        <v>750.224</v>
      </c>
      <c r="L24" s="16">
        <f t="shared" si="4"/>
        <v>0</v>
      </c>
    </row>
    <row r="25" spans="1:12" ht="10.5">
      <c r="A25" s="8">
        <v>6</v>
      </c>
      <c r="B25" s="9"/>
      <c r="D25" s="14">
        <v>90</v>
      </c>
      <c r="E25" s="15">
        <f>Input!$H$23+(Input!$C$23*'G1C'!D25)</f>
        <v>151.212</v>
      </c>
      <c r="F25" s="15">
        <f>Input!$T$23+(Input!$O$23*'G1C'!D25)</f>
        <v>151.212</v>
      </c>
      <c r="G25" s="15">
        <f t="shared" si="0"/>
        <v>0</v>
      </c>
      <c r="H25" s="16">
        <f t="shared" si="1"/>
        <v>0</v>
      </c>
      <c r="I25" s="15">
        <f>ROUND(D25*SUM(Input!$K$23:$M$23),2)</f>
        <v>690.73</v>
      </c>
      <c r="J25" s="15">
        <f t="shared" si="2"/>
        <v>841.942</v>
      </c>
      <c r="K25" s="15">
        <f t="shared" si="3"/>
        <v>841.942</v>
      </c>
      <c r="L25" s="16">
        <f t="shared" si="4"/>
        <v>0</v>
      </c>
    </row>
    <row r="26" spans="1:12" ht="10.5">
      <c r="A26" s="8">
        <v>7</v>
      </c>
      <c r="D26" s="14">
        <v>100</v>
      </c>
      <c r="E26" s="15">
        <f>Input!$H$23+(Input!$C$23*'G1C'!D26)</f>
        <v>166.17999999999998</v>
      </c>
      <c r="F26" s="15">
        <f>Input!$T$23+(Input!$O$23*'G1C'!D26)</f>
        <v>166.17999999999998</v>
      </c>
      <c r="G26" s="15">
        <f t="shared" si="0"/>
        <v>0</v>
      </c>
      <c r="H26" s="16">
        <f t="shared" si="1"/>
        <v>0</v>
      </c>
      <c r="I26" s="15">
        <f>ROUND(D26*SUM(Input!$K$23:$M$23),2)</f>
        <v>767.48</v>
      </c>
      <c r="J26" s="15">
        <f t="shared" si="2"/>
        <v>933.66</v>
      </c>
      <c r="K26" s="15">
        <f t="shared" si="3"/>
        <v>933.66</v>
      </c>
      <c r="L26" s="16">
        <f t="shared" si="4"/>
        <v>0</v>
      </c>
    </row>
    <row r="27" spans="1:12" ht="10.5">
      <c r="A27" s="8">
        <v>8</v>
      </c>
      <c r="D27" s="14">
        <v>110</v>
      </c>
      <c r="E27" s="15">
        <f>Input!$H$23+(Input!$C$23*'G1C'!D27)</f>
        <v>181.148</v>
      </c>
      <c r="F27" s="15">
        <f>Input!$T$23+(Input!$O$23*'G1C'!D27)</f>
        <v>181.148</v>
      </c>
      <c r="G27" s="15">
        <f>F27-E27</f>
        <v>0</v>
      </c>
      <c r="H27" s="16">
        <f t="shared" si="1"/>
        <v>0</v>
      </c>
      <c r="I27" s="15">
        <f>ROUND(D27*SUM(Input!$K$23:$M$23),2)</f>
        <v>844.23</v>
      </c>
      <c r="J27" s="15">
        <f>E27+I27</f>
        <v>1025.378</v>
      </c>
      <c r="K27" s="15">
        <f>F27+I27</f>
        <v>1025.378</v>
      </c>
      <c r="L27" s="16">
        <f t="shared" si="4"/>
        <v>0</v>
      </c>
    </row>
    <row r="28" spans="1:12" ht="10.5">
      <c r="A28" s="8">
        <v>9</v>
      </c>
      <c r="D28" s="14">
        <v>120</v>
      </c>
      <c r="E28" s="15">
        <f>Input!$H$23+(Input!$C$23*'G1C'!D28)</f>
        <v>196.11599999999999</v>
      </c>
      <c r="F28" s="15">
        <f>Input!$T$23+(Input!$O$23*'G1C'!D28)</f>
        <v>196.11599999999999</v>
      </c>
      <c r="G28" s="15">
        <f t="shared" si="0"/>
        <v>0</v>
      </c>
      <c r="H28" s="16">
        <f t="shared" si="1"/>
        <v>0</v>
      </c>
      <c r="I28" s="15">
        <f>ROUND(D28*SUM(Input!$K$23:$M$23),2)</f>
        <v>920.98</v>
      </c>
      <c r="J28" s="15">
        <f t="shared" si="2"/>
        <v>1117.096</v>
      </c>
      <c r="K28" s="15">
        <f t="shared" si="3"/>
        <v>1117.096</v>
      </c>
      <c r="L28" s="16">
        <f t="shared" si="4"/>
        <v>0</v>
      </c>
    </row>
    <row r="29" spans="1:12" ht="10.5">
      <c r="A29" s="8">
        <v>10</v>
      </c>
      <c r="D29" s="14">
        <v>140</v>
      </c>
      <c r="E29" s="15">
        <f>Input!$H$23+(Input!$C$23*'G1C'!D29)</f>
        <v>226.052</v>
      </c>
      <c r="F29" s="15">
        <f>Input!$T$23+(Input!$O$23*'G1C'!D29)</f>
        <v>226.052</v>
      </c>
      <c r="G29" s="15">
        <f t="shared" si="0"/>
        <v>0</v>
      </c>
      <c r="H29" s="16">
        <f t="shared" si="1"/>
        <v>0</v>
      </c>
      <c r="I29" s="15">
        <f>ROUND(D29*SUM(Input!$K$23:$M$23),2)</f>
        <v>1074.47</v>
      </c>
      <c r="J29" s="15">
        <f t="shared" si="2"/>
        <v>1300.522</v>
      </c>
      <c r="K29" s="15">
        <f t="shared" si="3"/>
        <v>1300.522</v>
      </c>
      <c r="L29" s="16">
        <f t="shared" si="4"/>
        <v>0</v>
      </c>
    </row>
    <row r="30" spans="1:12" ht="10.5">
      <c r="A30" s="8">
        <v>11</v>
      </c>
      <c r="D30" s="14">
        <v>160</v>
      </c>
      <c r="E30" s="15">
        <f>Input!$H$23+(Input!$C$23*'G1C'!D30)</f>
        <v>255.988</v>
      </c>
      <c r="F30" s="15">
        <f>Input!$T$23+(Input!$O$23*'G1C'!D30)</f>
        <v>255.988</v>
      </c>
      <c r="G30" s="15">
        <f t="shared" si="0"/>
        <v>0</v>
      </c>
      <c r="H30" s="16">
        <f t="shared" si="1"/>
        <v>0</v>
      </c>
      <c r="I30" s="15">
        <f>ROUND(D30*SUM(Input!$K$23:$M$23),2)</f>
        <v>1227.97</v>
      </c>
      <c r="J30" s="15">
        <f t="shared" si="2"/>
        <v>1483.958</v>
      </c>
      <c r="K30" s="15">
        <f t="shared" si="3"/>
        <v>1483.958</v>
      </c>
      <c r="L30" s="16">
        <f t="shared" si="4"/>
        <v>0</v>
      </c>
    </row>
    <row r="31" spans="1:12" ht="10.5">
      <c r="A31" s="8">
        <v>12</v>
      </c>
      <c r="D31" s="14">
        <v>180</v>
      </c>
      <c r="E31" s="15">
        <f>Input!$H$23+(Input!$C$23*'G1C'!D31)</f>
        <v>285.924</v>
      </c>
      <c r="F31" s="15">
        <f>Input!$T$23+(Input!$O$23*'G1C'!D31)</f>
        <v>285.924</v>
      </c>
      <c r="G31" s="15">
        <f t="shared" si="0"/>
        <v>0</v>
      </c>
      <c r="H31" s="16">
        <f t="shared" si="1"/>
        <v>0</v>
      </c>
      <c r="I31" s="15">
        <f>ROUND(D31*SUM(Input!$K$23:$M$23),2)</f>
        <v>1381.46</v>
      </c>
      <c r="J31" s="15">
        <f t="shared" si="2"/>
        <v>1667.384</v>
      </c>
      <c r="K31" s="15">
        <f t="shared" si="3"/>
        <v>1667.384</v>
      </c>
      <c r="L31" s="16">
        <f t="shared" si="4"/>
        <v>0</v>
      </c>
    </row>
    <row r="32" spans="1:12" ht="10.5">
      <c r="A32" s="8"/>
      <c r="D32" s="14"/>
      <c r="E32" s="14"/>
      <c r="F32" s="14"/>
      <c r="G32" s="14"/>
      <c r="H32" s="14"/>
      <c r="I32" s="14"/>
      <c r="J32" s="14"/>
      <c r="K32" s="14"/>
      <c r="L32" s="14"/>
    </row>
    <row r="33" spans="1:5" ht="10.5">
      <c r="A33" s="12"/>
      <c r="C33" s="10" t="s">
        <v>127</v>
      </c>
      <c r="E33" s="8">
        <f>ROUND(Input!AJ23/10,0)</f>
        <v>11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I20" sqref="I20"/>
    </sheetView>
  </sheetViews>
  <sheetFormatPr defaultColWidth="9.00390625" defaultRowHeight="14.25"/>
  <cols>
    <col min="1" max="1" width="9.125" style="10" customWidth="1"/>
    <col min="2" max="2" width="10.25390625" style="10" customWidth="1"/>
    <col min="3" max="3" width="9.625" style="10" customWidth="1"/>
    <col min="4" max="10" width="9.125" style="10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160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49</v>
      </c>
      <c r="C20" s="8" t="s">
        <v>42</v>
      </c>
      <c r="D20" s="14">
        <v>1</v>
      </c>
      <c r="E20" s="15">
        <f>Input!$H$24+(Input!$C$24*'G1R'!D20)</f>
        <v>10.047</v>
      </c>
      <c r="F20" s="15">
        <f>Input!$T$24+(Input!$O$24*'G1R'!D20)</f>
        <v>10.047</v>
      </c>
      <c r="G20" s="15">
        <f>F20-E20</f>
        <v>0</v>
      </c>
      <c r="H20" s="16">
        <f>ROUND(G20/E20,3)</f>
        <v>0</v>
      </c>
      <c r="I20" s="15">
        <f>ROUND(D20*SUM(Input!$K$24:$M$24),2)</f>
        <v>7.67</v>
      </c>
      <c r="J20" s="15">
        <f>E20+I20</f>
        <v>17.717</v>
      </c>
      <c r="K20" s="15">
        <f>F20+I20</f>
        <v>17.717</v>
      </c>
      <c r="L20" s="16">
        <f>ROUND((K20-J20)/J20,3)</f>
        <v>0</v>
      </c>
    </row>
    <row r="21" spans="1:12" ht="10.5">
      <c r="A21" s="8">
        <v>2</v>
      </c>
      <c r="B21" s="8" t="s">
        <v>62</v>
      </c>
      <c r="C21" s="8" t="s">
        <v>43</v>
      </c>
      <c r="D21" s="14">
        <v>3</v>
      </c>
      <c r="E21" s="15">
        <f>Input!$H$24+(Input!$C$24*'G1R'!D21)</f>
        <v>13.141</v>
      </c>
      <c r="F21" s="15">
        <f>Input!$T$24+(Input!$O$24*'G1R'!D21)</f>
        <v>13.141</v>
      </c>
      <c r="G21" s="15">
        <f aca="true" t="shared" si="0" ref="G21:G31">F21-E21</f>
        <v>0</v>
      </c>
      <c r="H21" s="16">
        <f aca="true" t="shared" si="1" ref="H21:H31">ROUND(G21/E21,3)</f>
        <v>0</v>
      </c>
      <c r="I21" s="15">
        <f>ROUND(D21*SUM(Input!$K$24:$M$24),2)</f>
        <v>23.02</v>
      </c>
      <c r="J21" s="15">
        <f aca="true" t="shared" si="2" ref="J21:J31">E21+I21</f>
        <v>36.161</v>
      </c>
      <c r="K21" s="15">
        <f aca="true" t="shared" si="3" ref="K21:K31">F21+I21</f>
        <v>36.161</v>
      </c>
      <c r="L21" s="16">
        <f aca="true" t="shared" si="4" ref="L21:L31">ROUND((K21-J21)/J21,3)</f>
        <v>0</v>
      </c>
    </row>
    <row r="22" spans="1:12" ht="10.5">
      <c r="A22" s="8">
        <v>3</v>
      </c>
      <c r="B22" s="8" t="s">
        <v>41</v>
      </c>
      <c r="D22" s="14">
        <v>6</v>
      </c>
      <c r="E22" s="15">
        <f>Input!$H$24+(Input!$C$24*'G1R'!D22)</f>
        <v>17.782</v>
      </c>
      <c r="F22" s="15">
        <f>Input!$T$24+(Input!$O$24*'G1R'!D22)</f>
        <v>17.782</v>
      </c>
      <c r="G22" s="15">
        <f t="shared" si="0"/>
        <v>0</v>
      </c>
      <c r="H22" s="16">
        <f t="shared" si="1"/>
        <v>0</v>
      </c>
      <c r="I22" s="15">
        <f>ROUND(D22*SUM(Input!$K$24:$M$24),2)</f>
        <v>46.05</v>
      </c>
      <c r="J22" s="15">
        <f t="shared" si="2"/>
        <v>63.831999999999994</v>
      </c>
      <c r="K22" s="15">
        <f t="shared" si="3"/>
        <v>63.831999999999994</v>
      </c>
      <c r="L22" s="16">
        <f t="shared" si="4"/>
        <v>0</v>
      </c>
    </row>
    <row r="23" spans="1:12" ht="10.5">
      <c r="A23" s="8">
        <v>4</v>
      </c>
      <c r="B23" s="8"/>
      <c r="D23" s="75">
        <f>E33</f>
        <v>7</v>
      </c>
      <c r="E23" s="15">
        <f>Input!$H$24+(Input!$C$24*'G1R'!D23)</f>
        <v>19.329</v>
      </c>
      <c r="F23" s="15">
        <f>Input!$T$24+(Input!$O$24*'G1R'!D23)</f>
        <v>19.329</v>
      </c>
      <c r="G23" s="15">
        <f t="shared" si="0"/>
        <v>0</v>
      </c>
      <c r="H23" s="16">
        <f t="shared" si="1"/>
        <v>0</v>
      </c>
      <c r="I23" s="15">
        <f>ROUND(D23*SUM(Input!$K$24:$M$24),2)</f>
        <v>53.72</v>
      </c>
      <c r="J23" s="15">
        <f t="shared" si="2"/>
        <v>73.049</v>
      </c>
      <c r="K23" s="15">
        <f t="shared" si="3"/>
        <v>73.049</v>
      </c>
      <c r="L23" s="16">
        <f t="shared" si="4"/>
        <v>0</v>
      </c>
    </row>
    <row r="24" spans="1:12" ht="10.5">
      <c r="A24" s="8">
        <v>5</v>
      </c>
      <c r="B24" s="8"/>
      <c r="D24" s="14">
        <v>10</v>
      </c>
      <c r="E24" s="15">
        <f>Input!$H$24+(Input!$C$24*'G1R'!D24)</f>
        <v>23.97</v>
      </c>
      <c r="F24" s="15">
        <f>Input!$T$24+(Input!$O$24*'G1R'!D24)</f>
        <v>23.97</v>
      </c>
      <c r="G24" s="15">
        <f t="shared" si="0"/>
        <v>0</v>
      </c>
      <c r="H24" s="16">
        <f t="shared" si="1"/>
        <v>0</v>
      </c>
      <c r="I24" s="15">
        <f>ROUND(D24*SUM(Input!$K$24:$M$24),2)</f>
        <v>76.75</v>
      </c>
      <c r="J24" s="15">
        <f t="shared" si="2"/>
        <v>100.72</v>
      </c>
      <c r="K24" s="15">
        <f t="shared" si="3"/>
        <v>100.72</v>
      </c>
      <c r="L24" s="16">
        <f t="shared" si="4"/>
        <v>0</v>
      </c>
    </row>
    <row r="25" spans="1:12" ht="10.5">
      <c r="A25" s="8">
        <v>6</v>
      </c>
      <c r="B25" s="9"/>
      <c r="D25" s="14">
        <v>12</v>
      </c>
      <c r="E25" s="15">
        <f>Input!$H$24+(Input!$C$24*'G1R'!D25)</f>
        <v>27.064</v>
      </c>
      <c r="F25" s="15">
        <f>Input!$T$24+(Input!$O$24*'G1R'!D25)</f>
        <v>27.064</v>
      </c>
      <c r="G25" s="15">
        <f t="shared" si="0"/>
        <v>0</v>
      </c>
      <c r="H25" s="16">
        <f t="shared" si="1"/>
        <v>0</v>
      </c>
      <c r="I25" s="15">
        <f>ROUND(D25*SUM(Input!$K$24:$M$24),2)</f>
        <v>92.1</v>
      </c>
      <c r="J25" s="15">
        <f t="shared" si="2"/>
        <v>119.16399999999999</v>
      </c>
      <c r="K25" s="15">
        <f t="shared" si="3"/>
        <v>119.16399999999999</v>
      </c>
      <c r="L25" s="16">
        <f t="shared" si="4"/>
        <v>0</v>
      </c>
    </row>
    <row r="26" spans="1:12" ht="10.5">
      <c r="A26" s="8">
        <v>7</v>
      </c>
      <c r="B26" s="9"/>
      <c r="D26" s="14">
        <v>14</v>
      </c>
      <c r="E26" s="15">
        <f>Input!$H$24+(Input!$C$24*'G1R'!D26)</f>
        <v>30.157999999999998</v>
      </c>
      <c r="F26" s="15">
        <f>Input!$T$24+(Input!$O$24*'G1R'!D26)</f>
        <v>30.157999999999998</v>
      </c>
      <c r="G26" s="15">
        <f>F26-E26</f>
        <v>0</v>
      </c>
      <c r="H26" s="16">
        <f t="shared" si="1"/>
        <v>0</v>
      </c>
      <c r="I26" s="15">
        <f>ROUND(D26*SUM(Input!$K$24:$M$24),2)</f>
        <v>107.45</v>
      </c>
      <c r="J26" s="15">
        <f>E26+I26</f>
        <v>137.608</v>
      </c>
      <c r="K26" s="15">
        <f>F26+I26</f>
        <v>137.608</v>
      </c>
      <c r="L26" s="16">
        <f t="shared" si="4"/>
        <v>0</v>
      </c>
    </row>
    <row r="27" spans="1:12" ht="10.5">
      <c r="A27" s="8">
        <v>8</v>
      </c>
      <c r="D27" s="14">
        <v>16</v>
      </c>
      <c r="E27" s="15">
        <f>Input!$H$24+(Input!$C$24*'G1R'!D27)</f>
        <v>33.251999999999995</v>
      </c>
      <c r="F27" s="15">
        <f>Input!$T$24+(Input!$O$24*'G1R'!D27)</f>
        <v>33.251999999999995</v>
      </c>
      <c r="G27" s="15">
        <f t="shared" si="0"/>
        <v>0</v>
      </c>
      <c r="H27" s="16">
        <f t="shared" si="1"/>
        <v>0</v>
      </c>
      <c r="I27" s="15">
        <f>ROUND(D27*SUM(Input!$K$24:$M$24),2)</f>
        <v>122.8</v>
      </c>
      <c r="J27" s="15">
        <f t="shared" si="2"/>
        <v>156.052</v>
      </c>
      <c r="K27" s="15">
        <f t="shared" si="3"/>
        <v>156.052</v>
      </c>
      <c r="L27" s="16">
        <f t="shared" si="4"/>
        <v>0</v>
      </c>
    </row>
    <row r="28" spans="1:12" ht="10.5">
      <c r="A28" s="8">
        <v>9</v>
      </c>
      <c r="D28" s="14">
        <v>20</v>
      </c>
      <c r="E28" s="15">
        <f>Input!$H$24+(Input!$C$24*'G1R'!D28)</f>
        <v>39.44</v>
      </c>
      <c r="F28" s="15">
        <f>Input!$T$24+(Input!$O$24*'G1R'!D28)</f>
        <v>39.44</v>
      </c>
      <c r="G28" s="15">
        <f t="shared" si="0"/>
        <v>0</v>
      </c>
      <c r="H28" s="16">
        <f t="shared" si="1"/>
        <v>0</v>
      </c>
      <c r="I28" s="15">
        <f>ROUND(D28*SUM(Input!$K$24:$M$24),2)</f>
        <v>153.5</v>
      </c>
      <c r="J28" s="15">
        <f t="shared" si="2"/>
        <v>192.94</v>
      </c>
      <c r="K28" s="15">
        <f t="shared" si="3"/>
        <v>192.94</v>
      </c>
      <c r="L28" s="16">
        <f t="shared" si="4"/>
        <v>0</v>
      </c>
    </row>
    <row r="29" spans="1:12" ht="10.5">
      <c r="A29" s="8">
        <v>10</v>
      </c>
      <c r="D29" s="14">
        <v>30</v>
      </c>
      <c r="E29" s="15">
        <f>Input!$H$24+(Input!$C$24*'G1R'!D29)</f>
        <v>54.91</v>
      </c>
      <c r="F29" s="15">
        <f>Input!$T$24+(Input!$O$24*'G1R'!D29)</f>
        <v>54.91</v>
      </c>
      <c r="G29" s="15">
        <f t="shared" si="0"/>
        <v>0</v>
      </c>
      <c r="H29" s="16">
        <f t="shared" si="1"/>
        <v>0</v>
      </c>
      <c r="I29" s="15">
        <f>ROUND(D29*SUM(Input!$K$24:$M$24),2)</f>
        <v>230.24</v>
      </c>
      <c r="J29" s="15">
        <f t="shared" si="2"/>
        <v>285.15</v>
      </c>
      <c r="K29" s="15">
        <f t="shared" si="3"/>
        <v>285.15</v>
      </c>
      <c r="L29" s="16">
        <f t="shared" si="4"/>
        <v>0</v>
      </c>
    </row>
    <row r="30" spans="1:12" ht="10.5">
      <c r="A30" s="8">
        <v>11</v>
      </c>
      <c r="D30" s="14">
        <v>40</v>
      </c>
      <c r="E30" s="15">
        <f>Input!$H$24+(Input!$C$24*'G1R'!D30)</f>
        <v>70.38</v>
      </c>
      <c r="F30" s="15">
        <f>Input!$T$24+(Input!$O$24*'G1R'!D30)</f>
        <v>70.38</v>
      </c>
      <c r="G30" s="15">
        <f t="shared" si="0"/>
        <v>0</v>
      </c>
      <c r="H30" s="16">
        <f t="shared" si="1"/>
        <v>0</v>
      </c>
      <c r="I30" s="15">
        <f>ROUND(D30*SUM(Input!$K$24:$M$24),2)</f>
        <v>306.99</v>
      </c>
      <c r="J30" s="15">
        <f t="shared" si="2"/>
        <v>377.37</v>
      </c>
      <c r="K30" s="15">
        <f t="shared" si="3"/>
        <v>377.37</v>
      </c>
      <c r="L30" s="16">
        <f t="shared" si="4"/>
        <v>0</v>
      </c>
    </row>
    <row r="31" spans="1:12" ht="10.5">
      <c r="A31" s="8">
        <v>12</v>
      </c>
      <c r="D31" s="14">
        <v>50</v>
      </c>
      <c r="E31" s="15">
        <f>Input!$H$24+(Input!$C$24*'G1R'!D31)</f>
        <v>85.85</v>
      </c>
      <c r="F31" s="15">
        <f>Input!$T$24+(Input!$O$24*'G1R'!D31)</f>
        <v>85.85</v>
      </c>
      <c r="G31" s="15">
        <f t="shared" si="0"/>
        <v>0</v>
      </c>
      <c r="H31" s="16">
        <f t="shared" si="1"/>
        <v>0</v>
      </c>
      <c r="I31" s="15">
        <f>ROUND(D31*SUM(Input!$K$24:$M$24),2)</f>
        <v>383.74</v>
      </c>
      <c r="J31" s="15">
        <f t="shared" si="2"/>
        <v>469.59000000000003</v>
      </c>
      <c r="K31" s="15">
        <f t="shared" si="3"/>
        <v>469.59000000000003</v>
      </c>
      <c r="L31" s="16">
        <f t="shared" si="4"/>
        <v>0</v>
      </c>
    </row>
    <row r="32" spans="1:12" ht="10.5">
      <c r="A32" s="8"/>
      <c r="D32" s="8"/>
      <c r="E32" s="8"/>
      <c r="F32" s="8"/>
      <c r="G32" s="8"/>
      <c r="H32" s="8"/>
      <c r="I32" s="8"/>
      <c r="J32" s="13"/>
      <c r="K32" s="13"/>
      <c r="L32" s="8"/>
    </row>
    <row r="33" spans="1:5" ht="10.5">
      <c r="A33" s="12"/>
      <c r="C33" s="10" t="s">
        <v>127</v>
      </c>
      <c r="E33" s="18">
        <f>Input!AJ24</f>
        <v>7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F20" sqref="F20"/>
    </sheetView>
  </sheetViews>
  <sheetFormatPr defaultColWidth="9.00390625" defaultRowHeight="14.25"/>
  <cols>
    <col min="1" max="1" width="9.125" style="10" customWidth="1"/>
    <col min="2" max="2" width="12.00390625" style="10" customWidth="1"/>
    <col min="3" max="3" width="9.625" style="10" customWidth="1"/>
    <col min="4" max="10" width="9.125" style="10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159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50</v>
      </c>
      <c r="C20" s="8" t="s">
        <v>42</v>
      </c>
      <c r="D20" s="14">
        <v>3</v>
      </c>
      <c r="E20" s="15">
        <f>Input!$H$25+ROUND(Input!$C$25*'IN3R'!D20,2)+ROUND(D20*Input!$J$25,2)</f>
        <v>1.23</v>
      </c>
      <c r="F20" s="15">
        <f>Input!$T$25+ROUND(Input!$O$25*'IN3R'!D20,2)+ROUND(Input!$J$25*'IN3R'!D20,2)</f>
        <v>1.23</v>
      </c>
      <c r="G20" s="15">
        <f>F20-E20</f>
        <v>0</v>
      </c>
      <c r="H20" s="16">
        <f>ROUND(G20/E20,3)</f>
        <v>0</v>
      </c>
      <c r="I20" s="15">
        <f>ROUND(D20*SUM(Input!$K$25:$M$25),2)</f>
        <v>0</v>
      </c>
      <c r="J20" s="15">
        <f>E20</f>
        <v>1.23</v>
      </c>
      <c r="K20" s="15">
        <f>F20+I20</f>
        <v>1.23</v>
      </c>
      <c r="L20" s="16">
        <f>ROUND((K20-J20)/J20,3)</f>
        <v>0</v>
      </c>
    </row>
    <row r="21" spans="1:12" ht="10.5">
      <c r="A21" s="8">
        <v>2</v>
      </c>
      <c r="B21" s="8" t="s">
        <v>64</v>
      </c>
      <c r="C21" s="8" t="s">
        <v>43</v>
      </c>
      <c r="D21" s="14">
        <v>5</v>
      </c>
      <c r="E21" s="15">
        <f>Input!$H$25+ROUND(Input!$C$25*'IN3R'!D21,2)+ROUND(D21*Input!$J$25,2)</f>
        <v>2.05</v>
      </c>
      <c r="F21" s="15">
        <f>Input!$T$25+ROUND(Input!$O$25*'IN3R'!D21,2)+ROUND(Input!$J$25*'IN3R'!D21,2)</f>
        <v>2.05</v>
      </c>
      <c r="G21" s="15">
        <f>F21-E21</f>
        <v>0</v>
      </c>
      <c r="H21" s="16">
        <f aca="true" t="shared" si="0" ref="H21:H31">ROUND(G21/E21,3)</f>
        <v>0</v>
      </c>
      <c r="I21" s="15">
        <f>ROUND(D21*SUM(Input!$K$25:$M$25),2)</f>
        <v>0</v>
      </c>
      <c r="J21" s="15">
        <f aca="true" t="shared" si="1" ref="J21:J31">E21</f>
        <v>2.05</v>
      </c>
      <c r="K21" s="15">
        <f>F21+I21</f>
        <v>2.05</v>
      </c>
      <c r="L21" s="16">
        <f aca="true" t="shared" si="2" ref="L21:L31">ROUND((K21-J21)/J21,3)</f>
        <v>0</v>
      </c>
    </row>
    <row r="22" spans="1:12" ht="10.5">
      <c r="A22" s="8">
        <v>3</v>
      </c>
      <c r="B22" s="8" t="s">
        <v>30</v>
      </c>
      <c r="D22" s="14">
        <v>8</v>
      </c>
      <c r="E22" s="15">
        <f>Input!$H$25+ROUND(Input!$C$25*'IN3R'!D22,2)+ROUND(D22*Input!$J$25,2)</f>
        <v>3.2800000000000002</v>
      </c>
      <c r="F22" s="15">
        <f>Input!$T$25+ROUND(Input!$O$25*'IN3R'!D22,2)+ROUND(Input!$J$25*'IN3R'!D22,2)</f>
        <v>3.2800000000000002</v>
      </c>
      <c r="G22" s="15">
        <f aca="true" t="shared" si="3" ref="G22:G31">F22-E22</f>
        <v>0</v>
      </c>
      <c r="H22" s="16">
        <f t="shared" si="0"/>
        <v>0</v>
      </c>
      <c r="I22" s="15">
        <f>ROUND(D22*SUM(Input!$K$25:$M$25),2)</f>
        <v>0</v>
      </c>
      <c r="J22" s="15">
        <f t="shared" si="1"/>
        <v>3.2800000000000002</v>
      </c>
      <c r="K22" s="15">
        <f aca="true" t="shared" si="4" ref="K22:K31">F22+I22</f>
        <v>3.2800000000000002</v>
      </c>
      <c r="L22" s="16">
        <f t="shared" si="2"/>
        <v>0</v>
      </c>
    </row>
    <row r="23" spans="1:12" ht="10.5">
      <c r="A23" s="8">
        <v>4</v>
      </c>
      <c r="B23" s="8" t="s">
        <v>46</v>
      </c>
      <c r="D23" s="14">
        <v>10</v>
      </c>
      <c r="E23" s="15">
        <f>Input!$H$25+ROUND(Input!$C$25*'IN3R'!D23,2)+ROUND(D23*Input!$J$25,2)</f>
        <v>4.11</v>
      </c>
      <c r="F23" s="15">
        <f>Input!$T$25+ROUND(Input!$O$25*'IN3R'!D23,2)+ROUND(Input!$J$25*'IN3R'!D23,2)</f>
        <v>4.11</v>
      </c>
      <c r="G23" s="15">
        <f t="shared" si="3"/>
        <v>0</v>
      </c>
      <c r="H23" s="16">
        <f t="shared" si="0"/>
        <v>0</v>
      </c>
      <c r="I23" s="15">
        <f>ROUND(D23*SUM(Input!$K$25:$M$25),2)</f>
        <v>0</v>
      </c>
      <c r="J23" s="15">
        <f t="shared" si="1"/>
        <v>4.11</v>
      </c>
      <c r="K23" s="15">
        <f t="shared" si="4"/>
        <v>4.11</v>
      </c>
      <c r="L23" s="16">
        <f t="shared" si="2"/>
        <v>0</v>
      </c>
    </row>
    <row r="24" spans="1:12" ht="10.5">
      <c r="A24" s="8">
        <v>5</v>
      </c>
      <c r="B24" s="8" t="s">
        <v>47</v>
      </c>
      <c r="D24" s="14">
        <v>11</v>
      </c>
      <c r="E24" s="15">
        <f>Input!$H$25+ROUND(Input!$C$25*'IN3R'!D24,2)+ROUND(D24*Input!$J$25,2)</f>
        <v>4.5200000000000005</v>
      </c>
      <c r="F24" s="15">
        <f>Input!$T$25+ROUND(Input!$O$25*'IN3R'!D24,2)+ROUND(Input!$J$25*'IN3R'!D24,2)</f>
        <v>4.5200000000000005</v>
      </c>
      <c r="G24" s="15">
        <f t="shared" si="3"/>
        <v>0</v>
      </c>
      <c r="H24" s="16">
        <f t="shared" si="0"/>
        <v>0</v>
      </c>
      <c r="I24" s="15">
        <f>ROUND(D24*SUM(Input!$K$25:$M$25),2)</f>
        <v>0</v>
      </c>
      <c r="J24" s="15">
        <f t="shared" si="1"/>
        <v>4.5200000000000005</v>
      </c>
      <c r="K24" s="15">
        <f t="shared" si="4"/>
        <v>4.5200000000000005</v>
      </c>
      <c r="L24" s="16">
        <f t="shared" si="2"/>
        <v>0</v>
      </c>
    </row>
    <row r="25" spans="1:12" ht="10.5">
      <c r="A25" s="8">
        <v>6</v>
      </c>
      <c r="B25" s="8" t="s">
        <v>142</v>
      </c>
      <c r="D25" s="14">
        <f>E33</f>
        <v>12</v>
      </c>
      <c r="E25" s="15">
        <f>Input!$H$25+ROUND(Input!$C$25*'IN3R'!D25,2)+ROUND(D25*Input!$J$25,2)</f>
        <v>4.93</v>
      </c>
      <c r="F25" s="15">
        <f>Input!$T$25+ROUND(Input!$O$25*'IN3R'!D25,2)+ROUND(Input!$J$25*'IN3R'!D25,2)</f>
        <v>4.93</v>
      </c>
      <c r="G25" s="15">
        <f>F25-E25</f>
        <v>0</v>
      </c>
      <c r="H25" s="16">
        <f t="shared" si="0"/>
        <v>0</v>
      </c>
      <c r="I25" s="15">
        <f>ROUND(D25*SUM(Input!$K$25:$M$25),2)</f>
        <v>0</v>
      </c>
      <c r="J25" s="15">
        <f t="shared" si="1"/>
        <v>4.93</v>
      </c>
      <c r="K25" s="15">
        <f>F25+I25</f>
        <v>4.93</v>
      </c>
      <c r="L25" s="16">
        <f t="shared" si="2"/>
        <v>0</v>
      </c>
    </row>
    <row r="26" spans="1:12" ht="10.5">
      <c r="A26" s="8">
        <v>7</v>
      </c>
      <c r="D26" s="14">
        <v>16</v>
      </c>
      <c r="E26" s="15">
        <f>Input!$H$25+ROUND(Input!$C$25*'IN3R'!D26,2)+ROUND(D26*Input!$J$25,2)</f>
        <v>6.57</v>
      </c>
      <c r="F26" s="15">
        <f>Input!$T$25+ROUND(Input!$O$25*'IN3R'!D26,2)+ROUND(Input!$J$25*'IN3R'!D26,2)</f>
        <v>6.57</v>
      </c>
      <c r="G26" s="15">
        <f t="shared" si="3"/>
        <v>0</v>
      </c>
      <c r="H26" s="16">
        <f t="shared" si="0"/>
        <v>0</v>
      </c>
      <c r="I26" s="15">
        <f>ROUND(D26*SUM(Input!$K$25:$M$25),2)</f>
        <v>0</v>
      </c>
      <c r="J26" s="15">
        <f t="shared" si="1"/>
        <v>6.57</v>
      </c>
      <c r="K26" s="15">
        <f t="shared" si="4"/>
        <v>6.57</v>
      </c>
      <c r="L26" s="16">
        <f t="shared" si="2"/>
        <v>0</v>
      </c>
    </row>
    <row r="27" spans="1:12" ht="10.5">
      <c r="A27" s="8">
        <v>8</v>
      </c>
      <c r="D27" s="14">
        <v>20</v>
      </c>
      <c r="E27" s="15">
        <f>Input!$H$25+ROUND(Input!$C$25*'IN3R'!D27,2)+ROUND(D27*Input!$J$25,2)</f>
        <v>8.21</v>
      </c>
      <c r="F27" s="15">
        <f>Input!$T$25+ROUND(Input!$O$25*'IN3R'!D27,2)+ROUND(Input!$J$25*'IN3R'!D27,2)</f>
        <v>8.21</v>
      </c>
      <c r="G27" s="15">
        <f t="shared" si="3"/>
        <v>0</v>
      </c>
      <c r="H27" s="16">
        <f t="shared" si="0"/>
        <v>0</v>
      </c>
      <c r="I27" s="15">
        <f>ROUND(D27*SUM(Input!$K$25:$M$25),2)</f>
        <v>0</v>
      </c>
      <c r="J27" s="15">
        <f t="shared" si="1"/>
        <v>8.21</v>
      </c>
      <c r="K27" s="15">
        <f t="shared" si="4"/>
        <v>8.21</v>
      </c>
      <c r="L27" s="16">
        <f t="shared" si="2"/>
        <v>0</v>
      </c>
    </row>
    <row r="28" spans="1:12" ht="10.5">
      <c r="A28" s="8">
        <v>9</v>
      </c>
      <c r="D28" s="14">
        <v>30</v>
      </c>
      <c r="E28" s="15">
        <f>Input!$H$25+ROUND(Input!$C$25*'IN3R'!D28,2)+ROUND(D28*Input!$J$25,2)</f>
        <v>12.32</v>
      </c>
      <c r="F28" s="15">
        <f>Input!$T$25+ROUND(Input!$O$25*'IN3R'!D28,2)+ROUND(Input!$J$25*'IN3R'!D28,2)</f>
        <v>12.32</v>
      </c>
      <c r="G28" s="15">
        <f t="shared" si="3"/>
        <v>0</v>
      </c>
      <c r="H28" s="16">
        <f t="shared" si="0"/>
        <v>0</v>
      </c>
      <c r="I28" s="15">
        <f>ROUND(D28*SUM(Input!$K$25:$M$25),2)</f>
        <v>0</v>
      </c>
      <c r="J28" s="15">
        <f t="shared" si="1"/>
        <v>12.32</v>
      </c>
      <c r="K28" s="15">
        <f t="shared" si="4"/>
        <v>12.32</v>
      </c>
      <c r="L28" s="16">
        <f t="shared" si="2"/>
        <v>0</v>
      </c>
    </row>
    <row r="29" spans="1:12" ht="10.5">
      <c r="A29" s="8">
        <v>10</v>
      </c>
      <c r="D29" s="14">
        <v>40</v>
      </c>
      <c r="E29" s="15">
        <f>Input!$H$25+ROUND(Input!$C$25*'IN3R'!D29,2)+ROUND(D29*Input!$J$25,2)</f>
        <v>16.42</v>
      </c>
      <c r="F29" s="15">
        <f>Input!$T$25+ROUND(Input!$O$25*'IN3R'!D29,2)+ROUND(Input!$J$25*'IN3R'!D29,2)</f>
        <v>16.42</v>
      </c>
      <c r="G29" s="15">
        <f t="shared" si="3"/>
        <v>0</v>
      </c>
      <c r="H29" s="16">
        <f t="shared" si="0"/>
        <v>0</v>
      </c>
      <c r="I29" s="15">
        <f>ROUND(D29*SUM(Input!$K$25:$M$25),2)</f>
        <v>0</v>
      </c>
      <c r="J29" s="15">
        <f t="shared" si="1"/>
        <v>16.42</v>
      </c>
      <c r="K29" s="15">
        <f t="shared" si="4"/>
        <v>16.42</v>
      </c>
      <c r="L29" s="16">
        <f t="shared" si="2"/>
        <v>0</v>
      </c>
    </row>
    <row r="30" spans="1:12" ht="10.5">
      <c r="A30" s="8">
        <v>11</v>
      </c>
      <c r="D30" s="14">
        <v>50</v>
      </c>
      <c r="E30" s="15">
        <f>Input!$H$25+ROUND(Input!$C$25*'IN3R'!D30,2)+ROUND(D30*Input!$J$25,2)</f>
        <v>20.53</v>
      </c>
      <c r="F30" s="15">
        <f>Input!$T$25+ROUND(Input!$O$25*'IN3R'!D30,2)+ROUND(Input!$J$25*'IN3R'!D30,2)</f>
        <v>20.53</v>
      </c>
      <c r="G30" s="15">
        <f t="shared" si="3"/>
        <v>0</v>
      </c>
      <c r="H30" s="16">
        <f t="shared" si="0"/>
        <v>0</v>
      </c>
      <c r="I30" s="15">
        <f>ROUND(D30*SUM(Input!$K$25:$M$25),2)</f>
        <v>0</v>
      </c>
      <c r="J30" s="15">
        <f t="shared" si="1"/>
        <v>20.53</v>
      </c>
      <c r="K30" s="15">
        <f t="shared" si="4"/>
        <v>20.53</v>
      </c>
      <c r="L30" s="16">
        <f t="shared" si="2"/>
        <v>0</v>
      </c>
    </row>
    <row r="31" spans="1:12" ht="10.5">
      <c r="A31" s="8">
        <v>12</v>
      </c>
      <c r="D31" s="14">
        <v>70</v>
      </c>
      <c r="E31" s="15">
        <f>Input!$H$25+ROUND(Input!$C$25*'IN3R'!D31,2)+ROUND(D31*Input!$J$25,2)</f>
        <v>28.74</v>
      </c>
      <c r="F31" s="15">
        <f>Input!$T$25+ROUND(Input!$O$25*'IN3R'!D31,2)+ROUND(Input!$J$25*'IN3R'!D31,2)</f>
        <v>28.74</v>
      </c>
      <c r="G31" s="15">
        <f t="shared" si="3"/>
        <v>0</v>
      </c>
      <c r="H31" s="16">
        <f t="shared" si="0"/>
        <v>0</v>
      </c>
      <c r="I31" s="15">
        <f>ROUND(D31*SUM(Input!$K$25:$M$25),2)</f>
        <v>0</v>
      </c>
      <c r="J31" s="15">
        <f t="shared" si="1"/>
        <v>28.74</v>
      </c>
      <c r="K31" s="15">
        <f t="shared" si="4"/>
        <v>28.74</v>
      </c>
      <c r="L31" s="16">
        <f t="shared" si="2"/>
        <v>0</v>
      </c>
    </row>
    <row r="32" spans="1:12" ht="10.5">
      <c r="A32" s="8"/>
      <c r="D32" s="8"/>
      <c r="E32" s="8"/>
      <c r="F32" s="8"/>
      <c r="G32" s="8"/>
      <c r="H32" s="8"/>
      <c r="I32" s="8"/>
      <c r="J32" s="8"/>
      <c r="K32" s="8"/>
      <c r="L32" s="8"/>
    </row>
    <row r="33" spans="1:5" ht="10.5">
      <c r="A33" s="12"/>
      <c r="C33" s="10" t="s">
        <v>127</v>
      </c>
      <c r="E33" s="18">
        <f>Input!AJ25</f>
        <v>12</v>
      </c>
    </row>
    <row r="34" spans="1:6" ht="10.5">
      <c r="A34" s="12"/>
      <c r="E34" s="8"/>
      <c r="F34" s="19"/>
    </row>
    <row r="37" ht="10.5">
      <c r="B37" s="10" t="s">
        <v>163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E20" sqref="E20"/>
    </sheetView>
  </sheetViews>
  <sheetFormatPr defaultColWidth="9.00390625" defaultRowHeight="14.25"/>
  <cols>
    <col min="1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158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50</v>
      </c>
      <c r="C20" s="8" t="s">
        <v>42</v>
      </c>
      <c r="D20" s="75">
        <v>3</v>
      </c>
      <c r="E20" s="15">
        <f>Input!$H$26+ROUND(Input!$C$26*'IN3C'!D20,2)+ROUND(D20*Input!$J$26,2)</f>
        <v>1.23</v>
      </c>
      <c r="F20" s="15">
        <f>Input!$T$26+ROUND(Input!$O$26*D20,2)+ROUND(Input!$J$26*'IN3C'!D20,2)</f>
        <v>1.23</v>
      </c>
      <c r="G20" s="15">
        <f>F20-E20</f>
        <v>0</v>
      </c>
      <c r="H20" s="16">
        <f>ROUND(G20/E20,3)</f>
        <v>0</v>
      </c>
      <c r="I20" s="15">
        <f>ROUND(D20*SUM(Input!$K$26:$M$26),2)</f>
        <v>0</v>
      </c>
      <c r="J20" s="15">
        <f>E20</f>
        <v>1.23</v>
      </c>
      <c r="K20" s="15">
        <f>F20+I20</f>
        <v>1.23</v>
      </c>
      <c r="L20" s="16">
        <f>ROUND((K20-J20)/J20,3)</f>
        <v>0</v>
      </c>
    </row>
    <row r="21" spans="1:12" ht="10.5">
      <c r="A21" s="8">
        <v>2</v>
      </c>
      <c r="B21" s="8" t="s">
        <v>64</v>
      </c>
      <c r="C21" s="8" t="s">
        <v>43</v>
      </c>
      <c r="D21" s="75">
        <f>E33</f>
        <v>6</v>
      </c>
      <c r="E21" s="15">
        <f>Input!$H$26+ROUND(Input!$C$26*'IN3C'!D21,2)+ROUND(D21*Input!$J$26,2)</f>
        <v>2.46</v>
      </c>
      <c r="F21" s="15">
        <f>Input!$T$26+ROUND(Input!$O$26*D21,2)+ROUND(Input!$J$26*'IN3C'!D21,2)</f>
        <v>2.46</v>
      </c>
      <c r="G21" s="15">
        <f>F21-E21</f>
        <v>0</v>
      </c>
      <c r="H21" s="16">
        <f aca="true" t="shared" si="0" ref="H21:H31">ROUND(G21/E21,3)</f>
        <v>0</v>
      </c>
      <c r="I21" s="15">
        <f>ROUND(D21*SUM(Input!$K$26:$M$26),2)</f>
        <v>0</v>
      </c>
      <c r="J21" s="15">
        <f aca="true" t="shared" si="1" ref="J21:J31">E21</f>
        <v>2.46</v>
      </c>
      <c r="K21" s="15">
        <f>F21+I21</f>
        <v>2.46</v>
      </c>
      <c r="L21" s="16">
        <f aca="true" t="shared" si="2" ref="L21:L31">ROUND((K21-J21)/J21,3)</f>
        <v>0</v>
      </c>
    </row>
    <row r="22" spans="1:12" ht="10.5">
      <c r="A22" s="8">
        <v>3</v>
      </c>
      <c r="B22" s="8" t="s">
        <v>30</v>
      </c>
      <c r="D22" s="75">
        <v>8</v>
      </c>
      <c r="E22" s="15">
        <f>Input!$H$26+ROUND(Input!$C$26*'IN3C'!D22,2)+ROUND(D22*Input!$J$26,2)</f>
        <v>3.2800000000000002</v>
      </c>
      <c r="F22" s="15">
        <f>Input!$T$26+ROUND(Input!$O$26*D22,2)+ROUND(Input!$J$26*'IN3C'!D22,2)</f>
        <v>3.2800000000000002</v>
      </c>
      <c r="G22" s="15">
        <f aca="true" t="shared" si="3" ref="G22:G31">F22-E22</f>
        <v>0</v>
      </c>
      <c r="H22" s="16">
        <f t="shared" si="0"/>
        <v>0</v>
      </c>
      <c r="I22" s="15">
        <f>ROUND(D22*SUM(Input!$K$26:$M$26),2)</f>
        <v>0</v>
      </c>
      <c r="J22" s="15">
        <f t="shared" si="1"/>
        <v>3.2800000000000002</v>
      </c>
      <c r="K22" s="15">
        <f aca="true" t="shared" si="4" ref="K22:K31">F22+I22</f>
        <v>3.2800000000000002</v>
      </c>
      <c r="L22" s="16">
        <f t="shared" si="2"/>
        <v>0</v>
      </c>
    </row>
    <row r="23" spans="1:12" ht="10.5">
      <c r="A23" s="8">
        <v>4</v>
      </c>
      <c r="B23" s="8" t="s">
        <v>46</v>
      </c>
      <c r="D23" s="75">
        <v>10</v>
      </c>
      <c r="E23" s="15">
        <f>Input!$H$26+ROUND(Input!$C$26*'IN3C'!D23,2)+ROUND(D23*Input!$J$26,2)</f>
        <v>4.11</v>
      </c>
      <c r="F23" s="15">
        <f>Input!$T$26+ROUND(Input!$O$26*D23,2)+ROUND(Input!$J$26*'IN3C'!D23,2)</f>
        <v>4.11</v>
      </c>
      <c r="G23" s="15">
        <f t="shared" si="3"/>
        <v>0</v>
      </c>
      <c r="H23" s="16">
        <f t="shared" si="0"/>
        <v>0</v>
      </c>
      <c r="I23" s="15">
        <f>ROUND(D23*SUM(Input!$K$26:$M$26),2)</f>
        <v>0</v>
      </c>
      <c r="J23" s="15">
        <f t="shared" si="1"/>
        <v>4.11</v>
      </c>
      <c r="K23" s="15">
        <f t="shared" si="4"/>
        <v>4.11</v>
      </c>
      <c r="L23" s="16">
        <f t="shared" si="2"/>
        <v>0</v>
      </c>
    </row>
    <row r="24" spans="1:12" ht="10.5">
      <c r="A24" s="8">
        <v>5</v>
      </c>
      <c r="B24" s="8" t="s">
        <v>47</v>
      </c>
      <c r="D24" s="75">
        <v>11</v>
      </c>
      <c r="E24" s="15">
        <f>Input!$H$26+ROUND(Input!$C$26*'IN3C'!D24,2)+ROUND(D24*Input!$J$26,2)</f>
        <v>4.5200000000000005</v>
      </c>
      <c r="F24" s="15">
        <f>Input!$T$26+ROUND(Input!$O$26*D24,2)+ROUND(Input!$J$26*'IN3C'!D24,2)</f>
        <v>4.5200000000000005</v>
      </c>
      <c r="G24" s="15">
        <f t="shared" si="3"/>
        <v>0</v>
      </c>
      <c r="H24" s="16">
        <f t="shared" si="0"/>
        <v>0</v>
      </c>
      <c r="I24" s="15">
        <f>ROUND(D24*SUM(Input!$K$26:$M$26),2)</f>
        <v>0</v>
      </c>
      <c r="J24" s="15">
        <f t="shared" si="1"/>
        <v>4.5200000000000005</v>
      </c>
      <c r="K24" s="15">
        <f t="shared" si="4"/>
        <v>4.5200000000000005</v>
      </c>
      <c r="L24" s="16">
        <f t="shared" si="2"/>
        <v>0</v>
      </c>
    </row>
    <row r="25" spans="1:12" ht="10.5">
      <c r="A25" s="8">
        <v>6</v>
      </c>
      <c r="B25" s="8" t="s">
        <v>63</v>
      </c>
      <c r="D25" s="75">
        <v>13</v>
      </c>
      <c r="E25" s="15">
        <f>Input!$H$26+ROUND(Input!$C$26*'IN3C'!D25,2)+ROUND(D25*Input!$J$26,2)</f>
        <v>5.34</v>
      </c>
      <c r="F25" s="15">
        <f>Input!$T$26+ROUND(Input!$O$26*D25,2)+ROUND(Input!$J$26*'IN3C'!D25,2)</f>
        <v>5.34</v>
      </c>
      <c r="G25" s="15">
        <f>F25-E25</f>
        <v>0</v>
      </c>
      <c r="H25" s="16">
        <f t="shared" si="0"/>
        <v>0</v>
      </c>
      <c r="I25" s="15">
        <f>ROUND(D25*SUM(Input!$K$26:$M$26),2)</f>
        <v>0</v>
      </c>
      <c r="J25" s="15">
        <f t="shared" si="1"/>
        <v>5.34</v>
      </c>
      <c r="K25" s="15">
        <f>F25+I25</f>
        <v>5.34</v>
      </c>
      <c r="L25" s="16">
        <f t="shared" si="2"/>
        <v>0</v>
      </c>
    </row>
    <row r="26" spans="1:12" ht="10.5">
      <c r="A26" s="8">
        <v>7</v>
      </c>
      <c r="D26" s="75">
        <v>16</v>
      </c>
      <c r="E26" s="15">
        <f>Input!$H$26+ROUND(Input!$C$26*'IN3C'!D26,2)+ROUND(D26*Input!$J$26,2)</f>
        <v>6.57</v>
      </c>
      <c r="F26" s="15">
        <f>Input!$T$26+ROUND(Input!$O$26*D26,2)+ROUND(Input!$J$26*'IN3C'!D26,2)</f>
        <v>6.57</v>
      </c>
      <c r="G26" s="15">
        <f t="shared" si="3"/>
        <v>0</v>
      </c>
      <c r="H26" s="16">
        <f t="shared" si="0"/>
        <v>0</v>
      </c>
      <c r="I26" s="15">
        <f>ROUND(D26*SUM(Input!$K$26:$M$26),2)</f>
        <v>0</v>
      </c>
      <c r="J26" s="15">
        <f t="shared" si="1"/>
        <v>6.57</v>
      </c>
      <c r="K26" s="15">
        <f t="shared" si="4"/>
        <v>6.57</v>
      </c>
      <c r="L26" s="16">
        <f t="shared" si="2"/>
        <v>0</v>
      </c>
    </row>
    <row r="27" spans="1:12" ht="10.5">
      <c r="A27" s="8">
        <v>8</v>
      </c>
      <c r="D27" s="75">
        <v>20</v>
      </c>
      <c r="E27" s="15">
        <f>Input!$H$26+ROUND(Input!$C$26*'IN3C'!D27,2)+ROUND(D27*Input!$J$26,2)</f>
        <v>8.21</v>
      </c>
      <c r="F27" s="15">
        <f>Input!$T$26+ROUND(Input!$O$26*D27,2)+ROUND(Input!$J$26*'IN3C'!D27,2)</f>
        <v>8.21</v>
      </c>
      <c r="G27" s="15">
        <f t="shared" si="3"/>
        <v>0</v>
      </c>
      <c r="H27" s="16">
        <f t="shared" si="0"/>
        <v>0</v>
      </c>
      <c r="I27" s="15">
        <f>ROUND(D27*SUM(Input!$K$26:$M$26),2)</f>
        <v>0</v>
      </c>
      <c r="J27" s="15">
        <f t="shared" si="1"/>
        <v>8.21</v>
      </c>
      <c r="K27" s="15">
        <f t="shared" si="4"/>
        <v>8.21</v>
      </c>
      <c r="L27" s="16">
        <f t="shared" si="2"/>
        <v>0</v>
      </c>
    </row>
    <row r="28" spans="1:12" ht="10.5">
      <c r="A28" s="8">
        <v>9</v>
      </c>
      <c r="D28" s="75">
        <v>30</v>
      </c>
      <c r="E28" s="15">
        <f>Input!$H$26+ROUND(Input!$C$26*'IN3C'!D28,2)+ROUND(D28*Input!$J$26,2)</f>
        <v>12.32</v>
      </c>
      <c r="F28" s="15">
        <f>Input!$T$26+ROUND(Input!$O$26*D28,2)+ROUND(Input!$J$26*'IN3C'!D28,2)</f>
        <v>12.32</v>
      </c>
      <c r="G28" s="15">
        <f t="shared" si="3"/>
        <v>0</v>
      </c>
      <c r="H28" s="16">
        <f t="shared" si="0"/>
        <v>0</v>
      </c>
      <c r="I28" s="15">
        <f>ROUND(D28*SUM(Input!$K$26:$M$26),2)</f>
        <v>0</v>
      </c>
      <c r="J28" s="15">
        <f t="shared" si="1"/>
        <v>12.32</v>
      </c>
      <c r="K28" s="15">
        <f t="shared" si="4"/>
        <v>12.32</v>
      </c>
      <c r="L28" s="16">
        <f t="shared" si="2"/>
        <v>0</v>
      </c>
    </row>
    <row r="29" spans="1:12" ht="10.5">
      <c r="A29" s="8">
        <v>10</v>
      </c>
      <c r="D29" s="75">
        <v>40</v>
      </c>
      <c r="E29" s="15">
        <f>Input!$H$26+ROUND(Input!$C$26*'IN3C'!D29,2)+ROUND(D29*Input!$J$26,2)</f>
        <v>16.42</v>
      </c>
      <c r="F29" s="15">
        <f>Input!$T$26+ROUND(Input!$O$26*D29,2)+ROUND(Input!$J$26*'IN3C'!D29,2)</f>
        <v>16.42</v>
      </c>
      <c r="G29" s="15">
        <f t="shared" si="3"/>
        <v>0</v>
      </c>
      <c r="H29" s="16">
        <f t="shared" si="0"/>
        <v>0</v>
      </c>
      <c r="I29" s="15">
        <f>ROUND(D29*SUM(Input!$K$26:$M$26),2)</f>
        <v>0</v>
      </c>
      <c r="J29" s="15">
        <f t="shared" si="1"/>
        <v>16.42</v>
      </c>
      <c r="K29" s="15">
        <f t="shared" si="4"/>
        <v>16.42</v>
      </c>
      <c r="L29" s="16">
        <f t="shared" si="2"/>
        <v>0</v>
      </c>
    </row>
    <row r="30" spans="1:12" ht="10.5">
      <c r="A30" s="8">
        <v>11</v>
      </c>
      <c r="D30" s="75">
        <v>50</v>
      </c>
      <c r="E30" s="15">
        <f>Input!$H$26+ROUND(Input!$C$26*'IN3C'!D30,2)+ROUND(D30*Input!$J$26,2)</f>
        <v>20.53</v>
      </c>
      <c r="F30" s="15">
        <f>Input!$T$26+ROUND(Input!$O$26*D30,2)+ROUND(Input!$J$26*'IN3C'!D30,2)</f>
        <v>20.53</v>
      </c>
      <c r="G30" s="15">
        <f t="shared" si="3"/>
        <v>0</v>
      </c>
      <c r="H30" s="16">
        <f t="shared" si="0"/>
        <v>0</v>
      </c>
      <c r="I30" s="15">
        <f>ROUND(D30*SUM(Input!$K$26:$M$26),2)</f>
        <v>0</v>
      </c>
      <c r="J30" s="15">
        <f t="shared" si="1"/>
        <v>20.53</v>
      </c>
      <c r="K30" s="15">
        <f t="shared" si="4"/>
        <v>20.53</v>
      </c>
      <c r="L30" s="16">
        <f t="shared" si="2"/>
        <v>0</v>
      </c>
    </row>
    <row r="31" spans="1:12" ht="10.5">
      <c r="A31" s="8">
        <v>12</v>
      </c>
      <c r="D31" s="75">
        <v>70</v>
      </c>
      <c r="E31" s="15">
        <f>Input!$H$26+ROUND(Input!$C$26*'IN3C'!D31,2)+ROUND(D31*Input!$J$26,2)</f>
        <v>28.74</v>
      </c>
      <c r="F31" s="15">
        <f>Input!$T$26+ROUND(Input!$O$26*D31,2)+ROUND(Input!$J$26*'IN3C'!D31,2)</f>
        <v>28.74</v>
      </c>
      <c r="G31" s="15">
        <f t="shared" si="3"/>
        <v>0</v>
      </c>
      <c r="H31" s="16">
        <f t="shared" si="0"/>
        <v>0</v>
      </c>
      <c r="I31" s="15">
        <f>ROUND(D31*SUM(Input!$K$26:$M$26),2)</f>
        <v>0</v>
      </c>
      <c r="J31" s="15">
        <f t="shared" si="1"/>
        <v>28.74</v>
      </c>
      <c r="K31" s="15">
        <f t="shared" si="4"/>
        <v>28.74</v>
      </c>
      <c r="L31" s="16">
        <f t="shared" si="2"/>
        <v>0</v>
      </c>
    </row>
    <row r="32" spans="1:12" ht="10.5">
      <c r="A32" s="8"/>
      <c r="D32" s="8"/>
      <c r="E32" s="8"/>
      <c r="F32" s="8"/>
      <c r="G32" s="8"/>
      <c r="H32" s="8"/>
      <c r="I32" s="8"/>
      <c r="J32" s="8"/>
      <c r="K32" s="8"/>
      <c r="L32" s="8"/>
    </row>
    <row r="33" spans="1:5" ht="10.5">
      <c r="A33" s="12"/>
      <c r="C33" s="10" t="s">
        <v>127</v>
      </c>
      <c r="E33" s="18">
        <f>Input!AJ26</f>
        <v>6</v>
      </c>
    </row>
    <row r="34" spans="1:6" ht="10.5">
      <c r="A34" s="12"/>
      <c r="E34" s="8"/>
      <c r="F34" s="19"/>
    </row>
    <row r="36" ht="10.5">
      <c r="B36" s="10" t="s">
        <v>163</v>
      </c>
    </row>
  </sheetData>
  <mergeCells count="5">
    <mergeCell ref="A5:L5"/>
    <mergeCell ref="A1:L1"/>
    <mergeCell ref="A2:L2"/>
    <mergeCell ref="A3:L3"/>
    <mergeCell ref="A4:L4"/>
  </mergeCells>
  <printOptions/>
  <pageMargins left="0.5" right="0.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C10" sqref="C10"/>
    </sheetView>
  </sheetViews>
  <sheetFormatPr defaultColWidth="9.00390625" defaultRowHeight="14.25"/>
  <cols>
    <col min="1" max="1" width="9.125" style="10" customWidth="1"/>
    <col min="2" max="2" width="10.25390625" style="10" customWidth="1"/>
    <col min="3" max="3" width="9.625" style="10" customWidth="1"/>
    <col min="4" max="10" width="9.125" style="10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4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157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51</v>
      </c>
      <c r="C20" s="8" t="s">
        <v>42</v>
      </c>
      <c r="D20" s="14">
        <v>1</v>
      </c>
      <c r="E20" s="15">
        <f>Input!$H$27+(Input!$C$27*'IN4'!D20)+ROUND(D20*Input!$J$27,2)</f>
        <v>0.56</v>
      </c>
      <c r="F20" s="15">
        <f>Input!$T$27+(Input!$O$27*'IN4'!D20)+ROUND(Input!$J$27*'IN4'!D20,2)</f>
        <v>0.56</v>
      </c>
      <c r="G20" s="15">
        <f>F20-E20</f>
        <v>0</v>
      </c>
      <c r="H20" s="16">
        <f>ROUND(G20/E20,3)</f>
        <v>0</v>
      </c>
      <c r="I20" s="15">
        <f>ROUND(D20*SUM(Input!$K$27:$M$27),2)</f>
        <v>0</v>
      </c>
      <c r="J20" s="15">
        <f>E20</f>
        <v>0.56</v>
      </c>
      <c r="K20" s="15">
        <f>F20+I20</f>
        <v>0.56</v>
      </c>
      <c r="L20" s="16">
        <f>(K20-J20)/J20</f>
        <v>0</v>
      </c>
    </row>
    <row r="21" spans="1:12" ht="10.5">
      <c r="A21" s="8">
        <v>2</v>
      </c>
      <c r="B21" s="8" t="s">
        <v>64</v>
      </c>
      <c r="C21" s="8" t="s">
        <v>43</v>
      </c>
      <c r="D21" s="14">
        <v>3</v>
      </c>
      <c r="E21" s="15">
        <f>Input!$H$27+(Input!$C$27*'IN4'!D21)+ROUND(D21*Input!$J$27,2)</f>
        <v>1.6800000000000002</v>
      </c>
      <c r="F21" s="15">
        <f>Input!$T$27+(Input!$O$27*'IN4'!D21)+ROUND(SUM(Input!$I$27:$J$27)*'IN4'!D21,2)</f>
        <v>1.6800000000000002</v>
      </c>
      <c r="G21" s="15">
        <f aca="true" t="shared" si="0" ref="G21:G31">F21-E21</f>
        <v>0</v>
      </c>
      <c r="H21" s="16">
        <f aca="true" t="shared" si="1" ref="H21:H31">ROUND(G21/E21,3)</f>
        <v>0</v>
      </c>
      <c r="I21" s="15">
        <f>ROUND(D21*SUM(Input!$K$27:$M$27),2)</f>
        <v>0</v>
      </c>
      <c r="J21" s="15">
        <f aca="true" t="shared" si="2" ref="J21:J31">E21</f>
        <v>1.6800000000000002</v>
      </c>
      <c r="K21" s="15">
        <f aca="true" t="shared" si="3" ref="K21:K31">F21+I21</f>
        <v>1.6800000000000002</v>
      </c>
      <c r="L21" s="16">
        <f aca="true" t="shared" si="4" ref="L21:L31">(K21-J21)/J21</f>
        <v>0</v>
      </c>
    </row>
    <row r="22" spans="1:12" ht="10.5">
      <c r="A22" s="8">
        <v>3</v>
      </c>
      <c r="B22" s="8" t="s">
        <v>30</v>
      </c>
      <c r="D22" s="14">
        <v>6</v>
      </c>
      <c r="E22" s="15">
        <f>Input!$H$27+(Input!$C$27*'IN4'!D22)+ROUND(D22*Input!$J$27,2)</f>
        <v>3.3600000000000003</v>
      </c>
      <c r="F22" s="15">
        <f>Input!$T$27+(Input!$O$27*'IN4'!D22)+ROUND(SUM(Input!$I$27:$J$27)*'IN4'!D22,2)</f>
        <v>3.3600000000000003</v>
      </c>
      <c r="G22" s="15">
        <f t="shared" si="0"/>
        <v>0</v>
      </c>
      <c r="H22" s="16">
        <f t="shared" si="1"/>
        <v>0</v>
      </c>
      <c r="I22" s="15">
        <f>ROUND(D22*SUM(Input!$K$27:$M$27),2)</f>
        <v>0</v>
      </c>
      <c r="J22" s="15">
        <f t="shared" si="2"/>
        <v>3.3600000000000003</v>
      </c>
      <c r="K22" s="15">
        <f t="shared" si="3"/>
        <v>3.3600000000000003</v>
      </c>
      <c r="L22" s="16">
        <f t="shared" si="4"/>
        <v>0</v>
      </c>
    </row>
    <row r="23" spans="1:12" ht="10.5">
      <c r="A23" s="8">
        <v>4</v>
      </c>
      <c r="B23" s="8" t="s">
        <v>46</v>
      </c>
      <c r="D23" s="14">
        <v>7</v>
      </c>
      <c r="E23" s="15">
        <f>Input!$H$27+(Input!$C$27*'IN4'!D23)+ROUND(D23*Input!$J$27,2)</f>
        <v>3.9200000000000004</v>
      </c>
      <c r="F23" s="15">
        <f>Input!$T$27+(Input!$O$27*'IN4'!D23)+ROUND(SUM(Input!$I$27:$J$27)*'IN4'!D23,2)</f>
        <v>3.9200000000000004</v>
      </c>
      <c r="G23" s="15">
        <f t="shared" si="0"/>
        <v>0</v>
      </c>
      <c r="H23" s="16">
        <f t="shared" si="1"/>
        <v>0</v>
      </c>
      <c r="I23" s="15">
        <f>ROUND(D23*SUM(Input!$K$27:$M$27),2)</f>
        <v>0</v>
      </c>
      <c r="J23" s="15">
        <f t="shared" si="2"/>
        <v>3.9200000000000004</v>
      </c>
      <c r="K23" s="15">
        <f t="shared" si="3"/>
        <v>3.9200000000000004</v>
      </c>
      <c r="L23" s="16">
        <f t="shared" si="4"/>
        <v>0</v>
      </c>
    </row>
    <row r="24" spans="1:12" ht="10.5">
      <c r="A24" s="8">
        <v>5</v>
      </c>
      <c r="B24" s="8" t="s">
        <v>47</v>
      </c>
      <c r="D24" s="14">
        <f>E33</f>
        <v>8</v>
      </c>
      <c r="E24" s="15">
        <f>Input!$H$27+(Input!$C$27*'IN4'!D24)+ROUND(D24*Input!$J$27,2)</f>
        <v>4.48</v>
      </c>
      <c r="F24" s="15">
        <f>Input!$T$27+(Input!$O$27*'IN4'!D24)+ROUND(SUM(Input!$I$27:$J$27)*'IN4'!D24,2)</f>
        <v>4.48</v>
      </c>
      <c r="G24" s="15">
        <f>F24-E24</f>
        <v>0</v>
      </c>
      <c r="H24" s="16">
        <f t="shared" si="1"/>
        <v>0</v>
      </c>
      <c r="I24" s="15">
        <f>ROUND(D24*SUM(Input!$K$27:$M$27),2)</f>
        <v>0</v>
      </c>
      <c r="J24" s="15">
        <f t="shared" si="2"/>
        <v>4.48</v>
      </c>
      <c r="K24" s="15">
        <f>F24+I24</f>
        <v>4.48</v>
      </c>
      <c r="L24" s="16">
        <f>(K24-J24)/J24</f>
        <v>0</v>
      </c>
    </row>
    <row r="25" spans="1:12" ht="10.5">
      <c r="A25" s="8">
        <v>6</v>
      </c>
      <c r="B25" s="9" t="s">
        <v>41</v>
      </c>
      <c r="D25" s="14">
        <v>10</v>
      </c>
      <c r="E25" s="15">
        <f>Input!$H$27+(Input!$C$27*'IN4'!D25)+ROUND(D25*Input!$J$27,2)</f>
        <v>5.61</v>
      </c>
      <c r="F25" s="15">
        <f>Input!$T$27+(Input!$O$27*'IN4'!D25)+ROUND(SUM(Input!$I$27:$J$27)*'IN4'!D25,2)</f>
        <v>5.61</v>
      </c>
      <c r="G25" s="15">
        <f t="shared" si="0"/>
        <v>0</v>
      </c>
      <c r="H25" s="16">
        <f t="shared" si="1"/>
        <v>0</v>
      </c>
      <c r="I25" s="15">
        <f>ROUND(D25*SUM(Input!$K$27:$M$27),2)</f>
        <v>0</v>
      </c>
      <c r="J25" s="15">
        <f t="shared" si="2"/>
        <v>5.61</v>
      </c>
      <c r="K25" s="15">
        <f t="shared" si="3"/>
        <v>5.61</v>
      </c>
      <c r="L25" s="16">
        <f t="shared" si="4"/>
        <v>0</v>
      </c>
    </row>
    <row r="26" spans="1:12" ht="10.5">
      <c r="A26" s="8">
        <v>7</v>
      </c>
      <c r="D26" s="14">
        <v>12</v>
      </c>
      <c r="E26" s="15">
        <f>Input!$H$27+(Input!$C$27*'IN4'!D26)+ROUND(D26*Input!$J$27,2)</f>
        <v>6.73</v>
      </c>
      <c r="F26" s="15">
        <f>Input!$T$27+(Input!$O$27*'IN4'!D26)+ROUND(SUM(Input!$I$27:$J$27)*'IN4'!D26,2)</f>
        <v>6.73</v>
      </c>
      <c r="G26" s="15">
        <f t="shared" si="0"/>
        <v>0</v>
      </c>
      <c r="H26" s="16">
        <f t="shared" si="1"/>
        <v>0</v>
      </c>
      <c r="I26" s="15">
        <f>ROUND(D26*SUM(Input!$K$27:$M$27),2)</f>
        <v>0</v>
      </c>
      <c r="J26" s="15">
        <f t="shared" si="2"/>
        <v>6.73</v>
      </c>
      <c r="K26" s="15">
        <f t="shared" si="3"/>
        <v>6.73</v>
      </c>
      <c r="L26" s="16">
        <f t="shared" si="4"/>
        <v>0</v>
      </c>
    </row>
    <row r="27" spans="1:12" ht="10.5">
      <c r="A27" s="8">
        <v>8</v>
      </c>
      <c r="D27" s="14">
        <v>16</v>
      </c>
      <c r="E27" s="15">
        <f>Input!$H$27+(Input!$C$27*'IN4'!D27)+ROUND(D27*Input!$J$27,2)</f>
        <v>8.97</v>
      </c>
      <c r="F27" s="15">
        <f>Input!$T$27+(Input!$O$27*'IN4'!D27)+ROUND(SUM(Input!$I$27:$J$27)*'IN4'!D27,2)</f>
        <v>8.97</v>
      </c>
      <c r="G27" s="15">
        <f t="shared" si="0"/>
        <v>0</v>
      </c>
      <c r="H27" s="16">
        <f t="shared" si="1"/>
        <v>0</v>
      </c>
      <c r="I27" s="15">
        <f>ROUND(D27*SUM(Input!$K$27:$M$27),2)</f>
        <v>0</v>
      </c>
      <c r="J27" s="15">
        <f t="shared" si="2"/>
        <v>8.97</v>
      </c>
      <c r="K27" s="15">
        <f t="shared" si="3"/>
        <v>8.97</v>
      </c>
      <c r="L27" s="16">
        <f t="shared" si="4"/>
        <v>0</v>
      </c>
    </row>
    <row r="28" spans="1:12" ht="10.5">
      <c r="A28" s="8">
        <v>9</v>
      </c>
      <c r="D28" s="14">
        <v>20</v>
      </c>
      <c r="E28" s="15">
        <f>Input!$H$27+(Input!$C$27*'IN4'!D28)+ROUND(D28*Input!$J$27,2)</f>
        <v>11.21</v>
      </c>
      <c r="F28" s="15">
        <f>Input!$T$27+(Input!$O$27*'IN4'!D28)+ROUND(SUM(Input!$I$27:$J$27)*'IN4'!D28,2)</f>
        <v>11.21</v>
      </c>
      <c r="G28" s="15">
        <f t="shared" si="0"/>
        <v>0</v>
      </c>
      <c r="H28" s="16">
        <f t="shared" si="1"/>
        <v>0</v>
      </c>
      <c r="I28" s="15">
        <f>ROUND(D28*SUM(Input!$K$27:$M$27),2)</f>
        <v>0</v>
      </c>
      <c r="J28" s="15">
        <f t="shared" si="2"/>
        <v>11.21</v>
      </c>
      <c r="K28" s="15">
        <f t="shared" si="3"/>
        <v>11.21</v>
      </c>
      <c r="L28" s="16">
        <f t="shared" si="4"/>
        <v>0</v>
      </c>
    </row>
    <row r="29" spans="1:12" ht="10.5">
      <c r="A29" s="8">
        <v>10</v>
      </c>
      <c r="D29" s="14">
        <v>30</v>
      </c>
      <c r="E29" s="15">
        <f>Input!$H$27+(Input!$C$27*'IN4'!D29)+ROUND(D29*Input!$J$27,2)</f>
        <v>16.82</v>
      </c>
      <c r="F29" s="15">
        <f>Input!$T$27+(Input!$O$27*'IN4'!D29)+ROUND(SUM(Input!$I$27:$J$27)*'IN4'!D29,2)</f>
        <v>16.82</v>
      </c>
      <c r="G29" s="15">
        <f t="shared" si="0"/>
        <v>0</v>
      </c>
      <c r="H29" s="16">
        <f t="shared" si="1"/>
        <v>0</v>
      </c>
      <c r="I29" s="15">
        <f>ROUND(D29*SUM(Input!$K$27:$M$27),2)</f>
        <v>0</v>
      </c>
      <c r="J29" s="15">
        <f t="shared" si="2"/>
        <v>16.82</v>
      </c>
      <c r="K29" s="15">
        <f t="shared" si="3"/>
        <v>16.82</v>
      </c>
      <c r="L29" s="16">
        <f t="shared" si="4"/>
        <v>0</v>
      </c>
    </row>
    <row r="30" spans="1:12" ht="10.5">
      <c r="A30" s="8">
        <v>11</v>
      </c>
      <c r="D30" s="14">
        <v>40</v>
      </c>
      <c r="E30" s="15">
        <f>Input!$H$27+(Input!$C$27*'IN4'!D30)+ROUND(D30*Input!$J$27,2)</f>
        <v>22.42</v>
      </c>
      <c r="F30" s="15">
        <f>Input!$T$27+(Input!$O$27*'IN4'!D30)+ROUND(SUM(Input!$I$27:$J$27)*'IN4'!D30,2)</f>
        <v>22.42</v>
      </c>
      <c r="G30" s="15">
        <f t="shared" si="0"/>
        <v>0</v>
      </c>
      <c r="H30" s="16">
        <f t="shared" si="1"/>
        <v>0</v>
      </c>
      <c r="I30" s="15">
        <f>ROUND(D30*SUM(Input!$K$27:$M$27),2)</f>
        <v>0</v>
      </c>
      <c r="J30" s="15">
        <f t="shared" si="2"/>
        <v>22.42</v>
      </c>
      <c r="K30" s="15">
        <f t="shared" si="3"/>
        <v>22.42</v>
      </c>
      <c r="L30" s="16">
        <f t="shared" si="4"/>
        <v>0</v>
      </c>
    </row>
    <row r="31" spans="1:12" ht="10.5">
      <c r="A31" s="8">
        <v>12</v>
      </c>
      <c r="D31" s="14">
        <v>50</v>
      </c>
      <c r="E31" s="15">
        <f>Input!$H$27+(Input!$C$27*'IN4'!D31)+ROUND(D31*Input!$J$27,2)</f>
        <v>28.030000000000005</v>
      </c>
      <c r="F31" s="15">
        <f>Input!$T$27+(Input!$O$27*'IN4'!D31)+ROUND(SUM(Input!$I$27:$J$27)*'IN4'!D31,2)</f>
        <v>28.030000000000005</v>
      </c>
      <c r="G31" s="15">
        <f t="shared" si="0"/>
        <v>0</v>
      </c>
      <c r="H31" s="16">
        <f t="shared" si="1"/>
        <v>0</v>
      </c>
      <c r="I31" s="15">
        <f>ROUND(D31*SUM(Input!$K$27:$M$27),2)</f>
        <v>0</v>
      </c>
      <c r="J31" s="15">
        <f t="shared" si="2"/>
        <v>28.030000000000005</v>
      </c>
      <c r="K31" s="15">
        <f t="shared" si="3"/>
        <v>28.030000000000005</v>
      </c>
      <c r="L31" s="16">
        <f t="shared" si="4"/>
        <v>0</v>
      </c>
    </row>
    <row r="32" spans="1:12" ht="10.5">
      <c r="A32" s="8"/>
      <c r="D32" s="8"/>
      <c r="E32" s="8"/>
      <c r="F32" s="8"/>
      <c r="G32" s="8"/>
      <c r="H32" s="8"/>
      <c r="I32" s="8"/>
      <c r="J32" s="8"/>
      <c r="K32" s="8"/>
      <c r="L32" s="8"/>
    </row>
    <row r="33" spans="1:5" ht="10.5">
      <c r="A33" s="12"/>
      <c r="C33" s="10" t="s">
        <v>127</v>
      </c>
      <c r="E33" s="18">
        <f>Input!AJ27</f>
        <v>8</v>
      </c>
    </row>
    <row r="37" ht="10.5">
      <c r="B37" s="10" t="s">
        <v>163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B36" sqref="B36"/>
    </sheetView>
  </sheetViews>
  <sheetFormatPr defaultColWidth="9.00390625" defaultRowHeight="14.25"/>
  <cols>
    <col min="1" max="1" width="9.125" style="10" customWidth="1"/>
    <col min="2" max="2" width="10.25390625" style="10" customWidth="1"/>
    <col min="3" max="3" width="9.625" style="10" customWidth="1"/>
    <col min="4" max="10" width="9.125" style="10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156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52</v>
      </c>
      <c r="C20" s="8" t="s">
        <v>42</v>
      </c>
      <c r="D20" s="75">
        <v>1</v>
      </c>
      <c r="E20" s="15">
        <f>Input!$H$28+(Input!$C$28*'IN5'!D20)+(ROUND(D20*(Input!$I$28+Input!$J$28),2))</f>
        <v>0.61</v>
      </c>
      <c r="F20" s="15">
        <f>Input!$T$28+ROUND(Input!$O$28*'IN5'!D20,2)+ROUND(SUM(Input!$I$28:$J$28)*'IN5'!D20,2)</f>
        <v>0.61</v>
      </c>
      <c r="G20" s="15">
        <f>F20-E20</f>
        <v>0</v>
      </c>
      <c r="H20" s="16">
        <f>ROUND(G20/E20,3)</f>
        <v>0</v>
      </c>
      <c r="I20" s="15">
        <f>ROUND(D20*SUM(Input!$K$28:$M$28),2)</f>
        <v>0</v>
      </c>
      <c r="J20" s="15">
        <f>E20</f>
        <v>0.61</v>
      </c>
      <c r="K20" s="15">
        <f>F20+I20</f>
        <v>0.61</v>
      </c>
      <c r="L20" s="16">
        <f>ROUND((K20-J20)/J20,3)</f>
        <v>0</v>
      </c>
    </row>
    <row r="21" spans="1:12" ht="10.5">
      <c r="A21" s="8">
        <v>2</v>
      </c>
      <c r="B21" s="8" t="s">
        <v>64</v>
      </c>
      <c r="C21" s="8" t="s">
        <v>43</v>
      </c>
      <c r="D21" s="75">
        <v>3</v>
      </c>
      <c r="E21" s="15">
        <f>Input!$H$28+(Input!$C$28*'IN5'!D21)+(ROUND(D21*(Input!$I$28+Input!$J$28),2))</f>
        <v>1.8299999999999998</v>
      </c>
      <c r="F21" s="15">
        <f>Input!$T$28+ROUND(Input!$O$28*'IN5'!D21,2)+ROUND(SUM(Input!$I$28:$J$28)*'IN5'!D21,2)</f>
        <v>1.83</v>
      </c>
      <c r="G21" s="15">
        <f aca="true" t="shared" si="0" ref="G21:G31">F21-E21</f>
        <v>0</v>
      </c>
      <c r="H21" s="16">
        <f aca="true" t="shared" si="1" ref="H21:H31">ROUND(G21/E21,3)</f>
        <v>0</v>
      </c>
      <c r="I21" s="15">
        <f>ROUND(D21*SUM(Input!$K$28:$M$28),2)</f>
        <v>0</v>
      </c>
      <c r="J21" s="15">
        <f aca="true" t="shared" si="2" ref="J21:J31">E21</f>
        <v>1.8299999999999998</v>
      </c>
      <c r="K21" s="15">
        <f aca="true" t="shared" si="3" ref="K21:K31">F21+I21</f>
        <v>1.83</v>
      </c>
      <c r="L21" s="16">
        <f aca="true" t="shared" si="4" ref="L21:L31">ROUND((K21-J21)/J21,3)</f>
        <v>0</v>
      </c>
    </row>
    <row r="22" spans="1:12" ht="10.5">
      <c r="A22" s="8">
        <v>3</v>
      </c>
      <c r="B22" s="8" t="s">
        <v>30</v>
      </c>
      <c r="D22" s="75">
        <v>6</v>
      </c>
      <c r="E22" s="15">
        <f>Input!$H$28+(Input!$C$28*'IN5'!D22)+(ROUND(D22*(Input!$I$28+Input!$J$28),2))</f>
        <v>3.6599999999999997</v>
      </c>
      <c r="F22" s="15">
        <f>Input!$T$28+ROUND(Input!$O$28*'IN5'!D22,2)+ROUND(SUM(Input!$I$28:$J$28)*'IN5'!D22,2)</f>
        <v>3.66</v>
      </c>
      <c r="G22" s="15">
        <f t="shared" si="0"/>
        <v>0</v>
      </c>
      <c r="H22" s="16">
        <f t="shared" si="1"/>
        <v>0</v>
      </c>
      <c r="I22" s="15">
        <f>ROUND(D22*SUM(Input!$K$28:$M$28),2)</f>
        <v>0</v>
      </c>
      <c r="J22" s="15">
        <f t="shared" si="2"/>
        <v>3.6599999999999997</v>
      </c>
      <c r="K22" s="15">
        <f t="shared" si="3"/>
        <v>3.66</v>
      </c>
      <c r="L22" s="16">
        <f t="shared" si="4"/>
        <v>0</v>
      </c>
    </row>
    <row r="23" spans="1:12" ht="10.5">
      <c r="A23" s="8">
        <v>4</v>
      </c>
      <c r="B23" s="8" t="s">
        <v>46</v>
      </c>
      <c r="D23" s="75">
        <v>8</v>
      </c>
      <c r="E23" s="15">
        <f>Input!$H$28+(Input!$C$28*'IN5'!D23)+(ROUND(D23*(Input!$I$28+Input!$J$28),2))</f>
        <v>4.88</v>
      </c>
      <c r="F23" s="15">
        <f>Input!$T$28+ROUND(Input!$O$28*'IN5'!D23,2)+ROUND(SUM(Input!$I$28:$J$28)*'IN5'!D23,2)</f>
        <v>4.88</v>
      </c>
      <c r="G23" s="15">
        <f t="shared" si="0"/>
        <v>0</v>
      </c>
      <c r="H23" s="16">
        <f t="shared" si="1"/>
        <v>0</v>
      </c>
      <c r="I23" s="15">
        <f>ROUND(D23*SUM(Input!$K$28:$M$28),2)</f>
        <v>0</v>
      </c>
      <c r="J23" s="15">
        <f t="shared" si="2"/>
        <v>4.88</v>
      </c>
      <c r="K23" s="15">
        <f t="shared" si="3"/>
        <v>4.88</v>
      </c>
      <c r="L23" s="16">
        <f t="shared" si="4"/>
        <v>0</v>
      </c>
    </row>
    <row r="24" spans="1:12" ht="10.5">
      <c r="A24" s="8">
        <v>5</v>
      </c>
      <c r="B24" s="8" t="s">
        <v>47</v>
      </c>
      <c r="D24" s="75">
        <v>10</v>
      </c>
      <c r="E24" s="15">
        <f>Input!$H$28+(Input!$C$28*'IN5'!D24)+(ROUND(D24*(Input!$I$28+Input!$J$28),2))</f>
        <v>6.11</v>
      </c>
      <c r="F24" s="15">
        <f>Input!$T$28+ROUND(Input!$O$28*'IN5'!D24,2)+ROUND(SUM(Input!$I$28:$J$28)*'IN5'!D24,2)</f>
        <v>6.11</v>
      </c>
      <c r="G24" s="15">
        <f>F24-E24</f>
        <v>0</v>
      </c>
      <c r="H24" s="16">
        <f t="shared" si="1"/>
        <v>0</v>
      </c>
      <c r="I24" s="15">
        <f>ROUND(D24*SUM(Input!$K$28:$M$28),2)</f>
        <v>0</v>
      </c>
      <c r="J24" s="15">
        <f t="shared" si="2"/>
        <v>6.11</v>
      </c>
      <c r="K24" s="15">
        <f>F24+I24</f>
        <v>6.11</v>
      </c>
      <c r="L24" s="16">
        <f t="shared" si="4"/>
        <v>0</v>
      </c>
    </row>
    <row r="25" spans="1:12" ht="10.5">
      <c r="A25" s="8">
        <v>6</v>
      </c>
      <c r="B25" s="9" t="s">
        <v>41</v>
      </c>
      <c r="D25" s="75">
        <f>E33</f>
        <v>11</v>
      </c>
      <c r="E25" s="15">
        <f>Input!$H$28+(Input!$C$28*'IN5'!D25)+(ROUND(D25*(Input!$I$28+Input!$J$28),2))</f>
        <v>6.72</v>
      </c>
      <c r="F25" s="15">
        <f>Input!$T$28+ROUND(Input!$O$28*'IN5'!D25,2)+ROUND(SUM(Input!$I$28:$J$28)*'IN5'!D25,2)</f>
        <v>6.72</v>
      </c>
      <c r="G25" s="15">
        <f t="shared" si="0"/>
        <v>0</v>
      </c>
      <c r="H25" s="16">
        <f t="shared" si="1"/>
        <v>0</v>
      </c>
      <c r="I25" s="15">
        <f>ROUND(D25*SUM(Input!$K$28:$M$28),2)</f>
        <v>0</v>
      </c>
      <c r="J25" s="15">
        <f t="shared" si="2"/>
        <v>6.72</v>
      </c>
      <c r="K25" s="15">
        <f t="shared" si="3"/>
        <v>6.72</v>
      </c>
      <c r="L25" s="16">
        <f t="shared" si="4"/>
        <v>0</v>
      </c>
    </row>
    <row r="26" spans="1:12" ht="10.5">
      <c r="A26" s="8">
        <v>7</v>
      </c>
      <c r="D26" s="75">
        <v>12</v>
      </c>
      <c r="E26" s="15">
        <f>Input!$H$28+(Input!$C$28*'IN5'!D26)+(ROUND(D26*(Input!$I$28+Input!$J$28),2))</f>
        <v>7.329999999999999</v>
      </c>
      <c r="F26" s="15">
        <f>Input!$T$28+ROUND(Input!$O$28*'IN5'!D26,2)+ROUND(SUM(Input!$I$28:$J$28)*'IN5'!D26,2)</f>
        <v>7.33</v>
      </c>
      <c r="G26" s="15">
        <f t="shared" si="0"/>
        <v>0</v>
      </c>
      <c r="H26" s="16">
        <f t="shared" si="1"/>
        <v>0</v>
      </c>
      <c r="I26" s="15">
        <f>ROUND(D26*SUM(Input!$K$28:$M$28),2)</f>
        <v>0</v>
      </c>
      <c r="J26" s="15">
        <f t="shared" si="2"/>
        <v>7.329999999999999</v>
      </c>
      <c r="K26" s="15">
        <f t="shared" si="3"/>
        <v>7.33</v>
      </c>
      <c r="L26" s="16">
        <f t="shared" si="4"/>
        <v>0</v>
      </c>
    </row>
    <row r="27" spans="1:12" ht="10.5">
      <c r="A27" s="8">
        <v>8</v>
      </c>
      <c r="D27" s="75">
        <v>16</v>
      </c>
      <c r="E27" s="15">
        <f>Input!$H$28+(Input!$C$28*'IN5'!D27)+(ROUND(D27*(Input!$I$28+Input!$J$28),2))</f>
        <v>9.77</v>
      </c>
      <c r="F27" s="15">
        <f>Input!$T$28+ROUND(Input!$O$28*'IN5'!D27,2)+ROUND(SUM(Input!$I$28:$J$28)*'IN5'!D27,2)</f>
        <v>9.77</v>
      </c>
      <c r="G27" s="15">
        <f t="shared" si="0"/>
        <v>0</v>
      </c>
      <c r="H27" s="16">
        <f t="shared" si="1"/>
        <v>0</v>
      </c>
      <c r="I27" s="15">
        <f>ROUND(D27*SUM(Input!$K$28:$M$28),2)</f>
        <v>0</v>
      </c>
      <c r="J27" s="15">
        <f t="shared" si="2"/>
        <v>9.77</v>
      </c>
      <c r="K27" s="15">
        <f t="shared" si="3"/>
        <v>9.77</v>
      </c>
      <c r="L27" s="16">
        <f t="shared" si="4"/>
        <v>0</v>
      </c>
    </row>
    <row r="28" spans="1:12" ht="10.5">
      <c r="A28" s="8">
        <v>9</v>
      </c>
      <c r="D28" s="75">
        <v>20</v>
      </c>
      <c r="E28" s="15">
        <f>Input!$H$28+(Input!$C$28*'IN5'!D28)+(ROUND(D28*(Input!$I$28+Input!$J$28),2))</f>
        <v>12.21</v>
      </c>
      <c r="F28" s="15">
        <f>Input!$T$28+ROUND(Input!$O$28*'IN5'!D28,2)+ROUND(SUM(Input!$I$28:$J$28)*'IN5'!D28,2)</f>
        <v>12.21</v>
      </c>
      <c r="G28" s="15">
        <f t="shared" si="0"/>
        <v>0</v>
      </c>
      <c r="H28" s="16">
        <f t="shared" si="1"/>
        <v>0</v>
      </c>
      <c r="I28" s="15">
        <f>ROUND(D28*SUM(Input!$K$28:$M$28),2)</f>
        <v>0</v>
      </c>
      <c r="J28" s="15">
        <f t="shared" si="2"/>
        <v>12.21</v>
      </c>
      <c r="K28" s="15">
        <f t="shared" si="3"/>
        <v>12.21</v>
      </c>
      <c r="L28" s="16">
        <f t="shared" si="4"/>
        <v>0</v>
      </c>
    </row>
    <row r="29" spans="1:12" ht="10.5">
      <c r="A29" s="8">
        <v>10</v>
      </c>
      <c r="D29" s="75">
        <v>30</v>
      </c>
      <c r="E29" s="15">
        <f>Input!$H$28+(Input!$C$28*'IN5'!D29)+(ROUND(D29*(Input!$I$28+Input!$J$28),2))</f>
        <v>18.32</v>
      </c>
      <c r="F29" s="15">
        <f>Input!$T$28+ROUND(Input!$O$28*'IN5'!D29,2)+ROUND(SUM(Input!$I$28:$J$28)*'IN5'!D29,2)</f>
        <v>18.32</v>
      </c>
      <c r="G29" s="15">
        <f t="shared" si="0"/>
        <v>0</v>
      </c>
      <c r="H29" s="16">
        <f t="shared" si="1"/>
        <v>0</v>
      </c>
      <c r="I29" s="15">
        <f>ROUND(D29*SUM(Input!$K$28:$M$28),2)</f>
        <v>0</v>
      </c>
      <c r="J29" s="15">
        <f t="shared" si="2"/>
        <v>18.32</v>
      </c>
      <c r="K29" s="15">
        <f t="shared" si="3"/>
        <v>18.32</v>
      </c>
      <c r="L29" s="16">
        <f t="shared" si="4"/>
        <v>0</v>
      </c>
    </row>
    <row r="30" spans="1:12" ht="10.5">
      <c r="A30" s="8">
        <v>11</v>
      </c>
      <c r="D30" s="75">
        <v>40</v>
      </c>
      <c r="E30" s="15">
        <f>Input!$H$28+(Input!$C$28*'IN5'!D30)+(ROUND(D30*(Input!$I$28+Input!$J$28),2))</f>
        <v>24.42</v>
      </c>
      <c r="F30" s="15">
        <f>Input!$T$28+ROUND(Input!$O$28*'IN5'!D30,2)+ROUND(SUM(Input!$I$28:$J$28)*'IN5'!D30,2)</f>
        <v>24.42</v>
      </c>
      <c r="G30" s="15">
        <f t="shared" si="0"/>
        <v>0</v>
      </c>
      <c r="H30" s="16">
        <f t="shared" si="1"/>
        <v>0</v>
      </c>
      <c r="I30" s="15">
        <f>ROUND(D30*SUM(Input!$K$28:$M$28),2)</f>
        <v>0</v>
      </c>
      <c r="J30" s="15">
        <f t="shared" si="2"/>
        <v>24.42</v>
      </c>
      <c r="K30" s="15">
        <f t="shared" si="3"/>
        <v>24.42</v>
      </c>
      <c r="L30" s="16">
        <f t="shared" si="4"/>
        <v>0</v>
      </c>
    </row>
    <row r="31" spans="1:12" ht="10.5">
      <c r="A31" s="8">
        <v>12</v>
      </c>
      <c r="D31" s="75">
        <v>50</v>
      </c>
      <c r="E31" s="15">
        <f>Input!$H$28+(Input!$C$28*'IN5'!D31)+(ROUND(D31*(Input!$I$28+Input!$J$28),2))</f>
        <v>30.53</v>
      </c>
      <c r="F31" s="15">
        <f>Input!$T$28+ROUND(Input!$O$28*'IN5'!D31,2)+ROUND(SUM(Input!$I$28:$J$28)*'IN5'!D31,2)</f>
        <v>30.53</v>
      </c>
      <c r="G31" s="15">
        <f t="shared" si="0"/>
        <v>0</v>
      </c>
      <c r="H31" s="16">
        <f t="shared" si="1"/>
        <v>0</v>
      </c>
      <c r="I31" s="15">
        <f>ROUND(D31*SUM(Input!$K$28:$M$28),2)</f>
        <v>0</v>
      </c>
      <c r="J31" s="15">
        <f t="shared" si="2"/>
        <v>30.53</v>
      </c>
      <c r="K31" s="15">
        <f t="shared" si="3"/>
        <v>30.53</v>
      </c>
      <c r="L31" s="16">
        <f t="shared" si="4"/>
        <v>0</v>
      </c>
    </row>
    <row r="32" spans="1:12" ht="10.5">
      <c r="A32" s="8"/>
      <c r="D32" s="8"/>
      <c r="E32" s="8"/>
      <c r="F32" s="8"/>
      <c r="G32" s="8"/>
      <c r="H32" s="8"/>
      <c r="I32" s="8"/>
      <c r="J32" s="8"/>
      <c r="K32" s="8"/>
      <c r="L32" s="8"/>
    </row>
    <row r="33" spans="1:5" ht="10.5">
      <c r="A33" s="12"/>
      <c r="C33" s="10" t="s">
        <v>127</v>
      </c>
      <c r="E33" s="18">
        <f>Input!AJ28</f>
        <v>11</v>
      </c>
    </row>
    <row r="36" ht="10.5">
      <c r="B36" s="10" t="s">
        <v>163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75" top="0.75" bottom="1" header="0.5" footer="0.5"/>
  <pageSetup fitToHeight="1" fitToWidth="1" horizontalDpi="300" verticalDpi="300" orientation="landscape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I31" sqref="I31"/>
    </sheetView>
  </sheetViews>
  <sheetFormatPr defaultColWidth="9.00390625" defaultRowHeight="14.25"/>
  <cols>
    <col min="1" max="1" width="9.125" style="10" customWidth="1"/>
    <col min="2" max="2" width="12.00390625" style="10" customWidth="1"/>
    <col min="3" max="3" width="9.625" style="10" customWidth="1"/>
    <col min="4" max="10" width="9.125" style="10" customWidth="1"/>
    <col min="11" max="12" width="10.25390625" style="10" customWidth="1"/>
    <col min="13" max="16384" width="9.125" style="10" customWidth="1"/>
  </cols>
  <sheetData>
    <row r="1" spans="1:12" ht="1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>
      <c r="A2" s="82" t="str">
        <f>Input!$B$13</f>
        <v>CASE NO. 2007-00008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0.5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0.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>
      <c r="A5" s="82" t="str">
        <f>Input!B17</f>
        <v>AS OF DECEMBER 1, 2006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0.5">
      <c r="A8" s="10" t="s">
        <v>3</v>
      </c>
      <c r="K8" s="10" t="s">
        <v>6</v>
      </c>
    </row>
    <row r="9" spans="1:11" ht="10.5">
      <c r="A9" s="10" t="s">
        <v>4</v>
      </c>
      <c r="K9" s="10" t="s">
        <v>155</v>
      </c>
    </row>
    <row r="10" spans="1:11" ht="10.5">
      <c r="A10" s="10" t="s">
        <v>5</v>
      </c>
      <c r="K10" s="10" t="s">
        <v>7</v>
      </c>
    </row>
    <row r="13" spans="4:12" ht="10.5">
      <c r="D13" s="8"/>
      <c r="E13" s="8"/>
      <c r="F13" s="8"/>
      <c r="G13" s="8"/>
      <c r="H13" s="8"/>
      <c r="I13" s="8"/>
      <c r="J13" s="8" t="s">
        <v>33</v>
      </c>
      <c r="K13" s="8" t="s">
        <v>33</v>
      </c>
      <c r="L13" s="8"/>
    </row>
    <row r="14" spans="1:12" ht="10.5">
      <c r="A14" s="8" t="s">
        <v>8</v>
      </c>
      <c r="B14" s="8" t="s">
        <v>10</v>
      </c>
      <c r="C14" s="8" t="s">
        <v>12</v>
      </c>
      <c r="D14" s="8" t="s">
        <v>12</v>
      </c>
      <c r="E14" s="8" t="s">
        <v>18</v>
      </c>
      <c r="F14" s="8" t="s">
        <v>22</v>
      </c>
      <c r="G14" s="8" t="s">
        <v>24</v>
      </c>
      <c r="H14" s="8" t="s">
        <v>24</v>
      </c>
      <c r="I14" s="8" t="s">
        <v>30</v>
      </c>
      <c r="J14" s="8" t="s">
        <v>18</v>
      </c>
      <c r="K14" s="8" t="s">
        <v>22</v>
      </c>
      <c r="L14" s="8" t="s">
        <v>37</v>
      </c>
    </row>
    <row r="15" spans="1:12" ht="10.5">
      <c r="A15" s="8" t="s">
        <v>9</v>
      </c>
      <c r="B15" s="8" t="s">
        <v>11</v>
      </c>
      <c r="C15" s="8" t="s">
        <v>13</v>
      </c>
      <c r="D15" s="8" t="s">
        <v>14</v>
      </c>
      <c r="E15" s="8" t="s">
        <v>19</v>
      </c>
      <c r="F15" s="8" t="s">
        <v>19</v>
      </c>
      <c r="G15" s="11" t="s">
        <v>25</v>
      </c>
      <c r="H15" s="11" t="s">
        <v>27</v>
      </c>
      <c r="I15" s="8" t="s">
        <v>31</v>
      </c>
      <c r="J15" s="8" t="s">
        <v>19</v>
      </c>
      <c r="K15" s="8" t="s">
        <v>19</v>
      </c>
      <c r="L15" s="8" t="s">
        <v>24</v>
      </c>
    </row>
    <row r="16" spans="4:12" ht="10.5">
      <c r="D16" s="11" t="s">
        <v>16</v>
      </c>
      <c r="E16" s="11" t="s">
        <v>20</v>
      </c>
      <c r="F16" s="11" t="s">
        <v>20</v>
      </c>
      <c r="G16" s="11" t="s">
        <v>20</v>
      </c>
      <c r="H16" s="11" t="s">
        <v>28</v>
      </c>
      <c r="I16" s="11" t="s">
        <v>20</v>
      </c>
      <c r="J16" s="11" t="s">
        <v>20</v>
      </c>
      <c r="K16" s="11" t="s">
        <v>20</v>
      </c>
      <c r="L16" s="11" t="s">
        <v>28</v>
      </c>
    </row>
    <row r="17" spans="3:12" ht="10.5">
      <c r="C17" s="11" t="s">
        <v>15</v>
      </c>
      <c r="D17" s="11" t="s">
        <v>17</v>
      </c>
      <c r="E17" s="11" t="s">
        <v>21</v>
      </c>
      <c r="F17" s="11" t="s">
        <v>23</v>
      </c>
      <c r="G17" s="11" t="s">
        <v>26</v>
      </c>
      <c r="H17" s="11" t="s">
        <v>29</v>
      </c>
      <c r="I17" s="11" t="s">
        <v>32</v>
      </c>
      <c r="J17" s="11" t="s">
        <v>34</v>
      </c>
      <c r="K17" s="11" t="s">
        <v>35</v>
      </c>
      <c r="L17" s="11" t="s">
        <v>36</v>
      </c>
    </row>
    <row r="18" spans="4:12" ht="10.5">
      <c r="D18" s="8"/>
      <c r="E18" s="8"/>
      <c r="F18" s="8"/>
      <c r="G18" s="8"/>
      <c r="H18" s="8"/>
      <c r="I18" s="8"/>
      <c r="J18" s="11" t="s">
        <v>38</v>
      </c>
      <c r="K18" s="11" t="s">
        <v>39</v>
      </c>
      <c r="L18" s="11" t="s">
        <v>40</v>
      </c>
    </row>
    <row r="19" spans="1:12" ht="10.5">
      <c r="A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0.5">
      <c r="A20" s="8">
        <v>1</v>
      </c>
      <c r="B20" s="8" t="s">
        <v>53</v>
      </c>
      <c r="C20" s="8" t="s">
        <v>42</v>
      </c>
      <c r="D20" s="75">
        <v>3</v>
      </c>
      <c r="E20" s="15">
        <f>Input!$H$29+ROUND(Input!$C$29*LG2R!D20,2)</f>
        <v>1.05</v>
      </c>
      <c r="F20" s="15">
        <f>Input!$T$29+ROUND(Input!$O$29*LG2R!D20,2)</f>
        <v>1.05</v>
      </c>
      <c r="G20" s="15">
        <f>F20-E20</f>
        <v>0</v>
      </c>
      <c r="H20" s="16">
        <f>ROUND(G20/E20,3)</f>
        <v>0</v>
      </c>
      <c r="I20" s="15">
        <f>ROUND(D20*SUM(Input!$K$29:$M$29),2)</f>
        <v>0</v>
      </c>
      <c r="J20" s="15">
        <f>E20+I20</f>
        <v>1.05</v>
      </c>
      <c r="K20" s="15">
        <f>F20+I20</f>
        <v>1.05</v>
      </c>
      <c r="L20" s="16">
        <f>ROUND((K20-J20)/J20,3)</f>
        <v>0</v>
      </c>
    </row>
    <row r="21" spans="1:12" ht="10.5">
      <c r="A21" s="8">
        <v>2</v>
      </c>
      <c r="B21" s="8" t="s">
        <v>62</v>
      </c>
      <c r="C21" s="8" t="s">
        <v>43</v>
      </c>
      <c r="D21" s="75">
        <v>8</v>
      </c>
      <c r="E21" s="15">
        <f>Input!$H$29+ROUND(Input!$C$29*LG2R!D21,2)</f>
        <v>2.8</v>
      </c>
      <c r="F21" s="15">
        <f>Input!$T$29+ROUND(Input!$O$29*LG2R!D21,2)</f>
        <v>2.8</v>
      </c>
      <c r="G21" s="15">
        <f aca="true" t="shared" si="0" ref="G21:G30">F21-E21</f>
        <v>0</v>
      </c>
      <c r="H21" s="16">
        <f aca="true" t="shared" si="1" ref="H21:H31">ROUND(G21/E21,3)</f>
        <v>0</v>
      </c>
      <c r="I21" s="15">
        <f>ROUND(D21*SUM(Input!$K$29:$M$29),2)</f>
        <v>0</v>
      </c>
      <c r="J21" s="15">
        <f aca="true" t="shared" si="2" ref="J21:J30">E21+I21</f>
        <v>2.8</v>
      </c>
      <c r="K21" s="15">
        <f aca="true" t="shared" si="3" ref="K21:K30">F21+I21</f>
        <v>2.8</v>
      </c>
      <c r="L21" s="16">
        <f aca="true" t="shared" si="4" ref="L21:L31">ROUND((K21-J21)/J21,3)</f>
        <v>0</v>
      </c>
    </row>
    <row r="22" spans="1:12" ht="10.5">
      <c r="A22" s="8">
        <v>3</v>
      </c>
      <c r="B22" s="9" t="s">
        <v>142</v>
      </c>
      <c r="D22" s="75">
        <v>10</v>
      </c>
      <c r="E22" s="15">
        <f>Input!$H$29+ROUND(Input!$C$29*LG2R!D22,2)</f>
        <v>3.5</v>
      </c>
      <c r="F22" s="15">
        <f>Input!$T$29+ROUND(Input!$O$29*LG2R!D22,2)</f>
        <v>3.5</v>
      </c>
      <c r="G22" s="15">
        <f t="shared" si="0"/>
        <v>0</v>
      </c>
      <c r="H22" s="16">
        <f t="shared" si="1"/>
        <v>0</v>
      </c>
      <c r="I22" s="15">
        <f>ROUND(D22*SUM(Input!$K$29:$M$29),2)</f>
        <v>0</v>
      </c>
      <c r="J22" s="15">
        <f t="shared" si="2"/>
        <v>3.5</v>
      </c>
      <c r="K22" s="15">
        <f t="shared" si="3"/>
        <v>3.5</v>
      </c>
      <c r="L22" s="16">
        <f t="shared" si="4"/>
        <v>0</v>
      </c>
    </row>
    <row r="23" spans="1:12" ht="10.5">
      <c r="A23" s="8">
        <v>4</v>
      </c>
      <c r="D23" s="75">
        <v>12</v>
      </c>
      <c r="E23" s="15">
        <f>Input!$H$29+ROUND(Input!$C$29*LG2R!D23,2)</f>
        <v>4.2</v>
      </c>
      <c r="F23" s="15">
        <f>Input!$T$29+ROUND(Input!$O$29*LG2R!D23,2)</f>
        <v>4.2</v>
      </c>
      <c r="G23" s="15">
        <f t="shared" si="0"/>
        <v>0</v>
      </c>
      <c r="H23" s="16">
        <f t="shared" si="1"/>
        <v>0</v>
      </c>
      <c r="I23" s="15">
        <f>ROUND(D23*SUM(Input!$K$29:$M$29),2)</f>
        <v>0</v>
      </c>
      <c r="J23" s="15">
        <f t="shared" si="2"/>
        <v>4.2</v>
      </c>
      <c r="K23" s="15">
        <f t="shared" si="3"/>
        <v>4.2</v>
      </c>
      <c r="L23" s="16">
        <f t="shared" si="4"/>
        <v>0</v>
      </c>
    </row>
    <row r="24" spans="1:12" ht="10.5">
      <c r="A24" s="8">
        <v>5</v>
      </c>
      <c r="B24" s="8"/>
      <c r="D24" s="75">
        <v>16</v>
      </c>
      <c r="E24" s="15">
        <f>Input!$H$29+ROUND(Input!$C$29*LG2R!D24,2)</f>
        <v>5.6</v>
      </c>
      <c r="F24" s="15">
        <f>Input!$T$29+ROUND(Input!$O$29*LG2R!D24,2)</f>
        <v>5.6</v>
      </c>
      <c r="G24" s="15">
        <f t="shared" si="0"/>
        <v>0</v>
      </c>
      <c r="H24" s="16">
        <f t="shared" si="1"/>
        <v>0</v>
      </c>
      <c r="I24" s="15">
        <f>ROUND(D24*SUM(Input!$K$29:$M$29),2)</f>
        <v>0</v>
      </c>
      <c r="J24" s="15">
        <f t="shared" si="2"/>
        <v>5.6</v>
      </c>
      <c r="K24" s="15">
        <f t="shared" si="3"/>
        <v>5.6</v>
      </c>
      <c r="L24" s="16">
        <f t="shared" si="4"/>
        <v>0</v>
      </c>
    </row>
    <row r="25" spans="1:12" ht="10.5">
      <c r="A25" s="8">
        <v>6</v>
      </c>
      <c r="B25" s="9"/>
      <c r="D25" s="75">
        <v>20</v>
      </c>
      <c r="E25" s="15">
        <f>Input!$H$29+ROUND(Input!$C$29*LG2R!D25,2)</f>
        <v>7</v>
      </c>
      <c r="F25" s="15">
        <f>Input!$T$29+ROUND(Input!$O$29*LG2R!D25,2)</f>
        <v>7</v>
      </c>
      <c r="G25" s="15">
        <f t="shared" si="0"/>
        <v>0</v>
      </c>
      <c r="H25" s="16">
        <f t="shared" si="1"/>
        <v>0</v>
      </c>
      <c r="I25" s="15">
        <f>ROUND(D25*SUM(Input!$K$29:$M$29),2)</f>
        <v>0</v>
      </c>
      <c r="J25" s="15">
        <f t="shared" si="2"/>
        <v>7</v>
      </c>
      <c r="K25" s="15">
        <f t="shared" si="3"/>
        <v>7</v>
      </c>
      <c r="L25" s="16">
        <f t="shared" si="4"/>
        <v>0</v>
      </c>
    </row>
    <row r="26" spans="1:12" ht="10.5">
      <c r="A26" s="8">
        <v>7</v>
      </c>
      <c r="D26" s="75">
        <v>30</v>
      </c>
      <c r="E26" s="15">
        <f>Input!$H$29+ROUND(Input!$C$29*LG2R!D26,2)</f>
        <v>10.5</v>
      </c>
      <c r="F26" s="15">
        <f>Input!$T$29+ROUND(Input!$O$29*LG2R!D26,2)</f>
        <v>10.5</v>
      </c>
      <c r="G26" s="15">
        <f t="shared" si="0"/>
        <v>0</v>
      </c>
      <c r="H26" s="16">
        <f t="shared" si="1"/>
        <v>0</v>
      </c>
      <c r="I26" s="15">
        <f>ROUND(D26*SUM(Input!$K$29:$M$29),2)</f>
        <v>0</v>
      </c>
      <c r="J26" s="15">
        <f t="shared" si="2"/>
        <v>10.5</v>
      </c>
      <c r="K26" s="15">
        <f t="shared" si="3"/>
        <v>10.5</v>
      </c>
      <c r="L26" s="16">
        <f t="shared" si="4"/>
        <v>0</v>
      </c>
    </row>
    <row r="27" spans="1:12" ht="10.5">
      <c r="A27" s="8">
        <v>8</v>
      </c>
      <c r="D27" s="75">
        <v>40</v>
      </c>
      <c r="E27" s="15">
        <f>Input!$H$29+ROUND(Input!$C$29*LG2R!D27,2)</f>
        <v>14</v>
      </c>
      <c r="F27" s="15">
        <f>Input!$T$29+ROUND(Input!$O$29*LG2R!D27,2)</f>
        <v>14</v>
      </c>
      <c r="G27" s="15">
        <f t="shared" si="0"/>
        <v>0</v>
      </c>
      <c r="H27" s="16">
        <f t="shared" si="1"/>
        <v>0</v>
      </c>
      <c r="I27" s="15">
        <f>ROUND(D27*SUM(Input!$K$29:$M$29),2)</f>
        <v>0</v>
      </c>
      <c r="J27" s="15">
        <f t="shared" si="2"/>
        <v>14</v>
      </c>
      <c r="K27" s="15">
        <f t="shared" si="3"/>
        <v>14</v>
      </c>
      <c r="L27" s="16">
        <f t="shared" si="4"/>
        <v>0</v>
      </c>
    </row>
    <row r="28" spans="1:12" ht="10.5">
      <c r="A28" s="8">
        <v>9</v>
      </c>
      <c r="D28" s="75">
        <f>E33</f>
        <v>48</v>
      </c>
      <c r="E28" s="15">
        <f>Input!$H$29+ROUND(Input!$C$29*LG2R!D28,2)</f>
        <v>16.8</v>
      </c>
      <c r="F28" s="15">
        <f>Input!$T$29+ROUND(Input!$O$29*LG2R!D28,2)</f>
        <v>16.8</v>
      </c>
      <c r="G28" s="15">
        <f t="shared" si="0"/>
        <v>0</v>
      </c>
      <c r="H28" s="16">
        <f t="shared" si="1"/>
        <v>0</v>
      </c>
      <c r="I28" s="15">
        <f>ROUND(D28*SUM(Input!$K$29:$M$29),2)</f>
        <v>0</v>
      </c>
      <c r="J28" s="15">
        <f t="shared" si="2"/>
        <v>16.8</v>
      </c>
      <c r="K28" s="15">
        <f t="shared" si="3"/>
        <v>16.8</v>
      </c>
      <c r="L28" s="16">
        <f t="shared" si="4"/>
        <v>0</v>
      </c>
    </row>
    <row r="29" spans="1:12" ht="10.5">
      <c r="A29" s="8">
        <v>10</v>
      </c>
      <c r="D29" s="75">
        <v>50</v>
      </c>
      <c r="E29" s="15">
        <f>Input!$H$29+ROUND(Input!$C$29*LG2R!D29,2)</f>
        <v>17.5</v>
      </c>
      <c r="F29" s="15">
        <f>Input!$T$29+ROUND(Input!$O$29*LG2R!D29,2)</f>
        <v>17.5</v>
      </c>
      <c r="G29" s="15">
        <f>F29-E29</f>
        <v>0</v>
      </c>
      <c r="H29" s="16">
        <f t="shared" si="1"/>
        <v>0</v>
      </c>
      <c r="I29" s="15">
        <f>ROUND(D29*SUM(Input!$K$29:$M$29),2)</f>
        <v>0</v>
      </c>
      <c r="J29" s="15">
        <f>E29+I29</f>
        <v>17.5</v>
      </c>
      <c r="K29" s="15">
        <f>F29+I29</f>
        <v>17.5</v>
      </c>
      <c r="L29" s="16">
        <f t="shared" si="4"/>
        <v>0</v>
      </c>
    </row>
    <row r="30" spans="1:12" ht="10.5">
      <c r="A30" s="8">
        <v>11</v>
      </c>
      <c r="D30" s="75">
        <v>70</v>
      </c>
      <c r="E30" s="15">
        <f>Input!$H$29+ROUND(Input!$C$29*LG2R!D30,2)</f>
        <v>24.5</v>
      </c>
      <c r="F30" s="15">
        <f>Input!$T$29+ROUND(Input!$O$29*LG2R!D30,2)</f>
        <v>24.5</v>
      </c>
      <c r="G30" s="15">
        <f t="shared" si="0"/>
        <v>0</v>
      </c>
      <c r="H30" s="16">
        <f t="shared" si="1"/>
        <v>0</v>
      </c>
      <c r="I30" s="15">
        <f>ROUND(D30*SUM(Input!$K$29:$M$29),2)</f>
        <v>0</v>
      </c>
      <c r="J30" s="15">
        <f t="shared" si="2"/>
        <v>24.5</v>
      </c>
      <c r="K30" s="15">
        <f t="shared" si="3"/>
        <v>24.5</v>
      </c>
      <c r="L30" s="16">
        <f t="shared" si="4"/>
        <v>0</v>
      </c>
    </row>
    <row r="31" spans="1:12" ht="10.5">
      <c r="A31" s="8">
        <v>12</v>
      </c>
      <c r="D31" s="75">
        <v>90</v>
      </c>
      <c r="E31" s="15">
        <f>Input!$H$29+ROUND(Input!$C$29*LG2R!D31,2)</f>
        <v>31.5</v>
      </c>
      <c r="F31" s="15">
        <f>Input!$T$29+ROUND(Input!$O$29*LG2R!D31,2)</f>
        <v>31.5</v>
      </c>
      <c r="G31" s="15">
        <f>F31-E31</f>
        <v>0</v>
      </c>
      <c r="H31" s="16">
        <f t="shared" si="1"/>
        <v>0</v>
      </c>
      <c r="I31" s="15">
        <f>ROUND(D31*SUM(Input!$K$29:$M$29),2)</f>
        <v>0</v>
      </c>
      <c r="J31" s="15">
        <f>E31+I31</f>
        <v>31.5</v>
      </c>
      <c r="K31" s="15">
        <f>F31+I31</f>
        <v>31.5</v>
      </c>
      <c r="L31" s="16">
        <f t="shared" si="4"/>
        <v>0</v>
      </c>
    </row>
    <row r="32" spans="1:12" ht="10.5">
      <c r="A32" s="8"/>
      <c r="D32" s="8"/>
      <c r="E32" s="8"/>
      <c r="F32" s="8"/>
      <c r="G32" s="8"/>
      <c r="H32" s="20"/>
      <c r="I32" s="8"/>
      <c r="J32" s="8"/>
      <c r="K32" s="8"/>
      <c r="L32" s="8"/>
    </row>
    <row r="33" spans="1:5" ht="10.5">
      <c r="A33" s="12"/>
      <c r="C33" s="10" t="s">
        <v>127</v>
      </c>
      <c r="E33" s="18">
        <f>Input!AJ29</f>
        <v>48</v>
      </c>
    </row>
    <row r="34" spans="1:6" ht="10.5">
      <c r="A34" s="12"/>
      <c r="E34" s="8"/>
      <c r="F34" s="19"/>
    </row>
    <row r="37" ht="10.5">
      <c r="B37" s="10" t="s">
        <v>164</v>
      </c>
    </row>
  </sheetData>
  <mergeCells count="5">
    <mergeCell ref="A1:L1"/>
    <mergeCell ref="A2:L2"/>
    <mergeCell ref="A4:L4"/>
    <mergeCell ref="A5:L5"/>
    <mergeCell ref="A3:L3"/>
  </mergeCells>
  <printOptions horizontalCentered="1"/>
  <pageMargins left="0.5" right="0.5" top="0.75" bottom="0.75" header="0.5" footer="0.5"/>
  <pageSetup fitToHeight="1" fitToWidth="1" horizontalDpi="300" verticalDpi="3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Ann Strauss</dc:creator>
  <cp:keywords/>
  <dc:description/>
  <cp:lastModifiedBy> </cp:lastModifiedBy>
  <cp:lastPrinted>2007-01-22T21:37:03Z</cp:lastPrinted>
  <dcterms:created xsi:type="dcterms:W3CDTF">2002-02-26T16:35:47Z</dcterms:created>
  <dcterms:modified xsi:type="dcterms:W3CDTF">2007-04-24T13:35:49Z</dcterms:modified>
  <cp:category/>
  <cp:version/>
  <cp:contentType/>
  <cp:contentStatus/>
</cp:coreProperties>
</file>