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8760" windowHeight="4695" tabRatio="798" activeTab="0"/>
  </bookViews>
  <sheets>
    <sheet name="Page 1" sheetId="1" r:id="rId1"/>
  </sheets>
  <definedNames>
    <definedName name="_xlnm.Print_Area" localSheetId="0">'Page 1'!$A$1:$V$74</definedName>
  </definedNames>
  <calcPr fullCalcOnLoad="1"/>
</workbook>
</file>

<file path=xl/sharedStrings.xml><?xml version="1.0" encoding="utf-8"?>
<sst xmlns="http://schemas.openxmlformats.org/spreadsheetml/2006/main" count="93" uniqueCount="46">
  <si>
    <t>Analysis of Public Offerings of Common Stock</t>
  </si>
  <si>
    <t>Date of Offering</t>
  </si>
  <si>
    <t xml:space="preserve">                              </t>
  </si>
  <si>
    <t>Price to public</t>
  </si>
  <si>
    <t xml:space="preserve">Underwriter's discounts       </t>
  </si>
  <si>
    <t xml:space="preserve">  and commission</t>
  </si>
  <si>
    <t>Gross Proceeds</t>
  </si>
  <si>
    <t xml:space="preserve">Estimated company             </t>
  </si>
  <si>
    <t xml:space="preserve">  issuance expenses</t>
  </si>
  <si>
    <t xml:space="preserve">Net proceeds to               </t>
  </si>
  <si>
    <t xml:space="preserve">  company per share</t>
  </si>
  <si>
    <t xml:space="preserve">Underwriter's discount        </t>
  </si>
  <si>
    <t xml:space="preserve">Total Issuance and            </t>
  </si>
  <si>
    <t xml:space="preserve">  selling expense as          </t>
  </si>
  <si>
    <t>Source of Information: Public Utility Financial Tracker</t>
  </si>
  <si>
    <t>No. of shares offered (000)</t>
  </si>
  <si>
    <t>Dollar amt. of offering ($000)</t>
  </si>
  <si>
    <t xml:space="preserve">  as a percent of offering price             </t>
  </si>
  <si>
    <t>Issuance expense</t>
  </si>
  <si>
    <t>NA</t>
  </si>
  <si>
    <t>Natural Gas Industry</t>
  </si>
  <si>
    <t>SEMCO</t>
  </si>
  <si>
    <t>Average</t>
  </si>
  <si>
    <t>WGL</t>
  </si>
  <si>
    <t>Holdings</t>
  </si>
  <si>
    <t>UTILICORP</t>
  </si>
  <si>
    <t>MDU</t>
  </si>
  <si>
    <t>Resources</t>
  </si>
  <si>
    <t>RESOURCES</t>
  </si>
  <si>
    <t>AGL</t>
  </si>
  <si>
    <t>UNION CO.</t>
  </si>
  <si>
    <t>SOUTHERN</t>
  </si>
  <si>
    <t>ATMOS</t>
  </si>
  <si>
    <t>ENERGY</t>
  </si>
  <si>
    <t>VECTREN</t>
  </si>
  <si>
    <t>CORP.</t>
  </si>
  <si>
    <t>SEMPRA</t>
  </si>
  <si>
    <t>PIEDMONT</t>
  </si>
  <si>
    <t>NATURAL</t>
  </si>
  <si>
    <t>UGI</t>
  </si>
  <si>
    <t>NORTHWEST</t>
  </si>
  <si>
    <t>LACLEDE</t>
  </si>
  <si>
    <t>GROUP</t>
  </si>
  <si>
    <t>AQUILA</t>
  </si>
  <si>
    <t>Years 2001-2005</t>
  </si>
  <si>
    <t>Energy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</si>
</sst>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%"/>
    <numFmt numFmtId="167" formatCode="0.0"/>
    <numFmt numFmtId="168" formatCode="&quot;$&quot;#,##0.000_);[Red]\(&quot;$&quot;#,##0.000\)"/>
    <numFmt numFmtId="169" formatCode="&quot;$&quot;#,##0.0_);[Red]\(&quot;$&quot;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_(&quot;$&quot;* #,##0.000_);_(&quot;$&quot;* \(#,##0.000\);_(&quot;$&quot;* &quot;-&quot;??_);_(@_)"/>
    <numFmt numFmtId="178" formatCode="_(* #,##0.000_);_(* \(#,##0.000\);_(* &quot;-&quot;???_);_(@_)"/>
    <numFmt numFmtId="179" formatCode="_(&quot;$&quot;* #,##0.0000_);_(&quot;$&quot;* \(#,##0.0000\);_(&quot;$&quot;* &quot;-&quot;??_);_(@_)"/>
    <numFmt numFmtId="180" formatCode="0_)"/>
  </numFmts>
  <fonts count="11">
    <font>
      <sz val="12"/>
      <name val="Arial"/>
      <family val="0"/>
    </font>
    <font>
      <sz val="10"/>
      <name val="Arial"/>
      <family val="0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u val="double"/>
      <sz val="12"/>
      <name val="Arial"/>
      <family val="0"/>
    </font>
    <font>
      <sz val="12"/>
      <color indexed="8"/>
      <name val="LinePrinter"/>
      <family val="0"/>
    </font>
    <font>
      <sz val="12"/>
      <name val="LinePrinter"/>
      <family val="0"/>
    </font>
    <font>
      <sz val="12"/>
      <name val="Arial Unicode M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0" fillId="0" borderId="0" xfId="22" applyFont="1">
      <alignment/>
      <protection/>
    </xf>
    <xf numFmtId="0" fontId="0" fillId="0" borderId="0" xfId="0" applyFont="1" applyAlignment="1">
      <alignment horizontal="center"/>
    </xf>
    <xf numFmtId="0" fontId="0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0" fontId="0" fillId="0" borderId="0" xfId="22" applyFont="1">
      <alignment/>
      <protection/>
    </xf>
    <xf numFmtId="0" fontId="0" fillId="0" borderId="2" xfId="0" applyFont="1" applyBorder="1" applyAlignment="1">
      <alignment horizontal="center"/>
    </xf>
    <xf numFmtId="180" fontId="8" fillId="0" borderId="2" xfId="0" applyNumberFormat="1" applyFont="1" applyBorder="1" applyAlignment="1" applyProtection="1">
      <alignment horizontal="center"/>
      <protection/>
    </xf>
    <xf numFmtId="14" fontId="0" fillId="0" borderId="0" xfId="22" applyNumberFormat="1" applyFont="1" applyAlignment="1">
      <alignment horizontal="center"/>
      <protection/>
    </xf>
    <xf numFmtId="3" fontId="0" fillId="0" borderId="0" xfId="22" applyNumberFormat="1" applyFont="1" applyAlignment="1">
      <alignment horizontal="center"/>
      <protection/>
    </xf>
    <xf numFmtId="174" fontId="0" fillId="0" borderId="0" xfId="17" applyNumberFormat="1" applyFont="1" applyAlignment="1">
      <alignment horizontal="center"/>
    </xf>
    <xf numFmtId="177" fontId="0" fillId="0" borderId="0" xfId="17" applyNumberFormat="1" applyFont="1" applyAlignment="1">
      <alignment/>
    </xf>
    <xf numFmtId="177" fontId="0" fillId="0" borderId="2" xfId="17" applyNumberFormat="1" applyFont="1" applyBorder="1" applyAlignment="1">
      <alignment/>
    </xf>
    <xf numFmtId="164" fontId="0" fillId="0" borderId="0" xfId="22" applyNumberFormat="1" applyFont="1">
      <alignment/>
      <protection/>
    </xf>
    <xf numFmtId="177" fontId="0" fillId="0" borderId="0" xfId="22" applyNumberFormat="1" applyFont="1">
      <alignment/>
      <protection/>
    </xf>
    <xf numFmtId="177" fontId="0" fillId="0" borderId="2" xfId="21" applyNumberFormat="1" applyFont="1" applyBorder="1" applyAlignment="1">
      <alignment horizontal="center"/>
      <protection/>
    </xf>
    <xf numFmtId="177" fontId="0" fillId="0" borderId="0" xfId="17" applyNumberFormat="1" applyFont="1" applyAlignment="1">
      <alignment/>
    </xf>
    <xf numFmtId="177" fontId="0" fillId="0" borderId="2" xfId="17" applyNumberFormat="1" applyFont="1" applyBorder="1" applyAlignment="1">
      <alignment horizontal="center"/>
    </xf>
    <xf numFmtId="177" fontId="0" fillId="0" borderId="3" xfId="17" applyNumberFormat="1" applyFont="1" applyBorder="1" applyAlignment="1">
      <alignment/>
    </xf>
    <xf numFmtId="0" fontId="0" fillId="0" borderId="0" xfId="22" applyFont="1" applyBorder="1">
      <alignment/>
      <protection/>
    </xf>
    <xf numFmtId="166" fontId="0" fillId="0" borderId="0" xfId="22" applyNumberFormat="1" applyFont="1" applyAlignment="1">
      <alignment horizontal="center"/>
      <protection/>
    </xf>
    <xf numFmtId="166" fontId="0" fillId="0" borderId="0" xfId="22" applyNumberFormat="1" applyFont="1">
      <alignment/>
      <protection/>
    </xf>
    <xf numFmtId="166" fontId="2" fillId="0" borderId="0" xfId="23" applyNumberFormat="1" applyFont="1" applyBorder="1" applyAlignment="1">
      <alignment horizontal="center"/>
    </xf>
    <xf numFmtId="0" fontId="2" fillId="0" borderId="0" xfId="22" applyFont="1" applyBorder="1">
      <alignment/>
      <protection/>
    </xf>
    <xf numFmtId="166" fontId="7" fillId="0" borderId="0" xfId="22" applyNumberFormat="1" applyFont="1" applyBorder="1" applyAlignment="1">
      <alignment horizontal="center"/>
      <protection/>
    </xf>
    <xf numFmtId="166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22" applyNumberFormat="1" applyFont="1" applyAlignment="1">
      <alignment horizontal="center"/>
      <protection/>
    </xf>
    <xf numFmtId="166" fontId="0" fillId="0" borderId="0" xfId="22" applyNumberFormat="1" applyFont="1">
      <alignment/>
      <protection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0" fontId="8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h9-p1" xfId="21"/>
    <cellStyle name="Normal_sch9-p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="75" zoomScaleNormal="75" workbookViewId="0" topLeftCell="A1">
      <selection activeCell="A1" sqref="A1:V1"/>
    </sheetView>
  </sheetViews>
  <sheetFormatPr defaultColWidth="8.88671875" defaultRowHeight="15"/>
  <cols>
    <col min="1" max="1" width="23.77734375" style="6" customWidth="1"/>
    <col min="2" max="2" width="2.77734375" style="6" customWidth="1"/>
    <col min="3" max="3" width="10.5546875" style="6" bestFit="1" customWidth="1"/>
    <col min="4" max="4" width="2.21484375" style="6" customWidth="1"/>
    <col min="5" max="5" width="9.88671875" style="6" bestFit="1" customWidth="1"/>
    <col min="6" max="6" width="2.4453125" style="6" customWidth="1"/>
    <col min="7" max="7" width="12.6640625" style="6" bestFit="1" customWidth="1"/>
    <col min="8" max="8" width="2.5546875" style="6" customWidth="1"/>
    <col min="9" max="9" width="10.21484375" style="6" bestFit="1" customWidth="1"/>
    <col min="10" max="10" width="2.5546875" style="6" customWidth="1"/>
    <col min="11" max="11" width="12.4453125" style="6" bestFit="1" customWidth="1"/>
    <col min="12" max="12" width="2.77734375" style="6" customWidth="1"/>
    <col min="13" max="13" width="11.10546875" style="6" bestFit="1" customWidth="1"/>
    <col min="14" max="14" width="2.77734375" style="6" customWidth="1"/>
    <col min="15" max="15" width="10.21484375" style="6" bestFit="1" customWidth="1"/>
    <col min="16" max="16" width="2.77734375" style="6" customWidth="1"/>
    <col min="17" max="17" width="11.10546875" style="6" bestFit="1" customWidth="1"/>
    <col min="18" max="18" width="2.77734375" style="6" customWidth="1"/>
    <col min="19" max="19" width="10.6640625" style="6" bestFit="1" customWidth="1"/>
    <col min="20" max="20" width="2.77734375" style="6" customWidth="1"/>
    <col min="21" max="21" width="7.21484375" style="6" customWidth="1"/>
    <col min="22" max="22" width="2.77734375" style="6" customWidth="1"/>
    <col min="23" max="16384" width="7.21484375" style="6" customWidth="1"/>
  </cols>
  <sheetData>
    <row r="1" spans="1:22" s="4" customFormat="1" ht="15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s="4" customFormat="1" ht="15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13" ht="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7"/>
      <c r="M4" s="7"/>
    </row>
    <row r="5" spans="1:1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7"/>
      <c r="M6" s="7"/>
    </row>
    <row r="7" spans="1:13" ht="15">
      <c r="A7" s="7"/>
      <c r="B7" s="7"/>
      <c r="C7" s="5"/>
      <c r="D7" s="8"/>
      <c r="E7" s="9"/>
      <c r="F7" s="8"/>
      <c r="G7" s="5"/>
      <c r="H7" s="8"/>
      <c r="I7" s="5"/>
      <c r="J7" s="7"/>
      <c r="K7" s="9"/>
      <c r="L7" s="7"/>
      <c r="M7" s="9"/>
    </row>
    <row r="8" spans="1:19" s="11" customFormat="1" ht="17.25">
      <c r="A8" s="7"/>
      <c r="B8" s="7"/>
      <c r="C8" s="5" t="s">
        <v>23</v>
      </c>
      <c r="D8" s="8"/>
      <c r="E8" s="5"/>
      <c r="F8" s="9"/>
      <c r="G8" s="5" t="s">
        <v>26</v>
      </c>
      <c r="H8" s="7"/>
      <c r="I8" s="10" t="s">
        <v>29</v>
      </c>
      <c r="J8" s="7"/>
      <c r="K8" s="10" t="s">
        <v>31</v>
      </c>
      <c r="M8" s="41" t="s">
        <v>32</v>
      </c>
      <c r="N8" s="9"/>
      <c r="O8" s="43" t="s">
        <v>34</v>
      </c>
      <c r="P8" s="9"/>
      <c r="Q8" s="45" t="s">
        <v>36</v>
      </c>
      <c r="R8" s="9"/>
      <c r="S8" s="47" t="s">
        <v>37</v>
      </c>
    </row>
    <row r="9" spans="1:19" s="11" customFormat="1" ht="17.25">
      <c r="A9" s="7"/>
      <c r="B9" s="7"/>
      <c r="C9" s="12" t="s">
        <v>24</v>
      </c>
      <c r="D9" s="8"/>
      <c r="E9" s="12" t="s">
        <v>25</v>
      </c>
      <c r="F9" s="9"/>
      <c r="G9" s="12" t="s">
        <v>27</v>
      </c>
      <c r="H9" s="7"/>
      <c r="I9" s="13" t="s">
        <v>28</v>
      </c>
      <c r="J9" s="7"/>
      <c r="K9" s="13" t="s">
        <v>30</v>
      </c>
      <c r="M9" s="42" t="s">
        <v>33</v>
      </c>
      <c r="N9" s="9"/>
      <c r="O9" s="44" t="s">
        <v>35</v>
      </c>
      <c r="P9" s="9"/>
      <c r="Q9" s="46" t="s">
        <v>33</v>
      </c>
      <c r="R9" s="9"/>
      <c r="S9" s="46" t="s">
        <v>38</v>
      </c>
    </row>
    <row r="10" spans="1:10" ht="15">
      <c r="A10" s="7"/>
      <c r="B10" s="7"/>
      <c r="D10" s="7"/>
      <c r="H10" s="7"/>
      <c r="J10" s="7"/>
    </row>
    <row r="11" spans="1:19" ht="15">
      <c r="A11" s="7" t="s">
        <v>1</v>
      </c>
      <c r="B11" s="7"/>
      <c r="C11" s="14">
        <v>37068</v>
      </c>
      <c r="D11" s="7"/>
      <c r="E11" s="14">
        <v>37281</v>
      </c>
      <c r="F11" s="9"/>
      <c r="G11" s="14">
        <v>37589</v>
      </c>
      <c r="H11" s="8"/>
      <c r="I11" s="14">
        <v>37663</v>
      </c>
      <c r="J11" s="8"/>
      <c r="K11" s="14">
        <v>37777</v>
      </c>
      <c r="M11" s="14">
        <v>37790</v>
      </c>
      <c r="N11" s="9"/>
      <c r="O11" s="14">
        <v>37840</v>
      </c>
      <c r="Q11" s="14">
        <v>37902</v>
      </c>
      <c r="S11" s="14">
        <v>38006</v>
      </c>
    </row>
    <row r="12" spans="1:10" ht="15">
      <c r="A12" s="7" t="s">
        <v>2</v>
      </c>
      <c r="B12" s="7"/>
      <c r="D12" s="7"/>
      <c r="H12" s="7"/>
      <c r="J12" s="7"/>
    </row>
    <row r="13" spans="1:19" ht="15">
      <c r="A13" s="7" t="s">
        <v>15</v>
      </c>
      <c r="B13" s="7"/>
      <c r="C13" s="15">
        <v>1790</v>
      </c>
      <c r="D13" s="8"/>
      <c r="E13" s="15">
        <v>11000</v>
      </c>
      <c r="F13" s="9"/>
      <c r="G13" s="15">
        <v>2100</v>
      </c>
      <c r="H13" s="7"/>
      <c r="I13" s="15">
        <v>5600</v>
      </c>
      <c r="J13" s="7"/>
      <c r="K13" s="15">
        <v>9500</v>
      </c>
      <c r="M13" s="15">
        <v>4000</v>
      </c>
      <c r="N13" s="9"/>
      <c r="O13" s="15">
        <v>6500</v>
      </c>
      <c r="P13" s="9"/>
      <c r="Q13" s="15">
        <v>15000</v>
      </c>
      <c r="R13" s="9"/>
      <c r="S13" s="15">
        <v>4250</v>
      </c>
    </row>
    <row r="14" spans="1:19" ht="15">
      <c r="A14" s="7" t="s">
        <v>16</v>
      </c>
      <c r="B14" s="7"/>
      <c r="C14" s="16">
        <v>47847</v>
      </c>
      <c r="D14" s="8"/>
      <c r="E14" s="16">
        <v>253000</v>
      </c>
      <c r="F14" s="9"/>
      <c r="G14" s="16">
        <v>50400</v>
      </c>
      <c r="H14" s="7"/>
      <c r="I14" s="16">
        <v>123200</v>
      </c>
      <c r="J14" s="7"/>
      <c r="K14" s="16">
        <v>152000</v>
      </c>
      <c r="M14" s="16">
        <v>101240</v>
      </c>
      <c r="N14" s="9"/>
      <c r="O14" s="16">
        <v>148265</v>
      </c>
      <c r="P14" s="9"/>
      <c r="Q14" s="16">
        <v>420000</v>
      </c>
      <c r="R14" s="9"/>
      <c r="S14" s="16">
        <v>180625</v>
      </c>
    </row>
    <row r="15" spans="1:10" ht="15">
      <c r="A15" s="7" t="s">
        <v>2</v>
      </c>
      <c r="B15" s="7"/>
      <c r="D15" s="7"/>
      <c r="H15" s="7"/>
      <c r="J15" s="7"/>
    </row>
    <row r="16" spans="1:19" ht="15">
      <c r="A16" s="7" t="s">
        <v>3</v>
      </c>
      <c r="B16" s="7"/>
      <c r="C16" s="17">
        <v>26.73</v>
      </c>
      <c r="D16" s="7"/>
      <c r="E16" s="17">
        <v>23</v>
      </c>
      <c r="G16" s="17">
        <v>24.2</v>
      </c>
      <c r="H16" s="7"/>
      <c r="I16" s="17">
        <v>22</v>
      </c>
      <c r="J16" s="7"/>
      <c r="K16" s="17">
        <v>16</v>
      </c>
      <c r="M16" s="17">
        <v>25.31</v>
      </c>
      <c r="O16" s="17">
        <v>22.81</v>
      </c>
      <c r="Q16" s="17">
        <v>28</v>
      </c>
      <c r="S16" s="17">
        <v>42.5</v>
      </c>
    </row>
    <row r="17" spans="1:10" ht="15">
      <c r="A17" s="7" t="s">
        <v>2</v>
      </c>
      <c r="B17" s="7"/>
      <c r="D17" s="7"/>
      <c r="H17" s="7"/>
      <c r="J17" s="7"/>
    </row>
    <row r="18" spans="1:10" ht="15">
      <c r="A18" s="7" t="s">
        <v>4</v>
      </c>
      <c r="B18" s="7"/>
      <c r="D18" s="7"/>
      <c r="H18" s="7"/>
      <c r="J18" s="7"/>
    </row>
    <row r="19" spans="1:19" ht="15">
      <c r="A19" s="7" t="s">
        <v>5</v>
      </c>
      <c r="B19" s="7"/>
      <c r="C19" s="18">
        <v>0.895</v>
      </c>
      <c r="D19" s="7"/>
      <c r="E19" s="18">
        <v>0.748</v>
      </c>
      <c r="F19" s="19"/>
      <c r="G19" s="18">
        <v>0.72</v>
      </c>
      <c r="H19" s="7"/>
      <c r="I19" s="18">
        <v>0.77</v>
      </c>
      <c r="J19" s="7"/>
      <c r="K19" s="18">
        <v>0.56</v>
      </c>
      <c r="M19" s="18">
        <v>1.013</v>
      </c>
      <c r="N19" s="19"/>
      <c r="O19" s="18">
        <v>0.798</v>
      </c>
      <c r="P19" s="7"/>
      <c r="Q19" s="18">
        <v>0.84</v>
      </c>
      <c r="R19" s="7"/>
      <c r="S19" s="18">
        <v>1.49</v>
      </c>
    </row>
    <row r="20" spans="1:10" ht="15">
      <c r="A20" s="7" t="s">
        <v>2</v>
      </c>
      <c r="B20" s="7"/>
      <c r="D20" s="7"/>
      <c r="H20" s="7"/>
      <c r="J20" s="7"/>
    </row>
    <row r="21" spans="1:19" ht="15">
      <c r="A21" s="7" t="s">
        <v>6</v>
      </c>
      <c r="B21" s="7"/>
      <c r="C21" s="20">
        <f>C16-C19</f>
        <v>25.835</v>
      </c>
      <c r="D21" s="7"/>
      <c r="E21" s="20">
        <f>E16-E19</f>
        <v>22.252</v>
      </c>
      <c r="G21" s="20">
        <f>G16-G19</f>
        <v>23.48</v>
      </c>
      <c r="H21" s="7"/>
      <c r="I21" s="20">
        <f>I16-I19</f>
        <v>21.23</v>
      </c>
      <c r="J21" s="7"/>
      <c r="K21" s="20">
        <f>K16-K19</f>
        <v>15.44</v>
      </c>
      <c r="M21" s="20">
        <f>M16-M19</f>
        <v>24.296999999999997</v>
      </c>
      <c r="O21" s="20">
        <f>O16-O19</f>
        <v>22.012</v>
      </c>
      <c r="Q21" s="20">
        <f>Q16-Q19</f>
        <v>27.16</v>
      </c>
      <c r="S21" s="20">
        <f>S16-S19</f>
        <v>41.01</v>
      </c>
    </row>
    <row r="22" spans="1:10" ht="15">
      <c r="A22" s="7" t="s">
        <v>2</v>
      </c>
      <c r="B22" s="7"/>
      <c r="D22" s="7"/>
      <c r="H22" s="7"/>
      <c r="J22" s="7"/>
    </row>
    <row r="23" spans="1:10" ht="15">
      <c r="A23" s="7" t="s">
        <v>7</v>
      </c>
      <c r="B23" s="7"/>
      <c r="D23" s="7"/>
      <c r="H23" s="7"/>
      <c r="J23" s="7"/>
    </row>
    <row r="24" spans="1:19" ht="15">
      <c r="A24" s="7" t="s">
        <v>8</v>
      </c>
      <c r="B24" s="7"/>
      <c r="C24" s="21">
        <f>ROUND(56/C13,3)</f>
        <v>0.031</v>
      </c>
      <c r="D24" s="22"/>
      <c r="E24" s="23" t="s">
        <v>19</v>
      </c>
      <c r="F24" s="17"/>
      <c r="G24" s="21">
        <f>ROUND(193/G13,3)</f>
        <v>0.092</v>
      </c>
      <c r="H24" s="7"/>
      <c r="I24" s="21">
        <f>ROUND(250/I13,3)</f>
        <v>0.045</v>
      </c>
      <c r="J24" s="7"/>
      <c r="K24" s="21">
        <f>ROUND(850/K13,3)</f>
        <v>0.089</v>
      </c>
      <c r="M24" s="21">
        <f>ROUND(380/M13,3)</f>
        <v>0.095</v>
      </c>
      <c r="N24" s="17"/>
      <c r="O24" s="21">
        <f>ROUND(300/O13,3)</f>
        <v>0.046</v>
      </c>
      <c r="P24" s="17"/>
      <c r="Q24" s="21">
        <f>ROUND(500/Q13,3)</f>
        <v>0.033</v>
      </c>
      <c r="R24" s="17"/>
      <c r="S24" s="23" t="s">
        <v>19</v>
      </c>
    </row>
    <row r="25" spans="1:10" ht="15">
      <c r="A25" s="7" t="s">
        <v>2</v>
      </c>
      <c r="B25" s="7"/>
      <c r="D25" s="7"/>
      <c r="H25" s="7"/>
      <c r="J25" s="7"/>
    </row>
    <row r="26" spans="1:10" ht="15">
      <c r="A26" s="7" t="s">
        <v>9</v>
      </c>
      <c r="B26" s="7"/>
      <c r="D26" s="7"/>
      <c r="H26" s="7"/>
      <c r="J26" s="7"/>
    </row>
    <row r="27" spans="1:19" ht="15.75" thickBot="1">
      <c r="A27" s="7" t="s">
        <v>10</v>
      </c>
      <c r="B27" s="7"/>
      <c r="C27" s="24">
        <f>C21-C24</f>
        <v>25.804000000000002</v>
      </c>
      <c r="D27" s="7"/>
      <c r="E27" s="24">
        <f>E21</f>
        <v>22.252</v>
      </c>
      <c r="F27" s="25"/>
      <c r="G27" s="24">
        <f>G21-G24</f>
        <v>23.388</v>
      </c>
      <c r="H27" s="7"/>
      <c r="I27" s="24">
        <f>I21-I24</f>
        <v>21.185</v>
      </c>
      <c r="J27" s="7"/>
      <c r="K27" s="24">
        <f>K21-K24</f>
        <v>15.350999999999999</v>
      </c>
      <c r="M27" s="24">
        <f>M21-M24</f>
        <v>24.201999999999998</v>
      </c>
      <c r="N27" s="25"/>
      <c r="O27" s="24">
        <f>O21-O24</f>
        <v>21.966</v>
      </c>
      <c r="Q27" s="24">
        <f>Q21-Q24</f>
        <v>27.127</v>
      </c>
      <c r="S27" s="24">
        <f>S21</f>
        <v>41.01</v>
      </c>
    </row>
    <row r="28" spans="1:10" ht="15.75" thickTop="1">
      <c r="A28" s="7"/>
      <c r="B28" s="7"/>
      <c r="D28" s="7"/>
      <c r="H28" s="7"/>
      <c r="J28" s="7"/>
    </row>
    <row r="29" spans="1:10" ht="15">
      <c r="A29" s="7"/>
      <c r="B29" s="7"/>
      <c r="D29" s="7"/>
      <c r="H29" s="7"/>
      <c r="J29" s="7"/>
    </row>
    <row r="30" spans="1:19" ht="15">
      <c r="A30" s="7" t="s">
        <v>11</v>
      </c>
      <c r="B30" s="7"/>
      <c r="D30" s="7"/>
      <c r="H30" s="7"/>
      <c r="J30" s="7"/>
      <c r="K30" s="4"/>
      <c r="M30" s="4"/>
      <c r="N30" s="4"/>
      <c r="O30" s="4"/>
      <c r="P30" s="4"/>
      <c r="Q30" s="4"/>
      <c r="R30" s="4"/>
      <c r="S30" s="4"/>
    </row>
    <row r="31" spans="1:19" ht="15">
      <c r="A31" s="7" t="s">
        <v>17</v>
      </c>
      <c r="B31" s="7"/>
      <c r="C31" s="26">
        <f>ROUND(C19/C16,3)</f>
        <v>0.033</v>
      </c>
      <c r="D31" s="7"/>
      <c r="E31" s="26">
        <f>ROUND(E19/E16,3)</f>
        <v>0.033</v>
      </c>
      <c r="F31" s="27"/>
      <c r="G31" s="26">
        <f>ROUND(G19/G16,3)</f>
        <v>0.03</v>
      </c>
      <c r="H31" s="7"/>
      <c r="I31" s="26">
        <f>ROUND(I19/I16,3)</f>
        <v>0.035</v>
      </c>
      <c r="J31" s="7"/>
      <c r="K31" s="37">
        <f>ROUND(K19/K16,3)</f>
        <v>0.035</v>
      </c>
      <c r="M31" s="37">
        <f>ROUND(M19/M16,3)</f>
        <v>0.04</v>
      </c>
      <c r="N31" s="38"/>
      <c r="O31" s="37">
        <f>ROUND(O19/O16,3)</f>
        <v>0.035</v>
      </c>
      <c r="P31" s="4"/>
      <c r="Q31" s="37">
        <f>ROUND(Q19/Q16,3)</f>
        <v>0.03</v>
      </c>
      <c r="R31" s="4"/>
      <c r="S31" s="37">
        <f>ROUND(S19/S16,3)</f>
        <v>0.035</v>
      </c>
    </row>
    <row r="32" spans="1:19" ht="15">
      <c r="A32" s="7"/>
      <c r="B32" s="7"/>
      <c r="C32" s="9"/>
      <c r="D32" s="7"/>
      <c r="E32" s="9"/>
      <c r="G32" s="9"/>
      <c r="H32" s="7"/>
      <c r="I32" s="9"/>
      <c r="J32" s="7"/>
      <c r="K32" s="34"/>
      <c r="M32" s="34"/>
      <c r="N32" s="4"/>
      <c r="O32" s="34"/>
      <c r="P32" s="4"/>
      <c r="Q32" s="34"/>
      <c r="R32" s="4"/>
      <c r="S32" s="34"/>
    </row>
    <row r="33" spans="1:19" ht="15">
      <c r="A33" s="7" t="s">
        <v>18</v>
      </c>
      <c r="B33" s="7"/>
      <c r="C33" s="9"/>
      <c r="D33" s="7"/>
      <c r="E33" s="9"/>
      <c r="G33" s="9"/>
      <c r="H33" s="7"/>
      <c r="I33" s="9"/>
      <c r="J33" s="7"/>
      <c r="K33" s="34"/>
      <c r="M33" s="34"/>
      <c r="N33" s="4"/>
      <c r="O33" s="34"/>
      <c r="P33" s="4"/>
      <c r="Q33" s="34"/>
      <c r="R33" s="4"/>
      <c r="S33" s="34"/>
    </row>
    <row r="34" spans="1:19" s="4" customFormat="1" ht="15">
      <c r="A34" s="7" t="s">
        <v>17</v>
      </c>
      <c r="B34" s="7"/>
      <c r="C34" s="28">
        <f>ROUND(C24/C16,3)</f>
        <v>0.001</v>
      </c>
      <c r="D34" s="29"/>
      <c r="E34" s="28" t="str">
        <f>E24</f>
        <v>NA</v>
      </c>
      <c r="F34" s="29"/>
      <c r="G34" s="28">
        <f>ROUND(G24/G16,3)</f>
        <v>0.004</v>
      </c>
      <c r="H34" s="29"/>
      <c r="I34" s="28">
        <f>ROUND(I24/I16,3)</f>
        <v>0.002</v>
      </c>
      <c r="J34" s="29"/>
      <c r="K34" s="28">
        <f>ROUND(K24/K16,3)</f>
        <v>0.006</v>
      </c>
      <c r="M34" s="28">
        <f>ROUND(M24/M16,3)</f>
        <v>0.004</v>
      </c>
      <c r="N34" s="29"/>
      <c r="O34" s="28">
        <f>ROUND(O24/O16,3)</f>
        <v>0.002</v>
      </c>
      <c r="P34" s="29"/>
      <c r="Q34" s="28">
        <f>ROUND(Q24/Q16,3)</f>
        <v>0.001</v>
      </c>
      <c r="R34" s="29"/>
      <c r="S34" s="28" t="str">
        <f>S24</f>
        <v>NA</v>
      </c>
    </row>
    <row r="35" spans="1:19" ht="15">
      <c r="A35" s="7" t="s">
        <v>2</v>
      </c>
      <c r="B35" s="7"/>
      <c r="C35" s="9"/>
      <c r="D35" s="7"/>
      <c r="E35" s="9"/>
      <c r="F35" s="7"/>
      <c r="G35" s="9"/>
      <c r="H35" s="7"/>
      <c r="I35" s="9"/>
      <c r="J35" s="7"/>
      <c r="K35" s="34"/>
      <c r="M35" s="34"/>
      <c r="N35" s="4"/>
      <c r="O35" s="34"/>
      <c r="P35" s="4"/>
      <c r="Q35" s="34"/>
      <c r="R35" s="4"/>
      <c r="S35" s="34"/>
    </row>
    <row r="36" spans="1:19" ht="15">
      <c r="A36" s="7" t="s">
        <v>12</v>
      </c>
      <c r="B36" s="7"/>
      <c r="C36" s="9"/>
      <c r="D36" s="7"/>
      <c r="E36" s="9"/>
      <c r="F36" s="7"/>
      <c r="G36" s="9"/>
      <c r="H36" s="7"/>
      <c r="I36" s="9"/>
      <c r="J36" s="7"/>
      <c r="K36" s="34"/>
      <c r="M36" s="34"/>
      <c r="N36" s="4"/>
      <c r="O36" s="34"/>
      <c r="P36" s="4"/>
      <c r="Q36" s="34"/>
      <c r="R36" s="4"/>
      <c r="S36" s="34"/>
    </row>
    <row r="37" spans="1:19" ht="15">
      <c r="A37" s="7" t="s">
        <v>13</v>
      </c>
      <c r="B37" s="7"/>
      <c r="C37" s="9"/>
      <c r="D37" s="7"/>
      <c r="E37" s="9"/>
      <c r="F37" s="7"/>
      <c r="G37" s="9"/>
      <c r="H37" s="7"/>
      <c r="I37" s="9"/>
      <c r="J37" s="7"/>
      <c r="K37" s="34"/>
      <c r="M37" s="34"/>
      <c r="N37" s="4"/>
      <c r="O37" s="34"/>
      <c r="P37" s="4"/>
      <c r="Q37" s="34"/>
      <c r="R37" s="4"/>
      <c r="S37" s="34"/>
    </row>
    <row r="38" spans="1:19" s="33" customFormat="1" ht="15">
      <c r="A38" s="7" t="s">
        <v>17</v>
      </c>
      <c r="B38" s="7"/>
      <c r="C38" s="30">
        <f>C31+C34</f>
        <v>0.034</v>
      </c>
      <c r="D38" s="32"/>
      <c r="E38" s="30">
        <f>E31</f>
        <v>0.033</v>
      </c>
      <c r="F38" s="32"/>
      <c r="G38" s="30">
        <f>G31+G34</f>
        <v>0.034</v>
      </c>
      <c r="H38" s="32"/>
      <c r="I38" s="30">
        <f>I31+I34</f>
        <v>0.037000000000000005</v>
      </c>
      <c r="J38" s="32"/>
      <c r="K38" s="30">
        <f>K31+K34</f>
        <v>0.041</v>
      </c>
      <c r="M38" s="30">
        <f>M31+M34</f>
        <v>0.044</v>
      </c>
      <c r="N38" s="31"/>
      <c r="O38" s="30">
        <f>O31+O34</f>
        <v>0.037000000000000005</v>
      </c>
      <c r="P38" s="32"/>
      <c r="Q38" s="30">
        <f>Q31+Q34</f>
        <v>0.031</v>
      </c>
      <c r="R38" s="32"/>
      <c r="S38" s="30">
        <f>S31</f>
        <v>0.035</v>
      </c>
    </row>
    <row r="39" spans="1:1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3:19" ht="17.25">
      <c r="C41" s="48" t="s">
        <v>39</v>
      </c>
      <c r="D41" s="9"/>
      <c r="E41" s="47" t="s">
        <v>40</v>
      </c>
      <c r="F41" s="9"/>
      <c r="G41" s="47" t="s">
        <v>41</v>
      </c>
      <c r="H41" s="35"/>
      <c r="I41" s="10" t="s">
        <v>31</v>
      </c>
      <c r="K41" s="45"/>
      <c r="M41" s="47" t="s">
        <v>32</v>
      </c>
      <c r="O41" s="47" t="s">
        <v>29</v>
      </c>
      <c r="Q41" s="10" t="s">
        <v>31</v>
      </c>
      <c r="S41" s="49" t="s">
        <v>21</v>
      </c>
    </row>
    <row r="42" spans="3:19" ht="17.25">
      <c r="C42" s="44" t="s">
        <v>35</v>
      </c>
      <c r="D42" s="9"/>
      <c r="E42" s="46" t="s">
        <v>38</v>
      </c>
      <c r="F42" s="9"/>
      <c r="G42" s="46" t="s">
        <v>42</v>
      </c>
      <c r="H42" s="35"/>
      <c r="I42" s="13" t="s">
        <v>30</v>
      </c>
      <c r="K42" s="46" t="s">
        <v>43</v>
      </c>
      <c r="M42" s="46" t="s">
        <v>33</v>
      </c>
      <c r="O42" s="46" t="s">
        <v>28</v>
      </c>
      <c r="Q42" s="13" t="s">
        <v>30</v>
      </c>
      <c r="S42" s="13" t="s">
        <v>45</v>
      </c>
    </row>
    <row r="43" ht="15">
      <c r="H43" s="35"/>
    </row>
    <row r="44" spans="1:19" ht="15">
      <c r="A44" s="6" t="s">
        <v>1</v>
      </c>
      <c r="C44" s="14">
        <v>38064</v>
      </c>
      <c r="E44" s="14">
        <v>38076</v>
      </c>
      <c r="G44" s="14">
        <v>38113</v>
      </c>
      <c r="H44" s="35"/>
      <c r="I44" s="14">
        <v>38194</v>
      </c>
      <c r="J44" s="9"/>
      <c r="K44" s="14">
        <v>38217</v>
      </c>
      <c r="M44" s="14">
        <v>38281</v>
      </c>
      <c r="N44" s="9"/>
      <c r="O44" s="14">
        <v>38310</v>
      </c>
      <c r="P44" s="9"/>
      <c r="Q44" s="14">
        <v>38390</v>
      </c>
      <c r="S44" s="14">
        <v>38573</v>
      </c>
    </row>
    <row r="45" spans="1:8" ht="15">
      <c r="A45" s="6" t="s">
        <v>2</v>
      </c>
      <c r="H45" s="35"/>
    </row>
    <row r="46" spans="1:19" ht="15">
      <c r="A46" s="6" t="s">
        <v>15</v>
      </c>
      <c r="C46" s="15">
        <v>7500</v>
      </c>
      <c r="D46" s="9"/>
      <c r="E46" s="15">
        <v>1200</v>
      </c>
      <c r="F46" s="9"/>
      <c r="G46" s="15">
        <v>1500</v>
      </c>
      <c r="H46" s="35"/>
      <c r="I46" s="15">
        <v>11000</v>
      </c>
      <c r="K46" s="15">
        <v>40000</v>
      </c>
      <c r="M46" s="15">
        <v>14000</v>
      </c>
      <c r="O46" s="15">
        <v>9600</v>
      </c>
      <c r="Q46" s="15">
        <v>14913</v>
      </c>
      <c r="S46" s="15">
        <v>4300</v>
      </c>
    </row>
    <row r="47" spans="1:19" ht="15">
      <c r="A47" s="6" t="s">
        <v>16</v>
      </c>
      <c r="C47" s="16">
        <v>240750</v>
      </c>
      <c r="D47" s="9"/>
      <c r="E47" s="16">
        <v>37200</v>
      </c>
      <c r="F47" s="9"/>
      <c r="G47" s="16">
        <v>40200</v>
      </c>
      <c r="H47" s="35"/>
      <c r="I47" s="16">
        <v>206250</v>
      </c>
      <c r="K47" s="16">
        <v>102000</v>
      </c>
      <c r="M47" s="16">
        <v>346500</v>
      </c>
      <c r="O47" s="16">
        <v>297696</v>
      </c>
      <c r="Q47" s="16">
        <v>342999</v>
      </c>
      <c r="S47" s="16">
        <v>27176</v>
      </c>
    </row>
    <row r="48" spans="1:8" ht="15">
      <c r="A48" s="6" t="s">
        <v>2</v>
      </c>
      <c r="H48" s="35"/>
    </row>
    <row r="49" spans="1:19" ht="15">
      <c r="A49" s="6" t="s">
        <v>3</v>
      </c>
      <c r="C49" s="17">
        <v>32.1</v>
      </c>
      <c r="E49" s="17">
        <v>31</v>
      </c>
      <c r="G49" s="17">
        <v>26.8</v>
      </c>
      <c r="H49" s="35"/>
      <c r="I49" s="17">
        <v>18.75</v>
      </c>
      <c r="K49" s="17">
        <v>2.55</v>
      </c>
      <c r="M49" s="17">
        <v>24.75</v>
      </c>
      <c r="O49" s="17">
        <v>31.01</v>
      </c>
      <c r="Q49" s="17">
        <v>23</v>
      </c>
      <c r="S49" s="17">
        <v>6.32</v>
      </c>
    </row>
    <row r="50" spans="1:8" ht="15">
      <c r="A50" s="6" t="s">
        <v>2</v>
      </c>
      <c r="H50" s="35"/>
    </row>
    <row r="51" spans="1:8" ht="15">
      <c r="A51" s="6" t="s">
        <v>4</v>
      </c>
      <c r="H51" s="35"/>
    </row>
    <row r="52" spans="1:19" ht="15">
      <c r="A52" s="6" t="s">
        <v>5</v>
      </c>
      <c r="C52" s="18">
        <v>1.404</v>
      </c>
      <c r="D52" s="7"/>
      <c r="E52" s="18">
        <v>1.01</v>
      </c>
      <c r="F52" s="7"/>
      <c r="G52" s="18">
        <v>0.871</v>
      </c>
      <c r="H52" s="35"/>
      <c r="I52" s="18">
        <v>0.656</v>
      </c>
      <c r="K52" s="18">
        <v>0.099</v>
      </c>
      <c r="M52" s="18">
        <v>0.99</v>
      </c>
      <c r="O52" s="18">
        <v>0.93</v>
      </c>
      <c r="Q52" s="18">
        <v>0.7</v>
      </c>
      <c r="S52" s="18">
        <v>0.253</v>
      </c>
    </row>
    <row r="53" spans="1:8" ht="15">
      <c r="A53" s="6" t="s">
        <v>2</v>
      </c>
      <c r="H53" s="35"/>
    </row>
    <row r="54" spans="1:19" ht="15">
      <c r="A54" s="6" t="s">
        <v>6</v>
      </c>
      <c r="C54" s="20">
        <f>C49-C52</f>
        <v>30.696</v>
      </c>
      <c r="E54" s="20">
        <f>E49-E52</f>
        <v>29.99</v>
      </c>
      <c r="G54" s="20">
        <f>G49-G52</f>
        <v>25.929000000000002</v>
      </c>
      <c r="H54" s="35"/>
      <c r="I54" s="20">
        <f>I49-I52</f>
        <v>18.094</v>
      </c>
      <c r="K54" s="20">
        <f>K49-K52</f>
        <v>2.4509999999999996</v>
      </c>
      <c r="M54" s="20">
        <f>M49-M52</f>
        <v>23.76</v>
      </c>
      <c r="O54" s="20">
        <f>O49-O52</f>
        <v>30.080000000000002</v>
      </c>
      <c r="Q54" s="20">
        <f>Q49-Q52</f>
        <v>22.3</v>
      </c>
      <c r="S54" s="20">
        <f>S49-S52</f>
        <v>6.067</v>
      </c>
    </row>
    <row r="55" spans="1:8" ht="15">
      <c r="A55" s="6" t="s">
        <v>2</v>
      </c>
      <c r="H55" s="35"/>
    </row>
    <row r="56" spans="1:8" ht="15">
      <c r="A56" s="6" t="s">
        <v>7</v>
      </c>
      <c r="H56" s="35"/>
    </row>
    <row r="57" spans="1:19" ht="15">
      <c r="A57" s="6" t="s">
        <v>8</v>
      </c>
      <c r="C57" s="21">
        <f>ROUND(150/C46,3)</f>
        <v>0.02</v>
      </c>
      <c r="D57" s="17"/>
      <c r="E57" s="21">
        <f>ROUND(175/E46,3)</f>
        <v>0.146</v>
      </c>
      <c r="F57" s="17"/>
      <c r="G57" s="21">
        <f>ROUND(100/G46,3)</f>
        <v>0.067</v>
      </c>
      <c r="H57" s="35"/>
      <c r="I57" s="21">
        <f>ROUND(1000/I46,3)</f>
        <v>0.091</v>
      </c>
      <c r="K57" s="23" t="s">
        <v>19</v>
      </c>
      <c r="M57" s="23" t="s">
        <v>19</v>
      </c>
      <c r="O57" s="21">
        <f>ROUND(400/O46,3)</f>
        <v>0.042</v>
      </c>
      <c r="Q57" s="21">
        <f>ROUND(1000/Q46,3)</f>
        <v>0.067</v>
      </c>
      <c r="S57" s="21">
        <f>ROUND(300/S46,3)</f>
        <v>0.07</v>
      </c>
    </row>
    <row r="58" spans="1:8" ht="15">
      <c r="A58" s="6" t="s">
        <v>2</v>
      </c>
      <c r="H58" s="35"/>
    </row>
    <row r="59" spans="1:8" ht="15">
      <c r="A59" s="6" t="s">
        <v>9</v>
      </c>
      <c r="H59" s="35"/>
    </row>
    <row r="60" spans="1:19" ht="15.75" thickBot="1">
      <c r="A60" s="6" t="s">
        <v>10</v>
      </c>
      <c r="C60" s="24">
        <f>C54-C57</f>
        <v>30.676000000000002</v>
      </c>
      <c r="E60" s="24">
        <f>E54-E57</f>
        <v>29.843999999999998</v>
      </c>
      <c r="G60" s="24">
        <f>G54-G57</f>
        <v>25.862000000000002</v>
      </c>
      <c r="H60" s="35"/>
      <c r="I60" s="24">
        <f>I54-I57</f>
        <v>18.003</v>
      </c>
      <c r="K60" s="24">
        <f>K54</f>
        <v>2.4509999999999996</v>
      </c>
      <c r="M60" s="24">
        <f>M54</f>
        <v>23.76</v>
      </c>
      <c r="O60" s="24">
        <f>O54-O57</f>
        <v>30.038</v>
      </c>
      <c r="Q60" s="24">
        <f>Q54-Q57</f>
        <v>22.233</v>
      </c>
      <c r="S60" s="24">
        <f>S54-S57</f>
        <v>5.997</v>
      </c>
    </row>
    <row r="61" ht="15.75" thickTop="1">
      <c r="H61" s="35"/>
    </row>
    <row r="62" spans="8:21" ht="16.5" thickBot="1">
      <c r="H62" s="35"/>
      <c r="L62" s="4"/>
      <c r="R62" s="4"/>
      <c r="U62" s="1" t="s">
        <v>22</v>
      </c>
    </row>
    <row r="63" spans="1:21" ht="15">
      <c r="A63" s="4" t="s">
        <v>11</v>
      </c>
      <c r="B63" s="4"/>
      <c r="C63" s="4"/>
      <c r="D63" s="4"/>
      <c r="E63" s="4"/>
      <c r="F63" s="4"/>
      <c r="G63" s="4"/>
      <c r="H63" s="3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U63" s="4"/>
    </row>
    <row r="64" spans="1:21" ht="15">
      <c r="A64" s="4" t="s">
        <v>17</v>
      </c>
      <c r="B64" s="4"/>
      <c r="C64" s="37">
        <f>ROUND(C52/C49,3)</f>
        <v>0.044</v>
      </c>
      <c r="D64" s="4"/>
      <c r="E64" s="37">
        <f>ROUND(E52/E49,3)</f>
        <v>0.033</v>
      </c>
      <c r="F64" s="4"/>
      <c r="G64" s="37">
        <f>ROUND(G52/G49,3)</f>
        <v>0.033</v>
      </c>
      <c r="H64" s="36"/>
      <c r="I64" s="37">
        <f>ROUND(I52/I49,3)</f>
        <v>0.035</v>
      </c>
      <c r="J64" s="4"/>
      <c r="K64" s="37">
        <f>ROUND(K52/K49,3)</f>
        <v>0.039</v>
      </c>
      <c r="L64" s="4"/>
      <c r="M64" s="37">
        <f>ROUND(M52/M49,3)</f>
        <v>0.04</v>
      </c>
      <c r="N64" s="4"/>
      <c r="O64" s="37">
        <f>ROUND(O52/O49,3)</f>
        <v>0.03</v>
      </c>
      <c r="P64" s="4"/>
      <c r="Q64" s="37">
        <f>ROUND(Q52/Q49,3)</f>
        <v>0.03</v>
      </c>
      <c r="R64" s="4"/>
      <c r="S64" s="37">
        <f>ROUND(S52/S49,3)</f>
        <v>0.04</v>
      </c>
      <c r="U64" s="39">
        <f>ROUND(AVERAGE(C31:S31,C64:S64),3)</f>
        <v>0.035</v>
      </c>
    </row>
    <row r="65" spans="1:21" ht="15">
      <c r="A65" s="4"/>
      <c r="B65" s="4"/>
      <c r="C65" s="34"/>
      <c r="D65" s="4"/>
      <c r="E65" s="34"/>
      <c r="F65" s="4"/>
      <c r="G65" s="34"/>
      <c r="H65" s="36"/>
      <c r="I65" s="34"/>
      <c r="J65" s="4"/>
      <c r="K65" s="34"/>
      <c r="L65" s="4"/>
      <c r="M65" s="34"/>
      <c r="N65" s="4"/>
      <c r="O65" s="34"/>
      <c r="P65" s="4"/>
      <c r="Q65" s="34"/>
      <c r="R65" s="4"/>
      <c r="S65" s="34"/>
      <c r="U65" s="36"/>
    </row>
    <row r="66" spans="1:21" ht="15">
      <c r="A66" s="4" t="s">
        <v>18</v>
      </c>
      <c r="B66" s="4"/>
      <c r="C66" s="34"/>
      <c r="D66" s="4"/>
      <c r="E66" s="34"/>
      <c r="F66" s="4"/>
      <c r="G66" s="34"/>
      <c r="H66" s="36"/>
      <c r="I66" s="34"/>
      <c r="J66" s="4"/>
      <c r="K66" s="34"/>
      <c r="L66" s="4"/>
      <c r="M66" s="34"/>
      <c r="N66" s="4"/>
      <c r="O66" s="34"/>
      <c r="P66" s="4"/>
      <c r="Q66" s="34"/>
      <c r="R66" s="4"/>
      <c r="S66" s="34"/>
      <c r="U66" s="36"/>
    </row>
    <row r="67" spans="1:21" ht="15">
      <c r="A67" s="4" t="s">
        <v>17</v>
      </c>
      <c r="B67" s="4"/>
      <c r="C67" s="28">
        <f>ROUND(C57/C49,3)</f>
        <v>0.001</v>
      </c>
      <c r="D67" s="29"/>
      <c r="E67" s="28">
        <f>ROUND(E57/E49,3)</f>
        <v>0.005</v>
      </c>
      <c r="F67" s="29"/>
      <c r="G67" s="28">
        <f>ROUND(G57/G49,3)</f>
        <v>0.003</v>
      </c>
      <c r="H67" s="36"/>
      <c r="I67" s="28">
        <f>ROUND(I57/I49,3)</f>
        <v>0.005</v>
      </c>
      <c r="J67" s="29"/>
      <c r="K67" s="28" t="str">
        <f>K57</f>
        <v>NA</v>
      </c>
      <c r="L67" s="4"/>
      <c r="M67" s="28" t="str">
        <f>M57</f>
        <v>NA</v>
      </c>
      <c r="N67" s="29"/>
      <c r="O67" s="28">
        <f>ROUND(O57/O49,3)</f>
        <v>0.001</v>
      </c>
      <c r="P67" s="29"/>
      <c r="Q67" s="28">
        <f>ROUND(Q57/Q49,3)</f>
        <v>0.003</v>
      </c>
      <c r="R67" s="4"/>
      <c r="S67" s="28">
        <f>ROUND(S57/S49,3)</f>
        <v>0.011</v>
      </c>
      <c r="U67" s="2">
        <f>ROUND(AVERAGE(C34:S34,C67:S67),3)</f>
        <v>0.004</v>
      </c>
    </row>
    <row r="68" spans="1:21" ht="15">
      <c r="A68" s="4" t="s">
        <v>2</v>
      </c>
      <c r="B68" s="4"/>
      <c r="C68" s="34"/>
      <c r="D68" s="4"/>
      <c r="E68" s="34"/>
      <c r="F68" s="4"/>
      <c r="G68" s="34"/>
      <c r="H68" s="36"/>
      <c r="I68" s="34"/>
      <c r="J68" s="4"/>
      <c r="K68" s="34"/>
      <c r="L68" s="4"/>
      <c r="M68" s="34"/>
      <c r="N68" s="4"/>
      <c r="O68" s="34"/>
      <c r="P68" s="4"/>
      <c r="Q68" s="34"/>
      <c r="R68" s="4"/>
      <c r="S68" s="34"/>
      <c r="U68" s="36"/>
    </row>
    <row r="69" spans="1:21" ht="15">
      <c r="A69" s="4" t="s">
        <v>12</v>
      </c>
      <c r="B69" s="4"/>
      <c r="C69" s="34"/>
      <c r="D69" s="4"/>
      <c r="E69" s="34"/>
      <c r="F69" s="4"/>
      <c r="G69" s="34"/>
      <c r="H69" s="36"/>
      <c r="I69" s="34"/>
      <c r="J69" s="4"/>
      <c r="K69" s="34"/>
      <c r="L69" s="4"/>
      <c r="M69" s="34"/>
      <c r="N69" s="4"/>
      <c r="O69" s="34"/>
      <c r="P69" s="4"/>
      <c r="Q69" s="34"/>
      <c r="R69" s="4"/>
      <c r="S69" s="34"/>
      <c r="U69" s="36"/>
    </row>
    <row r="70" spans="1:21" ht="15">
      <c r="A70" s="4" t="s">
        <v>13</v>
      </c>
      <c r="B70" s="4"/>
      <c r="C70" s="34"/>
      <c r="D70" s="4"/>
      <c r="E70" s="34"/>
      <c r="F70" s="4"/>
      <c r="G70" s="34"/>
      <c r="H70" s="36"/>
      <c r="I70" s="34"/>
      <c r="J70" s="4"/>
      <c r="K70" s="34"/>
      <c r="L70" s="4"/>
      <c r="M70" s="34"/>
      <c r="N70" s="4"/>
      <c r="O70" s="34"/>
      <c r="P70" s="4"/>
      <c r="Q70" s="34"/>
      <c r="R70" s="4"/>
      <c r="S70" s="34"/>
      <c r="U70" s="36"/>
    </row>
    <row r="71" spans="1:21" ht="15">
      <c r="A71" s="4" t="s">
        <v>17</v>
      </c>
      <c r="B71" s="4"/>
      <c r="C71" s="30">
        <f>C64+C67</f>
        <v>0.045</v>
      </c>
      <c r="D71" s="32"/>
      <c r="E71" s="30">
        <f>E64+E67</f>
        <v>0.038</v>
      </c>
      <c r="F71" s="32"/>
      <c r="G71" s="30">
        <f>G64+G67</f>
        <v>0.036000000000000004</v>
      </c>
      <c r="H71" s="40"/>
      <c r="I71" s="30">
        <f>I64+I67</f>
        <v>0.04</v>
      </c>
      <c r="J71" s="32"/>
      <c r="K71" s="30">
        <f>K64</f>
        <v>0.039</v>
      </c>
      <c r="L71" s="4"/>
      <c r="M71" s="30">
        <f>M64</f>
        <v>0.04</v>
      </c>
      <c r="N71" s="32"/>
      <c r="O71" s="30">
        <f>O64+O67</f>
        <v>0.031</v>
      </c>
      <c r="P71" s="32"/>
      <c r="Q71" s="30">
        <f>Q64+Q67</f>
        <v>0.033</v>
      </c>
      <c r="R71" s="4"/>
      <c r="S71" s="30">
        <f>S64+S67</f>
        <v>0.051000000000000004</v>
      </c>
      <c r="U71" s="3">
        <f>U64+U67</f>
        <v>0.03900000000000001</v>
      </c>
    </row>
    <row r="72" spans="1:19" ht="15">
      <c r="A72" s="4"/>
      <c r="B72" s="4"/>
      <c r="C72" s="30"/>
      <c r="D72" s="31"/>
      <c r="E72" s="30"/>
      <c r="F72" s="32"/>
      <c r="G72" s="30"/>
      <c r="H72" s="32"/>
      <c r="I72" s="30"/>
      <c r="J72" s="40"/>
      <c r="K72" s="40"/>
      <c r="L72" s="32"/>
      <c r="M72" s="4"/>
      <c r="N72" s="4"/>
      <c r="O72" s="4"/>
      <c r="P72" s="4"/>
      <c r="Q72" s="4"/>
      <c r="R72" s="4"/>
      <c r="S72" s="4"/>
    </row>
    <row r="73" spans="1:19" ht="15">
      <c r="A73" s="4"/>
      <c r="B73" s="4"/>
      <c r="C73" s="4"/>
      <c r="D73" s="4"/>
      <c r="E73" s="4"/>
      <c r="F73" s="4"/>
      <c r="G73" s="36"/>
      <c r="H73" s="4"/>
      <c r="I73" s="36"/>
      <c r="J73" s="36"/>
      <c r="K73" s="36"/>
      <c r="L73" s="4"/>
      <c r="M73" s="36"/>
      <c r="N73" s="4"/>
      <c r="O73" s="4"/>
      <c r="P73" s="4"/>
      <c r="Q73" s="4"/>
      <c r="R73" s="4"/>
      <c r="S73" s="4"/>
    </row>
    <row r="74" spans="1:19" ht="15">
      <c r="A74" s="4" t="s">
        <v>14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</sheetData>
  <mergeCells count="3">
    <mergeCell ref="A1:V1"/>
    <mergeCell ref="A2:V2"/>
    <mergeCell ref="A3:V3"/>
  </mergeCells>
  <printOptions/>
  <pageMargins left="1.25" right="0.75" top="1.5" bottom="1" header="0.5" footer="0.5"/>
  <pageSetup fitToHeight="1" fitToWidth="1" horizontalDpi="600" verticalDpi="600" orientation="portrait" scale="43" r:id="rId1"/>
  <headerFooter alignWithMargins="0">
    <oddHeader>&amp;R&amp;20Attachment PRM-10
Page 1 of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NiSource</cp:lastModifiedBy>
  <cp:lastPrinted>2006-03-29T19:54:27Z</cp:lastPrinted>
  <dcterms:created xsi:type="dcterms:W3CDTF">2001-03-07T16:27:51Z</dcterms:created>
  <dcterms:modified xsi:type="dcterms:W3CDTF">2007-05-01T12:26:11Z</dcterms:modified>
  <cp:category/>
  <cp:version/>
  <cp:contentType/>
  <cp:contentStatus/>
</cp:coreProperties>
</file>