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35" windowWidth="8955" windowHeight="4890" tabRatio="952" activeTab="0"/>
  </bookViews>
  <sheets>
    <sheet name="Page 1" sheetId="1" r:id="rId1"/>
    <sheet name="Allegheny" sheetId="2" r:id="rId2"/>
    <sheet name="Ameren" sheetId="3" r:id="rId3"/>
    <sheet name="American" sheetId="4" r:id="rId4"/>
    <sheet name="CMS" sheetId="5" r:id="rId5"/>
    <sheet name="CenterPoint" sheetId="6" r:id="rId6"/>
    <sheet name="Consolidated" sheetId="7" r:id="rId7"/>
    <sheet name="Constellation" sheetId="8" r:id="rId8"/>
    <sheet name="DTE" sheetId="9" r:id="rId9"/>
    <sheet name="Dominion" sheetId="10" r:id="rId10"/>
    <sheet name="Duke" sheetId="11" r:id="rId11"/>
    <sheet name="Edison" sheetId="12" r:id="rId12"/>
    <sheet name="Entergy" sheetId="13" r:id="rId13"/>
    <sheet name="Exelon" sheetId="14" r:id="rId14"/>
    <sheet name="FPL" sheetId="15" r:id="rId15"/>
    <sheet name="FirstEnergy" sheetId="16" r:id="rId16"/>
    <sheet name="Keyspan" sheetId="17" r:id="rId17"/>
    <sheet name="NICOR" sheetId="18" r:id="rId18"/>
    <sheet name="NiSource" sheetId="19" r:id="rId19"/>
    <sheet name="PG&amp;E" sheetId="20" r:id="rId20"/>
    <sheet name="PPL" sheetId="21" r:id="rId21"/>
    <sheet name="Peoples" sheetId="22" r:id="rId22"/>
    <sheet name="Pinnacle" sheetId="23" r:id="rId23"/>
    <sheet name="Progress" sheetId="24" r:id="rId24"/>
    <sheet name="PublicServ" sheetId="25" r:id="rId25"/>
    <sheet name="Sempra" sheetId="26" r:id="rId26"/>
    <sheet name="Southern" sheetId="27" r:id="rId27"/>
    <sheet name="TECO" sheetId="28" r:id="rId28"/>
    <sheet name="TXU" sheetId="29" r:id="rId29"/>
    <sheet name="Xcel" sheetId="30" r:id="rId30"/>
  </sheets>
  <definedNames>
    <definedName name="_xlnm.Print_Area" localSheetId="0">'Page 1'!$A$1:$O$52</definedName>
  </definedNames>
  <calcPr fullCalcOnLoad="1"/>
</workbook>
</file>

<file path=xl/comments11.xml><?xml version="1.0" encoding="utf-8"?>
<comments xmlns="http://schemas.openxmlformats.org/spreadsheetml/2006/main">
  <authors>
    <author>Unknown User</author>
    <author>Paul R. Moul</author>
  </authors>
  <commentList>
    <comment ref="H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H16" authorId="1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</commentList>
</comments>
</file>

<file path=xl/comments12.xml><?xml version="1.0" encoding="utf-8"?>
<comments xmlns="http://schemas.openxmlformats.org/spreadsheetml/2006/main">
  <authors>
    <author>Paul R. Moul</author>
  </authors>
  <commentList>
    <comment ref="L50" authorId="0">
      <text>
        <r>
          <rPr>
            <sz val="8"/>
            <rFont val="Tahoma"/>
            <family val="0"/>
          </rPr>
          <t>formula altered to accommodate zero payout</t>
        </r>
      </text>
    </comment>
    <comment ref="J50" authorId="0">
      <text>
        <r>
          <rPr>
            <sz val="8"/>
            <rFont val="Tahoma"/>
            <family val="0"/>
          </rPr>
          <t>formula altered to accommodate zero payout</t>
        </r>
      </text>
    </comment>
    <comment ref="H50" authorId="0">
      <text>
        <r>
          <rPr>
            <sz val="8"/>
            <rFont val="Tahoma"/>
            <family val="0"/>
          </rPr>
          <t>formula altered to accommodate zero payout</t>
        </r>
      </text>
    </comment>
  </commentList>
</comments>
</file>

<file path=xl/comments2.xml><?xml version="1.0" encoding="utf-8"?>
<comments xmlns="http://schemas.openxmlformats.org/spreadsheetml/2006/main">
  <authors>
    <author>Unknown User</author>
    <author>Paul R. Moul</author>
  </authors>
  <commentList>
    <comment ref="J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H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J16" authorId="1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  <comment ref="H16" authorId="1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</commentList>
</comments>
</file>

<file path=xl/comments20.xml><?xml version="1.0" encoding="utf-8"?>
<comments xmlns="http://schemas.openxmlformats.org/spreadsheetml/2006/main">
  <authors>
    <author>Unknown User</author>
  </authors>
  <commentList>
    <comment ref="J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J16" authorId="0">
      <text>
        <r>
          <rPr>
            <sz val="8"/>
            <rFont val="Tahoma"/>
            <family val="0"/>
          </rPr>
          <t>formula altered to accommodate loss for payout calc</t>
        </r>
      </text>
    </comment>
  </commentList>
</comments>
</file>

<file path=xl/comments28.xml><?xml version="1.0" encoding="utf-8"?>
<comments xmlns="http://schemas.openxmlformats.org/spreadsheetml/2006/main">
  <authors>
    <author>Unknown User</author>
  </authors>
  <commentList>
    <comment ref="F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H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F16" authorId="0">
      <text>
        <r>
          <rPr>
            <sz val="8"/>
            <rFont val="Tahoma"/>
            <family val="0"/>
          </rPr>
          <t>formula altered to accommodate loss for payout calc</t>
        </r>
      </text>
    </comment>
    <comment ref="H16" authorId="0">
      <text>
        <r>
          <rPr>
            <sz val="8"/>
            <rFont val="Tahoma"/>
            <family val="0"/>
          </rPr>
          <t>formula altered to accommodate loss for payout calc</t>
        </r>
      </text>
    </comment>
    <comment ref="F45" authorId="0">
      <text>
        <r>
          <rPr>
            <sz val="8"/>
            <rFont val="Tahoma"/>
            <family val="0"/>
          </rPr>
          <t>formula altered to accommodate loss for AFC calc</t>
        </r>
      </text>
    </comment>
    <comment ref="H45" authorId="0">
      <text>
        <r>
          <rPr>
            <sz val="8"/>
            <rFont val="Tahoma"/>
            <family val="0"/>
          </rPr>
          <t>formula altered to accommodate loss for AFC calc</t>
        </r>
      </text>
    </comment>
  </commentList>
</comments>
</file>

<file path=xl/comments30.xml><?xml version="1.0" encoding="utf-8"?>
<comments xmlns="http://schemas.openxmlformats.org/spreadsheetml/2006/main">
  <authors>
    <author>Unknown User</author>
  </authors>
  <commentList>
    <comment ref="J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J16" authorId="0">
      <text>
        <r>
          <rPr>
            <sz val="8"/>
            <rFont val="Tahoma"/>
            <family val="0"/>
          </rPr>
          <t>formula altered to accommodate loss for payout calc</t>
        </r>
      </text>
    </comment>
  </commentList>
</comments>
</file>

<file path=xl/comments4.xml><?xml version="1.0" encoding="utf-8"?>
<comments xmlns="http://schemas.openxmlformats.org/spreadsheetml/2006/main">
  <authors>
    <author>Paul R. Moul</author>
  </authors>
  <commentList>
    <comment ref="J16" authorId="0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</commentList>
</comments>
</file>

<file path=xl/comments5.xml><?xml version="1.0" encoding="utf-8"?>
<comments xmlns="http://schemas.openxmlformats.org/spreadsheetml/2006/main">
  <authors>
    <author>Unknown User</author>
    <author>Paul R. Moul</author>
  </authors>
  <commentList>
    <comment ref="L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J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H13" authorId="0">
      <text>
        <r>
          <rPr>
            <sz val="8"/>
            <rFont val="Tahoma"/>
            <family val="0"/>
          </rPr>
          <t>formula altered to accommodate loss for p-e calc</t>
        </r>
      </text>
    </comment>
    <comment ref="L16" authorId="1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  <comment ref="J16" authorId="1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  <comment ref="H16" authorId="1">
      <text>
        <r>
          <rPr>
            <sz val="8"/>
            <rFont val="Tahoma"/>
            <family val="0"/>
          </rPr>
          <t xml:space="preserve">formula altered to accommodate lack of income for payout calc
</t>
        </r>
      </text>
    </comment>
    <comment ref="D13" authorId="0">
      <text>
        <r>
          <rPr>
            <sz val="8"/>
            <rFont val="Tahoma"/>
            <family val="0"/>
          </rPr>
          <t>formula altered to accommodate loss for p-e calc</t>
        </r>
      </text>
    </comment>
  </commentList>
</comments>
</file>

<file path=xl/sharedStrings.xml><?xml version="1.0" encoding="utf-8"?>
<sst xmlns="http://schemas.openxmlformats.org/spreadsheetml/2006/main" count="4506" uniqueCount="124">
  <si>
    <t>Capitalization and Financial Statistics</t>
  </si>
  <si>
    <t>Amount of Capital Employed</t>
  </si>
  <si>
    <t>Capital Structure Ratios</t>
  </si>
  <si>
    <t>x</t>
  </si>
  <si>
    <t>See Page 2 for Notes.</t>
  </si>
  <si>
    <t>Short-Term Debt</t>
  </si>
  <si>
    <t>Permanent Capital</t>
  </si>
  <si>
    <t>Total Capital</t>
  </si>
  <si>
    <t>Market-Based Financial Ratios</t>
  </si>
  <si>
    <t>Dividend Yield</t>
  </si>
  <si>
    <t>Dividend Payout Ratio</t>
  </si>
  <si>
    <t>Based on Permanent Captial:</t>
  </si>
  <si>
    <t>Based on Total Capital:</t>
  </si>
  <si>
    <t>Pre-tax: All Interest Charges</t>
  </si>
  <si>
    <t>Overall Coverage: All Int. &amp; Pfd. Div.</t>
  </si>
  <si>
    <t>Quality of Earnings &amp; Cash Flow</t>
  </si>
  <si>
    <t>AFC/Income Avail. for Common Equity</t>
  </si>
  <si>
    <t>Effective Income Tax Rate</t>
  </si>
  <si>
    <t>(Millions of Dollars)</t>
  </si>
  <si>
    <t>Average</t>
  </si>
  <si>
    <t>Market/Book Ratio</t>
  </si>
  <si>
    <t>Post-tax: All Interest Charges</t>
  </si>
  <si>
    <t>I/S - Operating Revs-Total (MM$)</t>
  </si>
  <si>
    <t>I/S - Operating Inc Taxes-Total (MM$)</t>
  </si>
  <si>
    <t>I/S - Operating Exps-Total (MM$)</t>
  </si>
  <si>
    <t>I/S - Nonoperating Inc Taxes-Net (MM$)</t>
  </si>
  <si>
    <t>I/S - Gross Inc (Inc Bef Int) (MM$)</t>
  </si>
  <si>
    <t>I/S - Interest Charges-Total (MM$)</t>
  </si>
  <si>
    <t>I/S - Allow for Funds Used During Const-Total (MM$)</t>
  </si>
  <si>
    <t>I/S - Subsidiary Preferred Dividends (MM$)</t>
  </si>
  <si>
    <t>I/S - Pref. Dividend Requirements (MM$)</t>
  </si>
  <si>
    <t>I/S - Preference Div. Requirements (MM$)</t>
  </si>
  <si>
    <t>I/S - Available for Common After Adj. for Common SE (MM$)</t>
  </si>
  <si>
    <t>I/S - Earnings/Share (Primary) Excl. Extra. Items ($&amp;¢)</t>
  </si>
  <si>
    <t>B/S - Common Equity-Total (MM$)</t>
  </si>
  <si>
    <t>B/S - Subsidiary Preferred Stock at Carrying Value (MM$)</t>
  </si>
  <si>
    <t>B/S - Premium on Subsidiary Preferred Stock (MM$)</t>
  </si>
  <si>
    <t>B/S - Preferred Stock at Carrying Value (MM$)</t>
  </si>
  <si>
    <t>B/S - Premium on Preferred Stock (MM$)</t>
  </si>
  <si>
    <t>B/S - Preference Stock at Carrying Value (MM$)</t>
  </si>
  <si>
    <t>B/S - Premium on Preference Stock (MM$)</t>
  </si>
  <si>
    <t>B/S - Minority Interest (MM$)</t>
  </si>
  <si>
    <t>B/S - Long-Term Debt (Total) (MM$)</t>
  </si>
  <si>
    <t>B/S - Treasury Stock-Dollar Amount-Preferred (MM$)</t>
  </si>
  <si>
    <t>B/S - Capitalization (MM$)</t>
  </si>
  <si>
    <t>B/S - Debt (Long-Term Due Within One Year) (MM$)</t>
  </si>
  <si>
    <t>B/S - Short-Term Debt (Total) (MM$)</t>
  </si>
  <si>
    <t>B/S - Pref/Preference Stock Sinking Fund Requirement (MM$)</t>
  </si>
  <si>
    <t>C/F - Net Inc Bef Extra Items &amp; After MI (MM$)</t>
  </si>
  <si>
    <t>C/F - Depr. and Depl. (MM$)</t>
  </si>
  <si>
    <t>C/F - Amortization (MM$)</t>
  </si>
  <si>
    <t>C/F - Def. Inc Taxes-Net (MM$)</t>
  </si>
  <si>
    <t>C/F - Invest. Tax Credit-Net (MM$)</t>
  </si>
  <si>
    <t>C/F - Allow for Funds Used During Constr. (MM$)</t>
  </si>
  <si>
    <t>C/F - Util Plant-Gross Additions (MM$)</t>
  </si>
  <si>
    <t>C/F - Cash Div on Common Stock (MM$)</t>
  </si>
  <si>
    <t>C/F - Cash Div on Pref/Preference Stock (MM$)</t>
  </si>
  <si>
    <t>C/F - Interest Paid-Net (MM$)</t>
  </si>
  <si>
    <t>C/F - Inc Taxes Paid (MM$)</t>
  </si>
  <si>
    <t>Common Dividends (MM$)</t>
  </si>
  <si>
    <t>Common Div. Paid per Share by Ex-Date ($&amp;¢)</t>
  </si>
  <si>
    <t>Common Dividends Paid/Share by Payable Date ($&amp;¢)</t>
  </si>
  <si>
    <t>Price-High ($&amp;¢)</t>
  </si>
  <si>
    <t>Price-Low ($&amp;¢)</t>
  </si>
  <si>
    <t>Price-Close ($&amp;¢)</t>
  </si>
  <si>
    <t>Common Shares Outstanding (MM)</t>
  </si>
  <si>
    <t>Book Value per Share</t>
  </si>
  <si>
    <t>Adjustment Factor (Cumulative) by Ex-Date (RATIO)</t>
  </si>
  <si>
    <t>Adjustment Factor (Cumulative)-Payable Date (Ratio)</t>
  </si>
  <si>
    <t>C/F - Other Internal Sources-Net (MM$)</t>
  </si>
  <si>
    <t>Earnings/Share (Primary) Excl. Extra. Items ($&amp;¢)</t>
  </si>
  <si>
    <t>Per Share (or Shares) Adjusted for Splits/Stock Dividends</t>
  </si>
  <si>
    <t>Standard &amp; Poor's Public Utilities</t>
  </si>
  <si>
    <t>ALLEGHENY ENERGY INC</t>
  </si>
  <si>
    <t>AMEREN CORP</t>
  </si>
  <si>
    <t>AMERICAN ELECTRIC POWER</t>
  </si>
  <si>
    <t>CMS ENERGY CORP</t>
  </si>
  <si>
    <t>CONSOLIDATED EDISON INC</t>
  </si>
  <si>
    <t>CONSTELLATION ENERGY GRP INC</t>
  </si>
  <si>
    <t>DTE ENERGY CO</t>
  </si>
  <si>
    <t>DOMINION RESOURCES INC</t>
  </si>
  <si>
    <t>DUKE ENERGY CORP</t>
  </si>
  <si>
    <t>EDISON INTERNATIONAL</t>
  </si>
  <si>
    <t>ENTERGY CORP</t>
  </si>
  <si>
    <t>EXELON CORP</t>
  </si>
  <si>
    <t>FPL GROUP INC</t>
  </si>
  <si>
    <t>FIRSTENERGY CORP</t>
  </si>
  <si>
    <t>KEYSPAN CORP</t>
  </si>
  <si>
    <t>NICOR INC</t>
  </si>
  <si>
    <t>NISOURCE INC</t>
  </si>
  <si>
    <t>PG&amp;E CORP</t>
  </si>
  <si>
    <t>PPL CORP</t>
  </si>
  <si>
    <t>PEOPLES ENERGY CORP</t>
  </si>
  <si>
    <t>PROGRESS ENERGY INC</t>
  </si>
  <si>
    <t>SEMPRA ENERGY</t>
  </si>
  <si>
    <t>SOUTHERN CO</t>
  </si>
  <si>
    <t>TECO ENERGY INC</t>
  </si>
  <si>
    <t>TXU CORP</t>
  </si>
  <si>
    <t>XCEL ENERGY INC</t>
  </si>
  <si>
    <t>CENTERPOINT ENERGY INC</t>
  </si>
  <si>
    <t>PUBLIC SERVICE ENTRP GRP INC</t>
  </si>
  <si>
    <t>Price-Earnings Multiple</t>
  </si>
  <si>
    <t>NA</t>
  </si>
  <si>
    <t>PINNACLE WEST CAPITAL CORP</t>
  </si>
  <si>
    <t>2001-2005, Inclusive</t>
  </si>
  <si>
    <t>CF</t>
  </si>
  <si>
    <t>Other Comprehensive Income</t>
  </si>
  <si>
    <t>Long-Term Debt</t>
  </si>
  <si>
    <t>Preferred Stock</t>
  </si>
  <si>
    <r>
      <t xml:space="preserve">Common Equity </t>
    </r>
    <r>
      <rPr>
        <vertAlign val="superscript"/>
        <sz val="12"/>
        <rFont val="Arial"/>
        <family val="2"/>
      </rPr>
      <t>(1)</t>
    </r>
  </si>
  <si>
    <t>Total Debt incl. Short Term</t>
  </si>
  <si>
    <r>
      <t xml:space="preserve">Rate of Return on Book Common Equity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</si>
  <si>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(2)</t>
    </r>
  </si>
  <si>
    <r>
      <t xml:space="preserve">Coverage incl. AFUDC </t>
    </r>
    <r>
      <rPr>
        <vertAlign val="superscript"/>
        <sz val="12"/>
        <rFont val="Arial"/>
        <family val="2"/>
      </rPr>
      <t>(3)</t>
    </r>
  </si>
  <si>
    <r>
      <t xml:space="preserve">Coverage excl. AFUDC </t>
    </r>
    <r>
      <rPr>
        <vertAlign val="superscript"/>
        <sz val="12"/>
        <rFont val="Arial"/>
        <family val="2"/>
      </rPr>
      <t>(4)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</si>
  <si>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(5)</t>
    </r>
  </si>
  <si>
    <r>
      <t xml:space="preserve">Gross Cash Flow/ Avg. Total Debt </t>
    </r>
    <r>
      <rPr>
        <vertAlign val="superscript"/>
        <sz val="12"/>
        <rFont val="Arial"/>
        <family val="2"/>
      </rPr>
      <t>(6)</t>
    </r>
  </si>
  <si>
    <r>
      <t xml:space="preserve">Gross Cash Flow Interest Coverage </t>
    </r>
    <r>
      <rPr>
        <vertAlign val="superscript"/>
        <sz val="12"/>
        <rFont val="Arial"/>
        <family val="2"/>
      </rPr>
      <t>(7)</t>
    </r>
  </si>
  <si>
    <r>
      <t xml:space="preserve">Common Dividend Coverage </t>
    </r>
    <r>
      <rPr>
        <vertAlign val="superscript"/>
        <sz val="12"/>
        <rFont val="Arial"/>
        <family val="2"/>
      </rPr>
      <t>(8)</t>
    </r>
  </si>
  <si>
    <r>
      <t xml:space="preserve">Capitalization and Financial Statistics </t>
    </r>
    <r>
      <rPr>
        <vertAlign val="superscript"/>
        <sz val="12"/>
        <rFont val="Arial"/>
        <family val="2"/>
      </rPr>
      <t>(1)</t>
    </r>
  </si>
  <si>
    <r>
      <t xml:space="preserve">Common Equity </t>
    </r>
    <r>
      <rPr>
        <vertAlign val="superscript"/>
        <sz val="12"/>
        <rFont val="Arial"/>
        <family val="2"/>
      </rPr>
      <t>(2)</t>
    </r>
  </si>
  <si>
    <r>
      <t xml:space="preserve">Rate of Return on Book Common Equity </t>
    </r>
    <r>
      <rPr>
        <vertAlign val="superscript"/>
        <sz val="12"/>
        <rFont val="Arial"/>
        <family val="2"/>
      </rPr>
      <t>(2)</t>
    </r>
  </si>
  <si>
    <r>
      <t xml:space="preserve">Operating Ratio </t>
    </r>
    <r>
      <rPr>
        <vertAlign val="superscript"/>
        <sz val="12"/>
        <rFont val="Arial"/>
        <family val="2"/>
      </rPr>
      <t>(3)</t>
    </r>
  </si>
  <si>
    <r>
      <t xml:space="preserve">Coverage incl. AFUDC </t>
    </r>
    <r>
      <rPr>
        <vertAlign val="superscript"/>
        <sz val="12"/>
        <rFont val="Arial"/>
        <family val="2"/>
      </rPr>
      <t>(4)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</si>
</sst>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_);_(@_)"/>
    <numFmt numFmtId="169" formatCode="0.000%"/>
    <numFmt numFmtId="170" formatCode="0.0000%"/>
    <numFmt numFmtId="171" formatCode="0.000"/>
    <numFmt numFmtId="172" formatCode="_(* #,##0.000_);_(* \(#,##0.000\);_(* &quot;-&quot;??_);_(@_)"/>
    <numFmt numFmtId="173" formatCode="0.0000"/>
    <numFmt numFmtId="174" formatCode="0.000000"/>
    <numFmt numFmtId="175" formatCode="0.0000000"/>
    <numFmt numFmtId="176" formatCode="0.00000"/>
    <numFmt numFmtId="177" formatCode="#,##0.0"/>
    <numFmt numFmtId="178" formatCode="#,##0.0_);\(#,##0.0\)"/>
  </numFmts>
  <fonts count="10">
    <font>
      <sz val="12"/>
      <name val="Arial"/>
      <family val="0"/>
    </font>
    <font>
      <u val="single"/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0" xfId="17" applyNumberFormat="1" applyAlignment="1">
      <alignment/>
    </xf>
    <xf numFmtId="164" fontId="0" fillId="0" borderId="1" xfId="17" applyNumberFormat="1" applyBorder="1" applyAlignment="1">
      <alignment/>
    </xf>
    <xf numFmtId="164" fontId="0" fillId="0" borderId="2" xfId="17" applyNumberFormat="1" applyBorder="1" applyAlignment="1">
      <alignment/>
    </xf>
    <xf numFmtId="166" fontId="0" fillId="0" borderId="0" xfId="21" applyNumberFormat="1" applyAlignment="1">
      <alignment/>
    </xf>
    <xf numFmtId="9" fontId="0" fillId="0" borderId="0" xfId="2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44" fontId="0" fillId="0" borderId="0" xfId="17" applyAlignment="1">
      <alignment/>
    </xf>
    <xf numFmtId="172" fontId="0" fillId="0" borderId="0" xfId="15" applyNumberFormat="1" applyAlignment="1">
      <alignment/>
    </xf>
    <xf numFmtId="43" fontId="0" fillId="0" borderId="0" xfId="15" applyFont="1" applyAlignment="1">
      <alignment horizontal="center"/>
    </xf>
    <xf numFmtId="166" fontId="0" fillId="0" borderId="0" xfId="21" applyNumberFormat="1" applyAlignment="1">
      <alignment/>
    </xf>
    <xf numFmtId="9" fontId="0" fillId="0" borderId="0" xfId="2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4" fontId="0" fillId="0" borderId="0" xfId="15" applyNumberFormat="1" applyAlignment="1">
      <alignment/>
    </xf>
    <xf numFmtId="4" fontId="0" fillId="0" borderId="0" xfId="15" applyNumberFormat="1" applyAlignment="1">
      <alignment/>
    </xf>
    <xf numFmtId="1" fontId="0" fillId="0" borderId="0" xfId="21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164" fontId="0" fillId="0" borderId="0" xfId="17" applyNumberFormat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O52"/>
  <sheetViews>
    <sheetView tabSelected="1"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3" max="3" width="9.5546875" style="0" customWidth="1"/>
    <col min="4" max="4" width="10.77734375" style="0" customWidth="1"/>
    <col min="5" max="5" width="3.77734375" style="0" customWidth="1"/>
    <col min="6" max="6" width="10.99609375" style="0" customWidth="1"/>
    <col min="7" max="7" width="3.77734375" style="0" customWidth="1"/>
    <col min="8" max="8" width="10.10546875" style="0" customWidth="1"/>
    <col min="9" max="9" width="3.77734375" style="0" customWidth="1"/>
    <col min="10" max="10" width="10.99609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>
      <c r="A2" s="44" t="s">
        <v>119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6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4:12" s="1" customFormat="1" ht="15">
      <c r="D5" s="2">
        <f>Xcel!D5</f>
        <v>2005</v>
      </c>
      <c r="E5" s="27"/>
      <c r="F5" s="2">
        <f>Xcel!F5</f>
        <v>2004</v>
      </c>
      <c r="H5" s="2">
        <f>Xcel!H5</f>
        <v>2003</v>
      </c>
      <c r="J5" s="2">
        <f>Xcel!J5</f>
        <v>2002</v>
      </c>
      <c r="L5" s="2">
        <f>Xcel!L5</f>
        <v>2001</v>
      </c>
    </row>
    <row r="6" spans="4:12" s="1" customFormat="1" ht="15">
      <c r="D6" s="42" t="s">
        <v>18</v>
      </c>
      <c r="E6" s="42"/>
      <c r="F6" s="42"/>
      <c r="G6" s="42"/>
      <c r="H6" s="42"/>
      <c r="I6" s="42"/>
      <c r="J6" s="42"/>
      <c r="K6" s="42"/>
      <c r="L6" s="42"/>
    </row>
    <row r="7" ht="15">
      <c r="A7" t="s">
        <v>1</v>
      </c>
    </row>
    <row r="8" spans="2:12" ht="15">
      <c r="B8" t="s">
        <v>6</v>
      </c>
      <c r="D8" s="11">
        <f>ROUND(AVERAGE(Allegheny:Xcel!D8),1)</f>
        <v>14644.5</v>
      </c>
      <c r="F8" s="11">
        <f>ROUND(AVERAGE(Allegheny:Xcel!F8),1)</f>
        <v>14562.2</v>
      </c>
      <c r="H8" s="11">
        <f>ROUND(AVERAGE(Allegheny:Xcel!H8),1)</f>
        <v>14658.8</v>
      </c>
      <c r="J8" s="11">
        <f>ROUND(AVERAGE(Allegheny:Xcel!J8),1)</f>
        <v>14236.2</v>
      </c>
      <c r="L8" s="11">
        <f>ROUND(AVERAGE(Allegheny:Xcel!L8),1)</f>
        <v>13783.4</v>
      </c>
    </row>
    <row r="9" spans="2:12" ht="15">
      <c r="B9" t="s">
        <v>5</v>
      </c>
      <c r="D9" s="11">
        <f>ROUND(AVERAGE(Allegheny:Xcel!D9),1)</f>
        <v>485.3</v>
      </c>
      <c r="F9" s="11">
        <f>ROUND(AVERAGE(Allegheny:Xcel!F9),1)</f>
        <v>278.7</v>
      </c>
      <c r="H9" s="11">
        <f>ROUND(AVERAGE(Allegheny:Xcel!H9),1)</f>
        <v>276.6</v>
      </c>
      <c r="J9" s="11">
        <f>ROUND(AVERAGE(Allegheny:Xcel!J9),1)</f>
        <v>952.3</v>
      </c>
      <c r="L9" s="11">
        <f>ROUND(AVERAGE(Allegheny:Xcel!L9),1)</f>
        <v>1204.1</v>
      </c>
    </row>
    <row r="10" spans="2:12" ht="15.75" thickBot="1">
      <c r="B10" t="s">
        <v>7</v>
      </c>
      <c r="D10" s="13">
        <f>D8+D9</f>
        <v>15129.8</v>
      </c>
      <c r="F10" s="13">
        <f>F8+F9</f>
        <v>14840.900000000001</v>
      </c>
      <c r="H10" s="13">
        <f>H8+H9</f>
        <v>14935.4</v>
      </c>
      <c r="J10" s="13">
        <f>J8+J9</f>
        <v>15188.5</v>
      </c>
      <c r="L10" s="13">
        <f>L8+L9</f>
        <v>14987.5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4">
        <f>ROUND(AVERAGE(Allegheny:Xcel!D13),0)</f>
        <v>18</v>
      </c>
      <c r="E13" s="29" t="s">
        <v>3</v>
      </c>
      <c r="F13" s="34">
        <f>ROUND(AVERAGE(Allegheny:Xcel!F13),0)</f>
        <v>15</v>
      </c>
      <c r="G13" s="29" t="s">
        <v>3</v>
      </c>
      <c r="H13" s="34">
        <f>ROUND(AVERAGE(Allegheny:Xcel!H13),0)</f>
        <v>13</v>
      </c>
      <c r="I13" s="29" t="s">
        <v>3</v>
      </c>
      <c r="J13" s="34">
        <f>ROUND(AVERAGE(Allegheny:Xcel!J13),0)</f>
        <v>15</v>
      </c>
      <c r="K13" s="29" t="s">
        <v>3</v>
      </c>
      <c r="L13" s="34">
        <f>ROUND(AVERAGE(Allegheny:Xcel!L13),0)</f>
        <v>17</v>
      </c>
      <c r="M13" s="29" t="s">
        <v>3</v>
      </c>
      <c r="N13" s="35">
        <f>AVERAGE(D13,F13,H13,J13,L13)</f>
        <v>15.6</v>
      </c>
      <c r="O13" s="29" t="s">
        <v>3</v>
      </c>
    </row>
    <row r="14" spans="2:14" ht="15">
      <c r="B14" t="s">
        <v>20</v>
      </c>
      <c r="D14" s="14">
        <f>ROUND(AVERAGE(Allegheny:Xcel!D14),3)</f>
        <v>1.955</v>
      </c>
      <c r="E14" s="3"/>
      <c r="F14" s="14">
        <f>ROUND(AVERAGE(Allegheny:Xcel!F14),3)</f>
        <v>1.801</v>
      </c>
      <c r="G14" s="3"/>
      <c r="H14" s="14">
        <f>ROUND(AVERAGE(Allegheny:Xcel!H14),3)</f>
        <v>1.49</v>
      </c>
      <c r="I14" s="3"/>
      <c r="J14" s="14">
        <f>ROUND(AVERAGE(Allegheny:Xcel!J14),3)</f>
        <v>1.513</v>
      </c>
      <c r="K14" s="3"/>
      <c r="L14" s="14">
        <f>ROUND(AVERAGE(Allegheny:Xcel!L14),3)</f>
        <v>1.836</v>
      </c>
      <c r="M14" s="3"/>
      <c r="N14" s="6">
        <f>AVERAGE(D14,F14,H14,J14,L14)</f>
        <v>1.719</v>
      </c>
    </row>
    <row r="15" spans="2:14" ht="15">
      <c r="B15" t="s">
        <v>9</v>
      </c>
      <c r="D15" s="14">
        <f>ROUND(AVERAGE(Allegheny:Xcel!D15),3)</f>
        <v>0.037</v>
      </c>
      <c r="E15" s="3"/>
      <c r="F15" s="14">
        <f>ROUND(AVERAGE(Allegheny:Xcel!F15),3)</f>
        <v>0.038</v>
      </c>
      <c r="G15" s="3"/>
      <c r="H15" s="14">
        <f>ROUND(AVERAGE(Allegheny:Xcel!H15),3)</f>
        <v>0.042</v>
      </c>
      <c r="I15" s="3"/>
      <c r="J15" s="14">
        <f>ROUND(AVERAGE(Allegheny:Xcel!J15),3)</f>
        <v>0.05</v>
      </c>
      <c r="K15" s="3"/>
      <c r="L15" s="14">
        <f>ROUND(AVERAGE(Allegheny:Xcel!L15),3)</f>
        <v>0.041</v>
      </c>
      <c r="M15" s="3"/>
      <c r="N15" s="6">
        <f>AVERAGE(D15,F15,H15,J15,L15)</f>
        <v>0.0416</v>
      </c>
    </row>
    <row r="16" spans="2:14" ht="15">
      <c r="B16" t="s">
        <v>10</v>
      </c>
      <c r="D16" s="14">
        <f>ROUND(AVERAGE(Allegheny:Xcel!D16),3)</f>
        <v>0.589</v>
      </c>
      <c r="E16" s="3"/>
      <c r="F16" s="14">
        <f>ROUND(AVERAGE(Allegheny:Xcel!F16),3)</f>
        <v>0.733</v>
      </c>
      <c r="G16" s="3"/>
      <c r="H16" s="14">
        <f>ROUND(AVERAGE(Allegheny:Xcel!H16),3)</f>
        <v>0.599</v>
      </c>
      <c r="I16" s="3"/>
      <c r="J16" s="14">
        <f>ROUND(AVERAGE(Allegheny:Xcel!J16),3)</f>
        <v>0.753</v>
      </c>
      <c r="K16" s="3"/>
      <c r="L16" s="14">
        <f>ROUND(AVERAGE(Allegheny:Xcel!L16),3)</f>
        <v>0.641</v>
      </c>
      <c r="M16" s="3"/>
      <c r="N16" s="6">
        <f>AVERAGE(D16,F16,H16,J16,L16)</f>
        <v>0.663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14">
        <f>ROUND(AVERAGE(Allegheny:Xcel!D20),4)</f>
        <v>0.5662</v>
      </c>
      <c r="E20" s="3"/>
      <c r="F20" s="14">
        <f>ROUND(AVERAGE(Allegheny:Xcel!F20),4)</f>
        <v>0.5831</v>
      </c>
      <c r="G20" s="3"/>
      <c r="H20" s="14">
        <f>ROUND(AVERAGE(Allegheny:Xcel!H20),4)</f>
        <v>0.598</v>
      </c>
      <c r="I20" s="3"/>
      <c r="J20" s="14">
        <f>ROUND(AVERAGE(Allegheny:Xcel!J20),4)</f>
        <v>0.6044</v>
      </c>
      <c r="K20" s="3"/>
      <c r="L20" s="14">
        <f>ROUND(AVERAGE(Allegheny:Xcel!L20),4)</f>
        <v>0.5888</v>
      </c>
      <c r="M20" s="3"/>
      <c r="N20" s="6">
        <f>AVERAGE(D20,F20,H20,J20,L20)</f>
        <v>0.5881000000000001</v>
      </c>
    </row>
    <row r="21" spans="2:14" ht="15">
      <c r="B21" s="38" t="s">
        <v>108</v>
      </c>
      <c r="D21" s="14">
        <f>ROUND(AVERAGE(Allegheny:Xcel!D21),4)</f>
        <v>0.0121</v>
      </c>
      <c r="E21" s="3"/>
      <c r="F21" s="14">
        <f>ROUND(AVERAGE(Allegheny:Xcel!F21),4)</f>
        <v>0.015</v>
      </c>
      <c r="G21" s="3"/>
      <c r="H21" s="14">
        <f>ROUND(AVERAGE(Allegheny:Xcel!H21),4)</f>
        <v>0.0158</v>
      </c>
      <c r="I21" s="3"/>
      <c r="J21" s="14">
        <f>ROUND(AVERAGE(Allegheny:Xcel!J21),4)</f>
        <v>0.0179</v>
      </c>
      <c r="K21" s="3"/>
      <c r="L21" s="14">
        <f>ROUND(AVERAGE(Allegheny:Xcel!L21),4)</f>
        <v>0.0226</v>
      </c>
      <c r="M21" s="3"/>
      <c r="N21" s="6">
        <f>AVERAGE(D21,F21,H21,J21,L21)</f>
        <v>0.01668</v>
      </c>
    </row>
    <row r="22" spans="2:14" ht="18">
      <c r="B22" s="39" t="s">
        <v>120</v>
      </c>
      <c r="D22" s="14">
        <f>ROUND(AVERAGE(Allegheny:Xcel!D22),4)</f>
        <v>0.4217</v>
      </c>
      <c r="E22" s="3"/>
      <c r="F22" s="14">
        <f>ROUND(AVERAGE(Allegheny:Xcel!F22),4)</f>
        <v>0.402</v>
      </c>
      <c r="G22" s="3"/>
      <c r="H22" s="14">
        <f>ROUND(AVERAGE(Allegheny:Xcel!H22),4)</f>
        <v>0.386</v>
      </c>
      <c r="I22" s="3"/>
      <c r="J22" s="14">
        <f>ROUND(AVERAGE(Allegheny:Xcel!J22),4)</f>
        <v>0.3777</v>
      </c>
      <c r="K22" s="3"/>
      <c r="L22" s="14">
        <f>ROUND(AVERAGE(Allegheny:Xcel!L22),4)</f>
        <v>0.3886</v>
      </c>
      <c r="M22" s="3"/>
      <c r="N22" s="9">
        <f>AVERAGE(D22,F22,H22,J22,L22)</f>
        <v>0.39520000000000005</v>
      </c>
    </row>
    <row r="23" spans="4:14" ht="15.75" thickBot="1">
      <c r="D23" s="5">
        <f>SUM(D20:D22)</f>
        <v>1</v>
      </c>
      <c r="E23" s="3"/>
      <c r="F23" s="5">
        <f>SUM(F20:F22)</f>
        <v>1.0001</v>
      </c>
      <c r="G23" s="3"/>
      <c r="H23" s="5">
        <f>SUM(H20:H22)</f>
        <v>0.9998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0.9999800000000001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14">
        <f>ROUND(AVERAGE(Allegheny:Xcel!D25),4)</f>
        <v>0.5852</v>
      </c>
      <c r="E25" s="3"/>
      <c r="F25" s="14">
        <f>ROUND(AVERAGE(Allegheny:Xcel!F25),4)</f>
        <v>0.5971</v>
      </c>
      <c r="G25" s="3"/>
      <c r="H25" s="14">
        <f>ROUND(AVERAGE(Allegheny:Xcel!H25),4)</f>
        <v>0.6127</v>
      </c>
      <c r="I25" s="3"/>
      <c r="J25" s="14">
        <f>ROUND(AVERAGE(Allegheny:Xcel!J25),4)</f>
        <v>0.635</v>
      </c>
      <c r="K25" s="3"/>
      <c r="L25" s="14">
        <f>ROUND(AVERAGE(Allegheny:Xcel!L25),4)</f>
        <v>0.629</v>
      </c>
      <c r="M25" s="3"/>
      <c r="N25" s="6">
        <f>AVERAGE(D25,F25,H25,J25,L25)</f>
        <v>0.6118</v>
      </c>
    </row>
    <row r="26" spans="2:14" ht="15">
      <c r="B26" s="38" t="s">
        <v>108</v>
      </c>
      <c r="D26" s="14">
        <f>ROUND(AVERAGE(Allegheny:Xcel!D26),4)</f>
        <v>0.0118</v>
      </c>
      <c r="E26" s="3"/>
      <c r="F26" s="14">
        <f>ROUND(AVERAGE(Allegheny:Xcel!F26),4)</f>
        <v>0.0149</v>
      </c>
      <c r="G26" s="3"/>
      <c r="H26" s="14">
        <f>ROUND(AVERAGE(Allegheny:Xcel!H26),4)</f>
        <v>0.0156</v>
      </c>
      <c r="I26" s="3"/>
      <c r="J26" s="14">
        <f>ROUND(AVERAGE(Allegheny:Xcel!J26),4)</f>
        <v>0.0163</v>
      </c>
      <c r="K26" s="3"/>
      <c r="L26" s="14">
        <f>ROUND(AVERAGE(Allegheny:Xcel!L26),4)</f>
        <v>0.0206</v>
      </c>
      <c r="M26" s="3"/>
      <c r="N26" s="6">
        <f>AVERAGE(D26,F26,H26,J26,L26)</f>
        <v>0.01584</v>
      </c>
    </row>
    <row r="27" spans="2:14" ht="18">
      <c r="B27" s="39" t="s">
        <v>120</v>
      </c>
      <c r="D27" s="14">
        <f>ROUND(AVERAGE(Allegheny:Xcel!D27),4)</f>
        <v>0.403</v>
      </c>
      <c r="E27" s="3"/>
      <c r="F27" s="14">
        <f>ROUND(AVERAGE(Allegheny:Xcel!F27),4)</f>
        <v>0.3882</v>
      </c>
      <c r="G27" s="3"/>
      <c r="H27" s="14">
        <f>ROUND(AVERAGE(Allegheny:Xcel!H27),4)</f>
        <v>0.3716</v>
      </c>
      <c r="I27" s="3"/>
      <c r="J27" s="14">
        <f>ROUND(AVERAGE(Allegheny:Xcel!J27),4)</f>
        <v>0.3486</v>
      </c>
      <c r="K27" s="3"/>
      <c r="L27" s="14">
        <f>ROUND(AVERAGE(Allegheny:Xcel!L27),4)</f>
        <v>0.3504</v>
      </c>
      <c r="M27" s="3"/>
      <c r="N27" s="9">
        <f>AVERAGE(D27,F27,H27,J27,L27)</f>
        <v>0.37236</v>
      </c>
    </row>
    <row r="28" spans="4:14" ht="15.75" thickBot="1">
      <c r="D28" s="5">
        <f>SUM(D25:D27)</f>
        <v>1</v>
      </c>
      <c r="E28" s="3"/>
      <c r="F28" s="5">
        <f>SUM(F25:F27)</f>
        <v>1.0002</v>
      </c>
      <c r="G28" s="3"/>
      <c r="H28" s="5">
        <f>SUM(H25:H27)</f>
        <v>0.9999</v>
      </c>
      <c r="I28" s="3"/>
      <c r="J28" s="5">
        <f>SUM(J25:J27)</f>
        <v>0.9999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121</v>
      </c>
      <c r="D30" s="14">
        <f>ROUND(AVERAGE(Allegheny:Xcel!D30),3)</f>
        <v>0.109</v>
      </c>
      <c r="E30" s="3"/>
      <c r="F30" s="14">
        <f>ROUND(AVERAGE(Allegheny:Xcel!F30),3)</f>
        <v>0.111</v>
      </c>
      <c r="G30" s="3"/>
      <c r="H30" s="14">
        <f>ROUND(AVERAGE(Allegheny:Xcel!H30),3)</f>
        <v>0.098</v>
      </c>
      <c r="I30" s="3"/>
      <c r="J30" s="14">
        <f>ROUND(AVERAGE(Allegheny:Xcel!J30),3)</f>
        <v>0.077</v>
      </c>
      <c r="K30" s="3"/>
      <c r="L30" s="14">
        <f>ROUND(AVERAGE(Allegheny:Xcel!L30),3)</f>
        <v>0.145</v>
      </c>
      <c r="M30" s="3"/>
      <c r="N30" s="6">
        <f>ROUND(AVERAGE(D30,F30,H30,J30,L30),3)</f>
        <v>0.108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122</v>
      </c>
      <c r="D32" s="14">
        <f>ROUND(AVERAGE(Allegheny:Xcel!D32),3)</f>
        <v>0.83</v>
      </c>
      <c r="E32" s="3"/>
      <c r="F32" s="14">
        <f>ROUND(AVERAGE(Allegheny:Xcel!F32),3)</f>
        <v>0.845</v>
      </c>
      <c r="G32" s="3"/>
      <c r="H32" s="14">
        <f>ROUND(AVERAGE(Allegheny:Xcel!H32),3)</f>
        <v>0.849</v>
      </c>
      <c r="I32" s="3"/>
      <c r="J32" s="14">
        <f>ROUND(AVERAGE(Allegheny:Xcel!J32),3)</f>
        <v>0.845</v>
      </c>
      <c r="K32" s="3"/>
      <c r="L32" s="14">
        <f>ROUND(AVERAGE(Allegheny:Xcel!L32),3)</f>
        <v>0.859</v>
      </c>
      <c r="M32" s="3"/>
      <c r="N32" s="6">
        <f>AVERAGE(D32,F32,H32,J32,L32)</f>
        <v>0.8455999999999999</v>
      </c>
    </row>
    <row r="34" ht="18">
      <c r="A34" s="40" t="s">
        <v>123</v>
      </c>
    </row>
    <row r="35" spans="2:15" ht="15">
      <c r="B35" t="s">
        <v>13</v>
      </c>
      <c r="D35" s="30">
        <f>ROUND(AVERAGE(Allegheny:Xcel!D35),2)</f>
        <v>3.01</v>
      </c>
      <c r="E35" s="8" t="s">
        <v>3</v>
      </c>
      <c r="F35" s="30">
        <f>ROUND(AVERAGE(Allegheny:Xcel!F35),2)</f>
        <v>2.88</v>
      </c>
      <c r="G35" s="8" t="s">
        <v>3</v>
      </c>
      <c r="H35" s="30">
        <f>ROUND(AVERAGE(Allegheny:Xcel!H35),2)</f>
        <v>2.51</v>
      </c>
      <c r="I35" s="8" t="s">
        <v>3</v>
      </c>
      <c r="J35" s="30">
        <f>ROUND(AVERAGE(Allegheny:Xcel!J35),2)</f>
        <v>2.36</v>
      </c>
      <c r="K35" s="8" t="s">
        <v>3</v>
      </c>
      <c r="L35" s="30">
        <f>ROUND(AVERAGE(Allegheny:Xcel!L35),2)</f>
        <v>2.84</v>
      </c>
      <c r="M35" s="8" t="s">
        <v>3</v>
      </c>
      <c r="N35" s="31">
        <f>AVERAGE(D35,F35,H35,J35,L35)</f>
        <v>2.7199999999999998</v>
      </c>
      <c r="O35" t="s">
        <v>3</v>
      </c>
    </row>
    <row r="36" spans="2:15" ht="15">
      <c r="B36" t="s">
        <v>21</v>
      </c>
      <c r="D36" s="30">
        <f>ROUND(AVERAGE(Allegheny:Xcel!D36),2)</f>
        <v>2.41</v>
      </c>
      <c r="E36" s="8" t="s">
        <v>3</v>
      </c>
      <c r="F36" s="30">
        <f>ROUND(AVERAGE(Allegheny:Xcel!F36),2)</f>
        <v>2.32</v>
      </c>
      <c r="G36" s="8" t="s">
        <v>3</v>
      </c>
      <c r="H36" s="30">
        <f>ROUND(AVERAGE(Allegheny:Xcel!H36),2)</f>
        <v>2.07</v>
      </c>
      <c r="I36" s="8" t="s">
        <v>3</v>
      </c>
      <c r="J36" s="30">
        <f>ROUND(AVERAGE(Allegheny:Xcel!J36),2)</f>
        <v>1.95</v>
      </c>
      <c r="K36" s="8" t="s">
        <v>3</v>
      </c>
      <c r="L36" s="30">
        <f>ROUND(AVERAGE(Allegheny:Xcel!L36),2)</f>
        <v>2.22</v>
      </c>
      <c r="M36" s="8" t="s">
        <v>3</v>
      </c>
      <c r="N36" s="31">
        <f>AVERAGE(D36,F36,H36,J36,L36)</f>
        <v>2.194</v>
      </c>
      <c r="O36" t="s">
        <v>3</v>
      </c>
    </row>
    <row r="37" spans="2:15" ht="15">
      <c r="B37" t="s">
        <v>14</v>
      </c>
      <c r="D37" s="30">
        <f>ROUND(AVERAGE(Allegheny:Xcel!D37),2)</f>
        <v>2.37</v>
      </c>
      <c r="E37" s="8" t="s">
        <v>3</v>
      </c>
      <c r="F37" s="30">
        <f>ROUND(AVERAGE(Allegheny:Xcel!F37),2)</f>
        <v>2.28</v>
      </c>
      <c r="G37" s="8" t="s">
        <v>3</v>
      </c>
      <c r="H37" s="30">
        <f>ROUND(AVERAGE(Allegheny:Xcel!H37),2)</f>
        <v>2.03</v>
      </c>
      <c r="I37" s="8" t="s">
        <v>3</v>
      </c>
      <c r="J37" s="30">
        <f>ROUND(AVERAGE(Allegheny:Xcel!J37),2)</f>
        <v>1.9</v>
      </c>
      <c r="K37" s="8" t="s">
        <v>3</v>
      </c>
      <c r="L37" s="30">
        <f>ROUND(AVERAGE(Allegheny:Xcel!L37),2)</f>
        <v>2.17</v>
      </c>
      <c r="M37" s="8" t="s">
        <v>3</v>
      </c>
      <c r="N37" s="31">
        <f>AVERAGE(D37,F37,H37,J37,L37)</f>
        <v>2.15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30">
        <f>ROUND(AVERAGE(Allegheny:Xcel!D40),2)</f>
        <v>2.97</v>
      </c>
      <c r="E40" s="8" t="s">
        <v>3</v>
      </c>
      <c r="F40" s="30">
        <f>ROUND(AVERAGE(Allegheny:Xcel!F40),2)</f>
        <v>2.85</v>
      </c>
      <c r="G40" s="8" t="s">
        <v>3</v>
      </c>
      <c r="H40" s="30">
        <f>ROUND(AVERAGE(Allegheny:Xcel!H40),2)</f>
        <v>2.47</v>
      </c>
      <c r="I40" s="8" t="s">
        <v>3</v>
      </c>
      <c r="J40" s="30">
        <f>ROUND(AVERAGE(Allegheny:Xcel!J40),2)</f>
        <v>2.31</v>
      </c>
      <c r="K40" s="8" t="s">
        <v>3</v>
      </c>
      <c r="L40" s="30">
        <f>ROUND(AVERAGE(Allegheny:Xcel!L40),2)</f>
        <v>2.8</v>
      </c>
      <c r="M40" s="8" t="s">
        <v>3</v>
      </c>
      <c r="N40" s="31">
        <f>AVERAGE(D40,F40,H40,J40,L40)</f>
        <v>2.6800000000000006</v>
      </c>
      <c r="O40" t="s">
        <v>3</v>
      </c>
    </row>
    <row r="41" spans="2:15" ht="15">
      <c r="B41" t="s">
        <v>21</v>
      </c>
      <c r="D41" s="30">
        <f>ROUND(AVERAGE(Allegheny:Xcel!D41),2)</f>
        <v>2.37</v>
      </c>
      <c r="E41" s="8" t="s">
        <v>3</v>
      </c>
      <c r="F41" s="30">
        <f>ROUND(AVERAGE(Allegheny:Xcel!F41),2)</f>
        <v>2.29</v>
      </c>
      <c r="G41" s="8" t="s">
        <v>3</v>
      </c>
      <c r="H41" s="30">
        <f>ROUND(AVERAGE(Allegheny:Xcel!H41),2)</f>
        <v>2.03</v>
      </c>
      <c r="I41" s="8" t="s">
        <v>3</v>
      </c>
      <c r="J41" s="30">
        <f>ROUND(AVERAGE(Allegheny:Xcel!J41),2)</f>
        <v>1.9</v>
      </c>
      <c r="K41" s="8" t="s">
        <v>3</v>
      </c>
      <c r="L41" s="30">
        <f>ROUND(AVERAGE(Allegheny:Xcel!L41),2)</f>
        <v>2.18</v>
      </c>
      <c r="M41" s="8" t="s">
        <v>3</v>
      </c>
      <c r="N41" s="31">
        <f>AVERAGE(D41,F41,H41,J41,L41)</f>
        <v>2.154</v>
      </c>
      <c r="O41" t="s">
        <v>3</v>
      </c>
    </row>
    <row r="42" spans="2:15" ht="15">
      <c r="B42" t="s">
        <v>14</v>
      </c>
      <c r="D42" s="30">
        <f>ROUND(AVERAGE(Allegheny:Xcel!D42),2)</f>
        <v>2.34</v>
      </c>
      <c r="E42" s="8" t="s">
        <v>3</v>
      </c>
      <c r="F42" s="30">
        <f>ROUND(AVERAGE(Allegheny:Xcel!F42),2)</f>
        <v>2.25</v>
      </c>
      <c r="G42" s="8" t="s">
        <v>3</v>
      </c>
      <c r="H42" s="30">
        <f>ROUND(AVERAGE(Allegheny:Xcel!H42),2)</f>
        <v>1.99</v>
      </c>
      <c r="I42" s="8" t="s">
        <v>3</v>
      </c>
      <c r="J42" s="30">
        <f>ROUND(AVERAGE(Allegheny:Xcel!J42),2)</f>
        <v>1.86</v>
      </c>
      <c r="K42" s="8" t="s">
        <v>3</v>
      </c>
      <c r="L42" s="30">
        <f>ROUND(AVERAGE(Allegheny:Xcel!L42),2)</f>
        <v>2.13</v>
      </c>
      <c r="M42" s="8" t="s">
        <v>3</v>
      </c>
      <c r="N42" s="31">
        <f>AVERAGE(D42,F42,H42,J42,L42)</f>
        <v>2.114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ROUND(AVERAGE(Allegheny:Xcel!D45),3)</f>
        <v>0.009</v>
      </c>
      <c r="E45" s="14"/>
      <c r="F45" s="14">
        <f>ROUND(AVERAGE(Allegheny:Xcel!F45),3)</f>
        <v>0.031</v>
      </c>
      <c r="G45" s="14"/>
      <c r="H45" s="14">
        <f>ROUND(AVERAGE(Allegheny:Xcel!H45),3)</f>
        <v>0.017</v>
      </c>
      <c r="I45" s="14"/>
      <c r="J45" s="14">
        <f>ROUND(AVERAGE(Allegheny:Xcel!J45),3)</f>
        <v>0.026</v>
      </c>
      <c r="K45" s="14"/>
      <c r="L45" s="14">
        <f>ROUND(AVERAGE(Allegheny:Xcel!L45),3)</f>
        <v>0.02</v>
      </c>
      <c r="M45" s="3"/>
      <c r="N45" s="6">
        <f aca="true" t="shared" si="0" ref="N45:N50">AVERAGE(D45,F45,H45,J45,L45)</f>
        <v>0.0206</v>
      </c>
    </row>
    <row r="46" spans="2:14" ht="15">
      <c r="B46" t="s">
        <v>17</v>
      </c>
      <c r="D46" s="14">
        <f>ROUND(AVERAGE(Allegheny:Xcel!D46),3)</f>
        <v>0.316</v>
      </c>
      <c r="E46" s="15"/>
      <c r="F46" s="14">
        <f>ROUND(AVERAGE(Allegheny:Xcel!F46),3)</f>
        <v>0.263</v>
      </c>
      <c r="G46" s="15"/>
      <c r="H46" s="14">
        <f>ROUND(AVERAGE(Allegheny:Xcel!H46),3)</f>
        <v>0.409</v>
      </c>
      <c r="I46" s="15"/>
      <c r="J46" s="14">
        <f>ROUND(AVERAGE(Allegheny:Xcel!J46),3)</f>
        <v>0.294</v>
      </c>
      <c r="K46" s="15"/>
      <c r="L46" s="14">
        <f>ROUND(AVERAGE(Allegheny:Xcel!L46),3)</f>
        <v>0.281</v>
      </c>
      <c r="N46" s="6">
        <f t="shared" si="0"/>
        <v>0.31260000000000004</v>
      </c>
    </row>
    <row r="47" spans="2:14" ht="18">
      <c r="B47" s="40" t="s">
        <v>115</v>
      </c>
      <c r="D47" s="14">
        <f>ROUND(AVERAGE(Allegheny:Xcel!D47),3)</f>
        <v>1.104</v>
      </c>
      <c r="E47" s="15"/>
      <c r="F47" s="14">
        <f>ROUND(AVERAGE(Allegheny:Xcel!F47),3)</f>
        <v>1.272</v>
      </c>
      <c r="G47" s="15"/>
      <c r="H47" s="14">
        <f>ROUND(AVERAGE(Allegheny:Xcel!H47),3)</f>
        <v>1.28</v>
      </c>
      <c r="I47" s="15"/>
      <c r="J47" s="14">
        <f>ROUND(AVERAGE(Allegheny:Xcel!J47),3)</f>
        <v>0.906</v>
      </c>
      <c r="K47" s="15"/>
      <c r="L47" s="14">
        <f>ROUND(AVERAGE(Allegheny:Xcel!L47),3)</f>
        <v>0.886</v>
      </c>
      <c r="N47" s="6">
        <f t="shared" si="0"/>
        <v>1.0896000000000001</v>
      </c>
    </row>
    <row r="48" spans="2:14" ht="18">
      <c r="B48" s="40" t="s">
        <v>116</v>
      </c>
      <c r="D48" s="14">
        <f>ROUND(AVERAGE(Allegheny:Xcel!D48),3)</f>
        <v>0.197</v>
      </c>
      <c r="E48" s="15"/>
      <c r="F48" s="14">
        <f>ROUND(AVERAGE(Allegheny:Xcel!F48),3)</f>
        <v>0.197</v>
      </c>
      <c r="G48" s="15"/>
      <c r="H48" s="14">
        <f>ROUND(AVERAGE(Allegheny:Xcel!H48),3)</f>
        <v>0.203</v>
      </c>
      <c r="I48" s="15"/>
      <c r="J48" s="14">
        <f>ROUND(AVERAGE(Allegheny:Xcel!J48),3)</f>
        <v>0.182</v>
      </c>
      <c r="K48" s="15"/>
      <c r="L48" s="14">
        <f>ROUND(AVERAGE(Allegheny:Xcel!L48),3)</f>
        <v>0.177</v>
      </c>
      <c r="N48" s="6">
        <f t="shared" si="0"/>
        <v>0.19119999999999998</v>
      </c>
    </row>
    <row r="49" spans="2:15" ht="18">
      <c r="B49" s="40" t="s">
        <v>117</v>
      </c>
      <c r="D49" s="32">
        <f>ROUND(AVERAGE(Allegheny:Xcel!D49),2)</f>
        <v>4.2</v>
      </c>
      <c r="E49" t="s">
        <v>3</v>
      </c>
      <c r="F49" s="32">
        <f>ROUND(AVERAGE(Allegheny:Xcel!F49),2)</f>
        <v>4.21</v>
      </c>
      <c r="G49" t="s">
        <v>3</v>
      </c>
      <c r="H49" s="32">
        <f>ROUND(AVERAGE(Allegheny:Xcel!H49),2)</f>
        <v>4.34</v>
      </c>
      <c r="I49" t="s">
        <v>3</v>
      </c>
      <c r="J49" s="32">
        <f>ROUND(AVERAGE(Allegheny:Xcel!J49),2)</f>
        <v>3.98</v>
      </c>
      <c r="K49" t="s">
        <v>3</v>
      </c>
      <c r="L49" s="32">
        <f>ROUND(AVERAGE(Allegheny:Xcel!L49),2)</f>
        <v>3.57</v>
      </c>
      <c r="M49" t="s">
        <v>3</v>
      </c>
      <c r="N49" s="33">
        <f t="shared" si="0"/>
        <v>4.0600000000000005</v>
      </c>
      <c r="O49" t="s">
        <v>3</v>
      </c>
    </row>
    <row r="50" spans="2:15" ht="18">
      <c r="B50" s="40" t="s">
        <v>118</v>
      </c>
      <c r="D50" s="32">
        <f>ROUND(AVERAGE(Allegheny:Xcel!D50),2)</f>
        <v>4.12</v>
      </c>
      <c r="E50" t="s">
        <v>3</v>
      </c>
      <c r="F50" s="32">
        <f>ROUND(AVERAGE(Allegheny:Xcel!F50),2)</f>
        <v>4.83</v>
      </c>
      <c r="G50" t="s">
        <v>3</v>
      </c>
      <c r="H50" s="32">
        <f>ROUND(AVERAGE(Allegheny:Xcel!H50),2)</f>
        <v>5.2</v>
      </c>
      <c r="I50" t="s">
        <v>3</v>
      </c>
      <c r="J50" s="32">
        <f>ROUND(AVERAGE(Allegheny:Xcel!J50),2)</f>
        <v>4.07</v>
      </c>
      <c r="K50" t="s">
        <v>3</v>
      </c>
      <c r="L50" s="32">
        <f>ROUND(AVERAGE(Allegheny:Xcel!L50),2)</f>
        <v>3.83</v>
      </c>
      <c r="M50" t="s">
        <v>3</v>
      </c>
      <c r="N50" s="33">
        <f t="shared" si="0"/>
        <v>4.409999999999999</v>
      </c>
      <c r="O50" t="s">
        <v>3</v>
      </c>
    </row>
    <row r="52" ht="15">
      <c r="A52" t="s">
        <v>4</v>
      </c>
    </row>
  </sheetData>
  <mergeCells count="4">
    <mergeCell ref="D6:L6"/>
    <mergeCell ref="A1:O1"/>
    <mergeCell ref="A2:O2"/>
    <mergeCell ref="A3:O3"/>
  </mergeCells>
  <printOptions/>
  <pageMargins left="1.22" right="0" top="1.5" bottom="1" header="0.5" footer="0.5"/>
  <pageSetup horizontalDpi="600" verticalDpi="600" orientation="portrait" scale="62" r:id="rId1"/>
  <headerFooter alignWithMargins="0">
    <oddHeader>&amp;R&amp;16Attachment PRM-4
Page 1 of 3
</oddHead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bestFit="1" customWidth="1"/>
    <col min="11" max="11" width="3.77734375" style="0" customWidth="1"/>
    <col min="12" max="12" width="10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DOMINION RESOURCES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30201</v>
      </c>
      <c r="F8" s="41">
        <f>F78+F79+F81-F103</f>
        <v>29554</v>
      </c>
      <c r="H8" s="41">
        <f>H78+H79+H81-H103</f>
        <v>28452</v>
      </c>
      <c r="J8" s="41">
        <f>J78+J79+J81-J103</f>
        <v>26498</v>
      </c>
      <c r="L8" s="41">
        <f>L78+L79+L81-L103</f>
        <v>23068</v>
      </c>
    </row>
    <row r="9" spans="2:12" ht="15">
      <c r="B9" t="s">
        <v>5</v>
      </c>
      <c r="D9" s="12">
        <f>D80</f>
        <v>1618</v>
      </c>
      <c r="F9" s="12">
        <f>F80</f>
        <v>573</v>
      </c>
      <c r="H9" s="12">
        <f>H80</f>
        <v>1452</v>
      </c>
      <c r="J9" s="12">
        <f>J80</f>
        <v>1193</v>
      </c>
      <c r="L9" s="12">
        <f>L80</f>
        <v>1859</v>
      </c>
    </row>
    <row r="10" spans="2:12" ht="15.75" thickBot="1">
      <c r="B10" t="s">
        <v>7</v>
      </c>
      <c r="D10" s="13">
        <f>D8+D9</f>
        <v>31819</v>
      </c>
      <c r="F10" s="13">
        <f>F8+F9</f>
        <v>30127</v>
      </c>
      <c r="H10" s="13">
        <f>H8+H9</f>
        <v>29904</v>
      </c>
      <c r="J10" s="13">
        <f>J8+J9</f>
        <v>27691</v>
      </c>
      <c r="L10" s="13">
        <f>L8+L9</f>
        <v>24927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25</v>
      </c>
      <c r="E13" s="8" t="s">
        <v>3</v>
      </c>
      <c r="F13" s="36">
        <f>ROUND(AVERAGE(F108:F109)/F105,0)</f>
        <v>17</v>
      </c>
      <c r="G13" s="8" t="s">
        <v>3</v>
      </c>
      <c r="H13" s="36">
        <f>ROUND(AVERAGE(H108:H109)/H105,0)</f>
        <v>20</v>
      </c>
      <c r="I13" s="8" t="s">
        <v>3</v>
      </c>
      <c r="J13" s="36">
        <f>ROUND(AVERAGE(J108:J109)/J105,0)</f>
        <v>11</v>
      </c>
      <c r="K13" s="8" t="s">
        <v>3</v>
      </c>
      <c r="L13" s="36">
        <f>ROUND(AVERAGE(L108:L109)/L105,0)</f>
        <v>29</v>
      </c>
      <c r="M13" s="8" t="s">
        <v>3</v>
      </c>
      <c r="N13" s="37">
        <f>AVERAGE(D13,F13,H13,J13,L13)</f>
        <v>20.4</v>
      </c>
      <c r="O13" s="8" t="s">
        <v>3</v>
      </c>
    </row>
    <row r="14" spans="2:14" ht="15">
      <c r="B14" t="s">
        <v>20</v>
      </c>
      <c r="D14" s="3">
        <f>ROUND(AVERAGE(D108:D109)/AVERAGE(D112,F112),3)</f>
        <v>2.414</v>
      </c>
      <c r="E14" s="3"/>
      <c r="F14" s="3">
        <f>ROUND(AVERAGE(F108:F109)/AVERAGE(F112,H112),3)</f>
        <v>1.963</v>
      </c>
      <c r="G14" s="3"/>
      <c r="H14" s="3">
        <f>ROUND(AVERAGE(H108:H109)/AVERAGE(H112,J112),3)</f>
        <v>1.795</v>
      </c>
      <c r="I14" s="3"/>
      <c r="J14" s="3">
        <f>ROUND(AVERAGE(J108:J109)/AVERAGE(J112,L112),3)</f>
        <v>1.582</v>
      </c>
      <c r="K14" s="3"/>
      <c r="L14" s="3">
        <f>ROUND(AVERAGE(L108:L109)/AVERAGE(L112,N112),3)</f>
        <v>2.083</v>
      </c>
      <c r="M14" s="3"/>
      <c r="N14" s="6">
        <f>AVERAGE(D14,F14,H14,J14,L14)</f>
        <v>1.9674</v>
      </c>
    </row>
    <row r="15" spans="2:14" ht="15">
      <c r="B15" t="s">
        <v>9</v>
      </c>
      <c r="D15" s="3">
        <f>ROUND(D106/AVERAGE(D108:D109),3)</f>
        <v>0.035</v>
      </c>
      <c r="E15" s="3"/>
      <c r="F15" s="3">
        <f>ROUND(F106/AVERAGE(F108:F109),3)</f>
        <v>0.04</v>
      </c>
      <c r="G15" s="3"/>
      <c r="H15" s="3">
        <f>ROUND(H106/AVERAGE(H108:H109),3)</f>
        <v>0.044</v>
      </c>
      <c r="I15" s="3"/>
      <c r="J15" s="3">
        <f>ROUND(J106/AVERAGE(J108:J109),3)</f>
        <v>0.05</v>
      </c>
      <c r="K15" s="3"/>
      <c r="L15" s="3">
        <f>ROUND(L106/AVERAGE(L108:L109),3)</f>
        <v>0.041</v>
      </c>
      <c r="M15" s="3"/>
      <c r="N15" s="6">
        <f>AVERAGE(D15,F15,H15,J15,L15)</f>
        <v>0.042</v>
      </c>
    </row>
    <row r="16" spans="2:14" ht="15">
      <c r="B16" t="s">
        <v>10</v>
      </c>
      <c r="D16" s="3">
        <f>ROUND(D96/D66,3)</f>
        <v>0.895</v>
      </c>
      <c r="E16" s="3"/>
      <c r="F16" s="3">
        <f>ROUND(F96/F66,3)</f>
        <v>0.681</v>
      </c>
      <c r="G16" s="3"/>
      <c r="H16" s="3">
        <f>ROUND(H96/H66,3)</f>
        <v>0.869</v>
      </c>
      <c r="I16" s="3"/>
      <c r="J16" s="3">
        <f>ROUND(J96/J66,3)</f>
        <v>0.531</v>
      </c>
      <c r="K16" s="3"/>
      <c r="L16" s="3">
        <f>ROUND(L96/L66,3)</f>
        <v>1.193</v>
      </c>
      <c r="M16" s="3"/>
      <c r="N16" s="6">
        <f>AVERAGE(D16,F16,H16,J16,L16)</f>
        <v>0.8338000000000001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0.562</v>
      </c>
      <c r="E20" s="3"/>
      <c r="F20" s="3">
        <f>ROUND((+F76+F79)/F8,3)</f>
        <v>0.571</v>
      </c>
      <c r="G20" s="3"/>
      <c r="H20" s="3">
        <f>ROUND((+H76+H79)/H8,3)</f>
        <v>0.598</v>
      </c>
      <c r="I20" s="3"/>
      <c r="J20" s="3">
        <f>ROUND((+J76+J79)/J8,3)</f>
        <v>0.588</v>
      </c>
      <c r="K20" s="3"/>
      <c r="L20" s="3">
        <f>ROUND((+L76+L79)/L8,3)</f>
        <v>0.633</v>
      </c>
      <c r="M20" s="3"/>
      <c r="N20" s="6">
        <f>AVERAGE(D20,F20,H20,J20,L20)</f>
        <v>0.5904</v>
      </c>
    </row>
    <row r="21" spans="2:14" ht="15">
      <c r="B21" s="38" t="s">
        <v>108</v>
      </c>
      <c r="D21" s="3">
        <f>ROUND((SUM(D69:D75)+D81)/D8,3)</f>
        <v>0.009</v>
      </c>
      <c r="E21" s="3"/>
      <c r="F21" s="3">
        <f>ROUND((SUM(F69:F75)+F81)/F8,3)</f>
        <v>0.009</v>
      </c>
      <c r="G21" s="3"/>
      <c r="H21" s="3">
        <f>ROUND((SUM(H69:H75)+H81)/H8,3)</f>
        <v>0.009</v>
      </c>
      <c r="I21" s="3"/>
      <c r="J21" s="3">
        <f>ROUND((SUM(J69:J75)+J81)/J8,3)</f>
        <v>0.01</v>
      </c>
      <c r="K21" s="3"/>
      <c r="L21" s="3">
        <f>ROUND((SUM(L69:L75)+L81)/L8,3)</f>
        <v>0.017</v>
      </c>
      <c r="M21" s="3"/>
      <c r="N21" s="6">
        <f>AVERAGE(D21,F21,H21,J21,L21)</f>
        <v>0.0108</v>
      </c>
    </row>
    <row r="22" spans="2:14" ht="18">
      <c r="B22" s="39" t="s">
        <v>109</v>
      </c>
      <c r="D22" s="4">
        <f>ROUND((D68-D103)/D8,3)</f>
        <v>0.429</v>
      </c>
      <c r="E22" s="3"/>
      <c r="F22" s="4">
        <f>ROUND((F68-F103)/F8,3)</f>
        <v>0.42</v>
      </c>
      <c r="G22" s="3"/>
      <c r="H22" s="4">
        <f>ROUND((H68-H103)/H8,3)</f>
        <v>0.392</v>
      </c>
      <c r="I22" s="3"/>
      <c r="J22" s="4">
        <f>ROUND((J68-J103)/J8,3)</f>
        <v>0.402</v>
      </c>
      <c r="K22" s="3"/>
      <c r="L22" s="4">
        <f>ROUND((L68-L103)/L8,3)</f>
        <v>0.35</v>
      </c>
      <c r="M22" s="3"/>
      <c r="N22" s="9">
        <f>AVERAGE(D22,F22,H22,J22,L22)</f>
        <v>0.39860000000000007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0.999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0.585</v>
      </c>
      <c r="E25" s="3"/>
      <c r="F25" s="3">
        <f>ROUND((+F76+F79+F80)/F10,3)</f>
        <v>0.579</v>
      </c>
      <c r="G25" s="3"/>
      <c r="H25" s="3">
        <f>ROUND((+H76+H79+H80)/H10,3)</f>
        <v>0.618</v>
      </c>
      <c r="I25" s="3"/>
      <c r="J25" s="3">
        <f>ROUND((+J76+J79+J80)/J10,3)</f>
        <v>0.606</v>
      </c>
      <c r="K25" s="3"/>
      <c r="L25" s="3">
        <f>ROUND((+L76+L79+L80)/L10,3)</f>
        <v>0.66</v>
      </c>
      <c r="M25" s="3"/>
      <c r="N25" s="6">
        <f>AVERAGE(D25,F25,H25,J25,L25)</f>
        <v>0.6096</v>
      </c>
    </row>
    <row r="26" spans="2:14" ht="15">
      <c r="B26" s="38" t="s">
        <v>108</v>
      </c>
      <c r="D26" s="3">
        <f>ROUND((SUM(D69:D75)+D81)/D10,3)</f>
        <v>0.008</v>
      </c>
      <c r="E26" s="3"/>
      <c r="F26" s="3">
        <f>ROUND((SUM(F69:F75)+F81)/F10,3)</f>
        <v>0.009</v>
      </c>
      <c r="G26" s="3"/>
      <c r="H26" s="3">
        <f>ROUND((SUM(H69:H75)+H81)/H10,3)</f>
        <v>0.009</v>
      </c>
      <c r="I26" s="3"/>
      <c r="J26" s="3">
        <f>ROUND((SUM(J69:J75)+J81)/J10,3)</f>
        <v>0.009</v>
      </c>
      <c r="K26" s="3"/>
      <c r="L26" s="3">
        <f>ROUND((SUM(L69:L75)+L81)/L10,3)</f>
        <v>0.015</v>
      </c>
      <c r="M26" s="3"/>
      <c r="N26" s="6">
        <f>AVERAGE(D26,F26,H26,J26,L26)</f>
        <v>0.01</v>
      </c>
    </row>
    <row r="27" spans="2:14" ht="18">
      <c r="B27" s="39" t="s">
        <v>109</v>
      </c>
      <c r="D27" s="4">
        <f>ROUND((D68-D103)/D10,3)</f>
        <v>0.407</v>
      </c>
      <c r="E27" s="3"/>
      <c r="F27" s="4">
        <f>ROUND((F68-F103)/F10,3)</f>
        <v>0.412</v>
      </c>
      <c r="G27" s="3"/>
      <c r="H27" s="4">
        <f>ROUND((H68-H103)/H10,3)</f>
        <v>0.373</v>
      </c>
      <c r="I27" s="3"/>
      <c r="J27" s="4">
        <f>ROUND((J68-J103)/J10,3)</f>
        <v>0.385</v>
      </c>
      <c r="K27" s="3"/>
      <c r="L27" s="4">
        <f>ROUND((L68-L103)/L10,3)</f>
        <v>0.324</v>
      </c>
      <c r="M27" s="3"/>
      <c r="N27" s="9">
        <f>AVERAGE(D27,F27,H27,J27,L27)</f>
        <v>0.3802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0.9990000000000001</v>
      </c>
      <c r="M28" s="3"/>
      <c r="N28" s="10">
        <f>AVERAGE(D28,F28,H28,J28,L28)</f>
        <v>0.9998000000000001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0.081</v>
      </c>
      <c r="E30" s="3"/>
      <c r="F30" s="3">
        <f>ROUND(+F66/(((F68-F103)+(H68-H103))/2),3)</f>
        <v>0.107</v>
      </c>
      <c r="G30" s="3"/>
      <c r="H30" s="3">
        <f>ROUND(+H66/(((H68-H103)+(J68-J103))/2),3)</f>
        <v>0.087</v>
      </c>
      <c r="I30" s="3"/>
      <c r="J30" s="3">
        <f>ROUND(+J66/(((J68-J103)+(L68-L103))/2),3)</f>
        <v>0.145</v>
      </c>
      <c r="K30" s="3"/>
      <c r="L30" s="3">
        <f>ROUND(+L66/(((L68-L103)+(N68))/2),3)</f>
        <v>0.072</v>
      </c>
      <c r="M30" s="3"/>
      <c r="N30" s="6">
        <f>AVERAGE(D30,F30,H30,J30,L30)</f>
        <v>0.09840000000000002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0.865</v>
      </c>
      <c r="E32" s="3"/>
      <c r="F32" s="3">
        <f>ROUND((+F58-F57)/F56,3)</f>
        <v>0.805</v>
      </c>
      <c r="G32" s="3"/>
      <c r="H32" s="3">
        <f>ROUND((+H58-H57)/H56,3)</f>
        <v>0.772</v>
      </c>
      <c r="I32" s="3"/>
      <c r="J32" s="3">
        <f>ROUND((+J58-J57)/J56,3)</f>
        <v>0.718</v>
      </c>
      <c r="K32" s="3"/>
      <c r="L32" s="3">
        <f>ROUND((+L58-L57)/L56,3)</f>
        <v>0.831</v>
      </c>
      <c r="M32" s="3"/>
      <c r="N32" s="6">
        <f>AVERAGE(D32,F32,H32,J32,L32)</f>
        <v>0.7982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2.52</v>
      </c>
      <c r="E35" s="8" t="s">
        <v>3</v>
      </c>
      <c r="F35" s="8">
        <f>ROUND(((+F66+F65+F64+F63+F61+F59+F57)/F61),2)</f>
        <v>2.99</v>
      </c>
      <c r="G35" s="8" t="s">
        <v>3</v>
      </c>
      <c r="H35" s="8">
        <f>ROUND(((+H66+H65+H64+H63+H61+H59+H57)/H61),2)</f>
        <v>2.48</v>
      </c>
      <c r="I35" s="8" t="s">
        <v>3</v>
      </c>
      <c r="J35" s="8">
        <f>ROUND(((+J66+J65+J64+J63+J61+J59+J57)/J61),2)</f>
        <v>3.16</v>
      </c>
      <c r="K35" s="8" t="s">
        <v>3</v>
      </c>
      <c r="L35" s="8">
        <f>ROUND(((+L66+L65+L64+L63+L61+L59+L57)/L61),2)</f>
        <v>1.92</v>
      </c>
      <c r="M35" s="8" t="s">
        <v>3</v>
      </c>
      <c r="N35" s="31">
        <f>AVERAGE(D35,F35,H35,J35,L35)</f>
        <v>2.614</v>
      </c>
      <c r="O35" t="s">
        <v>3</v>
      </c>
    </row>
    <row r="36" spans="2:15" ht="15">
      <c r="B36" t="s">
        <v>21</v>
      </c>
      <c r="D36" s="8">
        <f>ROUND(((+D66+D65+D64+D63+D61)/(D61)),2)</f>
        <v>1.98</v>
      </c>
      <c r="E36" s="8" t="s">
        <v>3</v>
      </c>
      <c r="F36" s="8">
        <f>ROUND(((+F66+F65+F64+F63+F61)/(F61)),2)</f>
        <v>2.29</v>
      </c>
      <c r="G36" s="8" t="s">
        <v>3</v>
      </c>
      <c r="H36" s="8">
        <f>ROUND(((+H66+H65+H64+H63+H61)/(H61)),2)</f>
        <v>1.91</v>
      </c>
      <c r="I36" s="8" t="s">
        <v>3</v>
      </c>
      <c r="J36" s="8">
        <f>ROUND(((+J66+J65+J64+J63+J61)/(J61)),2)</f>
        <v>2.44</v>
      </c>
      <c r="K36" s="8" t="s">
        <v>3</v>
      </c>
      <c r="L36" s="8">
        <f>ROUND(((+L66+L65+L64+L63+L61)/(L61)),2)</f>
        <v>1.55</v>
      </c>
      <c r="M36" s="8" t="s">
        <v>3</v>
      </c>
      <c r="N36" s="31">
        <f>AVERAGE(D36,F36,H36,J36,L36)</f>
        <v>2.034</v>
      </c>
      <c r="O36" t="s">
        <v>3</v>
      </c>
    </row>
    <row r="37" spans="2:15" ht="15">
      <c r="B37" t="s">
        <v>14</v>
      </c>
      <c r="D37" s="8">
        <f>ROUND(((+D66+D65+D64+D63+D61)/(D61+D63+D64+D65)),2)</f>
        <v>1.95</v>
      </c>
      <c r="E37" s="8" t="s">
        <v>3</v>
      </c>
      <c r="F37" s="8">
        <f>ROUND(((+F66+F65+F64+F63+F61)/(F61+F63+F64+F65)),2)</f>
        <v>2.25</v>
      </c>
      <c r="G37" s="8" t="s">
        <v>3</v>
      </c>
      <c r="H37" s="8">
        <f>ROUND(((+H66+H65+H64+H63+H61)/(H61+H63+H64+H65)),2)</f>
        <v>1.89</v>
      </c>
      <c r="I37" s="8" t="s">
        <v>3</v>
      </c>
      <c r="J37" s="8">
        <f>ROUND(((+J66+J65+J64+J63+J61)/(J61+J63+J64+J65)),2)</f>
        <v>2.44</v>
      </c>
      <c r="K37" s="8" t="s">
        <v>3</v>
      </c>
      <c r="L37" s="8">
        <f>ROUND(((+L66+L65+L64+L63+L61)/(L61+L63+L64+L65)),2)</f>
        <v>1.55</v>
      </c>
      <c r="M37" s="8" t="s">
        <v>3</v>
      </c>
      <c r="N37" s="31">
        <f>AVERAGE(D37,F37,H37,J37,L37)</f>
        <v>2.016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2.52</v>
      </c>
      <c r="E40" s="8" t="s">
        <v>3</v>
      </c>
      <c r="F40" s="8">
        <f>ROUND(((+F66+F65+F64+F63-F62+F61+F59+F57)/F61),2)</f>
        <v>2.99</v>
      </c>
      <c r="G40" s="8" t="s">
        <v>3</v>
      </c>
      <c r="H40" s="8">
        <f>ROUND(((+H66+H65+H64+H63-H62+H61+H59+H57)/H61),2)</f>
        <v>2.48</v>
      </c>
      <c r="I40" s="8" t="s">
        <v>3</v>
      </c>
      <c r="J40" s="8">
        <f>ROUND(((+J66+J65+J64+J63-J62+J61+J59+J57)/J61),2)</f>
        <v>3.16</v>
      </c>
      <c r="K40" s="8" t="s">
        <v>3</v>
      </c>
      <c r="L40" s="8">
        <f>ROUND(((+L66+L65+L64+L63-L62+L61+L59+L57)/L61),2)</f>
        <v>1.92</v>
      </c>
      <c r="M40" s="8" t="s">
        <v>3</v>
      </c>
      <c r="N40" s="31">
        <f>AVERAGE(D40,F40,H40,J40,L40)</f>
        <v>2.614</v>
      </c>
      <c r="O40" t="s">
        <v>3</v>
      </c>
    </row>
    <row r="41" spans="2:15" ht="15">
      <c r="B41" t="s">
        <v>21</v>
      </c>
      <c r="D41" s="8">
        <f>ROUND(((+D66+D65+D64+D63-D62+D61)/D61),2)</f>
        <v>1.98</v>
      </c>
      <c r="E41" s="8" t="s">
        <v>3</v>
      </c>
      <c r="F41" s="8">
        <f>ROUND(((+F66+F65+F64+F63-F62+F61)/F61),2)</f>
        <v>2.29</v>
      </c>
      <c r="G41" s="8" t="s">
        <v>3</v>
      </c>
      <c r="H41" s="8">
        <f>ROUND(((+H66+H65+H64+H63-H62+H61)/H61),2)</f>
        <v>1.91</v>
      </c>
      <c r="I41" s="8" t="s">
        <v>3</v>
      </c>
      <c r="J41" s="8">
        <f>ROUND(((+J66+J65+J64+J63-J62+J61)/J61),2)</f>
        <v>2.44</v>
      </c>
      <c r="K41" s="8" t="s">
        <v>3</v>
      </c>
      <c r="L41" s="8">
        <f>ROUND(((+L66+L65+L64+L63-L62+L61)/L61),2)</f>
        <v>1.55</v>
      </c>
      <c r="M41" s="8" t="s">
        <v>3</v>
      </c>
      <c r="N41" s="31">
        <f>AVERAGE(D41,F41,H41,J41,L41)</f>
        <v>2.034</v>
      </c>
      <c r="O41" t="s">
        <v>3</v>
      </c>
    </row>
    <row r="42" spans="2:15" ht="15">
      <c r="B42" t="s">
        <v>14</v>
      </c>
      <c r="D42" s="8">
        <f>ROUND(((+D66+D65+D64+D63-D62+D61)/(D61+D63+D64+D65)),2)</f>
        <v>1.95</v>
      </c>
      <c r="E42" s="8" t="s">
        <v>3</v>
      </c>
      <c r="F42" s="8">
        <f>ROUND(((+F66+F65+F64+F63-F62+F61)/(F61+F63+F64+F65)),2)</f>
        <v>2.25</v>
      </c>
      <c r="G42" s="8" t="s">
        <v>3</v>
      </c>
      <c r="H42" s="8">
        <f>ROUND(((+H66+H65+H64+H63-H62+H61)/(H61+H63+H64+H65)),2)</f>
        <v>1.89</v>
      </c>
      <c r="I42" s="8" t="s">
        <v>3</v>
      </c>
      <c r="J42" s="8">
        <f>ROUND(((+J66+J65+J64+J63-J62+J61)/(J61+J63+J64+J65)),2)</f>
        <v>2.44</v>
      </c>
      <c r="K42" s="8" t="s">
        <v>3</v>
      </c>
      <c r="L42" s="8">
        <f>ROUND(((+L66+L65+L64+L63-L62+L61)/(L61+L63+L64+L65)),2)</f>
        <v>1.55</v>
      </c>
      <c r="M42" s="8" t="s">
        <v>3</v>
      </c>
      <c r="N42" s="31">
        <f>AVERAGE(D42,F42,H42,J42,L42)</f>
        <v>2.016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0.357</v>
      </c>
      <c r="E46" s="22"/>
      <c r="F46" s="21">
        <f>ROUND((F57+F59)/(F57+F59+F66+F63+F64+F65),3)</f>
        <v>0.354</v>
      </c>
      <c r="G46" s="22"/>
      <c r="H46" s="21">
        <f>ROUND((H57+H59)/(H57+H59+H66+H63+H64+H65),3)</f>
        <v>0.382</v>
      </c>
      <c r="I46" s="22"/>
      <c r="J46" s="21">
        <f>ROUND((J57+J59)/(J57+J59+J66+J63+J64+J65),3)</f>
        <v>0.333</v>
      </c>
      <c r="K46" s="22"/>
      <c r="L46" s="21">
        <f>ROUND((L57+L59)/(L57+L59+L66+L63+L64+L65),3)</f>
        <v>0.405</v>
      </c>
      <c r="N46" s="6">
        <f t="shared" si="0"/>
        <v>0.36619999999999997</v>
      </c>
    </row>
    <row r="47" spans="2:14" ht="18">
      <c r="B47" s="40" t="s">
        <v>115</v>
      </c>
      <c r="D47" s="14">
        <f>ROUND(((+D82+D83+D84+D85+D86-D87+D88-D90-D91)/(+D89-D87)),3)</f>
        <v>0.633</v>
      </c>
      <c r="E47" s="15"/>
      <c r="F47" s="14">
        <f>ROUND(((+F82+F83+F84+F85+F86-F87+F88-F90-F91)/(+F89-F87)),3)</f>
        <v>0.851</v>
      </c>
      <c r="G47" s="15"/>
      <c r="H47" s="14">
        <f>ROUND(((+H82+H83+H84+H85+H86-H87+H88-H90-H91)/(+H89-H87)),3)</f>
        <v>0.595</v>
      </c>
      <c r="I47" s="15"/>
      <c r="J47" s="14">
        <f>ROUND(((+J82+J83+J84+J85+J86-J87+J88-J90-J91)/(+J89-J87)),3)</f>
        <v>0.897</v>
      </c>
      <c r="K47" s="15"/>
      <c r="L47" s="14">
        <f>ROUND(((+L82+L83+L84+L85+L86-L87+L88-L90-L91)/(+L89-L87)),3)</f>
        <v>0.881</v>
      </c>
      <c r="N47" s="6">
        <f t="shared" si="0"/>
        <v>0.7714000000000001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0.169</v>
      </c>
      <c r="E48" s="15"/>
      <c r="F48" s="14">
        <f>ROUND(((+F82+F83+F84+F85+F86-F87+F88)/(AVERAGE(F76,H76)+AVERAGE(F79,H79)+AVERAGE(F80,H80))),3)</f>
        <v>0.178</v>
      </c>
      <c r="G48" s="15"/>
      <c r="H48" s="14">
        <f>ROUND(((+H82+H83+H84+H85+H86-H87+H88)/(AVERAGE(H76,J76)+AVERAGE(H79,J79)+AVERAGE(H80,J80))),3)</f>
        <v>0.163</v>
      </c>
      <c r="I48" s="15"/>
      <c r="J48" s="14">
        <f>ROUND(((+J82+J83+J84+J85+J86-J87+J88)/(AVERAGE(J76,L76)+AVERAGE(J79,L79)+AVERAGE(J80,L80))),3)</f>
        <v>0.196</v>
      </c>
      <c r="K48" s="15"/>
      <c r="L48" s="14">
        <f>ROUND(((+L82+L83+L84+L85+L86-L87+L88)/(AVERAGE(L76,N76)+AVERAGE(L79,N79)+AVERAGE(L80,N80))),3)</f>
        <v>0.168</v>
      </c>
      <c r="N48" s="6">
        <f t="shared" si="0"/>
        <v>0.1748</v>
      </c>
    </row>
    <row r="49" spans="2:15" ht="18">
      <c r="B49" s="40" t="s">
        <v>117</v>
      </c>
      <c r="D49" s="32">
        <f>ROUND(((+D82+D83+D84+D85+D86-D87+D88+D92)/D61),2)</f>
        <v>3.77</v>
      </c>
      <c r="E49" t="s">
        <v>3</v>
      </c>
      <c r="F49" s="32">
        <f>ROUND(((+F82+F83+F84+F85+F86-F87+F88+F92)/F61),2)</f>
        <v>4.16</v>
      </c>
      <c r="G49" t="s">
        <v>3</v>
      </c>
      <c r="H49" s="32">
        <f>ROUND(((+H82+H83+H84+H85+H86-H87+H88+H92)/H61),2)</f>
        <v>3.61</v>
      </c>
      <c r="I49" t="s">
        <v>3</v>
      </c>
      <c r="J49" s="32">
        <f>ROUND(((+J82+J83+J84+J85+J86-J87+J88+J92)/J61),2)</f>
        <v>4.41</v>
      </c>
      <c r="K49" t="s">
        <v>3</v>
      </c>
      <c r="L49" s="32">
        <f>ROUND(((+L82+L83+L84+L85+L86-L87+L88+L92)/L61),2)</f>
        <v>3.42</v>
      </c>
      <c r="M49" t="s">
        <v>3</v>
      </c>
      <c r="N49" s="33">
        <f t="shared" si="0"/>
        <v>3.8739999999999997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3.3</v>
      </c>
      <c r="E50" t="s">
        <v>3</v>
      </c>
      <c r="F50" s="32">
        <f>ROUND(((+F82+F83+F84+F85+F86-F87+F88-F91)/+F90),2)</f>
        <v>3.72</v>
      </c>
      <c r="G50" t="s">
        <v>3</v>
      </c>
      <c r="H50" s="32">
        <f>ROUND(((+H82+H83+H84+H85+H86-H87+H88-H91)/+H90),2)</f>
        <v>3.48</v>
      </c>
      <c r="I50" t="s">
        <v>3</v>
      </c>
      <c r="J50" s="32">
        <f>ROUND(((+J82+J83+J84+J85+J86-J87+J88-J91)/+J90),2)</f>
        <v>4.51</v>
      </c>
      <c r="K50" t="s">
        <v>3</v>
      </c>
      <c r="L50" s="32">
        <f>ROUND(((+L82+L83+L84+L85+L86-L87+L88-L91)/+L90),2)</f>
        <v>3.94</v>
      </c>
      <c r="M50" t="s">
        <v>3</v>
      </c>
      <c r="N50" s="33">
        <f t="shared" si="0"/>
        <v>3.79</v>
      </c>
      <c r="O50" t="s">
        <v>3</v>
      </c>
    </row>
    <row r="52" ht="15">
      <c r="A52" t="s">
        <v>4</v>
      </c>
    </row>
    <row r="54" spans="1:14" ht="15.75">
      <c r="A54" s="23" t="s">
        <v>80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18041</v>
      </c>
      <c r="E56" s="26"/>
      <c r="F56" s="26">
        <v>13972</v>
      </c>
      <c r="G56" s="26"/>
      <c r="H56" s="26">
        <v>12078</v>
      </c>
      <c r="I56" s="26"/>
      <c r="J56" s="26">
        <v>10218</v>
      </c>
      <c r="K56" s="26"/>
      <c r="L56" s="26">
        <v>10558</v>
      </c>
      <c r="M56" s="26"/>
      <c r="N56" s="26">
        <v>9260</v>
      </c>
    </row>
    <row r="57" spans="1:14" ht="15">
      <c r="A57" s="24" t="s">
        <v>23</v>
      </c>
      <c r="B57" s="24"/>
      <c r="C57" s="24"/>
      <c r="D57" s="26">
        <v>582</v>
      </c>
      <c r="E57" s="26"/>
      <c r="F57" s="26">
        <v>700</v>
      </c>
      <c r="G57" s="26"/>
      <c r="H57" s="26">
        <v>597</v>
      </c>
      <c r="I57" s="26"/>
      <c r="J57" s="26">
        <v>681</v>
      </c>
      <c r="K57" s="26"/>
      <c r="L57" s="26">
        <v>370</v>
      </c>
      <c r="M57" s="26"/>
      <c r="N57" s="26">
        <v>183</v>
      </c>
    </row>
    <row r="58" spans="1:14" ht="15">
      <c r="A58" s="24" t="s">
        <v>24</v>
      </c>
      <c r="B58" s="24"/>
      <c r="C58" s="24"/>
      <c r="D58" s="26">
        <v>16184</v>
      </c>
      <c r="E58" s="26"/>
      <c r="F58" s="26">
        <v>11943</v>
      </c>
      <c r="G58" s="26"/>
      <c r="H58" s="26">
        <v>9918</v>
      </c>
      <c r="I58" s="26"/>
      <c r="J58" s="26">
        <v>8014</v>
      </c>
      <c r="K58" s="26"/>
      <c r="L58" s="26">
        <v>9143</v>
      </c>
      <c r="M58" s="26"/>
      <c r="N58" s="26">
        <v>7914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2025</v>
      </c>
      <c r="E60" s="26"/>
      <c r="F60" s="26">
        <v>2203</v>
      </c>
      <c r="G60" s="26"/>
      <c r="H60" s="26">
        <v>1924</v>
      </c>
      <c r="I60" s="26"/>
      <c r="J60" s="26">
        <v>2307</v>
      </c>
      <c r="K60" s="26"/>
      <c r="L60" s="26">
        <v>1541</v>
      </c>
      <c r="M60" s="26"/>
      <c r="N60" s="26">
        <v>1441</v>
      </c>
    </row>
    <row r="61" spans="1:14" ht="15">
      <c r="A61" s="24" t="s">
        <v>27</v>
      </c>
      <c r="B61" s="24"/>
      <c r="C61" s="24"/>
      <c r="D61" s="26">
        <v>1074</v>
      </c>
      <c r="E61" s="26"/>
      <c r="F61" s="26">
        <v>993</v>
      </c>
      <c r="G61" s="26"/>
      <c r="H61" s="26">
        <v>1056</v>
      </c>
      <c r="I61" s="26"/>
      <c r="J61" s="26">
        <v>945</v>
      </c>
      <c r="K61" s="26"/>
      <c r="L61" s="26">
        <v>997</v>
      </c>
      <c r="M61" s="26"/>
      <c r="N61" s="26">
        <v>1024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16</v>
      </c>
      <c r="E63" s="26"/>
      <c r="F63" s="26">
        <v>16</v>
      </c>
      <c r="G63" s="26"/>
      <c r="H63" s="26">
        <v>15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1034</v>
      </c>
      <c r="E66" s="26"/>
      <c r="F66" s="26">
        <v>1264</v>
      </c>
      <c r="G66" s="26"/>
      <c r="H66" s="26">
        <v>949</v>
      </c>
      <c r="I66" s="26"/>
      <c r="J66" s="26">
        <v>1362</v>
      </c>
      <c r="K66" s="26"/>
      <c r="L66" s="26">
        <v>544</v>
      </c>
      <c r="M66" s="26"/>
      <c r="N66" s="26">
        <v>415</v>
      </c>
    </row>
    <row r="67" spans="1:14" ht="15">
      <c r="A67" s="24" t="s">
        <v>33</v>
      </c>
      <c r="B67" s="24"/>
      <c r="C67" s="24"/>
      <c r="D67" s="26">
        <v>3.02</v>
      </c>
      <c r="E67" s="26"/>
      <c r="F67" s="26">
        <v>3.84</v>
      </c>
      <c r="G67" s="26"/>
      <c r="H67" s="26">
        <v>2.99</v>
      </c>
      <c r="I67" s="26"/>
      <c r="J67" s="26">
        <v>4.85</v>
      </c>
      <c r="K67" s="26"/>
      <c r="L67" s="26">
        <v>2.17</v>
      </c>
      <c r="M67" s="26"/>
      <c r="N67" s="26">
        <v>1.76</v>
      </c>
    </row>
    <row r="68" spans="1:14" ht="15">
      <c r="A68" s="24" t="s">
        <v>34</v>
      </c>
      <c r="B68" s="24"/>
      <c r="C68" s="24"/>
      <c r="D68" s="26">
        <v>10397</v>
      </c>
      <c r="E68" s="26"/>
      <c r="F68" s="26">
        <v>11426</v>
      </c>
      <c r="G68" s="26"/>
      <c r="H68" s="26">
        <v>10538</v>
      </c>
      <c r="I68" s="26"/>
      <c r="J68" s="26">
        <v>10213</v>
      </c>
      <c r="K68" s="26"/>
      <c r="L68" s="26">
        <v>8368</v>
      </c>
      <c r="M68" s="26"/>
      <c r="N68" s="26">
        <v>6992</v>
      </c>
    </row>
    <row r="69" spans="1:14" ht="15">
      <c r="A69" s="24" t="s">
        <v>35</v>
      </c>
      <c r="B69" s="24"/>
      <c r="C69" s="24"/>
      <c r="D69" s="26">
        <v>257</v>
      </c>
      <c r="E69" s="26"/>
      <c r="F69" s="26">
        <v>257</v>
      </c>
      <c r="G69" s="26"/>
      <c r="H69" s="26">
        <v>257</v>
      </c>
      <c r="I69" s="26"/>
      <c r="J69" s="26">
        <v>257</v>
      </c>
      <c r="K69" s="26"/>
      <c r="L69" s="26">
        <v>384</v>
      </c>
      <c r="M69" s="26"/>
      <c r="N69" s="26">
        <v>509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1</v>
      </c>
    </row>
    <row r="76" spans="1:14" ht="15">
      <c r="A76" s="24" t="s">
        <v>42</v>
      </c>
      <c r="B76" s="24"/>
      <c r="C76" s="24"/>
      <c r="D76" s="26">
        <v>14653</v>
      </c>
      <c r="E76" s="26"/>
      <c r="F76" s="26">
        <v>15507</v>
      </c>
      <c r="G76" s="26"/>
      <c r="H76" s="26">
        <v>15776</v>
      </c>
      <c r="I76" s="26"/>
      <c r="J76" s="26">
        <v>13457</v>
      </c>
      <c r="K76" s="26"/>
      <c r="L76" s="26">
        <v>13251</v>
      </c>
      <c r="M76" s="26"/>
      <c r="N76" s="26">
        <v>10486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25307</v>
      </c>
      <c r="E78" s="26"/>
      <c r="F78" s="26">
        <v>27190</v>
      </c>
      <c r="G78" s="26"/>
      <c r="H78" s="26">
        <v>26571</v>
      </c>
      <c r="I78" s="26"/>
      <c r="J78" s="26">
        <v>23927</v>
      </c>
      <c r="K78" s="26"/>
      <c r="L78" s="26">
        <v>22003</v>
      </c>
      <c r="M78" s="26"/>
      <c r="N78" s="26">
        <v>17988</v>
      </c>
    </row>
    <row r="79" spans="1:14" ht="15">
      <c r="A79" s="24" t="s">
        <v>45</v>
      </c>
      <c r="B79" s="24"/>
      <c r="C79" s="24"/>
      <c r="D79" s="26">
        <v>2330</v>
      </c>
      <c r="E79" s="26"/>
      <c r="F79" s="26">
        <v>1368</v>
      </c>
      <c r="G79" s="26"/>
      <c r="H79" s="26">
        <v>1252</v>
      </c>
      <c r="I79" s="26"/>
      <c r="J79" s="26">
        <v>2125</v>
      </c>
      <c r="K79" s="26"/>
      <c r="L79" s="26">
        <v>1354</v>
      </c>
      <c r="M79" s="26"/>
      <c r="N79" s="26">
        <v>336</v>
      </c>
    </row>
    <row r="80" spans="1:14" ht="15">
      <c r="A80" s="24" t="s">
        <v>46</v>
      </c>
      <c r="B80" s="24"/>
      <c r="C80" s="24"/>
      <c r="D80" s="26">
        <v>1618</v>
      </c>
      <c r="E80" s="26"/>
      <c r="F80" s="26">
        <v>573</v>
      </c>
      <c r="G80" s="26"/>
      <c r="H80" s="26">
        <v>1452</v>
      </c>
      <c r="I80" s="26"/>
      <c r="J80" s="26">
        <v>1193</v>
      </c>
      <c r="K80" s="26"/>
      <c r="L80" s="26">
        <v>1859</v>
      </c>
      <c r="M80" s="26"/>
      <c r="N80" s="26">
        <v>3237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1034</v>
      </c>
      <c r="E82" s="26"/>
      <c r="F82" s="26">
        <v>1264</v>
      </c>
      <c r="G82" s="26"/>
      <c r="H82" s="26">
        <v>949</v>
      </c>
      <c r="I82" s="26"/>
      <c r="J82" s="26">
        <v>1362</v>
      </c>
      <c r="K82" s="26"/>
      <c r="L82" s="26">
        <v>544</v>
      </c>
      <c r="M82" s="26"/>
      <c r="N82" s="26">
        <v>415</v>
      </c>
    </row>
    <row r="83" spans="1:14" ht="15">
      <c r="A83" s="24" t="s">
        <v>49</v>
      </c>
      <c r="B83" s="24"/>
      <c r="C83" s="24"/>
      <c r="D83" s="26">
        <v>1538</v>
      </c>
      <c r="E83" s="26"/>
      <c r="F83" s="26">
        <v>1433</v>
      </c>
      <c r="G83" s="26"/>
      <c r="H83" s="26">
        <v>1334</v>
      </c>
      <c r="I83" s="26"/>
      <c r="J83" s="26">
        <v>1379</v>
      </c>
      <c r="K83" s="26"/>
      <c r="L83" s="26">
        <v>1322</v>
      </c>
      <c r="M83" s="26"/>
      <c r="N83" s="26">
        <v>1268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64</v>
      </c>
      <c r="E85" s="26"/>
      <c r="F85" s="26">
        <v>554</v>
      </c>
      <c r="G85" s="26"/>
      <c r="H85" s="26">
        <v>452</v>
      </c>
      <c r="I85" s="26"/>
      <c r="J85" s="26">
        <v>732</v>
      </c>
      <c r="K85" s="26"/>
      <c r="L85" s="26">
        <v>241</v>
      </c>
      <c r="M85" s="26"/>
      <c r="N85" s="26">
        <v>22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-18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411</v>
      </c>
      <c r="E88" s="26"/>
      <c r="F88" s="26">
        <v>-50</v>
      </c>
      <c r="G88" s="26"/>
      <c r="H88" s="26">
        <v>137</v>
      </c>
      <c r="I88" s="26"/>
      <c r="J88" s="26">
        <v>-196</v>
      </c>
      <c r="K88" s="26"/>
      <c r="L88" s="26">
        <v>453</v>
      </c>
      <c r="M88" s="26"/>
      <c r="N88" s="26">
        <v>44</v>
      </c>
    </row>
    <row r="89" spans="1:14" ht="15">
      <c r="A89" s="24" t="s">
        <v>54</v>
      </c>
      <c r="B89" s="24"/>
      <c r="C89" s="24"/>
      <c r="D89" s="26">
        <v>3358</v>
      </c>
      <c r="E89" s="26"/>
      <c r="F89" s="26">
        <v>2750</v>
      </c>
      <c r="G89" s="26"/>
      <c r="H89" s="26">
        <v>3438</v>
      </c>
      <c r="I89" s="26"/>
      <c r="J89" s="26">
        <v>2828</v>
      </c>
      <c r="K89" s="26"/>
      <c r="L89" s="26">
        <v>2168</v>
      </c>
      <c r="M89" s="26"/>
      <c r="N89" s="26">
        <v>1385</v>
      </c>
    </row>
    <row r="90" spans="1:14" ht="15">
      <c r="A90" s="24" t="s">
        <v>55</v>
      </c>
      <c r="B90" s="24"/>
      <c r="C90" s="24"/>
      <c r="D90" s="26">
        <v>923</v>
      </c>
      <c r="E90" s="26"/>
      <c r="F90" s="26">
        <v>861</v>
      </c>
      <c r="G90" s="26"/>
      <c r="H90" s="26">
        <v>825</v>
      </c>
      <c r="I90" s="26"/>
      <c r="J90" s="26">
        <v>723</v>
      </c>
      <c r="K90" s="26"/>
      <c r="L90" s="26">
        <v>649</v>
      </c>
      <c r="M90" s="26"/>
      <c r="N90" s="26">
        <v>615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1007</v>
      </c>
      <c r="E92" s="26"/>
      <c r="F92" s="26">
        <v>926</v>
      </c>
      <c r="G92" s="26"/>
      <c r="H92" s="26">
        <v>941</v>
      </c>
      <c r="I92" s="26"/>
      <c r="J92" s="26">
        <v>912</v>
      </c>
      <c r="K92" s="26"/>
      <c r="L92" s="26">
        <v>854</v>
      </c>
      <c r="M92" s="26"/>
      <c r="N92" s="26">
        <v>988</v>
      </c>
    </row>
    <row r="93" spans="1:14" ht="15">
      <c r="A93" s="24" t="s">
        <v>58</v>
      </c>
      <c r="B93" s="24"/>
      <c r="C93" s="24"/>
      <c r="D93" s="26">
        <v>399</v>
      </c>
      <c r="E93" s="26"/>
      <c r="F93" s="26">
        <v>-8</v>
      </c>
      <c r="G93" s="26"/>
      <c r="H93" s="26">
        <v>-32</v>
      </c>
      <c r="I93" s="26"/>
      <c r="J93" s="26">
        <v>-8</v>
      </c>
      <c r="K93" s="26"/>
      <c r="L93" s="26">
        <v>284</v>
      </c>
      <c r="M93" s="26"/>
      <c r="N93" s="26">
        <v>240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925</v>
      </c>
      <c r="E96" s="26"/>
      <c r="F96" s="26">
        <v>861</v>
      </c>
      <c r="G96" s="26"/>
      <c r="H96" s="26">
        <f>H90</f>
        <v>825</v>
      </c>
      <c r="I96" s="26"/>
      <c r="J96" s="26">
        <f>J90</f>
        <v>723</v>
      </c>
      <c r="K96" s="26"/>
      <c r="L96" s="26">
        <f>L90</f>
        <v>649</v>
      </c>
      <c r="M96" s="26"/>
      <c r="N96" s="26">
        <f>N90</f>
        <v>615</v>
      </c>
    </row>
    <row r="97" spans="1:14" ht="15">
      <c r="A97" s="24" t="s">
        <v>60</v>
      </c>
      <c r="B97" s="24"/>
      <c r="C97" s="24"/>
      <c r="D97" s="26">
        <v>2.68</v>
      </c>
      <c r="E97" s="26"/>
      <c r="F97" s="26">
        <v>2.6</v>
      </c>
      <c r="G97" s="26"/>
      <c r="H97" s="26">
        <v>2.58</v>
      </c>
      <c r="I97" s="26"/>
      <c r="J97" s="26">
        <v>2.58</v>
      </c>
      <c r="K97" s="26"/>
      <c r="L97" s="26">
        <v>2.58</v>
      </c>
      <c r="M97" s="26"/>
      <c r="N97" s="26">
        <v>2.58</v>
      </c>
    </row>
    <row r="98" spans="1:14" ht="15">
      <c r="A98" s="24" t="s">
        <v>61</v>
      </c>
      <c r="B98" s="24"/>
      <c r="C98" s="24"/>
      <c r="D98" s="26">
        <v>2.68</v>
      </c>
      <c r="E98" s="26"/>
      <c r="F98" s="26">
        <v>2.6</v>
      </c>
      <c r="G98" s="26"/>
      <c r="H98" s="26">
        <v>2.58</v>
      </c>
      <c r="I98" s="26"/>
      <c r="J98" s="26">
        <v>2.58</v>
      </c>
      <c r="K98" s="26"/>
      <c r="L98" s="26">
        <v>2.58</v>
      </c>
      <c r="M98" s="26"/>
      <c r="N98" s="26">
        <v>2.58</v>
      </c>
    </row>
    <row r="99" spans="1:14" ht="15">
      <c r="A99" s="24" t="s">
        <v>62</v>
      </c>
      <c r="B99" s="24"/>
      <c r="C99" s="24"/>
      <c r="D99" s="26">
        <v>86.97</v>
      </c>
      <c r="E99" s="26"/>
      <c r="F99" s="26">
        <v>68.85</v>
      </c>
      <c r="G99" s="26"/>
      <c r="H99" s="26">
        <v>65.95</v>
      </c>
      <c r="I99" s="26"/>
      <c r="J99" s="26">
        <v>67.06</v>
      </c>
      <c r="K99" s="26"/>
      <c r="L99" s="26">
        <v>69.99</v>
      </c>
      <c r="M99" s="26"/>
      <c r="N99" s="26">
        <v>67.938</v>
      </c>
    </row>
    <row r="100" spans="1:14" ht="15">
      <c r="A100" s="24" t="s">
        <v>63</v>
      </c>
      <c r="B100" s="24"/>
      <c r="C100" s="24"/>
      <c r="D100" s="26">
        <v>66.51</v>
      </c>
      <c r="E100" s="26"/>
      <c r="F100" s="26">
        <v>60.78</v>
      </c>
      <c r="G100" s="26"/>
      <c r="H100" s="26">
        <v>51.74</v>
      </c>
      <c r="I100" s="26"/>
      <c r="J100" s="26">
        <v>35.4</v>
      </c>
      <c r="K100" s="26"/>
      <c r="L100" s="26">
        <v>55.13</v>
      </c>
      <c r="M100" s="26"/>
      <c r="N100" s="26">
        <v>34.813</v>
      </c>
    </row>
    <row r="101" spans="1:14" ht="15">
      <c r="A101" s="24" t="s">
        <v>64</v>
      </c>
      <c r="B101" s="24"/>
      <c r="C101" s="24"/>
      <c r="D101" s="26">
        <v>77.2</v>
      </c>
      <c r="E101" s="26"/>
      <c r="F101" s="26">
        <v>67.74</v>
      </c>
      <c r="G101" s="26"/>
      <c r="H101" s="26">
        <v>63.83</v>
      </c>
      <c r="I101" s="26"/>
      <c r="J101" s="26">
        <v>54.9</v>
      </c>
      <c r="K101" s="26"/>
      <c r="L101" s="26">
        <v>60.1</v>
      </c>
      <c r="M101" s="26"/>
      <c r="N101" s="26">
        <v>67</v>
      </c>
    </row>
    <row r="102" spans="1:14" ht="15">
      <c r="A102" s="24" t="s">
        <v>65</v>
      </c>
      <c r="B102" s="24"/>
      <c r="C102" s="24"/>
      <c r="D102" s="26">
        <v>347</v>
      </c>
      <c r="E102" s="26"/>
      <c r="F102" s="26">
        <v>340</v>
      </c>
      <c r="G102" s="26"/>
      <c r="H102" s="26">
        <v>325</v>
      </c>
      <c r="I102" s="26"/>
      <c r="J102" s="26">
        <v>308</v>
      </c>
      <c r="K102" s="26"/>
      <c r="L102" s="26">
        <v>264.7</v>
      </c>
      <c r="M102" s="26"/>
      <c r="N102" s="26">
        <v>245.8</v>
      </c>
    </row>
    <row r="103" spans="1:14" ht="15">
      <c r="A103" s="24" t="s">
        <v>106</v>
      </c>
      <c r="B103" s="24"/>
      <c r="C103" s="24"/>
      <c r="D103" s="26">
        <v>-2564</v>
      </c>
      <c r="E103" s="26"/>
      <c r="F103" s="26">
        <v>-996</v>
      </c>
      <c r="G103" s="26"/>
      <c r="H103" s="26">
        <v>-629</v>
      </c>
      <c r="I103" s="26"/>
      <c r="J103" s="26">
        <v>-446</v>
      </c>
      <c r="K103" s="26"/>
      <c r="L103" s="26">
        <v>289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3.02</v>
      </c>
      <c r="F105" s="18">
        <f>F67/F94</f>
        <v>3.84</v>
      </c>
      <c r="H105" s="18">
        <f>H67/H94</f>
        <v>2.99</v>
      </c>
      <c r="J105" s="18">
        <f>J67/J94</f>
        <v>4.85</v>
      </c>
      <c r="L105" s="18">
        <f>L67/L94</f>
        <v>2.17</v>
      </c>
      <c r="N105" s="18">
        <f>N67/N94</f>
        <v>1.76</v>
      </c>
    </row>
    <row r="106" spans="2:14" ht="15">
      <c r="B106" t="s">
        <v>60</v>
      </c>
      <c r="D106" s="18">
        <f>D97/D94</f>
        <v>2.68</v>
      </c>
      <c r="F106" s="18">
        <f>F97/F94</f>
        <v>2.6</v>
      </c>
      <c r="H106" s="18">
        <f>H97/H94</f>
        <v>2.58</v>
      </c>
      <c r="J106" s="18">
        <f>J97/J94</f>
        <v>2.58</v>
      </c>
      <c r="L106" s="18">
        <f>L97/L94</f>
        <v>2.58</v>
      </c>
      <c r="N106" s="18">
        <f>N97/N94</f>
        <v>2.58</v>
      </c>
    </row>
    <row r="107" spans="2:14" ht="15">
      <c r="B107" t="s">
        <v>61</v>
      </c>
      <c r="D107" s="18">
        <f>D98/D94</f>
        <v>2.68</v>
      </c>
      <c r="F107" s="18">
        <f>F98/F94</f>
        <v>2.6</v>
      </c>
      <c r="H107" s="18">
        <f>H98/H94</f>
        <v>2.58</v>
      </c>
      <c r="J107" s="18">
        <f>J98/J94</f>
        <v>2.58</v>
      </c>
      <c r="L107" s="18">
        <f>L98/L94</f>
        <v>2.58</v>
      </c>
      <c r="N107" s="18">
        <f>N98/N94</f>
        <v>2.58</v>
      </c>
    </row>
    <row r="108" spans="2:14" ht="15">
      <c r="B108" t="s">
        <v>62</v>
      </c>
      <c r="D108" s="18">
        <f>D99/D94</f>
        <v>86.97</v>
      </c>
      <c r="F108" s="18">
        <f>F99/F94</f>
        <v>68.85</v>
      </c>
      <c r="H108" s="18">
        <f>H99/H94</f>
        <v>65.95</v>
      </c>
      <c r="J108" s="18">
        <f>J99/J94</f>
        <v>67.06</v>
      </c>
      <c r="L108" s="18">
        <f>L99/L94</f>
        <v>69.99</v>
      </c>
      <c r="N108" s="18">
        <f>N99/N94</f>
        <v>67.938</v>
      </c>
    </row>
    <row r="109" spans="2:14" ht="15">
      <c r="B109" t="s">
        <v>63</v>
      </c>
      <c r="D109" s="18">
        <f>D100/D94</f>
        <v>66.51</v>
      </c>
      <c r="F109" s="18">
        <f>F100/F94</f>
        <v>60.78</v>
      </c>
      <c r="H109" s="18">
        <f>H100/H94</f>
        <v>51.74</v>
      </c>
      <c r="J109" s="18">
        <f>J100/J94</f>
        <v>35.4</v>
      </c>
      <c r="L109" s="18">
        <f>L100/L94</f>
        <v>55.13</v>
      </c>
      <c r="N109" s="18">
        <f>N100/N94</f>
        <v>34.813</v>
      </c>
    </row>
    <row r="110" spans="2:14" ht="15">
      <c r="B110" t="s">
        <v>64</v>
      </c>
      <c r="D110" s="18">
        <f>D101/D94</f>
        <v>77.2</v>
      </c>
      <c r="F110" s="18">
        <f>F101/F94</f>
        <v>67.74</v>
      </c>
      <c r="H110" s="18">
        <f>H101/H94</f>
        <v>63.83</v>
      </c>
      <c r="J110" s="18">
        <f>J101/J94</f>
        <v>54.9</v>
      </c>
      <c r="L110" s="18">
        <f>L101/L94</f>
        <v>60.1</v>
      </c>
      <c r="N110" s="18">
        <f>N101/N94</f>
        <v>67</v>
      </c>
    </row>
    <row r="111" spans="2:14" ht="15">
      <c r="B111" t="s">
        <v>65</v>
      </c>
      <c r="D111" s="19">
        <f>D102*D94</f>
        <v>347</v>
      </c>
      <c r="E111" s="19"/>
      <c r="F111" s="19">
        <f>F102*F94</f>
        <v>340</v>
      </c>
      <c r="G111" s="19"/>
      <c r="H111" s="19">
        <f>H102*H94</f>
        <v>325</v>
      </c>
      <c r="I111" s="19"/>
      <c r="J111" s="19">
        <f>J102*J94</f>
        <v>308</v>
      </c>
      <c r="K111" s="19"/>
      <c r="L111" s="19">
        <f>L102*L94</f>
        <v>264.7</v>
      </c>
      <c r="M111" s="19"/>
      <c r="N111" s="19">
        <f>N102*N94</f>
        <v>245.8</v>
      </c>
    </row>
    <row r="112" spans="2:14" ht="15">
      <c r="B112" t="s">
        <v>66</v>
      </c>
      <c r="D112" s="18">
        <f>ROUND(D68/D111,2)</f>
        <v>29.96</v>
      </c>
      <c r="F112" s="18">
        <f>ROUND(F68/F111,2)</f>
        <v>33.61</v>
      </c>
      <c r="H112" s="18">
        <f>ROUND(H68/H111,2)</f>
        <v>32.42</v>
      </c>
      <c r="J112" s="18">
        <f>ROUND(J68/J111,2)</f>
        <v>33.16</v>
      </c>
      <c r="L112" s="18">
        <f>ROUND(L68/L111,2)</f>
        <v>31.61</v>
      </c>
      <c r="N112" s="18">
        <f>ROUND(N68/N111,2)</f>
        <v>28.45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9.99609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DUKE ENERGY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32419</v>
      </c>
      <c r="F8" s="41">
        <f>F78+F79+F81-F103</f>
        <v>36175</v>
      </c>
      <c r="H8" s="41">
        <f>H78+H79+H81-H103</f>
        <v>37236</v>
      </c>
      <c r="J8" s="41">
        <f>J78+J79+J81-J103</f>
        <v>40674</v>
      </c>
      <c r="L8" s="41">
        <f>L78+L79+L81-L103</f>
        <v>28991</v>
      </c>
    </row>
    <row r="9" spans="2:12" ht="15">
      <c r="B9" t="s">
        <v>5</v>
      </c>
      <c r="D9" s="12">
        <f>D80</f>
        <v>83</v>
      </c>
      <c r="F9" s="12">
        <f>F80</f>
        <v>68</v>
      </c>
      <c r="H9" s="12">
        <f>H80</f>
        <v>130</v>
      </c>
      <c r="J9" s="12">
        <f>J80</f>
        <v>915</v>
      </c>
      <c r="L9" s="12">
        <f>L80</f>
        <v>1603</v>
      </c>
    </row>
    <row r="10" spans="2:12" ht="15.75" thickBot="1">
      <c r="B10" t="s">
        <v>7</v>
      </c>
      <c r="D10" s="13">
        <f>D8+D9</f>
        <v>32502</v>
      </c>
      <c r="F10" s="13">
        <f>F8+F9</f>
        <v>36243</v>
      </c>
      <c r="H10" s="13">
        <f>H8+H9</f>
        <v>37366</v>
      </c>
      <c r="J10" s="13">
        <f>J8+J9</f>
        <v>41589</v>
      </c>
      <c r="L10" s="13">
        <f>L8+L9</f>
        <v>30594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10</v>
      </c>
      <c r="E13" s="8" t="s">
        <v>3</v>
      </c>
      <c r="F13" s="36">
        <f>ROUND(AVERAGE(F108:F109)/F105,0)</f>
        <v>17</v>
      </c>
      <c r="G13" s="8" t="s">
        <v>3</v>
      </c>
      <c r="I13" s="8" t="s">
        <v>3</v>
      </c>
      <c r="J13" s="36">
        <f>ROUND(AVERAGE(J108:J109)/J105,0)</f>
        <v>23</v>
      </c>
      <c r="K13" s="8" t="s">
        <v>3</v>
      </c>
      <c r="L13" s="36">
        <f>ROUND(AVERAGE(L108:L109)/L105,0)</f>
        <v>15</v>
      </c>
      <c r="M13" s="8" t="s">
        <v>3</v>
      </c>
      <c r="N13" s="37">
        <f>AVERAGE(D13,F13,H13,J13,L13)</f>
        <v>16.25</v>
      </c>
      <c r="O13" s="8" t="s">
        <v>3</v>
      </c>
    </row>
    <row r="14" spans="2:14" ht="15">
      <c r="B14" t="s">
        <v>20</v>
      </c>
      <c r="D14" s="3">
        <f>ROUND(AVERAGE(D108:D109)/AVERAGE(D112,F112),3)</f>
        <v>1.574</v>
      </c>
      <c r="E14" s="3"/>
      <c r="F14" s="3">
        <f>ROUND(AVERAGE(F108:F109)/AVERAGE(F112,H112),3)</f>
        <v>1.395</v>
      </c>
      <c r="G14" s="3"/>
      <c r="H14" s="3">
        <f>ROUND(AVERAGE(H108:H109)/AVERAGE(H112,J112),3)</f>
        <v>1.063</v>
      </c>
      <c r="I14" s="3"/>
      <c r="J14" s="3">
        <f>ROUND(AVERAGE(J108:J109)/AVERAGE(J112,L112),3)</f>
        <v>1.708</v>
      </c>
      <c r="K14" s="3"/>
      <c r="L14" s="3">
        <f>ROUND(AVERAGE(L108:L109)/AVERAGE(L112,N112),3)</f>
        <v>2.671</v>
      </c>
      <c r="M14" s="3"/>
      <c r="N14" s="6">
        <f>AVERAGE(D14,F14,H14,J14,L14)</f>
        <v>1.6822</v>
      </c>
    </row>
    <row r="15" spans="2:14" ht="15">
      <c r="B15" t="s">
        <v>9</v>
      </c>
      <c r="D15" s="3">
        <f>ROUND(D106/AVERAGE(D108:D109),3)</f>
        <v>0.043</v>
      </c>
      <c r="E15" s="3"/>
      <c r="F15" s="3">
        <f>ROUND(F106/AVERAGE(F108:F109),3)</f>
        <v>0.049</v>
      </c>
      <c r="G15" s="3"/>
      <c r="H15" s="3">
        <f>ROUND(H106/AVERAGE(H108:H109),3)</f>
        <v>0.065</v>
      </c>
      <c r="I15" s="3"/>
      <c r="J15" s="3">
        <f>ROUND(J106/AVERAGE(J108:J109),3)</f>
        <v>0.039</v>
      </c>
      <c r="K15" s="3"/>
      <c r="L15" s="3">
        <f>ROUND(L106/AVERAGE(L108:L109),3)</f>
        <v>0.028</v>
      </c>
      <c r="M15" s="3"/>
      <c r="N15" s="6">
        <f>AVERAGE(D15,F15,H15,J15,L15)</f>
        <v>0.0448</v>
      </c>
    </row>
    <row r="16" spans="2:14" ht="15">
      <c r="B16" t="s">
        <v>10</v>
      </c>
      <c r="D16" s="3">
        <f>ROUND(D96/D66,3)</f>
        <v>0.434</v>
      </c>
      <c r="E16" s="3"/>
      <c r="F16" s="3">
        <f>ROUND(F96/F66,3)</f>
        <v>0.832</v>
      </c>
      <c r="G16" s="3"/>
      <c r="H16" s="20"/>
      <c r="I16" s="3"/>
      <c r="J16" s="3">
        <f>ROUND(J96/J66,3)</f>
        <v>0.886</v>
      </c>
      <c r="K16" s="3"/>
      <c r="L16" s="3">
        <f>ROUND(L96/L66,3)</f>
        <v>0.491</v>
      </c>
      <c r="M16" s="3"/>
      <c r="N16" s="6">
        <f>AVERAGE(D16,F16,H16,J16,L16)</f>
        <v>0.6607500000000001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0.492</v>
      </c>
      <c r="E20" s="3"/>
      <c r="F20" s="3">
        <f>ROUND((+F76+F79)/F8,3)</f>
        <v>0.519</v>
      </c>
      <c r="G20" s="3"/>
      <c r="H20" s="3">
        <f>ROUND((+H76+H79)/H8,3)</f>
        <v>0.586</v>
      </c>
      <c r="I20" s="3"/>
      <c r="J20" s="3">
        <f>ROUND((+J76+J79)/J8,3)</f>
        <v>0.564</v>
      </c>
      <c r="K20" s="3"/>
      <c r="L20" s="3">
        <f>ROUND((+L76+L79)/L8,3)</f>
        <v>0.483</v>
      </c>
      <c r="M20" s="3"/>
      <c r="N20" s="6">
        <f>AVERAGE(D20,F20,H20,J20,L20)</f>
        <v>0.5288</v>
      </c>
    </row>
    <row r="21" spans="2:14" ht="15">
      <c r="B21" s="38" t="s">
        <v>108</v>
      </c>
      <c r="D21" s="3">
        <f>ROUND((SUM(D69:D75)+D81)/D8,3)</f>
        <v>0.023</v>
      </c>
      <c r="E21" s="3"/>
      <c r="F21" s="3">
        <f>ROUND((SUM(F69:F75)+F81)/F8,3)</f>
        <v>0.045</v>
      </c>
      <c r="G21" s="3"/>
      <c r="H21" s="3">
        <f>ROUND((SUM(H69:H75)+H81)/H8,3)</f>
        <v>0.049</v>
      </c>
      <c r="I21" s="3"/>
      <c r="J21" s="3">
        <f>ROUND((SUM(J69:J75)+J81)/J8,3)</f>
        <v>0.051</v>
      </c>
      <c r="K21" s="3"/>
      <c r="L21" s="3">
        <f>ROUND((SUM(L69:L75)+L81)/L8,3)</f>
        <v>0.086</v>
      </c>
      <c r="M21" s="3"/>
      <c r="N21" s="6">
        <f>AVERAGE(D21,F21,H21,J21,L21)</f>
        <v>0.0508</v>
      </c>
    </row>
    <row r="22" spans="2:14" ht="18">
      <c r="B22" s="39" t="s">
        <v>109</v>
      </c>
      <c r="D22" s="4">
        <f>ROUND((D68-D103)/D8,3)</f>
        <v>0.485</v>
      </c>
      <c r="E22" s="3"/>
      <c r="F22" s="4">
        <f>ROUND((F68-F103)/F8,3)</f>
        <v>0.437</v>
      </c>
      <c r="G22" s="3"/>
      <c r="H22" s="4">
        <f>ROUND((H68-H103)/H8,3)</f>
        <v>0.365</v>
      </c>
      <c r="I22" s="3"/>
      <c r="J22" s="4">
        <f>ROUND((J68-J103)/J8,3)</f>
        <v>0.385</v>
      </c>
      <c r="K22" s="3"/>
      <c r="L22" s="4">
        <f>ROUND((L68-L103)/L8,3)</f>
        <v>0.431</v>
      </c>
      <c r="M22" s="3"/>
      <c r="N22" s="9">
        <f>AVERAGE(D22,F22,H22,J22,L22)</f>
        <v>0.4206</v>
      </c>
    </row>
    <row r="23" spans="4:14" ht="15.75" thickBot="1">
      <c r="D23" s="5">
        <f>SUM(D20:D22)</f>
        <v>1</v>
      </c>
      <c r="E23" s="3"/>
      <c r="F23" s="5">
        <f>SUM(F20:F22)</f>
        <v>1.0010000000000001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1.0002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0.493</v>
      </c>
      <c r="E25" s="3"/>
      <c r="F25" s="3">
        <f>ROUND((+F76+F79+F80)/F10,3)</f>
        <v>0.52</v>
      </c>
      <c r="G25" s="3"/>
      <c r="H25" s="3">
        <f>ROUND((+H76+H79+H80)/H10,3)</f>
        <v>0.587</v>
      </c>
      <c r="I25" s="3"/>
      <c r="J25" s="3">
        <f>ROUND((+J76+J79+J80)/J10,3)</f>
        <v>0.574</v>
      </c>
      <c r="K25" s="3"/>
      <c r="L25" s="3">
        <f>ROUND((+L76+L79+L80)/L10,3)</f>
        <v>0.51</v>
      </c>
      <c r="M25" s="3"/>
      <c r="N25" s="6">
        <f>AVERAGE(D25,F25,H25,J25,L25)</f>
        <v>0.5368</v>
      </c>
    </row>
    <row r="26" spans="2:14" ht="15">
      <c r="B26" s="38" t="s">
        <v>108</v>
      </c>
      <c r="D26" s="3">
        <f>ROUND((SUM(D69:D75)+D81)/D10,3)</f>
        <v>0.023</v>
      </c>
      <c r="E26" s="3"/>
      <c r="F26" s="3">
        <f>ROUND((SUM(F69:F75)+F81)/F10,3)</f>
        <v>0.045</v>
      </c>
      <c r="G26" s="3"/>
      <c r="H26" s="3">
        <f>ROUND((SUM(H69:H75)+H81)/H10,3)</f>
        <v>0.049</v>
      </c>
      <c r="I26" s="3"/>
      <c r="J26" s="3">
        <f>ROUND((SUM(J69:J75)+J81)/J10,3)</f>
        <v>0.05</v>
      </c>
      <c r="K26" s="3"/>
      <c r="L26" s="3">
        <f>ROUND((SUM(L69:L75)+L81)/L10,3)</f>
        <v>0.081</v>
      </c>
      <c r="M26" s="3"/>
      <c r="N26" s="6">
        <f>AVERAGE(D26,F26,H26,J26,L26)</f>
        <v>0.0496</v>
      </c>
    </row>
    <row r="27" spans="2:14" ht="18">
      <c r="B27" s="39" t="s">
        <v>109</v>
      </c>
      <c r="D27" s="4">
        <f>ROUND((D68-D103)/D10,3)</f>
        <v>0.484</v>
      </c>
      <c r="E27" s="3"/>
      <c r="F27" s="4">
        <f>ROUND((F68-F103)/F10,3)</f>
        <v>0.436</v>
      </c>
      <c r="G27" s="3"/>
      <c r="H27" s="4">
        <f>ROUND((H68-H103)/H10,3)</f>
        <v>0.363</v>
      </c>
      <c r="I27" s="3"/>
      <c r="J27" s="4">
        <f>ROUND((J68-J103)/J10,3)</f>
        <v>0.376</v>
      </c>
      <c r="K27" s="3"/>
      <c r="L27" s="4">
        <f>ROUND((L68-L103)/L10,3)</f>
        <v>0.409</v>
      </c>
      <c r="M27" s="3"/>
      <c r="N27" s="9">
        <f>AVERAGE(D27,F27,H27,J27,L27)</f>
        <v>0.4135999999999999</v>
      </c>
    </row>
    <row r="28" spans="4:14" ht="15.75" thickBot="1">
      <c r="D28" s="5">
        <f>SUM(D25:D27)</f>
        <v>1</v>
      </c>
      <c r="E28" s="3"/>
      <c r="F28" s="5">
        <f>SUM(F25:F27)</f>
        <v>1.0010000000000001</v>
      </c>
      <c r="G28" s="3"/>
      <c r="H28" s="5">
        <f>SUM(H25:H27)</f>
        <v>0.999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0.16</v>
      </c>
      <c r="E30" s="3"/>
      <c r="F30" s="3">
        <f>ROUND(+F66/(((F68-F103)+(H68-H103))/2),3)</f>
        <v>0.083</v>
      </c>
      <c r="G30" s="3"/>
      <c r="H30" s="3">
        <f>ROUND(+H66/(((H68-H103)+(J68-J103))/2),3)</f>
        <v>-0.07</v>
      </c>
      <c r="I30" s="3"/>
      <c r="J30" s="3">
        <f>ROUND(+J66/(((J68-J103)+(L68-L103))/2),3)</f>
        <v>0.073</v>
      </c>
      <c r="K30" s="3"/>
      <c r="L30" s="3">
        <f>ROUND(+L66/(((L68-L103)+(N68))/2),3)</f>
        <v>0.175</v>
      </c>
      <c r="M30" s="3"/>
      <c r="N30" s="6">
        <f>AVERAGE(D30,F30,H30,J30,L30)</f>
        <v>0.0842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0.784</v>
      </c>
      <c r="E32" s="3"/>
      <c r="F32" s="3">
        <f>ROUND((+F58-F57)/F56,3)</f>
        <v>0.869</v>
      </c>
      <c r="G32" s="3"/>
      <c r="H32" s="3">
        <f>ROUND((+H58-H57)/H56,3)</f>
        <v>0.886</v>
      </c>
      <c r="I32" s="3"/>
      <c r="J32" s="3">
        <f>ROUND((+J58-J57)/J56,3)</f>
        <v>0.84</v>
      </c>
      <c r="K32" s="3"/>
      <c r="L32" s="3">
        <f>ROUND((+L58-L57)/L56,3)</f>
        <v>0.931</v>
      </c>
      <c r="M32" s="3"/>
      <c r="N32" s="6">
        <f>AVERAGE(D32,F32,H32,J32,L32)</f>
        <v>0.8620000000000001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4.53</v>
      </c>
      <c r="E35" s="8" t="s">
        <v>3</v>
      </c>
      <c r="F35" s="8">
        <f>ROUND(((+F66+F65+F64+F63+F61+F59+F57)/F61),2)</f>
        <v>2.3</v>
      </c>
      <c r="G35" s="8" t="s">
        <v>3</v>
      </c>
      <c r="H35" s="8">
        <f>ROUND(((+H66+H65+H64+H63+H61+H59+H57)/H61),2)</f>
        <v>-0.21</v>
      </c>
      <c r="I35" s="8" t="s">
        <v>3</v>
      </c>
      <c r="J35" s="8">
        <f>ROUND(((+J66+J65+J64+J63+J61+J59+J57)/J61),2)</f>
        <v>2.49</v>
      </c>
      <c r="K35" s="8" t="s">
        <v>3</v>
      </c>
      <c r="L35" s="8">
        <f>ROUND(((+L66+L65+L64+L63+L61+L59+L57)/L61),2)</f>
        <v>5.01</v>
      </c>
      <c r="M35" s="8" t="s">
        <v>3</v>
      </c>
      <c r="N35" s="31">
        <f>AVERAGE(D35,F35,H35,J35,L35)</f>
        <v>2.824</v>
      </c>
      <c r="O35" t="s">
        <v>3</v>
      </c>
    </row>
    <row r="36" spans="2:15" ht="15">
      <c r="B36" t="s">
        <v>21</v>
      </c>
      <c r="D36" s="8">
        <f>ROUND(((+D66+D65+D64+D63+D61)/(D61)),2)</f>
        <v>3.35</v>
      </c>
      <c r="E36" s="8" t="s">
        <v>3</v>
      </c>
      <c r="F36" s="8">
        <f>ROUND(((+F66+F65+F64+F63+F61)/(F61)),2)</f>
        <v>1.9</v>
      </c>
      <c r="G36" s="8" t="s">
        <v>3</v>
      </c>
      <c r="H36" s="8">
        <f>ROUND(((+H66+H65+H64+H63+H61)/(H61)),2)</f>
        <v>0.29</v>
      </c>
      <c r="I36" s="8" t="s">
        <v>3</v>
      </c>
      <c r="J36" s="8">
        <f>ROUND(((+J66+J65+J64+J63+J61)/(J61)),2)</f>
        <v>1.93</v>
      </c>
      <c r="K36" s="8" t="s">
        <v>3</v>
      </c>
      <c r="L36" s="8">
        <f>ROUND(((+L66+L65+L64+L63+L61)/(L61)),2)</f>
        <v>3.54</v>
      </c>
      <c r="M36" s="8" t="s">
        <v>3</v>
      </c>
      <c r="N36" s="31">
        <f>AVERAGE(D36,F36,H36,J36,L36)</f>
        <v>2.202</v>
      </c>
      <c r="O36" t="s">
        <v>3</v>
      </c>
    </row>
    <row r="37" spans="2:15" ht="15">
      <c r="B37" t="s">
        <v>14</v>
      </c>
      <c r="D37" s="8">
        <f>ROUND(((+D66+D65+D64+D63+D61)/(D61+D63+D64+D65)),2)</f>
        <v>3.31</v>
      </c>
      <c r="E37" s="8" t="s">
        <v>3</v>
      </c>
      <c r="F37" s="8">
        <f>ROUND(((+F66+F65+F64+F63+F61)/(F61+F63+F64+F65)),2)</f>
        <v>1.89</v>
      </c>
      <c r="G37" s="8" t="s">
        <v>3</v>
      </c>
      <c r="H37" s="8">
        <f>ROUND(((+H66+H65+H64+H63+H61)/(H61+H63+H64+H65)),2)</f>
        <v>0.28</v>
      </c>
      <c r="I37" s="8" t="s">
        <v>3</v>
      </c>
      <c r="J37" s="8">
        <f>ROUND(((+J66+J65+J64+J63+J61)/(J61+J63+J64+J65)),2)</f>
        <v>1.91</v>
      </c>
      <c r="K37" s="8" t="s">
        <v>3</v>
      </c>
      <c r="L37" s="8">
        <f>ROUND(((+L66+L65+L64+L63+L61)/(L61+L63+L64+L65)),2)</f>
        <v>3.48</v>
      </c>
      <c r="M37" s="8" t="s">
        <v>3</v>
      </c>
      <c r="N37" s="31">
        <f>AVERAGE(D37,F37,H37,J37,L37)</f>
        <v>2.1740000000000004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4.49</v>
      </c>
      <c r="E40" s="8" t="s">
        <v>3</v>
      </c>
      <c r="F40" s="8">
        <f>ROUND(((+F66+F65+F64+F63-F62+F61+F59+F57)/F61),2)</f>
        <v>2.27</v>
      </c>
      <c r="G40" s="8" t="s">
        <v>3</v>
      </c>
      <c r="H40" s="8">
        <f>ROUND(((+H66+H65+H64+H63-H62+H61+H59+H57)/H61),2)</f>
        <v>-0.29</v>
      </c>
      <c r="I40" s="8" t="s">
        <v>3</v>
      </c>
      <c r="J40" s="8">
        <f>ROUND(((+J66+J65+J64+J63-J62+J61+J59+J57)/J61),2)</f>
        <v>2.41</v>
      </c>
      <c r="K40" s="8" t="s">
        <v>3</v>
      </c>
      <c r="L40" s="8">
        <f>ROUND(((+L66+L65+L64+L63-L62+L61+L59+L57)/L61),2)</f>
        <v>4.96</v>
      </c>
      <c r="M40" s="8" t="s">
        <v>3</v>
      </c>
      <c r="N40" s="31">
        <f>AVERAGE(D40,F40,H40,J40,L40)</f>
        <v>2.768</v>
      </c>
      <c r="O40" t="s">
        <v>3</v>
      </c>
    </row>
    <row r="41" spans="2:15" ht="15">
      <c r="B41" t="s">
        <v>21</v>
      </c>
      <c r="D41" s="8">
        <f>ROUND(((+D66+D65+D64+D63-D62+D61)/D61),2)</f>
        <v>3.3</v>
      </c>
      <c r="E41" s="8" t="s">
        <v>3</v>
      </c>
      <c r="F41" s="8">
        <f>ROUND(((+F66+F65+F64+F63-F62+F61)/F61),2)</f>
        <v>1.88</v>
      </c>
      <c r="G41" s="8" t="s">
        <v>3</v>
      </c>
      <c r="H41" s="8">
        <f>ROUND(((+H66+H65+H64+H63-H62+H61)/H61),2)</f>
        <v>0.21</v>
      </c>
      <c r="I41" s="8" t="s">
        <v>3</v>
      </c>
      <c r="J41" s="8">
        <f>ROUND(((+J66+J65+J64+J63-J62+J61)/J61),2)</f>
        <v>1.86</v>
      </c>
      <c r="K41" s="8" t="s">
        <v>3</v>
      </c>
      <c r="L41" s="8">
        <f>ROUND(((+L66+L65+L64+L63-L62+L61)/L61),2)</f>
        <v>3.49</v>
      </c>
      <c r="M41" s="8" t="s">
        <v>3</v>
      </c>
      <c r="N41" s="31">
        <f>AVERAGE(D41,F41,H41,J41,L41)</f>
        <v>2.148</v>
      </c>
      <c r="O41" t="s">
        <v>3</v>
      </c>
    </row>
    <row r="42" spans="2:15" ht="15">
      <c r="B42" t="s">
        <v>14</v>
      </c>
      <c r="D42" s="8">
        <f>ROUND(((+D66+D65+D64+D63-D62+D61)/(D61+D63+D64+D65)),2)</f>
        <v>3.26</v>
      </c>
      <c r="E42" s="8" t="s">
        <v>3</v>
      </c>
      <c r="F42" s="8">
        <f>ROUND(((+F66+F65+F64+F63-F62+F61)/(F61+F63+F64+F65)),2)</f>
        <v>1.86</v>
      </c>
      <c r="G42" s="8" t="s">
        <v>3</v>
      </c>
      <c r="H42" s="8">
        <f>ROUND(((+H66+H65+H64+H63-H62+H61)/(H61+H63+H64+H65)),2)</f>
        <v>0.21</v>
      </c>
      <c r="I42" s="8" t="s">
        <v>3</v>
      </c>
      <c r="J42" s="8">
        <f>ROUND(((+J66+J65+J64+J63-J62+J61)/(J61+J63+J64+J65)),2)</f>
        <v>1.84</v>
      </c>
      <c r="K42" s="8" t="s">
        <v>3</v>
      </c>
      <c r="L42" s="8">
        <f>ROUND(((+L66+L65+L64+L63-L62+L61)/(L61+L63+L64+L65)),2)</f>
        <v>3.43</v>
      </c>
      <c r="M42" s="8" t="s">
        <v>3</v>
      </c>
      <c r="N42" s="31">
        <f>AVERAGE(D42,F42,H42,J42,L42)</f>
        <v>2.12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0.019</v>
      </c>
      <c r="E45" s="14"/>
      <c r="F45" s="14">
        <f>ROUND(F62/F66,3)</f>
        <v>0.032</v>
      </c>
      <c r="G45" s="14"/>
      <c r="H45" s="14">
        <f>ROUND(H62/H66,3)</f>
        <v>-0.105</v>
      </c>
      <c r="I45" s="14"/>
      <c r="J45" s="14">
        <f>ROUND(J62/J66,3)</f>
        <v>0.08</v>
      </c>
      <c r="K45" s="14"/>
      <c r="L45" s="14">
        <f>ROUND(L62/L66,3)</f>
        <v>0.02</v>
      </c>
      <c r="M45" s="3"/>
      <c r="N45" s="6">
        <f aca="true" t="shared" si="0" ref="N45:N50">AVERAGE(D45,F45,H45,J45,L45)</f>
        <v>0.009200000000000003</v>
      </c>
    </row>
    <row r="46" spans="2:14" ht="15">
      <c r="B46" t="s">
        <v>17</v>
      </c>
      <c r="D46" s="21">
        <f>ROUND((D57+D59)/(D57+D59+D66+D63+D64+D65),3)</f>
        <v>0.336</v>
      </c>
      <c r="E46" s="22"/>
      <c r="F46" s="21">
        <f>ROUND((F57+F59)/(F57+F59+F66+F63+F64+F65),3)</f>
        <v>0.305</v>
      </c>
      <c r="G46" s="22"/>
      <c r="H46" s="21">
        <f>ROUND((H57+H59)/(H57+H59+H66+H63+H64+H65),3)</f>
        <v>0.413</v>
      </c>
      <c r="I46" s="22"/>
      <c r="J46" s="21">
        <f>ROUND((J57+J59)/(J57+J59+J66+J63+J64+J65),3)</f>
        <v>0.374</v>
      </c>
      <c r="K46" s="22"/>
      <c r="L46" s="21">
        <f>ROUND((L57+L59)/(L57+L59+L66+L63+L64+L65),3)</f>
        <v>0.366</v>
      </c>
      <c r="N46" s="6">
        <f t="shared" si="0"/>
        <v>0.3588</v>
      </c>
    </row>
    <row r="47" spans="2:14" ht="18">
      <c r="B47" s="40" t="s">
        <v>115</v>
      </c>
      <c r="D47" s="14">
        <f>ROUND(((+D82+D83+D84+D85+D86-D87+D88-D90-D91)/(+D89-D87)),3)</f>
        <v>1.753</v>
      </c>
      <c r="E47" s="15"/>
      <c r="F47" s="14">
        <f>ROUND(((+F82+F83+F84+F85+F86-F87+F88-F90-F91)/(+F89-F87)),3)</f>
        <v>1.472</v>
      </c>
      <c r="G47" s="15"/>
      <c r="H47" s="14">
        <f>ROUND(((+H82+H83+H84+H85+H86-H87+H88-H90-H91)/(+H89-H87)),3)</f>
        <v>1.262</v>
      </c>
      <c r="I47" s="15"/>
      <c r="J47" s="14">
        <f>ROUND(((+J82+J83+J84+J85+J86-J87+J88-J90-J91)/(+J89-J87)),3)</f>
        <v>0.593</v>
      </c>
      <c r="K47" s="15"/>
      <c r="L47" s="14">
        <f>ROUND(((+L82+L83+L84+L85+L86-L87+L88-L90-L91)/(+L89-L87)),3)</f>
        <v>0.488</v>
      </c>
      <c r="N47" s="6">
        <f t="shared" si="0"/>
        <v>1.1136</v>
      </c>
    </row>
    <row r="48" spans="2:14" ht="18">
      <c r="B48" s="40" t="s">
        <v>116</v>
      </c>
      <c r="D48" s="14">
        <f>ROUND(((+D82+D83+D84+D85+D86-D87+D88)/(AVERAGE(D76,F76)+AVERAGE(D79,F79)+AVERAGE(D80,F80))),3)</f>
        <v>0.296</v>
      </c>
      <c r="E48" s="15"/>
      <c r="F48" s="14">
        <f>ROUND(((+F82+F83+F84+F85+F86-F87+F88)/(AVERAGE(F76,H76)+AVERAGE(F79,H79)+AVERAGE(F80,H80))),3)</f>
        <v>0.201</v>
      </c>
      <c r="G48" s="15"/>
      <c r="H48" s="14">
        <f>ROUND(((+H82+H83+H84+H85+H86-H87+H88)/(AVERAGE(H76,J76)+AVERAGE(H79,J79)+AVERAGE(H80,J80))),3)</f>
        <v>0.171</v>
      </c>
      <c r="I48" s="15"/>
      <c r="J48" s="14">
        <f>ROUND(((+J82+J83+J84+J85+J86-J87+J88)/(AVERAGE(J76,L76)+AVERAGE(J79,L79)+AVERAGE(J80,L80))),3)</f>
        <v>0.196</v>
      </c>
      <c r="K48" s="15"/>
      <c r="L48" s="14">
        <f>ROUND(((+L82+L83+L84+L85+L86-L87+L88)/(AVERAGE(L76,N76)+AVERAGE(L79,N79)+AVERAGE(L80,N80))),3)</f>
        <v>0.249</v>
      </c>
      <c r="N48" s="6">
        <f t="shared" si="0"/>
        <v>0.2226</v>
      </c>
    </row>
    <row r="49" spans="2:15" ht="18">
      <c r="B49" s="40" t="s">
        <v>117</v>
      </c>
      <c r="D49" s="32">
        <f>ROUND(((+D82+D83+D84+D85+D86-D87+D88+D92)/D61),2)</f>
        <v>5.78</v>
      </c>
      <c r="E49" t="s">
        <v>3</v>
      </c>
      <c r="F49" s="32">
        <f>ROUND(((+F82+F83+F84+F85+F86-F87+F88+F92)/F61),2)</f>
        <v>3.97</v>
      </c>
      <c r="G49" t="s">
        <v>3</v>
      </c>
      <c r="H49" s="32">
        <f>ROUND(((+H82+H83+H84+H85+H86-H87+H88+H92)/H61),2)</f>
        <v>3.71</v>
      </c>
      <c r="I49" t="s">
        <v>3</v>
      </c>
      <c r="J49" s="32">
        <f>ROUND(((+J82+J83+J84+J85+J86-J87+J88+J92)/J61),2)</f>
        <v>4.39</v>
      </c>
      <c r="K49" t="s">
        <v>3</v>
      </c>
      <c r="L49" s="32">
        <f>ROUND(((+L82+L83+L84+L85+L86-L87+L88+L92)/L61),2)</f>
        <v>5.73</v>
      </c>
      <c r="M49" t="s">
        <v>3</v>
      </c>
      <c r="N49" s="33">
        <f t="shared" si="0"/>
        <v>4.716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4.7</v>
      </c>
      <c r="E50" t="s">
        <v>3</v>
      </c>
      <c r="F50" s="32">
        <f>ROUND(((+F82+F83+F84+F85+F86-F87+F88-F91)/+F90),2)</f>
        <v>3.84</v>
      </c>
      <c r="G50" t="s">
        <v>3</v>
      </c>
      <c r="H50" s="32">
        <f>ROUND(((+H82+H83+H84+H85+H86-H87+H88-H91)/+H90),2)</f>
        <v>3.73</v>
      </c>
      <c r="I50" t="s">
        <v>3</v>
      </c>
      <c r="J50" s="32">
        <f>ROUND(((+J82+J83+J84+J85+J86-J87+J88-J91)/+J90),2)</f>
        <v>4.12</v>
      </c>
      <c r="K50" t="s">
        <v>3</v>
      </c>
      <c r="L50" s="32">
        <f>ROUND(((+L82+L83+L84+L85+L86-L87+L88-L91)/+L90),2)</f>
        <v>4.32</v>
      </c>
      <c r="M50" t="s">
        <v>3</v>
      </c>
      <c r="N50" s="33">
        <f t="shared" si="0"/>
        <v>4.142</v>
      </c>
      <c r="O50" t="s">
        <v>3</v>
      </c>
    </row>
    <row r="52" ht="15">
      <c r="A52" t="s">
        <v>4</v>
      </c>
    </row>
    <row r="54" spans="1:14" ht="15.75">
      <c r="A54" s="23" t="s">
        <v>81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16746</v>
      </c>
      <c r="E56" s="26"/>
      <c r="F56" s="26">
        <v>22503</v>
      </c>
      <c r="G56" s="26"/>
      <c r="H56" s="26">
        <v>22154</v>
      </c>
      <c r="I56" s="26"/>
      <c r="J56" s="26">
        <v>15663</v>
      </c>
      <c r="K56" s="26"/>
      <c r="L56" s="26">
        <v>59503</v>
      </c>
      <c r="M56" s="26"/>
      <c r="N56" s="26">
        <v>48911</v>
      </c>
    </row>
    <row r="57" spans="1:14" ht="15">
      <c r="A57" s="24" t="s">
        <v>23</v>
      </c>
      <c r="B57" s="24"/>
      <c r="C57" s="24"/>
      <c r="D57" s="26">
        <v>1283</v>
      </c>
      <c r="E57" s="26"/>
      <c r="F57" s="26">
        <v>540</v>
      </c>
      <c r="G57" s="26"/>
      <c r="H57" s="26">
        <v>-709</v>
      </c>
      <c r="I57" s="26"/>
      <c r="J57" s="26">
        <v>618</v>
      </c>
      <c r="K57" s="26"/>
      <c r="L57" s="26">
        <v>1150</v>
      </c>
      <c r="M57" s="26"/>
      <c r="N57" s="26">
        <v>1020</v>
      </c>
    </row>
    <row r="58" spans="1:14" ht="15">
      <c r="A58" s="24" t="s">
        <v>24</v>
      </c>
      <c r="B58" s="24"/>
      <c r="C58" s="24"/>
      <c r="D58" s="26">
        <v>14413</v>
      </c>
      <c r="E58" s="26"/>
      <c r="F58" s="26">
        <v>20085</v>
      </c>
      <c r="G58" s="26"/>
      <c r="H58" s="26">
        <v>18915</v>
      </c>
      <c r="I58" s="26"/>
      <c r="J58" s="26">
        <v>13781</v>
      </c>
      <c r="K58" s="26"/>
      <c r="L58" s="26">
        <v>56553</v>
      </c>
      <c r="M58" s="26"/>
      <c r="N58" s="26">
        <v>46525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4133</v>
      </c>
      <c r="E60" s="26"/>
      <c r="F60" s="26">
        <v>2776</v>
      </c>
      <c r="G60" s="26"/>
      <c r="H60" s="26">
        <v>432</v>
      </c>
      <c r="I60" s="26"/>
      <c r="J60" s="26">
        <v>2251</v>
      </c>
      <c r="K60" s="26"/>
      <c r="L60" s="26">
        <v>3106</v>
      </c>
      <c r="M60" s="26"/>
      <c r="N60" s="26">
        <v>2994</v>
      </c>
    </row>
    <row r="61" spans="1:14" ht="15">
      <c r="A61" s="24" t="s">
        <v>27</v>
      </c>
      <c r="B61" s="24"/>
      <c r="C61" s="24"/>
      <c r="D61" s="26">
        <v>1080</v>
      </c>
      <c r="E61" s="26"/>
      <c r="F61" s="26">
        <v>1363</v>
      </c>
      <c r="G61" s="26"/>
      <c r="H61" s="26">
        <v>1414</v>
      </c>
      <c r="I61" s="26"/>
      <c r="J61" s="26">
        <v>1110</v>
      </c>
      <c r="K61" s="26"/>
      <c r="L61" s="26">
        <v>785</v>
      </c>
      <c r="M61" s="26"/>
      <c r="N61" s="26">
        <v>911</v>
      </c>
    </row>
    <row r="62" spans="1:14" ht="15">
      <c r="A62" s="24" t="s">
        <v>28</v>
      </c>
      <c r="B62" s="24"/>
      <c r="C62" s="24"/>
      <c r="D62" s="26">
        <v>48</v>
      </c>
      <c r="E62" s="26"/>
      <c r="F62" s="26">
        <v>39</v>
      </c>
      <c r="G62" s="26"/>
      <c r="H62" s="26">
        <v>108</v>
      </c>
      <c r="I62" s="26"/>
      <c r="J62" s="26">
        <v>82</v>
      </c>
      <c r="K62" s="26"/>
      <c r="L62" s="26">
        <v>39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12</v>
      </c>
      <c r="E64" s="26"/>
      <c r="F64" s="26">
        <v>9</v>
      </c>
      <c r="G64" s="26"/>
      <c r="H64" s="26">
        <v>15</v>
      </c>
      <c r="I64" s="26"/>
      <c r="J64" s="26">
        <v>13</v>
      </c>
      <c r="K64" s="26"/>
      <c r="L64" s="26">
        <v>14</v>
      </c>
      <c r="M64" s="26"/>
      <c r="N64" s="26">
        <v>19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2521</v>
      </c>
      <c r="E66" s="26"/>
      <c r="F66" s="26">
        <v>1223</v>
      </c>
      <c r="G66" s="26"/>
      <c r="H66" s="26">
        <v>-1024</v>
      </c>
      <c r="I66" s="26"/>
      <c r="J66" s="26">
        <v>1021</v>
      </c>
      <c r="K66" s="26"/>
      <c r="L66" s="26">
        <v>1980</v>
      </c>
      <c r="M66" s="26"/>
      <c r="N66" s="26">
        <v>1757</v>
      </c>
    </row>
    <row r="67" spans="1:14" ht="15">
      <c r="A67" s="24" t="s">
        <v>33</v>
      </c>
      <c r="B67" s="24"/>
      <c r="C67" s="24"/>
      <c r="D67" s="26">
        <v>2.69</v>
      </c>
      <c r="E67" s="26"/>
      <c r="F67" s="26">
        <v>1.31</v>
      </c>
      <c r="G67" s="26"/>
      <c r="H67" s="26">
        <v>-1.13</v>
      </c>
      <c r="I67" s="26"/>
      <c r="J67" s="26">
        <v>1.22</v>
      </c>
      <c r="K67" s="26"/>
      <c r="L67" s="26">
        <v>2.58</v>
      </c>
      <c r="M67" s="26"/>
      <c r="N67" s="26">
        <v>4.78</v>
      </c>
    </row>
    <row r="68" spans="1:14" ht="15">
      <c r="A68" s="24" t="s">
        <v>34</v>
      </c>
      <c r="B68" s="24"/>
      <c r="C68" s="24"/>
      <c r="D68" s="26">
        <v>16439</v>
      </c>
      <c r="E68" s="26"/>
      <c r="F68" s="26">
        <v>16441</v>
      </c>
      <c r="G68" s="26"/>
      <c r="H68" s="26">
        <v>13748</v>
      </c>
      <c r="I68" s="26"/>
      <c r="J68" s="26">
        <v>14944</v>
      </c>
      <c r="K68" s="26"/>
      <c r="L68" s="26">
        <v>12689</v>
      </c>
      <c r="M68" s="26"/>
      <c r="N68" s="26">
        <v>10056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134</v>
      </c>
      <c r="G71" s="26"/>
      <c r="H71" s="26">
        <v>134</v>
      </c>
      <c r="I71" s="26"/>
      <c r="J71" s="26">
        <v>157</v>
      </c>
      <c r="K71" s="26"/>
      <c r="L71" s="26">
        <v>234</v>
      </c>
      <c r="M71" s="26"/>
      <c r="N71" s="26">
        <v>247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749</v>
      </c>
      <c r="E75" s="26"/>
      <c r="F75" s="26">
        <v>1486</v>
      </c>
      <c r="G75" s="26"/>
      <c r="H75" s="26">
        <v>1701</v>
      </c>
      <c r="I75" s="26"/>
      <c r="J75" s="26">
        <v>1904</v>
      </c>
      <c r="K75" s="26"/>
      <c r="L75" s="26">
        <v>2246</v>
      </c>
      <c r="M75" s="26"/>
      <c r="N75" s="26">
        <v>2435</v>
      </c>
    </row>
    <row r="76" spans="1:14" ht="15">
      <c r="A76" s="24" t="s">
        <v>42</v>
      </c>
      <c r="B76" s="24"/>
      <c r="C76" s="24"/>
      <c r="D76" s="26">
        <v>14547</v>
      </c>
      <c r="E76" s="26"/>
      <c r="F76" s="26">
        <v>16932</v>
      </c>
      <c r="G76" s="26"/>
      <c r="H76" s="26">
        <v>20622</v>
      </c>
      <c r="I76" s="26"/>
      <c r="J76" s="26">
        <v>21629</v>
      </c>
      <c r="K76" s="26"/>
      <c r="L76" s="26">
        <v>13728</v>
      </c>
      <c r="M76" s="26"/>
      <c r="N76" s="26">
        <v>12425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31735</v>
      </c>
      <c r="E78" s="26"/>
      <c r="F78" s="26">
        <v>34993</v>
      </c>
      <c r="G78" s="26"/>
      <c r="H78" s="26">
        <v>36205</v>
      </c>
      <c r="I78" s="26"/>
      <c r="J78" s="26">
        <v>38634</v>
      </c>
      <c r="K78" s="26"/>
      <c r="L78" s="26">
        <v>28897</v>
      </c>
      <c r="M78" s="26"/>
      <c r="N78" s="26">
        <v>25163</v>
      </c>
    </row>
    <row r="79" spans="1:14" ht="15">
      <c r="A79" s="24" t="s">
        <v>45</v>
      </c>
      <c r="B79" s="24"/>
      <c r="C79" s="24"/>
      <c r="D79" s="26">
        <v>1400</v>
      </c>
      <c r="E79" s="26"/>
      <c r="F79" s="26">
        <v>1832</v>
      </c>
      <c r="G79" s="26"/>
      <c r="H79" s="26">
        <v>1200</v>
      </c>
      <c r="I79" s="26"/>
      <c r="J79" s="26">
        <v>1329</v>
      </c>
      <c r="K79" s="26"/>
      <c r="L79" s="26">
        <v>261</v>
      </c>
      <c r="M79" s="26"/>
      <c r="N79" s="26">
        <v>437</v>
      </c>
    </row>
    <row r="80" spans="1:14" ht="15">
      <c r="A80" s="24" t="s">
        <v>46</v>
      </c>
      <c r="B80" s="24"/>
      <c r="C80" s="24"/>
      <c r="D80" s="26">
        <v>83</v>
      </c>
      <c r="E80" s="26"/>
      <c r="F80" s="26">
        <v>68</v>
      </c>
      <c r="G80" s="26"/>
      <c r="H80" s="26">
        <v>130</v>
      </c>
      <c r="I80" s="26"/>
      <c r="J80" s="26">
        <v>915</v>
      </c>
      <c r="K80" s="26"/>
      <c r="L80" s="26">
        <v>1603</v>
      </c>
      <c r="M80" s="26"/>
      <c r="N80" s="26">
        <v>1826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2</v>
      </c>
      <c r="K81" s="26"/>
      <c r="L81" s="26">
        <v>13</v>
      </c>
      <c r="M81" s="26"/>
      <c r="N81" s="26">
        <v>33</v>
      </c>
    </row>
    <row r="82" spans="1:14" ht="15">
      <c r="A82" s="24" t="s">
        <v>48</v>
      </c>
      <c r="B82" s="24"/>
      <c r="C82" s="24"/>
      <c r="D82" s="26">
        <v>2533</v>
      </c>
      <c r="E82" s="26"/>
      <c r="F82" s="26">
        <v>1232</v>
      </c>
      <c r="G82" s="26"/>
      <c r="H82" s="26">
        <v>-1009</v>
      </c>
      <c r="I82" s="26"/>
      <c r="J82" s="26">
        <v>1034</v>
      </c>
      <c r="K82" s="26"/>
      <c r="L82" s="26">
        <v>1994</v>
      </c>
      <c r="M82" s="26"/>
      <c r="N82" s="26">
        <v>1776</v>
      </c>
    </row>
    <row r="83" spans="1:14" ht="15">
      <c r="A83" s="24" t="s">
        <v>49</v>
      </c>
      <c r="B83" s="24"/>
      <c r="C83" s="24"/>
      <c r="D83" s="26">
        <v>1884</v>
      </c>
      <c r="E83" s="26"/>
      <c r="F83" s="26">
        <v>2037</v>
      </c>
      <c r="G83" s="26"/>
      <c r="H83" s="26">
        <v>1987</v>
      </c>
      <c r="I83" s="26"/>
      <c r="J83" s="26">
        <v>1692</v>
      </c>
      <c r="K83" s="26"/>
      <c r="L83" s="26">
        <v>1450</v>
      </c>
      <c r="M83" s="26"/>
      <c r="N83" s="26">
        <v>1348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282</v>
      </c>
      <c r="E85" s="26"/>
      <c r="F85" s="26">
        <v>867</v>
      </c>
      <c r="G85" s="26"/>
      <c r="H85" s="26">
        <v>-534</v>
      </c>
      <c r="I85" s="26"/>
      <c r="J85" s="26">
        <v>495</v>
      </c>
      <c r="K85" s="26"/>
      <c r="L85" s="26">
        <v>129</v>
      </c>
      <c r="M85" s="26"/>
      <c r="N85" s="26">
        <v>152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454</v>
      </c>
      <c r="E88" s="26"/>
      <c r="F88" s="26">
        <v>-46</v>
      </c>
      <c r="G88" s="26"/>
      <c r="H88" s="26">
        <v>3479</v>
      </c>
      <c r="I88" s="26"/>
      <c r="J88" s="26">
        <v>639</v>
      </c>
      <c r="K88" s="26"/>
      <c r="L88" s="26">
        <v>192</v>
      </c>
      <c r="M88" s="26"/>
      <c r="N88" s="26">
        <v>-189</v>
      </c>
    </row>
    <row r="89" spans="1:14" ht="15">
      <c r="A89" s="24" t="s">
        <v>54</v>
      </c>
      <c r="B89" s="24"/>
      <c r="C89" s="24"/>
      <c r="D89" s="26">
        <v>2309</v>
      </c>
      <c r="E89" s="26"/>
      <c r="F89" s="26">
        <v>2055</v>
      </c>
      <c r="G89" s="26"/>
      <c r="H89" s="26">
        <v>2275</v>
      </c>
      <c r="I89" s="26"/>
      <c r="J89" s="26">
        <v>4924</v>
      </c>
      <c r="K89" s="26"/>
      <c r="L89" s="26">
        <v>5930</v>
      </c>
      <c r="M89" s="26"/>
      <c r="N89" s="26">
        <v>5634</v>
      </c>
    </row>
    <row r="90" spans="1:14" ht="15">
      <c r="A90" s="24" t="s">
        <v>55</v>
      </c>
      <c r="B90" s="24"/>
      <c r="C90" s="24"/>
      <c r="D90" s="26">
        <v>1093</v>
      </c>
      <c r="E90" s="26"/>
      <c r="F90" s="26">
        <v>1065</v>
      </c>
      <c r="G90" s="26"/>
      <c r="H90" s="26">
        <v>1051</v>
      </c>
      <c r="I90" s="26"/>
      <c r="J90" s="26">
        <v>938</v>
      </c>
      <c r="K90" s="26"/>
      <c r="L90" s="26">
        <v>871</v>
      </c>
      <c r="M90" s="26"/>
      <c r="N90" s="26">
        <v>809</v>
      </c>
    </row>
    <row r="91" spans="1:14" ht="15">
      <c r="A91" s="24" t="s">
        <v>56</v>
      </c>
      <c r="B91" s="24"/>
      <c r="C91" s="24"/>
      <c r="D91" s="26">
        <v>12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19</v>
      </c>
    </row>
    <row r="92" spans="1:14" ht="15">
      <c r="A92" s="24" t="s">
        <v>57</v>
      </c>
      <c r="B92" s="24"/>
      <c r="C92" s="24"/>
      <c r="D92" s="26">
        <v>1089</v>
      </c>
      <c r="E92" s="26"/>
      <c r="F92" s="26">
        <v>1323</v>
      </c>
      <c r="G92" s="26"/>
      <c r="H92" s="26">
        <v>1324</v>
      </c>
      <c r="I92" s="26"/>
      <c r="J92" s="26">
        <v>1011</v>
      </c>
      <c r="K92" s="26"/>
      <c r="L92" s="26">
        <v>733</v>
      </c>
      <c r="M92" s="26"/>
      <c r="N92" s="26">
        <v>817</v>
      </c>
    </row>
    <row r="93" spans="1:14" ht="15">
      <c r="A93" s="24" t="s">
        <v>58</v>
      </c>
      <c r="B93" s="24"/>
      <c r="C93" s="24"/>
      <c r="D93" s="26">
        <v>546</v>
      </c>
      <c r="E93" s="26"/>
      <c r="F93" s="26">
        <v>-339</v>
      </c>
      <c r="G93" s="26"/>
      <c r="H93" s="26">
        <v>-18</v>
      </c>
      <c r="I93" s="26"/>
      <c r="J93" s="26">
        <v>344</v>
      </c>
      <c r="K93" s="26"/>
      <c r="L93" s="26">
        <v>770</v>
      </c>
      <c r="M93" s="26"/>
      <c r="N93" s="26">
        <v>1177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2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2</v>
      </c>
    </row>
    <row r="96" spans="1:14" ht="15">
      <c r="A96" s="24" t="s">
        <v>59</v>
      </c>
      <c r="B96" s="24"/>
      <c r="C96" s="24"/>
      <c r="D96" s="26">
        <v>1093</v>
      </c>
      <c r="E96" s="26"/>
      <c r="F96" s="26">
        <v>1018</v>
      </c>
      <c r="G96" s="26"/>
      <c r="H96" s="26">
        <v>993</v>
      </c>
      <c r="I96" s="26"/>
      <c r="J96" s="26">
        <v>905</v>
      </c>
      <c r="K96" s="26"/>
      <c r="L96" s="26">
        <v>973</v>
      </c>
      <c r="M96" s="26"/>
      <c r="N96" s="26">
        <v>809</v>
      </c>
    </row>
    <row r="97" spans="1:14" ht="15">
      <c r="A97" s="24" t="s">
        <v>60</v>
      </c>
      <c r="B97" s="24"/>
      <c r="C97" s="24"/>
      <c r="D97" s="26">
        <v>1.17</v>
      </c>
      <c r="E97" s="26"/>
      <c r="F97" s="26">
        <v>1.1</v>
      </c>
      <c r="G97" s="26"/>
      <c r="H97" s="26">
        <v>1.1</v>
      </c>
      <c r="I97" s="26"/>
      <c r="J97" s="26">
        <v>1.1</v>
      </c>
      <c r="K97" s="26"/>
      <c r="L97" s="26">
        <v>1.1</v>
      </c>
      <c r="M97" s="26"/>
      <c r="N97" s="26">
        <v>2.2</v>
      </c>
    </row>
    <row r="98" spans="1:14" ht="15">
      <c r="A98" s="24" t="s">
        <v>61</v>
      </c>
      <c r="B98" s="24"/>
      <c r="C98" s="24"/>
      <c r="D98" s="26">
        <v>1.17</v>
      </c>
      <c r="E98" s="26"/>
      <c r="F98" s="26">
        <v>1.1</v>
      </c>
      <c r="G98" s="26"/>
      <c r="H98" s="26">
        <v>1.1</v>
      </c>
      <c r="I98" s="26"/>
      <c r="J98" s="26">
        <v>1.1</v>
      </c>
      <c r="K98" s="26"/>
      <c r="L98" s="26">
        <v>1.1</v>
      </c>
      <c r="M98" s="26"/>
      <c r="N98" s="26">
        <v>2.2</v>
      </c>
    </row>
    <row r="99" spans="1:14" ht="15">
      <c r="A99" s="24" t="s">
        <v>62</v>
      </c>
      <c r="B99" s="24"/>
      <c r="C99" s="24"/>
      <c r="D99" s="26">
        <v>30.55</v>
      </c>
      <c r="E99" s="26"/>
      <c r="F99" s="26">
        <v>26.16</v>
      </c>
      <c r="G99" s="26"/>
      <c r="H99" s="26">
        <v>21.57</v>
      </c>
      <c r="I99" s="26"/>
      <c r="J99" s="26">
        <v>40</v>
      </c>
      <c r="K99" s="26"/>
      <c r="L99" s="26">
        <v>47.74</v>
      </c>
      <c r="M99" s="26"/>
      <c r="N99" s="26">
        <v>90.438</v>
      </c>
    </row>
    <row r="100" spans="1:14" ht="15">
      <c r="A100" s="24" t="s">
        <v>63</v>
      </c>
      <c r="B100" s="24"/>
      <c r="C100" s="24"/>
      <c r="D100" s="26">
        <v>24.37</v>
      </c>
      <c r="E100" s="26"/>
      <c r="F100" s="26">
        <v>18.85</v>
      </c>
      <c r="G100" s="26"/>
      <c r="H100" s="26">
        <v>12.21</v>
      </c>
      <c r="I100" s="26"/>
      <c r="J100" s="26">
        <v>16.42</v>
      </c>
      <c r="K100" s="26"/>
      <c r="L100" s="26">
        <v>32.22</v>
      </c>
      <c r="M100" s="26"/>
      <c r="N100" s="26">
        <v>45.75</v>
      </c>
    </row>
    <row r="101" spans="1:14" ht="15">
      <c r="A101" s="24" t="s">
        <v>64</v>
      </c>
      <c r="B101" s="24"/>
      <c r="C101" s="24"/>
      <c r="D101" s="26">
        <v>27.45</v>
      </c>
      <c r="E101" s="26"/>
      <c r="F101" s="26">
        <v>25.33</v>
      </c>
      <c r="G101" s="26"/>
      <c r="H101" s="26">
        <v>20.45</v>
      </c>
      <c r="I101" s="26"/>
      <c r="J101" s="26">
        <v>19.54</v>
      </c>
      <c r="K101" s="26"/>
      <c r="L101" s="26">
        <v>39.26</v>
      </c>
      <c r="M101" s="26"/>
      <c r="N101" s="26">
        <v>85.25</v>
      </c>
    </row>
    <row r="102" spans="1:14" ht="15">
      <c r="A102" s="24" t="s">
        <v>65</v>
      </c>
      <c r="B102" s="24"/>
      <c r="C102" s="24"/>
      <c r="D102" s="26">
        <v>928</v>
      </c>
      <c r="E102" s="26"/>
      <c r="F102" s="26">
        <v>957</v>
      </c>
      <c r="G102" s="26"/>
      <c r="H102" s="26">
        <v>911</v>
      </c>
      <c r="I102" s="26"/>
      <c r="J102" s="26">
        <v>895</v>
      </c>
      <c r="K102" s="26"/>
      <c r="L102" s="26">
        <v>777</v>
      </c>
      <c r="M102" s="26"/>
      <c r="N102" s="26">
        <v>369.5</v>
      </c>
    </row>
    <row r="103" spans="1:14" ht="15">
      <c r="A103" s="24" t="s">
        <v>106</v>
      </c>
      <c r="B103" s="24"/>
      <c r="C103" s="24"/>
      <c r="D103" s="26">
        <v>716</v>
      </c>
      <c r="E103" s="26"/>
      <c r="F103" s="26">
        <v>650</v>
      </c>
      <c r="G103" s="26"/>
      <c r="H103" s="26">
        <v>169</v>
      </c>
      <c r="I103" s="26"/>
      <c r="J103" s="26">
        <v>-709</v>
      </c>
      <c r="K103" s="26"/>
      <c r="L103" s="26">
        <v>180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2.69</v>
      </c>
      <c r="F105" s="18">
        <f>F67/F94</f>
        <v>1.31</v>
      </c>
      <c r="H105" s="18">
        <f>H67/H94</f>
        <v>-1.13</v>
      </c>
      <c r="J105" s="18">
        <f>J67/J94</f>
        <v>1.22</v>
      </c>
      <c r="L105" s="18">
        <f>L67/L94</f>
        <v>2.58</v>
      </c>
      <c r="N105" s="18">
        <f>N67/N94</f>
        <v>2.39</v>
      </c>
    </row>
    <row r="106" spans="2:14" ht="15">
      <c r="B106" t="s">
        <v>60</v>
      </c>
      <c r="D106" s="18">
        <f>D97/D94</f>
        <v>1.17</v>
      </c>
      <c r="F106" s="18">
        <f>F97/F94</f>
        <v>1.1</v>
      </c>
      <c r="H106" s="18">
        <f>H97/H94</f>
        <v>1.1</v>
      </c>
      <c r="J106" s="18">
        <f>J97/J94</f>
        <v>1.1</v>
      </c>
      <c r="L106" s="18">
        <f>L97/L94</f>
        <v>1.1</v>
      </c>
      <c r="N106" s="18">
        <f>N97/N94</f>
        <v>1.1</v>
      </c>
    </row>
    <row r="107" spans="2:14" ht="15">
      <c r="B107" t="s">
        <v>61</v>
      </c>
      <c r="D107" s="18">
        <f>D98/D94</f>
        <v>1.17</v>
      </c>
      <c r="F107" s="18">
        <f>F98/F94</f>
        <v>1.1</v>
      </c>
      <c r="H107" s="18">
        <f>H98/H94</f>
        <v>1.1</v>
      </c>
      <c r="J107" s="18">
        <f>J98/J94</f>
        <v>1.1</v>
      </c>
      <c r="L107" s="18">
        <f>L98/L94</f>
        <v>1.1</v>
      </c>
      <c r="N107" s="18">
        <f>N98/N94</f>
        <v>1.1</v>
      </c>
    </row>
    <row r="108" spans="2:14" ht="15">
      <c r="B108" t="s">
        <v>62</v>
      </c>
      <c r="D108" s="18">
        <f>D99/D94</f>
        <v>30.55</v>
      </c>
      <c r="F108" s="18">
        <f>F99/F94</f>
        <v>26.16</v>
      </c>
      <c r="H108" s="18">
        <f>H99/H94</f>
        <v>21.57</v>
      </c>
      <c r="J108" s="18">
        <f>J99/J94</f>
        <v>40</v>
      </c>
      <c r="L108" s="18">
        <f>L99/L94</f>
        <v>47.74</v>
      </c>
      <c r="N108" s="18">
        <f>N99/N94</f>
        <v>45.219</v>
      </c>
    </row>
    <row r="109" spans="2:14" ht="15">
      <c r="B109" t="s">
        <v>63</v>
      </c>
      <c r="D109" s="18">
        <f>D100/D94</f>
        <v>24.37</v>
      </c>
      <c r="F109" s="18">
        <f>F100/F94</f>
        <v>18.85</v>
      </c>
      <c r="H109" s="18">
        <f>H100/H94</f>
        <v>12.21</v>
      </c>
      <c r="J109" s="18">
        <f>J100/J94</f>
        <v>16.42</v>
      </c>
      <c r="L109" s="18">
        <f>L100/L94</f>
        <v>32.22</v>
      </c>
      <c r="N109" s="18">
        <f>N100/N94</f>
        <v>22.875</v>
      </c>
    </row>
    <row r="110" spans="2:14" ht="15">
      <c r="B110" t="s">
        <v>64</v>
      </c>
      <c r="D110" s="18">
        <f>D101/D94</f>
        <v>27.45</v>
      </c>
      <c r="F110" s="18">
        <f>F101/F94</f>
        <v>25.33</v>
      </c>
      <c r="H110" s="18">
        <f>H101/H94</f>
        <v>20.45</v>
      </c>
      <c r="J110" s="18">
        <f>J101/J94</f>
        <v>19.54</v>
      </c>
      <c r="L110" s="18">
        <f>L101/L94</f>
        <v>39.26</v>
      </c>
      <c r="N110" s="18">
        <f>N101/N94</f>
        <v>42.625</v>
      </c>
    </row>
    <row r="111" spans="2:14" ht="15">
      <c r="B111" t="s">
        <v>65</v>
      </c>
      <c r="D111" s="19">
        <f>D102*D94</f>
        <v>928</v>
      </c>
      <c r="E111" s="19"/>
      <c r="F111" s="19">
        <f>F102*F94</f>
        <v>957</v>
      </c>
      <c r="G111" s="19"/>
      <c r="H111" s="19">
        <f>H102*H94</f>
        <v>911</v>
      </c>
      <c r="I111" s="19"/>
      <c r="J111" s="19">
        <f>J102*J94</f>
        <v>895</v>
      </c>
      <c r="K111" s="19"/>
      <c r="L111" s="19">
        <f>L102*L94</f>
        <v>777</v>
      </c>
      <c r="M111" s="19"/>
      <c r="N111" s="19">
        <f>N102*N94</f>
        <v>739</v>
      </c>
    </row>
    <row r="112" spans="2:14" ht="15">
      <c r="B112" t="s">
        <v>66</v>
      </c>
      <c r="D112" s="18">
        <f>ROUND(D68/D111,2)</f>
        <v>17.71</v>
      </c>
      <c r="F112" s="18">
        <f>ROUND(F68/F111,2)</f>
        <v>17.18</v>
      </c>
      <c r="H112" s="18">
        <f>ROUND(H68/H111,2)</f>
        <v>15.09</v>
      </c>
      <c r="J112" s="18">
        <f>ROUND(J68/J111,2)</f>
        <v>16.7</v>
      </c>
      <c r="L112" s="18">
        <f>ROUND(L68/L111,2)</f>
        <v>16.33</v>
      </c>
      <c r="N112" s="18">
        <f>ROUND(N68/N111,2)</f>
        <v>13.61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3"/>
  <rowBreaks count="1" manualBreakCount="1">
    <brk id="5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EDISON INTERNATIONAL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17439</v>
      </c>
      <c r="F8" s="41">
        <f>F78+F79+F81-F103</f>
        <v>17130</v>
      </c>
      <c r="H8" s="41">
        <f>H78+H79+H81-H103</f>
        <v>20186</v>
      </c>
      <c r="J8" s="41">
        <f>J78+J79+J81-J103</f>
        <v>20794</v>
      </c>
      <c r="L8" s="41">
        <f>L78+L79+L81-L103</f>
        <v>19556</v>
      </c>
    </row>
    <row r="9" spans="2:12" ht="15">
      <c r="B9" t="s">
        <v>5</v>
      </c>
      <c r="D9" s="12">
        <f>D80</f>
        <v>257</v>
      </c>
      <c r="F9" s="12">
        <f>F80</f>
        <v>320</v>
      </c>
      <c r="H9" s="12">
        <f>H80</f>
        <v>252</v>
      </c>
      <c r="J9" s="12">
        <f>J80</f>
        <v>78</v>
      </c>
      <c r="L9" s="12">
        <f>L80</f>
        <v>2445</v>
      </c>
    </row>
    <row r="10" spans="2:12" ht="15.75" thickBot="1">
      <c r="B10" t="s">
        <v>7</v>
      </c>
      <c r="D10" s="13">
        <f>D8+D9</f>
        <v>17696</v>
      </c>
      <c r="F10" s="13">
        <f>F8+F9</f>
        <v>17450</v>
      </c>
      <c r="H10" s="13">
        <f>H8+H9</f>
        <v>20438</v>
      </c>
      <c r="J10" s="13">
        <f>J8+J9</f>
        <v>20872</v>
      </c>
      <c r="L10" s="13">
        <f>L8+L9</f>
        <v>22001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12</v>
      </c>
      <c r="E13" s="8" t="s">
        <v>3</v>
      </c>
      <c r="F13" s="36">
        <f>ROUND(AVERAGE(F108:F109)/F105,0)</f>
        <v>39</v>
      </c>
      <c r="G13" s="8" t="s">
        <v>3</v>
      </c>
      <c r="H13" s="36">
        <f>ROUND(AVERAGE(H108:H109)/H105,0)</f>
        <v>7</v>
      </c>
      <c r="I13" s="8" t="s">
        <v>3</v>
      </c>
      <c r="J13" s="36">
        <f>ROUND(AVERAGE(J108:J109)/J105,0)</f>
        <v>4</v>
      </c>
      <c r="K13" s="8" t="s">
        <v>3</v>
      </c>
      <c r="L13" s="36">
        <f>ROUND(AVERAGE(L108:L109)/L105,0)</f>
        <v>2</v>
      </c>
      <c r="M13" s="8" t="s">
        <v>3</v>
      </c>
      <c r="N13" s="37">
        <f>AVERAGE(D13,F13,H13,J13,L13)</f>
        <v>12.8</v>
      </c>
      <c r="O13" s="8" t="s">
        <v>3</v>
      </c>
    </row>
    <row r="14" spans="2:14" ht="15">
      <c r="B14" t="s">
        <v>20</v>
      </c>
      <c r="D14" s="3">
        <f>ROUND(AVERAGE(D108:D109)/AVERAGE(D112,F112),3)</f>
        <v>2.048</v>
      </c>
      <c r="E14" s="3"/>
      <c r="F14" s="3">
        <f>ROUND(AVERAGE(F108:F109)/AVERAGE(F112,H112),3)</f>
        <v>1.532</v>
      </c>
      <c r="G14" s="3"/>
      <c r="H14" s="3">
        <f>ROUND(AVERAGE(H108:H109)/AVERAGE(H112,J112),3)</f>
        <v>1.083</v>
      </c>
      <c r="I14" s="3"/>
      <c r="J14" s="3">
        <f>ROUND(AVERAGE(J108:J109)/AVERAGE(J112,L112),3)</f>
        <v>1.158</v>
      </c>
      <c r="K14" s="3"/>
      <c r="L14" s="3">
        <f>ROUND(AVERAGE(L108:L109)/AVERAGE(L112,N112),3)</f>
        <v>1.28</v>
      </c>
      <c r="M14" s="3"/>
      <c r="N14" s="6">
        <f>AVERAGE(D14,F14,H14,J14,L14)</f>
        <v>1.4202</v>
      </c>
    </row>
    <row r="15" spans="2:14" ht="15">
      <c r="B15" t="s">
        <v>9</v>
      </c>
      <c r="D15" s="3">
        <f>ROUND(D106/AVERAGE(D108:D109),3)</f>
        <v>0.026</v>
      </c>
      <c r="E15" s="3"/>
      <c r="F15" s="3">
        <f>ROUND(F106/AVERAGE(F108:F109),3)</f>
        <v>0.039</v>
      </c>
      <c r="G15" s="3"/>
      <c r="H15" s="3">
        <f>ROUND(H106/AVERAGE(H108:H109),3)</f>
        <v>0</v>
      </c>
      <c r="I15" s="3"/>
      <c r="J15" s="3">
        <f>ROUND(J106/AVERAGE(J108:J109),3)</f>
        <v>0</v>
      </c>
      <c r="K15" s="3"/>
      <c r="L15" s="3">
        <f>ROUND(L106/AVERAGE(L108:L109),3)</f>
        <v>0</v>
      </c>
      <c r="M15" s="3"/>
      <c r="N15" s="6">
        <f>AVERAGE(D15,F15,H15,J15,L15)</f>
        <v>0.013000000000000001</v>
      </c>
    </row>
    <row r="16" spans="2:14" ht="15">
      <c r="B16" t="s">
        <v>10</v>
      </c>
      <c r="D16" s="3">
        <f>ROUND(D96/D66,3)</f>
        <v>0.3</v>
      </c>
      <c r="E16" s="3"/>
      <c r="F16" s="3">
        <f>ROUND(F96/F66,3)</f>
        <v>1.226</v>
      </c>
      <c r="G16" s="3"/>
      <c r="H16" s="3">
        <f>ROUND(H96/H66,3)</f>
        <v>0.083</v>
      </c>
      <c r="I16" s="3"/>
      <c r="J16" s="3">
        <f>ROUND(J96/J66,3)</f>
        <v>0</v>
      </c>
      <c r="K16" s="3"/>
      <c r="L16" s="3">
        <f>ROUND(L96/L66,3)</f>
        <v>0</v>
      </c>
      <c r="M16" s="3"/>
      <c r="N16" s="6">
        <f>AVERAGE(D16,F16,H16,J16,L16)</f>
        <v>0.3218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0.549</v>
      </c>
      <c r="E20" s="3"/>
      <c r="F20" s="3">
        <f>ROUND((+F76+F79)/F8,3)</f>
        <v>0.621</v>
      </c>
      <c r="G20" s="3"/>
      <c r="H20" s="3">
        <f>ROUND((+H76+H79)/H8,3)</f>
        <v>0.698</v>
      </c>
      <c r="I20" s="3"/>
      <c r="J20" s="3">
        <f>ROUND((+J76+J79)/J8,3)</f>
        <v>0.741</v>
      </c>
      <c r="K20" s="3"/>
      <c r="L20" s="3">
        <f>ROUND((+L76+L79)/L8,3)</f>
        <v>0.779</v>
      </c>
      <c r="M20" s="3"/>
      <c r="N20" s="6">
        <f>AVERAGE(D20,F20,H20,J20,L20)</f>
        <v>0.6776</v>
      </c>
    </row>
    <row r="21" spans="2:14" ht="15">
      <c r="B21" s="38" t="s">
        <v>108</v>
      </c>
      <c r="D21" s="3">
        <f>ROUND((SUM(D69:D75)+D81)/D8,3)</f>
        <v>0.058</v>
      </c>
      <c r="E21" s="3"/>
      <c r="F21" s="3">
        <f>ROUND((SUM(F69:F75)+F81)/F8,3)</f>
        <v>0.026</v>
      </c>
      <c r="G21" s="3"/>
      <c r="H21" s="3">
        <f>ROUND((SUM(H69:H75)+H81)/H8,3)</f>
        <v>0.032</v>
      </c>
      <c r="I21" s="3"/>
      <c r="J21" s="3">
        <f>ROUND((SUM(J69:J75)+J81)/J8,3)</f>
        <v>0.034</v>
      </c>
      <c r="K21" s="3"/>
      <c r="L21" s="3">
        <f>ROUND((SUM(L69:L75)+L81)/L8,3)</f>
        <v>0.037</v>
      </c>
      <c r="M21" s="3"/>
      <c r="N21" s="6">
        <f>AVERAGE(D21,F21,H21,J21,L21)</f>
        <v>0.0374</v>
      </c>
    </row>
    <row r="22" spans="2:14" ht="18">
      <c r="B22" s="39" t="s">
        <v>109</v>
      </c>
      <c r="D22" s="4">
        <f>ROUND((D68-D103)/D8,3)</f>
        <v>0.392</v>
      </c>
      <c r="E22" s="3"/>
      <c r="F22" s="4">
        <f>ROUND((F68-F103)/F8,3)</f>
        <v>0.353</v>
      </c>
      <c r="G22" s="3"/>
      <c r="H22" s="4">
        <f>ROUND((H68-H103)/H8,3)</f>
        <v>0.269</v>
      </c>
      <c r="I22" s="3"/>
      <c r="J22" s="4">
        <f>ROUND((J68-J103)/J8,3)</f>
        <v>0.225</v>
      </c>
      <c r="K22" s="3"/>
      <c r="L22" s="4">
        <f>ROUND((L68-L103)/L8,3)</f>
        <v>0.184</v>
      </c>
      <c r="M22" s="3"/>
      <c r="N22" s="9">
        <f>AVERAGE(D22,F22,H22,J22,L22)</f>
        <v>0.2846</v>
      </c>
    </row>
    <row r="23" spans="4:14" ht="15.75" thickBot="1">
      <c r="D23" s="5">
        <f>SUM(D20:D22)</f>
        <v>0.9990000000000001</v>
      </c>
      <c r="E23" s="3"/>
      <c r="F23" s="5">
        <f>SUM(F20:F22)</f>
        <v>1</v>
      </c>
      <c r="G23" s="3"/>
      <c r="H23" s="5">
        <f>SUM(H20:H22)</f>
        <v>0.999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0.9996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0.556</v>
      </c>
      <c r="E25" s="3"/>
      <c r="F25" s="3">
        <f>ROUND((+F76+F79+F80)/F10,3)</f>
        <v>0.628</v>
      </c>
      <c r="G25" s="3"/>
      <c r="H25" s="3">
        <f>ROUND((+H76+H79+H80)/H10,3)</f>
        <v>0.702</v>
      </c>
      <c r="I25" s="3"/>
      <c r="J25" s="3">
        <f>ROUND((+J76+J79+J80)/J10,3)</f>
        <v>0.742</v>
      </c>
      <c r="K25" s="3"/>
      <c r="L25" s="3">
        <f>ROUND((+L76+L79+L80)/L10,3)</f>
        <v>0.803</v>
      </c>
      <c r="M25" s="3"/>
      <c r="N25" s="6">
        <f>AVERAGE(D25,F25,H25,J25,L25)</f>
        <v>0.6862</v>
      </c>
    </row>
    <row r="26" spans="2:14" ht="15">
      <c r="B26" s="38" t="s">
        <v>108</v>
      </c>
      <c r="D26" s="3">
        <f>ROUND((SUM(D69:D75)+D81)/D10,3)</f>
        <v>0.058</v>
      </c>
      <c r="E26" s="3"/>
      <c r="F26" s="3">
        <f>ROUND((SUM(F69:F75)+F81)/F10,3)</f>
        <v>0.025</v>
      </c>
      <c r="G26" s="3"/>
      <c r="H26" s="3">
        <f>ROUND((SUM(H69:H75)+H81)/H10,3)</f>
        <v>0.032</v>
      </c>
      <c r="I26" s="3"/>
      <c r="J26" s="3">
        <f>ROUND((SUM(J69:J75)+J81)/J10,3)</f>
        <v>0.034</v>
      </c>
      <c r="K26" s="3"/>
      <c r="L26" s="3">
        <f>ROUND((SUM(L69:L75)+L81)/L10,3)</f>
        <v>0.033</v>
      </c>
      <c r="M26" s="3"/>
      <c r="N26" s="6">
        <f>AVERAGE(D26,F26,H26,J26,L26)</f>
        <v>0.0364</v>
      </c>
    </row>
    <row r="27" spans="2:14" ht="18">
      <c r="B27" s="39" t="s">
        <v>109</v>
      </c>
      <c r="D27" s="4">
        <f>ROUND((D68-D103)/D10,3)</f>
        <v>0.387</v>
      </c>
      <c r="E27" s="3"/>
      <c r="F27" s="4">
        <f>ROUND((F68-F103)/F10,3)</f>
        <v>0.347</v>
      </c>
      <c r="G27" s="3"/>
      <c r="H27" s="4">
        <f>ROUND((H68-H103)/H10,3)</f>
        <v>0.266</v>
      </c>
      <c r="I27" s="3"/>
      <c r="J27" s="4">
        <f>ROUND((J68-J103)/J10,3)</f>
        <v>0.224</v>
      </c>
      <c r="K27" s="3"/>
      <c r="L27" s="4">
        <f>ROUND((L68-L103)/L10,3)</f>
        <v>0.164</v>
      </c>
      <c r="M27" s="3"/>
      <c r="N27" s="9">
        <f>AVERAGE(D27,F27,H27,J27,L27)</f>
        <v>0.27759999999999996</v>
      </c>
    </row>
    <row r="28" spans="4:14" ht="15.75" thickBot="1">
      <c r="D28" s="5">
        <f>SUM(D25:D27)</f>
        <v>1.0010000000000001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0.172</v>
      </c>
      <c r="E30" s="3"/>
      <c r="F30" s="3">
        <f>ROUND(+F66/(((F68-F103)+(H68-H103))/2),3)</f>
        <v>0.039</v>
      </c>
      <c r="G30" s="3"/>
      <c r="H30" s="3">
        <f>ROUND(+H66/(((H68-H103)+(J68-J103))/2),3)</f>
        <v>0.154</v>
      </c>
      <c r="I30" s="3"/>
      <c r="J30" s="3">
        <f>ROUND(+J66/(((J68-J103)+(L68-L103))/2),3)</f>
        <v>0.274</v>
      </c>
      <c r="K30" s="3"/>
      <c r="L30" s="3">
        <f>ROUND(+L66/(((L68-L103)+(N68))/2),3)</f>
        <v>0.798</v>
      </c>
      <c r="M30" s="3"/>
      <c r="N30" s="6">
        <f>AVERAGE(D30,F30,H30,J30,L30)</f>
        <v>0.2874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ROUND((+D60-D57)/D56,3)</f>
        <v>0.138</v>
      </c>
      <c r="E32" s="3"/>
      <c r="F32" s="3">
        <f>ROUND((+F58-F57)/F56,3)</f>
        <v>0.795</v>
      </c>
      <c r="G32" s="3"/>
      <c r="H32" s="3">
        <f>ROUND((+H58-H57)/H56,3)</f>
        <v>0.827</v>
      </c>
      <c r="I32" s="3"/>
      <c r="J32" s="3">
        <f>ROUND((+J58-J57)/J56,3)</f>
        <v>0.794</v>
      </c>
      <c r="K32" s="3"/>
      <c r="L32" s="3">
        <f>ROUND((+L58-L57)/L56,3)</f>
        <v>0.523</v>
      </c>
      <c r="M32" s="3"/>
      <c r="N32" s="6">
        <f>AVERAGE(D32,F32,H32,J32,L32)</f>
        <v>0.6154000000000001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2.96</v>
      </c>
      <c r="E35" s="8" t="s">
        <v>3</v>
      </c>
      <c r="F35" s="8">
        <f>ROUND(((+F66+F65+F64+F63+F61+F59+F57)/F61),2)</f>
        <v>1.14</v>
      </c>
      <c r="G35" s="8" t="s">
        <v>3</v>
      </c>
      <c r="H35" s="8">
        <f>ROUND(((+H66+H65+H64+H63+H61+H59+H57)/H61),2)</f>
        <v>1.78</v>
      </c>
      <c r="I35" s="8" t="s">
        <v>3</v>
      </c>
      <c r="J35" s="8">
        <f>ROUND(((+J66+J65+J64+J63+J61+J59+J57)/J61),2)</f>
        <v>2.11</v>
      </c>
      <c r="K35" s="8" t="s">
        <v>3</v>
      </c>
      <c r="L35" s="8">
        <f>ROUND(((+L66+L65+L64+L63+L61+L59+L57)/L61),2)</f>
        <v>3.42</v>
      </c>
      <c r="M35" s="8" t="s">
        <v>3</v>
      </c>
      <c r="N35" s="31">
        <f>AVERAGE(D35,F35,H35,J35,L35)</f>
        <v>2.282</v>
      </c>
      <c r="O35" t="s">
        <v>3</v>
      </c>
    </row>
    <row r="36" spans="2:15" ht="15">
      <c r="B36" t="s">
        <v>21</v>
      </c>
      <c r="D36" s="8">
        <f>ROUND(((+D66+D65+D64+D63+D61)/(D61)),2)</f>
        <v>2.4</v>
      </c>
      <c r="E36" s="8" t="s">
        <v>3</v>
      </c>
      <c r="F36" s="8">
        <f>ROUND(((+F66+F65+F64+F63+F61)/(F61)),2)</f>
        <v>1.23</v>
      </c>
      <c r="G36" s="8" t="s">
        <v>3</v>
      </c>
      <c r="H36" s="8">
        <f>ROUND(((+H66+H65+H64+H63+H61)/(H61)),2)</f>
        <v>1.61</v>
      </c>
      <c r="I36" s="8" t="s">
        <v>3</v>
      </c>
      <c r="J36" s="8">
        <f>ROUND(((+J66+J65+J64+J63+J61)/(J61)),2)</f>
        <v>1.83</v>
      </c>
      <c r="K36" s="8" t="s">
        <v>3</v>
      </c>
      <c r="L36" s="8">
        <f>ROUND(((+L66+L65+L64+L63+L61)/(L61)),2)</f>
        <v>2.44</v>
      </c>
      <c r="M36" s="8" t="s">
        <v>3</v>
      </c>
      <c r="N36" s="31">
        <f>AVERAGE(D36,F36,H36,J36,L36)</f>
        <v>1.902</v>
      </c>
      <c r="O36" t="s">
        <v>3</v>
      </c>
    </row>
    <row r="37" spans="2:15" ht="15">
      <c r="B37" t="s">
        <v>14</v>
      </c>
      <c r="D37" s="8">
        <f>ROUND(((+D66+D65+D64+D63+D61)/(D61+D63+D64+D65)),2)</f>
        <v>2.33</v>
      </c>
      <c r="E37" s="8" t="s">
        <v>3</v>
      </c>
      <c r="F37" s="8">
        <f>ROUND(((+F66+F65+F64+F63+F61)/(F61+F63+F64+F65)),2)</f>
        <v>1.22</v>
      </c>
      <c r="G37" s="8" t="s">
        <v>3</v>
      </c>
      <c r="H37" s="8">
        <f>ROUND(((+H66+H65+H64+H63+H61)/(H61+H63+H64+H65)),2)</f>
        <v>1.6</v>
      </c>
      <c r="I37" s="8" t="s">
        <v>3</v>
      </c>
      <c r="J37" s="8">
        <f>ROUND(((+J66+J65+J64+J63+J61)/(J61+J63+J64+J65)),2)</f>
        <v>1.81</v>
      </c>
      <c r="K37" s="8" t="s">
        <v>3</v>
      </c>
      <c r="L37" s="8">
        <f>ROUND(((+L66+L65+L64+L63+L61)/(L61+L63+L64+L65)),2)</f>
        <v>2.41</v>
      </c>
      <c r="M37" s="8" t="s">
        <v>3</v>
      </c>
      <c r="N37" s="31">
        <f>AVERAGE(D37,F37,H37,J37,L37)</f>
        <v>1.874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2.91</v>
      </c>
      <c r="E40" s="8" t="s">
        <v>3</v>
      </c>
      <c r="F40" s="8">
        <f>ROUND(((+F66+F65+F64+F63-F62+F61+F59+F57)/F61),2)</f>
        <v>1.1</v>
      </c>
      <c r="G40" s="8" t="s">
        <v>3</v>
      </c>
      <c r="H40" s="8">
        <f>ROUND(((+H66+H65+H64+H63-H62+H61+H59+H57)/H61),2)</f>
        <v>1.76</v>
      </c>
      <c r="I40" s="8" t="s">
        <v>3</v>
      </c>
      <c r="J40" s="8">
        <f>ROUND(((+J66+J65+J64+J63-J62+J61+J59+J57)/J61),2)</f>
        <v>2.1</v>
      </c>
      <c r="K40" s="8" t="s">
        <v>3</v>
      </c>
      <c r="L40" s="8">
        <f>ROUND(((+L66+L65+L64+L63-L62+L61+L59+L57)/L61),2)</f>
        <v>3.41</v>
      </c>
      <c r="M40" s="8" t="s">
        <v>3</v>
      </c>
      <c r="N40" s="31">
        <f>AVERAGE(D40,F40,H40,J40,L40)</f>
        <v>2.256</v>
      </c>
      <c r="O40" t="s">
        <v>3</v>
      </c>
    </row>
    <row r="41" spans="2:15" ht="15">
      <c r="B41" t="s">
        <v>21</v>
      </c>
      <c r="D41" s="8">
        <f>ROUND(((+D66+D65+D64+D63-D62+D61)/D61),2)</f>
        <v>2.35</v>
      </c>
      <c r="E41" s="8" t="s">
        <v>3</v>
      </c>
      <c r="F41" s="8">
        <f>ROUND(((+F66+F65+F64+F63-F62+F61)/F61),2)</f>
        <v>1.19</v>
      </c>
      <c r="G41" s="8" t="s">
        <v>3</v>
      </c>
      <c r="H41" s="8">
        <f>ROUND(((+H66+H65+H64+H63-H62+H61)/H61),2)</f>
        <v>1.59</v>
      </c>
      <c r="I41" s="8" t="s">
        <v>3</v>
      </c>
      <c r="J41" s="8">
        <f>ROUND(((+J66+J65+J64+J63-J62+J61)/J61),2)</f>
        <v>1.82</v>
      </c>
      <c r="K41" s="8" t="s">
        <v>3</v>
      </c>
      <c r="L41" s="8">
        <f>ROUND(((+L66+L65+L64+L63-L62+L61)/L61),2)</f>
        <v>2.43</v>
      </c>
      <c r="M41" s="8" t="s">
        <v>3</v>
      </c>
      <c r="N41" s="31">
        <f>AVERAGE(D41,F41,H41,J41,L41)</f>
        <v>1.8760000000000001</v>
      </c>
      <c r="O41" t="s">
        <v>3</v>
      </c>
    </row>
    <row r="42" spans="2:15" ht="15">
      <c r="B42" t="s">
        <v>14</v>
      </c>
      <c r="D42" s="8">
        <f>ROUND(((+D66+D65+D64+D63-D62+D61)/(D61+D63+D64+D65)),2)</f>
        <v>2.28</v>
      </c>
      <c r="E42" s="8" t="s">
        <v>3</v>
      </c>
      <c r="F42" s="8">
        <f>ROUND(((+F66+F65+F64+F63-F62+F61)/(F61+F63+F64+F65)),2)</f>
        <v>1.18</v>
      </c>
      <c r="G42" s="8" t="s">
        <v>3</v>
      </c>
      <c r="H42" s="8">
        <f>ROUND(((+H66+H65+H64+H63-H62+H61)/(H61+H63+H64+H65)),2)</f>
        <v>1.58</v>
      </c>
      <c r="I42" s="8" t="s">
        <v>3</v>
      </c>
      <c r="J42" s="8">
        <f>ROUND(((+J66+J65+J64+J63-J62+J61)/(J61+J63+J64+J65)),2)</f>
        <v>1.79</v>
      </c>
      <c r="K42" s="8" t="s">
        <v>3</v>
      </c>
      <c r="L42" s="8">
        <f>ROUND(((+L66+L65+L64+L63-L62+L61)/(L61+L63+L64+L65)),2)</f>
        <v>2.4</v>
      </c>
      <c r="M42" s="8" t="s">
        <v>3</v>
      </c>
      <c r="N42" s="31">
        <f>AVERAGE(D42,F42,H42,J42,L42)</f>
        <v>1.846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0.037</v>
      </c>
      <c r="E45" s="14"/>
      <c r="F45" s="14">
        <f>ROUND(F62/F66,3)</f>
        <v>0.195</v>
      </c>
      <c r="G45" s="14"/>
      <c r="H45" s="14">
        <f>ROUND(H62/H66,3)</f>
        <v>0.035</v>
      </c>
      <c r="I45" s="14"/>
      <c r="J45" s="14">
        <f>ROUND(J62/J66,3)</f>
        <v>0.017</v>
      </c>
      <c r="K45" s="14"/>
      <c r="L45" s="14">
        <f>ROUND(L62/L66,3)</f>
        <v>0.007</v>
      </c>
      <c r="M45" s="3"/>
      <c r="N45" s="6">
        <f aca="true" t="shared" si="0" ref="N45:N50">AVERAGE(D45,F45,H45,J45,L45)</f>
        <v>0.05820000000000001</v>
      </c>
    </row>
    <row r="46" spans="2:14" ht="15">
      <c r="B46" t="s">
        <v>17</v>
      </c>
      <c r="D46" s="21">
        <f>ROUND((D57+D59)/(D57+D59+D66+D63+D64+D65),3)</f>
        <v>0.288</v>
      </c>
      <c r="E46" s="22"/>
      <c r="F46" s="21">
        <f>ROUND((F57+F59)/(F57+F59+F66+F63+F64+F65),3)</f>
        <v>-0.657</v>
      </c>
      <c r="G46" s="22"/>
      <c r="H46" s="21">
        <f>ROUND((H57+H59)/(H57+H59+H66+H63+H64+H65),3)</f>
        <v>0.213</v>
      </c>
      <c r="I46" s="22"/>
      <c r="J46" s="21">
        <f>ROUND((J57+J59)/(J57+J59+J66+J63+J64+J65),3)</f>
        <v>0.253</v>
      </c>
      <c r="K46" s="22"/>
      <c r="L46" s="21">
        <f>ROUND((L57+L59)/(L57+L59+L66+L63+L64+L65),3)</f>
        <v>0.405</v>
      </c>
      <c r="N46" s="6">
        <f t="shared" si="0"/>
        <v>0.1004</v>
      </c>
    </row>
    <row r="47" spans="2:14" ht="18">
      <c r="B47" s="40" t="s">
        <v>115</v>
      </c>
      <c r="D47" s="14">
        <f>ROUND(((+D82+D83+D84+D85+D86-D87+D88-D90-D91)/(+D89-D87)),3)</f>
        <v>1.169</v>
      </c>
      <c r="E47" s="15"/>
      <c r="F47" s="14">
        <f>ROUND(((+F82+F83+F84+F85+F86-F87+F88-F90-F91)/(+F89-F87)),3)</f>
        <v>0.969</v>
      </c>
      <c r="G47" s="15"/>
      <c r="H47" s="14">
        <f>ROUND(((+H82+H83+H84+H85+H86-H87+H88-H90-H91)/(+H89-H87)),3)</f>
        <v>1.915</v>
      </c>
      <c r="I47" s="15"/>
      <c r="J47" s="14">
        <f>ROUND(((+J82+J83+J84+J85+J86-J87+J88-J90-J91)/(+J89-J87)),3)</f>
        <v>1.538</v>
      </c>
      <c r="K47" s="15"/>
      <c r="L47" s="14">
        <f>ROUND(((+L82+L83+L84+L85+L86-L87+L88-L90-L91)/(+L89-L87)),3)</f>
        <v>5.761</v>
      </c>
      <c r="N47" s="6">
        <f t="shared" si="0"/>
        <v>2.2704</v>
      </c>
    </row>
    <row r="48" spans="2:14" ht="18">
      <c r="B48" s="40" t="s">
        <v>116</v>
      </c>
      <c r="D48" s="14">
        <f>ROUND(((+D82+D83+D84+D85+D86-D87+D88)/(AVERAGE(D76,F76)+AVERAGE(D79,F79)+AVERAGE(D80,F80))),3)</f>
        <v>0.241</v>
      </c>
      <c r="E48" s="15"/>
      <c r="F48" s="14">
        <f>ROUND(((+F82+F83+F84+F85+F86-F87+F88)/(AVERAGE(F76,H76)+AVERAGE(F79,H79)+AVERAGE(F80,H80))),3)</f>
        <v>0.153</v>
      </c>
      <c r="G48" s="15"/>
      <c r="H48" s="14">
        <f>ROUND(((+H82+H83+H84+H85+H86-H87+H88)/(AVERAGE(H76,J76)+AVERAGE(H79,J79)+AVERAGE(H80,J80))),3)</f>
        <v>0.165</v>
      </c>
      <c r="I48" s="15"/>
      <c r="J48" s="14">
        <f>ROUND(((+J82+J83+J84+J85+J86-J87+J88)/(AVERAGE(J76,L76)+AVERAGE(J79,L79)+AVERAGE(J80,L80))),3)</f>
        <v>0.148</v>
      </c>
      <c r="K48" s="15"/>
      <c r="L48" s="14">
        <f>ROUND(((+L82+L83+L84+L85+L86-L87+L88)/(AVERAGE(L76,N76)+AVERAGE(L79,N79)+AVERAGE(L80,N80))),3)</f>
        <v>0.29</v>
      </c>
      <c r="N48" s="6">
        <f t="shared" si="0"/>
        <v>0.19940000000000002</v>
      </c>
    </row>
    <row r="49" spans="2:15" ht="18">
      <c r="B49" s="40" t="s">
        <v>117</v>
      </c>
      <c r="D49" s="32">
        <f>ROUND(((+D82+D83+D84+D85+D86-D87+D88+D92)/D61),2)</f>
        <v>4.06</v>
      </c>
      <c r="E49" t="s">
        <v>3</v>
      </c>
      <c r="F49" s="32">
        <f>ROUND(((+F82+F83+F84+F85+F86-F87+F88+F92)/F61),2)</f>
        <v>2.8</v>
      </c>
      <c r="G49" t="s">
        <v>3</v>
      </c>
      <c r="H49" s="32">
        <f>ROUND(((+H82+H83+H84+H85+H86-H87+H88+H92)/H61),2)</f>
        <v>2.92</v>
      </c>
      <c r="I49" t="s">
        <v>3</v>
      </c>
      <c r="J49" s="32">
        <f>ROUND(((+J82+J83+J84+J85+J86-J87+J88+J92)/J61),2)</f>
        <v>2.57</v>
      </c>
      <c r="K49" t="s">
        <v>3</v>
      </c>
      <c r="L49" s="32">
        <f>ROUND(((+L82+L83+L84+L85+L86-L87+L88+L92)/L61),2)</f>
        <v>3.9</v>
      </c>
      <c r="M49" t="s">
        <v>3</v>
      </c>
      <c r="N49" s="33">
        <f t="shared" si="0"/>
        <v>3.25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7.7</v>
      </c>
      <c r="E50" t="s">
        <v>3</v>
      </c>
      <c r="F50" s="32">
        <f>ROUND(((+F82+F83+F84+F85+F86-F87+F88-F91)/+F90),2)</f>
        <v>7.43</v>
      </c>
      <c r="G50" t="s">
        <v>3</v>
      </c>
      <c r="H50" s="32"/>
      <c r="I50" t="s">
        <v>3</v>
      </c>
      <c r="J50" s="32"/>
      <c r="K50" t="s">
        <v>3</v>
      </c>
      <c r="L50" s="32"/>
      <c r="M50" t="s">
        <v>3</v>
      </c>
      <c r="N50" s="33">
        <f t="shared" si="0"/>
        <v>7.5649999999999995</v>
      </c>
      <c r="O50" t="s">
        <v>3</v>
      </c>
    </row>
    <row r="51" ht="15">
      <c r="D51" s="16"/>
    </row>
    <row r="52" ht="15">
      <c r="A52" t="s">
        <v>4</v>
      </c>
    </row>
    <row r="54" spans="1:14" ht="15.75">
      <c r="A54" s="23" t="s">
        <v>82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11852</v>
      </c>
      <c r="E56" s="26"/>
      <c r="F56" s="26">
        <v>10199</v>
      </c>
      <c r="G56" s="26"/>
      <c r="H56" s="26">
        <v>12135</v>
      </c>
      <c r="I56" s="26"/>
      <c r="J56" s="26">
        <v>11488</v>
      </c>
      <c r="K56" s="26"/>
      <c r="L56" s="26">
        <v>11436</v>
      </c>
      <c r="M56" s="26"/>
      <c r="N56" s="26">
        <v>11717</v>
      </c>
    </row>
    <row r="57" spans="1:14" ht="15">
      <c r="A57" s="24" t="s">
        <v>23</v>
      </c>
      <c r="B57" s="24"/>
      <c r="C57" s="24"/>
      <c r="D57" s="26">
        <v>457</v>
      </c>
      <c r="E57" s="26"/>
      <c r="F57" s="26">
        <v>-92</v>
      </c>
      <c r="G57" s="26"/>
      <c r="H57" s="26">
        <v>213</v>
      </c>
      <c r="I57" s="26"/>
      <c r="J57" s="26">
        <v>391</v>
      </c>
      <c r="K57" s="26"/>
      <c r="L57" s="26">
        <v>1647</v>
      </c>
      <c r="M57" s="26"/>
      <c r="N57" s="26">
        <v>-1049</v>
      </c>
    </row>
    <row r="58" spans="1:14" ht="15">
      <c r="A58" s="24" t="s">
        <v>24</v>
      </c>
      <c r="B58" s="24"/>
      <c r="C58" s="24"/>
      <c r="D58" s="26">
        <v>10006</v>
      </c>
      <c r="E58" s="26"/>
      <c r="F58" s="26">
        <v>8018</v>
      </c>
      <c r="G58" s="26"/>
      <c r="H58" s="26">
        <v>10253</v>
      </c>
      <c r="I58" s="26"/>
      <c r="J58" s="26">
        <v>9507</v>
      </c>
      <c r="K58" s="26"/>
      <c r="L58" s="26">
        <v>7627</v>
      </c>
      <c r="M58" s="26"/>
      <c r="N58" s="26">
        <v>12397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2093</v>
      </c>
      <c r="E60" s="26"/>
      <c r="F60" s="26">
        <v>1359</v>
      </c>
      <c r="G60" s="26"/>
      <c r="H60" s="26">
        <v>2066</v>
      </c>
      <c r="I60" s="26"/>
      <c r="J60" s="26">
        <v>2533</v>
      </c>
      <c r="K60" s="26"/>
      <c r="L60" s="26">
        <v>4098</v>
      </c>
      <c r="M60" s="26"/>
      <c r="N60" s="26">
        <v>-434</v>
      </c>
    </row>
    <row r="61" spans="1:14" ht="15">
      <c r="A61" s="24" t="s">
        <v>27</v>
      </c>
      <c r="B61" s="24"/>
      <c r="C61" s="24"/>
      <c r="D61" s="26">
        <v>810</v>
      </c>
      <c r="E61" s="26"/>
      <c r="F61" s="26">
        <v>1006</v>
      </c>
      <c r="G61" s="26"/>
      <c r="H61" s="26">
        <v>1283</v>
      </c>
      <c r="I61" s="26"/>
      <c r="J61" s="26">
        <v>1387</v>
      </c>
      <c r="K61" s="26"/>
      <c r="L61" s="26">
        <v>1683</v>
      </c>
      <c r="M61" s="26"/>
      <c r="N61" s="26">
        <v>1498</v>
      </c>
    </row>
    <row r="62" spans="1:14" ht="15">
      <c r="A62" s="24" t="s">
        <v>28</v>
      </c>
      <c r="B62" s="24"/>
      <c r="C62" s="24"/>
      <c r="D62" s="26">
        <v>41</v>
      </c>
      <c r="E62" s="26"/>
      <c r="F62" s="26">
        <v>44</v>
      </c>
      <c r="G62" s="26"/>
      <c r="H62" s="26">
        <v>27</v>
      </c>
      <c r="I62" s="26"/>
      <c r="J62" s="26">
        <v>19</v>
      </c>
      <c r="K62" s="26"/>
      <c r="L62" s="26">
        <v>16</v>
      </c>
      <c r="M62" s="26"/>
      <c r="N62" s="26">
        <v>21</v>
      </c>
    </row>
    <row r="63" spans="1:14" ht="15">
      <c r="A63" s="24" t="s">
        <v>29</v>
      </c>
      <c r="B63" s="24"/>
      <c r="C63" s="24"/>
      <c r="D63" s="26">
        <v>24</v>
      </c>
      <c r="E63" s="26"/>
      <c r="F63" s="26">
        <v>6</v>
      </c>
      <c r="G63" s="26"/>
      <c r="H63" s="26">
        <v>10</v>
      </c>
      <c r="I63" s="26"/>
      <c r="J63" s="26">
        <v>19</v>
      </c>
      <c r="K63" s="26"/>
      <c r="L63" s="26">
        <v>22</v>
      </c>
      <c r="M63" s="26"/>
      <c r="N63" s="26">
        <v>21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1108</v>
      </c>
      <c r="E66" s="26"/>
      <c r="F66" s="26">
        <v>226</v>
      </c>
      <c r="G66" s="26"/>
      <c r="H66" s="26">
        <v>779</v>
      </c>
      <c r="I66" s="26"/>
      <c r="J66" s="26">
        <v>1135</v>
      </c>
      <c r="K66" s="26"/>
      <c r="L66" s="26">
        <v>2402</v>
      </c>
      <c r="M66" s="26"/>
      <c r="N66" s="26">
        <v>-1943</v>
      </c>
    </row>
    <row r="67" spans="1:14" ht="15">
      <c r="A67" s="24" t="s">
        <v>33</v>
      </c>
      <c r="B67" s="24"/>
      <c r="C67" s="24"/>
      <c r="D67" s="26">
        <v>3.38</v>
      </c>
      <c r="E67" s="26"/>
      <c r="F67" s="26">
        <v>0.69</v>
      </c>
      <c r="G67" s="26"/>
      <c r="H67" s="26">
        <v>2.39</v>
      </c>
      <c r="I67" s="26"/>
      <c r="J67" s="26">
        <v>3.49</v>
      </c>
      <c r="K67" s="26"/>
      <c r="L67" s="26">
        <v>7.37</v>
      </c>
      <c r="M67" s="26"/>
      <c r="N67" s="26">
        <v>-5.84</v>
      </c>
    </row>
    <row r="68" spans="1:14" ht="15">
      <c r="A68" s="24" t="s">
        <v>34</v>
      </c>
      <c r="B68" s="24"/>
      <c r="C68" s="24"/>
      <c r="D68" s="26">
        <v>6615</v>
      </c>
      <c r="E68" s="26"/>
      <c r="F68" s="26">
        <v>6049</v>
      </c>
      <c r="G68" s="26"/>
      <c r="H68" s="26">
        <v>5383</v>
      </c>
      <c r="I68" s="26"/>
      <c r="J68" s="26">
        <v>4437</v>
      </c>
      <c r="K68" s="26"/>
      <c r="L68" s="26">
        <v>3272</v>
      </c>
      <c r="M68" s="26"/>
      <c r="N68" s="26">
        <v>2420</v>
      </c>
    </row>
    <row r="69" spans="1:14" ht="15">
      <c r="A69" s="24" t="s">
        <v>35</v>
      </c>
      <c r="B69" s="24"/>
      <c r="C69" s="24"/>
      <c r="D69" s="26">
        <v>719</v>
      </c>
      <c r="E69" s="26"/>
      <c r="F69" s="26">
        <v>129</v>
      </c>
      <c r="G69" s="26"/>
      <c r="H69" s="26">
        <v>129</v>
      </c>
      <c r="I69" s="26"/>
      <c r="J69" s="26">
        <v>276</v>
      </c>
      <c r="K69" s="26"/>
      <c r="L69" s="26">
        <v>280</v>
      </c>
      <c r="M69" s="26"/>
      <c r="N69" s="26">
        <v>385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301</v>
      </c>
      <c r="E75" s="26"/>
      <c r="F75" s="26">
        <v>313</v>
      </c>
      <c r="G75" s="26"/>
      <c r="H75" s="26">
        <v>517</v>
      </c>
      <c r="I75" s="26"/>
      <c r="J75" s="26">
        <v>425</v>
      </c>
      <c r="K75" s="26"/>
      <c r="L75" s="26">
        <v>345</v>
      </c>
      <c r="M75" s="26"/>
      <c r="N75" s="26">
        <v>18</v>
      </c>
    </row>
    <row r="76" spans="1:14" ht="15">
      <c r="A76" s="24" t="s">
        <v>42</v>
      </c>
      <c r="B76" s="24"/>
      <c r="C76" s="24"/>
      <c r="D76" s="26">
        <v>8833</v>
      </c>
      <c r="E76" s="26"/>
      <c r="F76" s="26">
        <v>9817</v>
      </c>
      <c r="G76" s="26"/>
      <c r="H76" s="26">
        <v>12092</v>
      </c>
      <c r="I76" s="26"/>
      <c r="J76" s="26">
        <v>12639</v>
      </c>
      <c r="K76" s="26"/>
      <c r="L76" s="26">
        <v>13727</v>
      </c>
      <c r="M76" s="26"/>
      <c r="N76" s="26">
        <v>13275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16468</v>
      </c>
      <c r="E78" s="26"/>
      <c r="F78" s="26">
        <v>16308</v>
      </c>
      <c r="G78" s="26"/>
      <c r="H78" s="26">
        <v>18121</v>
      </c>
      <c r="I78" s="26"/>
      <c r="J78" s="26">
        <v>17777</v>
      </c>
      <c r="K78" s="26"/>
      <c r="L78" s="26">
        <v>17624</v>
      </c>
      <c r="M78" s="26"/>
      <c r="N78" s="26">
        <v>16098</v>
      </c>
    </row>
    <row r="79" spans="1:14" ht="15">
      <c r="A79" s="24" t="s">
        <v>45</v>
      </c>
      <c r="B79" s="24"/>
      <c r="C79" s="24"/>
      <c r="D79" s="26">
        <v>745</v>
      </c>
      <c r="E79" s="26"/>
      <c r="F79" s="26">
        <v>818</v>
      </c>
      <c r="G79" s="26"/>
      <c r="H79" s="26">
        <v>2003</v>
      </c>
      <c r="I79" s="26"/>
      <c r="J79" s="26">
        <v>2761</v>
      </c>
      <c r="K79" s="26"/>
      <c r="L79" s="26">
        <v>1499</v>
      </c>
      <c r="M79" s="26"/>
      <c r="N79" s="26">
        <v>2260</v>
      </c>
    </row>
    <row r="80" spans="1:14" ht="15">
      <c r="A80" s="24" t="s">
        <v>46</v>
      </c>
      <c r="B80" s="24"/>
      <c r="C80" s="24"/>
      <c r="D80" s="26">
        <v>257</v>
      </c>
      <c r="E80" s="26"/>
      <c r="F80" s="26">
        <v>320</v>
      </c>
      <c r="G80" s="26"/>
      <c r="H80" s="26">
        <v>252</v>
      </c>
      <c r="I80" s="26"/>
      <c r="J80" s="26">
        <v>78</v>
      </c>
      <c r="K80" s="26"/>
      <c r="L80" s="26">
        <v>2445</v>
      </c>
      <c r="M80" s="26"/>
      <c r="N80" s="26">
        <v>3920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9</v>
      </c>
      <c r="I81" s="26"/>
      <c r="J81" s="26">
        <v>9</v>
      </c>
      <c r="K81" s="26"/>
      <c r="L81" s="26">
        <v>105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1108</v>
      </c>
      <c r="E82" s="26"/>
      <c r="F82" s="26">
        <v>226</v>
      </c>
      <c r="G82" s="26"/>
      <c r="H82" s="26">
        <v>779</v>
      </c>
      <c r="I82" s="26"/>
      <c r="J82" s="26">
        <v>1135</v>
      </c>
      <c r="K82" s="26"/>
      <c r="L82" s="26">
        <v>2402</v>
      </c>
      <c r="M82" s="26"/>
      <c r="N82" s="26">
        <v>-1943</v>
      </c>
    </row>
    <row r="83" spans="1:14" ht="15">
      <c r="A83" s="24" t="s">
        <v>49</v>
      </c>
      <c r="B83" s="24"/>
      <c r="C83" s="24"/>
      <c r="D83" s="26">
        <v>1168</v>
      </c>
      <c r="E83" s="26"/>
      <c r="F83" s="26">
        <v>1120</v>
      </c>
      <c r="G83" s="26"/>
      <c r="H83" s="26">
        <v>1292</v>
      </c>
      <c r="I83" s="26"/>
      <c r="J83" s="26">
        <v>1143</v>
      </c>
      <c r="K83" s="26"/>
      <c r="L83" s="26">
        <v>1065</v>
      </c>
      <c r="M83" s="26"/>
      <c r="N83" s="26">
        <v>2101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160</v>
      </c>
      <c r="E85" s="26"/>
      <c r="F85" s="26">
        <v>557</v>
      </c>
      <c r="G85" s="26"/>
      <c r="H85" s="26">
        <v>194</v>
      </c>
      <c r="I85" s="26"/>
      <c r="J85" s="26">
        <v>160</v>
      </c>
      <c r="K85" s="26"/>
      <c r="L85" s="26">
        <v>1908</v>
      </c>
      <c r="M85" s="26"/>
      <c r="N85" s="26">
        <v>-1086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74</v>
      </c>
      <c r="E88" s="26"/>
      <c r="F88" s="26">
        <v>37</v>
      </c>
      <c r="G88" s="26"/>
      <c r="H88" s="26">
        <v>201</v>
      </c>
      <c r="I88" s="26"/>
      <c r="J88" s="26">
        <v>8</v>
      </c>
      <c r="K88" s="26"/>
      <c r="L88" s="26">
        <v>0</v>
      </c>
      <c r="M88" s="26"/>
      <c r="N88" s="26">
        <v>1566</v>
      </c>
    </row>
    <row r="89" spans="1:14" ht="15">
      <c r="A89" s="24" t="s">
        <v>54</v>
      </c>
      <c r="B89" s="24"/>
      <c r="C89" s="24"/>
      <c r="D89" s="26">
        <v>1868</v>
      </c>
      <c r="E89" s="26"/>
      <c r="F89" s="26">
        <v>1733</v>
      </c>
      <c r="G89" s="26"/>
      <c r="H89" s="26">
        <v>1288</v>
      </c>
      <c r="I89" s="26"/>
      <c r="J89" s="26">
        <v>1590</v>
      </c>
      <c r="K89" s="26"/>
      <c r="L89" s="26">
        <v>933</v>
      </c>
      <c r="M89" s="26"/>
      <c r="N89" s="26">
        <v>1488</v>
      </c>
    </row>
    <row r="90" spans="1:14" ht="15">
      <c r="A90" s="24" t="s">
        <v>55</v>
      </c>
      <c r="B90" s="24"/>
      <c r="C90" s="24"/>
      <c r="D90" s="26">
        <v>326</v>
      </c>
      <c r="E90" s="26"/>
      <c r="F90" s="26">
        <v>261</v>
      </c>
      <c r="G90" s="26"/>
      <c r="H90" s="26">
        <v>0</v>
      </c>
      <c r="I90" s="26"/>
      <c r="J90" s="26">
        <v>0</v>
      </c>
      <c r="K90" s="26"/>
      <c r="L90" s="26">
        <v>0</v>
      </c>
      <c r="M90" s="26"/>
      <c r="N90" s="26">
        <v>371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776</v>
      </c>
      <c r="E92" s="26"/>
      <c r="F92" s="26">
        <v>878</v>
      </c>
      <c r="G92" s="26"/>
      <c r="H92" s="26">
        <v>1280</v>
      </c>
      <c r="I92" s="26"/>
      <c r="J92" s="26">
        <v>1113</v>
      </c>
      <c r="K92" s="26"/>
      <c r="L92" s="26">
        <v>1192</v>
      </c>
      <c r="M92" s="26"/>
      <c r="N92" s="26">
        <v>1128</v>
      </c>
    </row>
    <row r="93" spans="1:14" ht="15">
      <c r="A93" s="24" t="s">
        <v>58</v>
      </c>
      <c r="B93" s="24"/>
      <c r="C93" s="24"/>
      <c r="D93" s="26">
        <v>185</v>
      </c>
      <c r="E93" s="26"/>
      <c r="F93" s="26">
        <v>-33</v>
      </c>
      <c r="G93" s="26"/>
      <c r="H93" s="26">
        <v>230</v>
      </c>
      <c r="I93" s="26"/>
      <c r="J93" s="26">
        <v>-301</v>
      </c>
      <c r="K93" s="26"/>
      <c r="L93" s="26">
        <v>-70</v>
      </c>
      <c r="M93" s="26"/>
      <c r="N93" s="26">
        <v>3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332</v>
      </c>
      <c r="E96" s="26"/>
      <c r="F96" s="26">
        <v>277</v>
      </c>
      <c r="G96" s="26"/>
      <c r="H96" s="26">
        <v>65</v>
      </c>
      <c r="I96" s="26"/>
      <c r="J96" s="26">
        <v>0</v>
      </c>
      <c r="K96" s="26"/>
      <c r="L96" s="26">
        <v>0</v>
      </c>
      <c r="M96" s="26"/>
      <c r="N96" s="26">
        <v>277</v>
      </c>
    </row>
    <row r="97" spans="1:14" ht="15">
      <c r="A97" s="24" t="s">
        <v>60</v>
      </c>
      <c r="B97" s="24"/>
      <c r="C97" s="24"/>
      <c r="D97" s="26">
        <v>1.02</v>
      </c>
      <c r="E97" s="26"/>
      <c r="F97" s="26">
        <v>1.05</v>
      </c>
      <c r="G97" s="26"/>
      <c r="H97" s="26">
        <v>0</v>
      </c>
      <c r="I97" s="26"/>
      <c r="J97" s="26">
        <v>0</v>
      </c>
      <c r="K97" s="26"/>
      <c r="L97" s="26">
        <v>0</v>
      </c>
      <c r="M97" s="26"/>
      <c r="N97" s="26">
        <v>1.11</v>
      </c>
    </row>
    <row r="98" spans="1:14" ht="15">
      <c r="A98" s="24" t="s">
        <v>61</v>
      </c>
      <c r="B98" s="24"/>
      <c r="C98" s="24"/>
      <c r="D98" s="26">
        <v>1</v>
      </c>
      <c r="E98" s="26"/>
      <c r="F98" s="26">
        <v>0.8</v>
      </c>
      <c r="G98" s="26"/>
      <c r="H98" s="26">
        <v>0</v>
      </c>
      <c r="I98" s="26"/>
      <c r="J98" s="26">
        <v>0</v>
      </c>
      <c r="K98" s="26"/>
      <c r="L98" s="26">
        <v>0</v>
      </c>
      <c r="M98" s="26"/>
      <c r="N98" s="26">
        <v>1.11</v>
      </c>
    </row>
    <row r="99" spans="1:14" ht="15">
      <c r="A99" s="24" t="s">
        <v>62</v>
      </c>
      <c r="B99" s="24"/>
      <c r="C99" s="24"/>
      <c r="D99" s="26">
        <v>49.16</v>
      </c>
      <c r="E99" s="26"/>
      <c r="F99" s="26">
        <v>32.52</v>
      </c>
      <c r="G99" s="26"/>
      <c r="H99" s="26">
        <v>22.07</v>
      </c>
      <c r="I99" s="26"/>
      <c r="J99" s="26">
        <v>19.6</v>
      </c>
      <c r="K99" s="26"/>
      <c r="L99" s="26">
        <v>16.12</v>
      </c>
      <c r="M99" s="26"/>
      <c r="N99" s="26">
        <v>30</v>
      </c>
    </row>
    <row r="100" spans="1:14" ht="15">
      <c r="A100" s="24" t="s">
        <v>63</v>
      </c>
      <c r="B100" s="24"/>
      <c r="C100" s="24"/>
      <c r="D100" s="26">
        <v>30.43</v>
      </c>
      <c r="E100" s="26"/>
      <c r="F100" s="26">
        <v>21.24</v>
      </c>
      <c r="G100" s="26"/>
      <c r="H100" s="26">
        <v>10.57</v>
      </c>
      <c r="I100" s="26"/>
      <c r="J100" s="26">
        <v>7.8</v>
      </c>
      <c r="K100" s="26"/>
      <c r="L100" s="26">
        <v>6.25</v>
      </c>
      <c r="M100" s="26"/>
      <c r="N100" s="26">
        <v>14.125</v>
      </c>
    </row>
    <row r="101" spans="1:14" ht="15">
      <c r="A101" s="24" t="s">
        <v>64</v>
      </c>
      <c r="B101" s="24"/>
      <c r="C101" s="24"/>
      <c r="D101" s="26">
        <v>43.61</v>
      </c>
      <c r="E101" s="26"/>
      <c r="F101" s="26">
        <v>32.03</v>
      </c>
      <c r="G101" s="26"/>
      <c r="H101" s="26">
        <v>21.93</v>
      </c>
      <c r="I101" s="26"/>
      <c r="J101" s="26">
        <v>11.85</v>
      </c>
      <c r="K101" s="26"/>
      <c r="L101" s="26">
        <v>15.1</v>
      </c>
      <c r="M101" s="26"/>
      <c r="N101" s="26">
        <v>15.625</v>
      </c>
    </row>
    <row r="102" spans="1:14" ht="15">
      <c r="A102" s="24" t="s">
        <v>65</v>
      </c>
      <c r="B102" s="24"/>
      <c r="C102" s="24"/>
      <c r="D102" s="26">
        <v>325.811</v>
      </c>
      <c r="E102" s="26"/>
      <c r="F102" s="26">
        <v>325.811</v>
      </c>
      <c r="G102" s="26"/>
      <c r="H102" s="26">
        <v>325.811</v>
      </c>
      <c r="I102" s="26"/>
      <c r="J102" s="26">
        <v>325.811</v>
      </c>
      <c r="K102" s="26"/>
      <c r="L102" s="26">
        <v>325.811</v>
      </c>
      <c r="M102" s="26"/>
      <c r="N102" s="26">
        <v>325.811</v>
      </c>
    </row>
    <row r="103" spans="1:14" ht="15">
      <c r="A103" s="24" t="s">
        <v>106</v>
      </c>
      <c r="B103" s="24"/>
      <c r="C103" s="24"/>
      <c r="D103" s="26">
        <v>-226</v>
      </c>
      <c r="E103" s="26"/>
      <c r="F103" s="26">
        <v>-4</v>
      </c>
      <c r="G103" s="26"/>
      <c r="H103" s="26">
        <v>-53</v>
      </c>
      <c r="I103" s="26"/>
      <c r="J103" s="26">
        <v>-247</v>
      </c>
      <c r="K103" s="26"/>
      <c r="L103" s="26">
        <v>-328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3.38</v>
      </c>
      <c r="F105" s="18">
        <f>F67/F94</f>
        <v>0.69</v>
      </c>
      <c r="H105" s="18">
        <f>H67/H94</f>
        <v>2.39</v>
      </c>
      <c r="J105" s="18">
        <f>J67/J94</f>
        <v>3.49</v>
      </c>
      <c r="L105" s="18">
        <f>L67/L94</f>
        <v>7.37</v>
      </c>
      <c r="N105" s="18">
        <f>N67/N94</f>
        <v>-5.84</v>
      </c>
    </row>
    <row r="106" spans="2:14" ht="15">
      <c r="B106" t="s">
        <v>60</v>
      </c>
      <c r="D106" s="18">
        <f>D97/D94</f>
        <v>1.02</v>
      </c>
      <c r="F106" s="18">
        <f>F97/F94</f>
        <v>1.05</v>
      </c>
      <c r="H106" s="18">
        <f>H97/H94</f>
        <v>0</v>
      </c>
      <c r="J106" s="18">
        <f>J97/J94</f>
        <v>0</v>
      </c>
      <c r="L106" s="18">
        <f>L97/L94</f>
        <v>0</v>
      </c>
      <c r="N106" s="18">
        <f>N97/N94</f>
        <v>1.11</v>
      </c>
    </row>
    <row r="107" spans="2:14" ht="15">
      <c r="B107" t="s">
        <v>61</v>
      </c>
      <c r="D107" s="18">
        <f>D98/D94</f>
        <v>1</v>
      </c>
      <c r="F107" s="18">
        <f>F98/F94</f>
        <v>0.8</v>
      </c>
      <c r="H107" s="18">
        <f>H98/H94</f>
        <v>0</v>
      </c>
      <c r="J107" s="18">
        <f>J98/J94</f>
        <v>0</v>
      </c>
      <c r="L107" s="18">
        <f>L98/L94</f>
        <v>0</v>
      </c>
      <c r="N107" s="18">
        <f>N98/N94</f>
        <v>1.11</v>
      </c>
    </row>
    <row r="108" spans="2:14" ht="15">
      <c r="B108" t="s">
        <v>62</v>
      </c>
      <c r="D108" s="18">
        <f>D99/D94</f>
        <v>49.16</v>
      </c>
      <c r="F108" s="18">
        <f>F99/F94</f>
        <v>32.52</v>
      </c>
      <c r="H108" s="18">
        <f>H99/H94</f>
        <v>22.07</v>
      </c>
      <c r="J108" s="18">
        <f>J99/J94</f>
        <v>19.6</v>
      </c>
      <c r="L108" s="18">
        <f>L99/L94</f>
        <v>16.12</v>
      </c>
      <c r="N108" s="18">
        <f>N99/N94</f>
        <v>30</v>
      </c>
    </row>
    <row r="109" spans="2:14" ht="15">
      <c r="B109" t="s">
        <v>63</v>
      </c>
      <c r="D109" s="18">
        <f>D100/D94</f>
        <v>30.43</v>
      </c>
      <c r="F109" s="18">
        <f>F100/F94</f>
        <v>21.24</v>
      </c>
      <c r="H109" s="18">
        <f>H100/H94</f>
        <v>10.57</v>
      </c>
      <c r="J109" s="18">
        <f>J100/J94</f>
        <v>7.8</v>
      </c>
      <c r="L109" s="18">
        <f>L100/L94</f>
        <v>6.25</v>
      </c>
      <c r="N109" s="18">
        <f>N100/N94</f>
        <v>14.125</v>
      </c>
    </row>
    <row r="110" spans="2:14" ht="15">
      <c r="B110" t="s">
        <v>64</v>
      </c>
      <c r="D110" s="18">
        <f>D101/D94</f>
        <v>43.61</v>
      </c>
      <c r="F110" s="18">
        <f>F101/F94</f>
        <v>32.03</v>
      </c>
      <c r="H110" s="18">
        <f>H101/H94</f>
        <v>21.93</v>
      </c>
      <c r="J110" s="18">
        <f>J101/J94</f>
        <v>11.85</v>
      </c>
      <c r="L110" s="18">
        <f>L101/L94</f>
        <v>15.1</v>
      </c>
      <c r="N110" s="18">
        <f>N101/N94</f>
        <v>15.625</v>
      </c>
    </row>
    <row r="111" spans="2:14" ht="15">
      <c r="B111" t="s">
        <v>65</v>
      </c>
      <c r="D111" s="19">
        <f>D102*D94</f>
        <v>325.811</v>
      </c>
      <c r="E111" s="19"/>
      <c r="F111" s="19">
        <f>F102*F94</f>
        <v>325.811</v>
      </c>
      <c r="G111" s="19"/>
      <c r="H111" s="19">
        <f>H102*H94</f>
        <v>325.811</v>
      </c>
      <c r="I111" s="19"/>
      <c r="J111" s="19">
        <f>J102*J94</f>
        <v>325.811</v>
      </c>
      <c r="K111" s="19"/>
      <c r="L111" s="19">
        <f>L102*L94</f>
        <v>325.811</v>
      </c>
      <c r="M111" s="19"/>
      <c r="N111" s="19">
        <f>N102*N94</f>
        <v>325.811</v>
      </c>
    </row>
    <row r="112" spans="2:14" ht="15">
      <c r="B112" t="s">
        <v>66</v>
      </c>
      <c r="D112" s="18">
        <f>ROUND(D68/D111,2)</f>
        <v>20.3</v>
      </c>
      <c r="F112" s="18">
        <f>ROUND(F68/F111,2)</f>
        <v>18.57</v>
      </c>
      <c r="H112" s="18">
        <f>ROUND(H68/H111,2)</f>
        <v>16.52</v>
      </c>
      <c r="J112" s="18">
        <f>ROUND(J68/J111,2)</f>
        <v>13.62</v>
      </c>
      <c r="L112" s="18">
        <f>ROUND(L68/L111,2)</f>
        <v>10.04</v>
      </c>
      <c r="N112" s="18">
        <f>ROUND(N68/N111,2)</f>
        <v>7.43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3"/>
  <rowBreaks count="1" manualBreakCount="1">
    <brk id="5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ENTERGY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17780.387000000002</v>
      </c>
      <c r="F8" s="41">
        <f>F78+F79+F81-F103</f>
        <v>16562.198</v>
      </c>
      <c r="H8" s="41">
        <f>H78+H79+H81-H103</f>
        <v>17227.829999999998</v>
      </c>
      <c r="J8" s="41">
        <f>J78+J79+J81-J103</f>
        <v>17022.345</v>
      </c>
      <c r="L8" s="41">
        <f>L78+L79+L81-L103</f>
        <v>16454.572</v>
      </c>
    </row>
    <row r="9" spans="2:12" ht="15">
      <c r="B9" t="s">
        <v>5</v>
      </c>
      <c r="D9" s="12">
        <f>D80</f>
        <v>40.041</v>
      </c>
      <c r="F9" s="12">
        <f>F80</f>
        <v>0.193</v>
      </c>
      <c r="H9" s="12">
        <f>H80</f>
        <v>0.351</v>
      </c>
      <c r="J9" s="12">
        <f>J80</f>
        <v>0.351</v>
      </c>
      <c r="L9" s="12">
        <f>L80</f>
        <v>351.018</v>
      </c>
    </row>
    <row r="10" spans="2:12" ht="15.75" thickBot="1">
      <c r="B10" t="s">
        <v>7</v>
      </c>
      <c r="D10" s="13">
        <f>D8+D9</f>
        <v>17820.428000000004</v>
      </c>
      <c r="F10" s="13">
        <f>F8+F9</f>
        <v>16562.391</v>
      </c>
      <c r="H10" s="13">
        <f>H8+H9</f>
        <v>17228.180999999997</v>
      </c>
      <c r="J10" s="13">
        <f>J8+J9</f>
        <v>17022.696</v>
      </c>
      <c r="L10" s="13">
        <f>L8+L9</f>
        <v>16805.59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16</v>
      </c>
      <c r="E13" s="8" t="s">
        <v>3</v>
      </c>
      <c r="F13" s="36">
        <f>ROUND(AVERAGE(F108:F109)/F105,0)</f>
        <v>15</v>
      </c>
      <c r="G13" s="8" t="s">
        <v>3</v>
      </c>
      <c r="H13" s="36">
        <f>ROUND(AVERAGE(H108:H109)/H105,0)</f>
        <v>14</v>
      </c>
      <c r="I13" s="8" t="s">
        <v>3</v>
      </c>
      <c r="J13" s="36">
        <f>ROUND(AVERAGE(J108:J109)/J105,0)</f>
        <v>15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14.4</v>
      </c>
      <c r="O13" s="8" t="s">
        <v>3</v>
      </c>
    </row>
    <row r="14" spans="2:14" ht="15">
      <c r="B14" t="s">
        <v>20</v>
      </c>
      <c r="D14" s="3">
        <f>ROUND(AVERAGE(D108:D109)/AVERAGE(D112,F112),3)</f>
        <v>1.902</v>
      </c>
      <c r="E14" s="3"/>
      <c r="F14" s="3">
        <f>ROUND(AVERAGE(F108:F109)/AVERAGE(F112,H112),3)</f>
        <v>1.564</v>
      </c>
      <c r="G14" s="3"/>
      <c r="H14" s="3">
        <f>ROUND(AVERAGE(H108:H109)/AVERAGE(H112,J112),3)</f>
        <v>1.358</v>
      </c>
      <c r="I14" s="3"/>
      <c r="J14" s="3">
        <f>ROUND(AVERAGE(J108:J109)/AVERAGE(J112,L112),3)</f>
        <v>1.144</v>
      </c>
      <c r="K14" s="3"/>
      <c r="L14" s="3">
        <f>ROUND(AVERAGE(L108:L109)/AVERAGE(L112,N112),3)</f>
        <v>1.176</v>
      </c>
      <c r="M14" s="3"/>
      <c r="N14" s="6">
        <f>AVERAGE(D14,F14,H14,J14,L14)</f>
        <v>1.4288</v>
      </c>
    </row>
    <row r="15" spans="2:14" ht="15">
      <c r="B15" t="s">
        <v>9</v>
      </c>
      <c r="D15" s="3">
        <f>ROUND(D106/AVERAGE(D108:D109),3)</f>
        <v>0.03</v>
      </c>
      <c r="E15" s="3"/>
      <c r="F15" s="3">
        <f>ROUND(F106/AVERAGE(F108:F109),3)</f>
        <v>0.032</v>
      </c>
      <c r="G15" s="3"/>
      <c r="H15" s="3">
        <f>ROUND(H106/AVERAGE(H108:H109),3)</f>
        <v>0.032</v>
      </c>
      <c r="I15" s="3"/>
      <c r="J15" s="3">
        <f>ROUND(J106/AVERAGE(J108:J109),3)</f>
        <v>0.034</v>
      </c>
      <c r="K15" s="3"/>
      <c r="L15" s="3">
        <f>ROUND(L106/AVERAGE(L108:L109),3)</f>
        <v>0.033</v>
      </c>
      <c r="M15" s="3"/>
      <c r="N15" s="6">
        <f>AVERAGE(D15,F15,H15,J15,L15)</f>
        <v>0.0322</v>
      </c>
    </row>
    <row r="16" spans="2:14" ht="15">
      <c r="B16" t="s">
        <v>10</v>
      </c>
      <c r="D16" s="3">
        <f>ROUND(D96/D66,3)</f>
        <v>0.481</v>
      </c>
      <c r="E16" s="3"/>
      <c r="F16" s="3">
        <f>ROUND(F96/F66,3)</f>
        <v>0.47</v>
      </c>
      <c r="G16" s="3"/>
      <c r="H16" s="3">
        <f>ROUND(H96/H66,3)</f>
        <v>0.459</v>
      </c>
      <c r="I16" s="3"/>
      <c r="J16" s="3">
        <f>ROUND(J96/J66,3)</f>
        <v>0.499</v>
      </c>
      <c r="K16" s="3"/>
      <c r="L16" s="3">
        <f>ROUND(L96/L66,3)</f>
        <v>0.396</v>
      </c>
      <c r="M16" s="3"/>
      <c r="N16" s="6">
        <f>AVERAGE(D16,F16,H16,J16,L16)</f>
        <v>0.46099999999999997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0.52</v>
      </c>
      <c r="E20" s="3"/>
      <c r="F20" s="3">
        <f>ROUND((+F76+F79)/F8,3)</f>
        <v>0.471</v>
      </c>
      <c r="G20" s="3"/>
      <c r="H20" s="3">
        <f>ROUND((+H76+H79)/H8,3)</f>
        <v>0.475</v>
      </c>
      <c r="I20" s="3"/>
      <c r="J20" s="3">
        <f>ROUND((+J76+J79)/J8,3)</f>
        <v>0.517</v>
      </c>
      <c r="K20" s="3"/>
      <c r="L20" s="3">
        <f>ROUND((+L76+L79)/L8,3)</f>
        <v>0.52</v>
      </c>
      <c r="M20" s="3"/>
      <c r="N20" s="6">
        <f>AVERAGE(D20,F20,H20,J20,L20)</f>
        <v>0.5006</v>
      </c>
    </row>
    <row r="21" spans="2:14" ht="15">
      <c r="B21" s="38" t="s">
        <v>108</v>
      </c>
      <c r="D21" s="3">
        <f>ROUND((SUM(D69:D75)+D81)/D8,3)</f>
        <v>0.025</v>
      </c>
      <c r="E21" s="3"/>
      <c r="F21" s="3">
        <f>ROUND((SUM(F69:F75)+F81)/F8,3)</f>
        <v>0.022</v>
      </c>
      <c r="G21" s="3"/>
      <c r="H21" s="3">
        <f>ROUND((SUM(H69:H75)+H81)/H8,3)</f>
        <v>0.019</v>
      </c>
      <c r="I21" s="3"/>
      <c r="J21" s="3">
        <f>ROUND((SUM(J69:J75)+J81)/J8,3)</f>
        <v>0.021</v>
      </c>
      <c r="K21" s="3"/>
      <c r="L21" s="3">
        <f>ROUND((SUM(L69:L75)+L81)/L8,3)</f>
        <v>0.022</v>
      </c>
      <c r="M21" s="3"/>
      <c r="N21" s="6">
        <f>AVERAGE(D21,F21,H21,J21,L21)</f>
        <v>0.021800000000000003</v>
      </c>
    </row>
    <row r="22" spans="2:14" ht="18">
      <c r="B22" s="39" t="s">
        <v>109</v>
      </c>
      <c r="D22" s="4">
        <f>ROUND((D68-D103)/D8,3)</f>
        <v>0.455</v>
      </c>
      <c r="E22" s="3"/>
      <c r="F22" s="4">
        <f>ROUND((F68-F103)/F8,3)</f>
        <v>0.507</v>
      </c>
      <c r="G22" s="3"/>
      <c r="H22" s="4">
        <f>ROUND((H68-H103)/H8,3)</f>
        <v>0.506</v>
      </c>
      <c r="I22" s="3"/>
      <c r="J22" s="4">
        <f>ROUND((J68-J103)/J8,3)</f>
        <v>0.462</v>
      </c>
      <c r="K22" s="3"/>
      <c r="L22" s="4">
        <f>ROUND((L68-L103)/L8,3)</f>
        <v>0.459</v>
      </c>
      <c r="M22" s="3"/>
      <c r="N22" s="9">
        <f>AVERAGE(D22,F22,H22,J22,L22)</f>
        <v>0.47779999999999995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1.0010000000000001</v>
      </c>
      <c r="M23" s="3"/>
      <c r="N23" s="10">
        <f>AVERAGE(D23,F23,H23,J23,L23)</f>
        <v>1.0002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0.521</v>
      </c>
      <c r="E25" s="3"/>
      <c r="F25" s="3">
        <f>ROUND((+F76+F79+F80)/F10,3)</f>
        <v>0.471</v>
      </c>
      <c r="G25" s="3"/>
      <c r="H25" s="3">
        <f>ROUND((+H76+H79+H80)/H10,3)</f>
        <v>0.475</v>
      </c>
      <c r="I25" s="3"/>
      <c r="J25" s="3">
        <f>ROUND((+J76+J79+J80)/J10,3)</f>
        <v>0.517</v>
      </c>
      <c r="K25" s="3"/>
      <c r="L25" s="3">
        <f>ROUND((+L76+L79+L80)/L10,3)</f>
        <v>0.53</v>
      </c>
      <c r="M25" s="3"/>
      <c r="N25" s="6">
        <f>AVERAGE(D25,F25,H25,J25,L25)</f>
        <v>0.5028</v>
      </c>
    </row>
    <row r="26" spans="2:14" ht="15">
      <c r="B26" s="38" t="s">
        <v>108</v>
      </c>
      <c r="D26" s="3">
        <f>ROUND((SUM(D69:D75)+D81)/D10,3)</f>
        <v>0.025</v>
      </c>
      <c r="E26" s="3"/>
      <c r="F26" s="3">
        <f>ROUND((SUM(F69:F75)+F81)/F10,3)</f>
        <v>0.022</v>
      </c>
      <c r="G26" s="3"/>
      <c r="H26" s="3">
        <f>ROUND((SUM(H69:H75)+H81)/H10,3)</f>
        <v>0.019</v>
      </c>
      <c r="I26" s="3"/>
      <c r="J26" s="3">
        <f>ROUND((SUM(J69:J75)+J81)/J10,3)</f>
        <v>0.021</v>
      </c>
      <c r="K26" s="3"/>
      <c r="L26" s="3">
        <f>ROUND((SUM(L69:L75)+L81)/L10,3)</f>
        <v>0.021</v>
      </c>
      <c r="M26" s="3"/>
      <c r="N26" s="6">
        <f>AVERAGE(D26,F26,H26,J26,L26)</f>
        <v>0.0216</v>
      </c>
    </row>
    <row r="27" spans="2:14" ht="18">
      <c r="B27" s="39" t="s">
        <v>109</v>
      </c>
      <c r="D27" s="4">
        <f>ROUND((D68-D103)/D10,3)</f>
        <v>0.454</v>
      </c>
      <c r="E27" s="3"/>
      <c r="F27" s="4">
        <f>ROUND((F68-F103)/F10,3)</f>
        <v>0.507</v>
      </c>
      <c r="G27" s="3"/>
      <c r="H27" s="4">
        <f>ROUND((H68-H103)/H10,3)</f>
        <v>0.506</v>
      </c>
      <c r="I27" s="3"/>
      <c r="J27" s="4">
        <f>ROUND((J68-J103)/J10,3)</f>
        <v>0.462</v>
      </c>
      <c r="K27" s="3"/>
      <c r="L27" s="4">
        <f>ROUND((L68-L103)/L10,3)</f>
        <v>0.449</v>
      </c>
      <c r="M27" s="3"/>
      <c r="N27" s="9">
        <f>AVERAGE(D27,F27,H27,J27,L27)</f>
        <v>0.4756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0.114</v>
      </c>
      <c r="E30" s="3"/>
      <c r="F30" s="3">
        <f>ROUND(+F66/(((F68-F103)+(H68-H103))/2),3)</f>
        <v>0.106</v>
      </c>
      <c r="G30" s="3"/>
      <c r="H30" s="3">
        <f>ROUND(+H66/(((H68-H103)+(J68-J103))/2),3)</f>
        <v>0.095</v>
      </c>
      <c r="I30" s="3"/>
      <c r="J30" s="3">
        <f>ROUND(+J66/(((J68-J103)+(L68-L103))/2),3)</f>
        <v>0.078</v>
      </c>
      <c r="K30" s="3"/>
      <c r="L30" s="3">
        <f>ROUND(+L66/(((L68-L103)+(N68))/2),3)</f>
        <v>0.097</v>
      </c>
      <c r="M30" s="3"/>
      <c r="N30" s="6">
        <f>AVERAGE(D30,F30,H30,J30,L30)</f>
        <v>0.098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0.823</v>
      </c>
      <c r="E32" s="3"/>
      <c r="F32" s="3">
        <f>ROUND((+F58-F57)/F56,3)</f>
        <v>0.831</v>
      </c>
      <c r="G32" s="3"/>
      <c r="H32" s="3">
        <f>ROUND((+H58-H57)/H56,3)</f>
        <v>0.839</v>
      </c>
      <c r="I32" s="3"/>
      <c r="J32" s="3">
        <f>ROUND((+J58-J57)/J56,3)</f>
        <v>0.857</v>
      </c>
      <c r="K32" s="3"/>
      <c r="L32" s="3">
        <f>ROUND((+L58-L57)/L56,3)</f>
        <v>0.844</v>
      </c>
      <c r="M32" s="3"/>
      <c r="N32" s="6">
        <f>AVERAGE(D32,F32,H32,J32,L32)</f>
        <v>0.8388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4.03</v>
      </c>
      <c r="E35" s="8" t="s">
        <v>3</v>
      </c>
      <c r="F35" s="8">
        <f>ROUND(((+F66+F65+F64+F63+F61+F59+F57)/F61),2)</f>
        <v>3.57</v>
      </c>
      <c r="G35" s="8" t="s">
        <v>3</v>
      </c>
      <c r="H35" s="8">
        <f>ROUND(((+H66+H65+H64+H63+H61+H59+H57)/H61),2)</f>
        <v>3.42</v>
      </c>
      <c r="I35" s="8" t="s">
        <v>3</v>
      </c>
      <c r="J35" s="8">
        <f>ROUND(((+J66+J65+J64+J63+J61+J59+J57)/J61),2)</f>
        <v>2.43</v>
      </c>
      <c r="K35" s="8" t="s">
        <v>3</v>
      </c>
      <c r="L35" s="8">
        <f>ROUND(((+L66+L65+L64+L63+L61+L59+L57)/L61),2)</f>
        <v>2.55</v>
      </c>
      <c r="M35" s="8" t="s">
        <v>3</v>
      </c>
      <c r="N35" s="31">
        <f>AVERAGE(D35,F35,H35,J35,L35)</f>
        <v>3.2</v>
      </c>
      <c r="O35" t="s">
        <v>3</v>
      </c>
    </row>
    <row r="36" spans="2:15" ht="15">
      <c r="B36" t="s">
        <v>21</v>
      </c>
      <c r="D36" s="8">
        <f>ROUND(((+D66+D65+D64+D63+D61)/(D61)),2)</f>
        <v>2.92</v>
      </c>
      <c r="E36" s="8" t="s">
        <v>3</v>
      </c>
      <c r="F36" s="8">
        <f>ROUND(((+F66+F65+F64+F63+F61)/(F61)),2)</f>
        <v>2.85</v>
      </c>
      <c r="G36" s="8" t="s">
        <v>3</v>
      </c>
      <c r="H36" s="8">
        <f>ROUND(((+H66+H65+H64+H63+H61)/(H61)),2)</f>
        <v>2.51</v>
      </c>
      <c r="I36" s="8" t="s">
        <v>3</v>
      </c>
      <c r="J36" s="8">
        <f>ROUND(((+J66+J65+J64+J63+J61)/(J61)),2)</f>
        <v>1.97</v>
      </c>
      <c r="K36" s="8" t="s">
        <v>3</v>
      </c>
      <c r="L36" s="8">
        <f>ROUND(((+L66+L65+L64+L63+L61)/(L61)),2)</f>
        <v>1.95</v>
      </c>
      <c r="M36" s="8" t="s">
        <v>3</v>
      </c>
      <c r="N36" s="31">
        <f>AVERAGE(D36,F36,H36,J36,L36)</f>
        <v>2.44</v>
      </c>
      <c r="O36" t="s">
        <v>3</v>
      </c>
    </row>
    <row r="37" spans="2:15" ht="15">
      <c r="B37" t="s">
        <v>14</v>
      </c>
      <c r="D37" s="8">
        <f>ROUND(((+D66+D65+D64+D63+D61)/(D61+D63+D64+D65)),2)</f>
        <v>2.78</v>
      </c>
      <c r="E37" s="8" t="s">
        <v>3</v>
      </c>
      <c r="F37" s="8">
        <f>ROUND(((+F66+F65+F64+F63+F61)/(F61+F63+F64+F65)),2)</f>
        <v>2.72</v>
      </c>
      <c r="G37" s="8" t="s">
        <v>3</v>
      </c>
      <c r="H37" s="8">
        <f>ROUND(((+H66+H65+H64+H63+H61)/(H61+H63+H64+H65)),2)</f>
        <v>2.4</v>
      </c>
      <c r="I37" s="8" t="s">
        <v>3</v>
      </c>
      <c r="J37" s="8">
        <f>ROUND(((+J66+J65+J64+J63+J61)/(J61+J63+J64+J65)),2)</f>
        <v>1.9</v>
      </c>
      <c r="K37" s="8" t="s">
        <v>3</v>
      </c>
      <c r="L37" s="8">
        <f>ROUND(((+L66+L65+L64+L63+L61)/(L61+L63+L64+L65)),2)</f>
        <v>1.89</v>
      </c>
      <c r="M37" s="8" t="s">
        <v>3</v>
      </c>
      <c r="N37" s="31">
        <f>AVERAGE(D37,F37,H37,J37,L37)</f>
        <v>2.338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3.88</v>
      </c>
      <c r="E40" s="8" t="s">
        <v>3</v>
      </c>
      <c r="F40" s="8">
        <f>ROUND(((+F66+F65+F64+F63-F62+F61+F59+F57)/F61),2)</f>
        <v>3.44</v>
      </c>
      <c r="G40" s="8" t="s">
        <v>3</v>
      </c>
      <c r="H40" s="8">
        <f>ROUND(((+H66+H65+H64+H63-H62+H61+H59+H57)/H61),2)</f>
        <v>3.28</v>
      </c>
      <c r="I40" s="8" t="s">
        <v>3</v>
      </c>
      <c r="J40" s="8">
        <f>ROUND(((+J66+J65+J64+J63-J62+J61+J59+J57)/J61),2)</f>
        <v>2.34</v>
      </c>
      <c r="K40" s="8" t="s">
        <v>3</v>
      </c>
      <c r="L40" s="8">
        <f>ROUND(((+L66+L65+L64+L63-L62+L61+L59+L57)/L61),2)</f>
        <v>2.49</v>
      </c>
      <c r="M40" s="8" t="s">
        <v>3</v>
      </c>
      <c r="N40" s="31">
        <f>AVERAGE(D40,F40,H40,J40,L40)</f>
        <v>3.086</v>
      </c>
      <c r="O40" t="s">
        <v>3</v>
      </c>
    </row>
    <row r="41" spans="2:15" ht="15">
      <c r="B41" t="s">
        <v>21</v>
      </c>
      <c r="D41" s="8">
        <f>ROUND(((+D66+D65+D64+D63-D62+D61)/D61),2)</f>
        <v>2.77</v>
      </c>
      <c r="E41" s="8" t="s">
        <v>3</v>
      </c>
      <c r="F41" s="8">
        <f>ROUND(((+F66+F65+F64+F63-F62+F61)/F61),2)</f>
        <v>2.72</v>
      </c>
      <c r="G41" s="8" t="s">
        <v>3</v>
      </c>
      <c r="H41" s="8">
        <f>ROUND(((+H66+H65+H64+H63-H62+H61)/H61),2)</f>
        <v>2.37</v>
      </c>
      <c r="I41" s="8" t="s">
        <v>3</v>
      </c>
      <c r="J41" s="8">
        <f>ROUND(((+J66+J65+J64+J63-J62+J61)/J61),2)</f>
        <v>1.88</v>
      </c>
      <c r="K41" s="8" t="s">
        <v>3</v>
      </c>
      <c r="L41" s="8">
        <f>ROUND(((+L66+L65+L64+L63-L62+L61)/L61),2)</f>
        <v>1.89</v>
      </c>
      <c r="M41" s="8" t="s">
        <v>3</v>
      </c>
      <c r="N41" s="31">
        <f>AVERAGE(D41,F41,H41,J41,L41)</f>
        <v>2.326</v>
      </c>
      <c r="O41" t="s">
        <v>3</v>
      </c>
    </row>
    <row r="42" spans="2:15" ht="15">
      <c r="B42" t="s">
        <v>14</v>
      </c>
      <c r="D42" s="8">
        <f>ROUND(((+D66+D65+D64+D63-D62+D61)/(D61+D63+D64+D65)),2)</f>
        <v>2.64</v>
      </c>
      <c r="E42" s="8" t="s">
        <v>3</v>
      </c>
      <c r="F42" s="8">
        <f>ROUND(((+F66+F65+F64+F63-F62+F61)/(F61+F63+F64+F65)),2)</f>
        <v>2.6</v>
      </c>
      <c r="G42" s="8" t="s">
        <v>3</v>
      </c>
      <c r="H42" s="8">
        <f>ROUND(((+H66+H65+H64+H63-H62+H61)/(H61+H63+H64+H65)),2)</f>
        <v>2.27</v>
      </c>
      <c r="I42" s="8" t="s">
        <v>3</v>
      </c>
      <c r="J42" s="8">
        <f>ROUND(((+J66+J65+J64+J63-J62+J61)/(J61+J63+J64+J65)),2)</f>
        <v>1.81</v>
      </c>
      <c r="K42" s="8" t="s">
        <v>3</v>
      </c>
      <c r="L42" s="8">
        <f>ROUND(((+L66+L65+L64+L63-L62+L61)/(L61+L63+L64+L65)),2)</f>
        <v>1.83</v>
      </c>
      <c r="M42" s="8" t="s">
        <v>3</v>
      </c>
      <c r="N42" s="31">
        <f>AVERAGE(D42,F42,H42,J42,L42)</f>
        <v>2.23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0.08</v>
      </c>
      <c r="E45" s="14"/>
      <c r="F45" s="14">
        <f>ROUND(F62/F66,3)</f>
        <v>0.072</v>
      </c>
      <c r="G45" s="14"/>
      <c r="H45" s="14">
        <f>ROUND(H62/H66,3)</f>
        <v>0.096</v>
      </c>
      <c r="I45" s="14"/>
      <c r="J45" s="14">
        <f>ROUND(J62/J66,3)</f>
        <v>0.094</v>
      </c>
      <c r="K45" s="14"/>
      <c r="L45" s="14">
        <f>ROUND(L62/L66,3)</f>
        <v>0.068</v>
      </c>
      <c r="M45" s="3"/>
      <c r="N45" s="6">
        <f aca="true" t="shared" si="0" ref="N45:N50">AVERAGE(D45,F45,H45,J45,L45)</f>
        <v>0.08199999999999999</v>
      </c>
    </row>
    <row r="46" spans="2:14" ht="15">
      <c r="B46" t="s">
        <v>17</v>
      </c>
      <c r="D46" s="21">
        <f>ROUND((D57+D59)/(D57+D59+D66+D63+D64+D65),3)</f>
        <v>0.366</v>
      </c>
      <c r="E46" s="22"/>
      <c r="F46" s="21">
        <f>ROUND((F57+F59)/(F57+F59+F66+F63+F64+F65),3)</f>
        <v>0.282</v>
      </c>
      <c r="G46" s="22"/>
      <c r="H46" s="21">
        <f>ROUND((H57+H59)/(H57+H59+H66+H63+H64+H65),3)</f>
        <v>0.376</v>
      </c>
      <c r="I46" s="22"/>
      <c r="J46" s="21">
        <f>ROUND((J57+J59)/(J57+J59+J66+J63+J64+J65),3)</f>
        <v>0.321</v>
      </c>
      <c r="K46" s="22"/>
      <c r="L46" s="21">
        <f>ROUND((L57+L59)/(L57+L59+L66+L63+L64+L65),3)</f>
        <v>0.385</v>
      </c>
      <c r="N46" s="6">
        <f t="shared" si="0"/>
        <v>0.346</v>
      </c>
    </row>
    <row r="47" spans="2:14" ht="18">
      <c r="B47" s="40" t="s">
        <v>115</v>
      </c>
      <c r="D47" s="14">
        <f>ROUND(((+D82+D83+D84+D85+D86-D87+D88-D90-D91)/(+D89-D87)),3)</f>
        <v>1.023</v>
      </c>
      <c r="E47" s="15"/>
      <c r="F47" s="14">
        <f>ROUND(((+F82+F83+F84+F85+F86-F87+F88-F90-F91)/(+F89-F87)),3)</f>
        <v>1.017</v>
      </c>
      <c r="G47" s="15"/>
      <c r="H47" s="14">
        <f>ROUND(((+H82+H83+H84+H85+H86-H87+H88-H90-H91)/(+H89-H87)),3)</f>
        <v>1.639</v>
      </c>
      <c r="I47" s="15"/>
      <c r="J47" s="14">
        <f>ROUND(((+J82+J83+J84+J85+J86-J87+J88-J90-J91)/(+J89-J87)),3)</f>
        <v>0.796</v>
      </c>
      <c r="K47" s="15"/>
      <c r="L47" s="14">
        <f>ROUND(((+L82+L83+L84+L85+L86-L87+L88-L90-L91)/(+L89-L87)),3)</f>
        <v>0.764</v>
      </c>
      <c r="N47" s="6">
        <f t="shared" si="0"/>
        <v>1.0478</v>
      </c>
    </row>
    <row r="48" spans="2:14" ht="18">
      <c r="B48" s="40" t="s">
        <v>116</v>
      </c>
      <c r="D48" s="14">
        <f>ROUND(((+D82+D83+D84+D85+D86-D87+D88)/(AVERAGE(D76,F76)+AVERAGE(D79,F79)+AVERAGE(D80,F80))),3)</f>
        <v>0.282</v>
      </c>
      <c r="E48" s="15"/>
      <c r="F48" s="14">
        <f>ROUND(((+F82+F83+F84+F85+F86-F87+F88)/(AVERAGE(F76,H76)+AVERAGE(F79,H79)+AVERAGE(F80,H80))),3)</f>
        <v>0.261</v>
      </c>
      <c r="G48" s="15"/>
      <c r="H48" s="14">
        <f>ROUND(((+H82+H83+H84+H85+H86-H87+H88)/(AVERAGE(H76,J76)+AVERAGE(H79,J79)+AVERAGE(H80,J80))),3)</f>
        <v>0.383</v>
      </c>
      <c r="I48" s="15"/>
      <c r="J48" s="14">
        <f>ROUND(((+J82+J83+J84+J85+J86-J87+J88)/(AVERAGE(J76,L76)+AVERAGE(J79,L79)+AVERAGE(J80,L80))),3)</f>
        <v>0.194</v>
      </c>
      <c r="K48" s="15"/>
      <c r="L48" s="14">
        <f>ROUND(((+L82+L83+L84+L85+L86-L87+L88)/(AVERAGE(L76,N76)+AVERAGE(L79,N79)+AVERAGE(L80,N80))),3)</f>
        <v>0.158</v>
      </c>
      <c r="N48" s="6">
        <f t="shared" si="0"/>
        <v>0.25559999999999994</v>
      </c>
    </row>
    <row r="49" spans="2:15" ht="18">
      <c r="B49" s="40" t="s">
        <v>117</v>
      </c>
      <c r="D49" s="32">
        <f>ROUND(((+D82+D83+D84+D85+D86-D87+D88+D92)/D61),2)</f>
        <v>5.69</v>
      </c>
      <c r="E49" t="s">
        <v>3</v>
      </c>
      <c r="F49" s="32">
        <f>ROUND(((+F82+F83+F84+F85+F86-F87+F88+F92)/F61),2)</f>
        <v>5.08</v>
      </c>
      <c r="G49" t="s">
        <v>3</v>
      </c>
      <c r="H49" s="32">
        <f>ROUND(((+H82+H83+H84+H85+H86-H87+H88+H92)/H61),2)</f>
        <v>7.06</v>
      </c>
      <c r="I49" t="s">
        <v>3</v>
      </c>
      <c r="J49" s="32">
        <f>ROUND(((+J82+J83+J84+J85+J86-J87+J88+J92)/J61),2)</f>
        <v>3.65</v>
      </c>
      <c r="K49" t="s">
        <v>3</v>
      </c>
      <c r="L49" s="32">
        <f>ROUND(((+L82+L83+L84+L85+L86-L87+L88+L92)/L61),2)</f>
        <v>2.81</v>
      </c>
      <c r="M49" t="s">
        <v>3</v>
      </c>
      <c r="N49" s="33">
        <f t="shared" si="0"/>
        <v>4.857999999999999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5.26</v>
      </c>
      <c r="E50" t="s">
        <v>3</v>
      </c>
      <c r="F50" s="32">
        <f>ROUND(((+F82+F83+F84+F85+F86-F87+F88-F91)/+F90),2)</f>
        <v>4.82</v>
      </c>
      <c r="G50" t="s">
        <v>3</v>
      </c>
      <c r="H50" s="32">
        <f>ROUND(((+H82+H83+H84+H85+H86-H87+H88-H91)/+H90),2)</f>
        <v>8.91</v>
      </c>
      <c r="I50" t="s">
        <v>3</v>
      </c>
      <c r="J50" s="32">
        <f>ROUND(((+J82+J83+J84+J85+J86-J87+J88-J91)/+J90),2)</f>
        <v>5.66</v>
      </c>
      <c r="K50" t="s">
        <v>3</v>
      </c>
      <c r="L50" s="32">
        <f>ROUND(((+L82+L83+L84+L85+L86-L87+L88-L91)/+L90),2)</f>
        <v>5.22</v>
      </c>
      <c r="M50" t="s">
        <v>3</v>
      </c>
      <c r="N50" s="33">
        <f t="shared" si="0"/>
        <v>5.974</v>
      </c>
      <c r="O50" t="s">
        <v>3</v>
      </c>
    </row>
    <row r="52" ht="15">
      <c r="A52" t="s">
        <v>4</v>
      </c>
    </row>
    <row r="54" spans="1:14" ht="15.75">
      <c r="A54" s="23" t="s">
        <v>83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10106.247</v>
      </c>
      <c r="E56" s="26"/>
      <c r="F56" s="26">
        <v>10123.724</v>
      </c>
      <c r="G56" s="26"/>
      <c r="H56" s="26">
        <v>9194.92</v>
      </c>
      <c r="I56" s="26"/>
      <c r="J56" s="26">
        <v>8305.035</v>
      </c>
      <c r="K56" s="26"/>
      <c r="L56" s="26">
        <v>9532.799</v>
      </c>
      <c r="M56" s="26"/>
      <c r="N56" s="26">
        <v>10016.148</v>
      </c>
    </row>
    <row r="57" spans="1:14" ht="15">
      <c r="A57" s="24" t="s">
        <v>23</v>
      </c>
      <c r="B57" s="24"/>
      <c r="C57" s="24"/>
      <c r="D57" s="26">
        <v>559.284</v>
      </c>
      <c r="E57" s="26"/>
      <c r="F57" s="26">
        <v>365.908</v>
      </c>
      <c r="G57" s="26"/>
      <c r="H57" s="26">
        <v>490.074</v>
      </c>
      <c r="I57" s="26"/>
      <c r="J57" s="26">
        <v>293.938</v>
      </c>
      <c r="K57" s="26"/>
      <c r="L57" s="26">
        <v>455.693</v>
      </c>
      <c r="M57" s="26"/>
      <c r="N57" s="26">
        <v>478.921</v>
      </c>
    </row>
    <row r="58" spans="1:14" ht="15">
      <c r="A58" s="24" t="s">
        <v>24</v>
      </c>
      <c r="B58" s="24"/>
      <c r="C58" s="24"/>
      <c r="D58" s="26">
        <v>8873.542</v>
      </c>
      <c r="E58" s="26"/>
      <c r="F58" s="26">
        <v>8781.068</v>
      </c>
      <c r="G58" s="26"/>
      <c r="H58" s="26">
        <v>8200.439</v>
      </c>
      <c r="I58" s="26"/>
      <c r="J58" s="26">
        <v>7411.293</v>
      </c>
      <c r="K58" s="26"/>
      <c r="L58" s="26">
        <v>8503.25</v>
      </c>
      <c r="M58" s="26"/>
      <c r="N58" s="26">
        <v>8949.488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1444.156</v>
      </c>
      <c r="E60" s="26"/>
      <c r="F60" s="26">
        <v>1412.072</v>
      </c>
      <c r="G60" s="26"/>
      <c r="H60" s="26">
        <v>1319.719</v>
      </c>
      <c r="I60" s="26"/>
      <c r="J60" s="26">
        <v>1241.495</v>
      </c>
      <c r="K60" s="26"/>
      <c r="L60" s="26">
        <v>1467.002</v>
      </c>
      <c r="M60" s="26"/>
      <c r="N60" s="26">
        <v>1268.345</v>
      </c>
    </row>
    <row r="61" spans="1:14" ht="15">
      <c r="A61" s="24" t="s">
        <v>27</v>
      </c>
      <c r="B61" s="24"/>
      <c r="C61" s="24"/>
      <c r="D61" s="26">
        <v>504.98</v>
      </c>
      <c r="E61" s="26"/>
      <c r="F61" s="26">
        <v>504.764</v>
      </c>
      <c r="G61" s="26"/>
      <c r="H61" s="26">
        <v>539.517</v>
      </c>
      <c r="I61" s="26"/>
      <c r="J61" s="26">
        <v>642.961</v>
      </c>
      <c r="K61" s="26"/>
      <c r="L61" s="26">
        <v>761.396</v>
      </c>
      <c r="M61" s="26"/>
      <c r="N61" s="26">
        <v>581.544</v>
      </c>
    </row>
    <row r="62" spans="1:14" ht="15">
      <c r="A62" s="24" t="s">
        <v>28</v>
      </c>
      <c r="B62" s="24"/>
      <c r="C62" s="24"/>
      <c r="D62" s="26">
        <v>75.112</v>
      </c>
      <c r="E62" s="26"/>
      <c r="F62" s="26">
        <v>65.323</v>
      </c>
      <c r="G62" s="26"/>
      <c r="H62" s="26">
        <v>75.901</v>
      </c>
      <c r="I62" s="26"/>
      <c r="J62" s="26">
        <v>56.196</v>
      </c>
      <c r="K62" s="26"/>
      <c r="L62" s="26">
        <v>47.628</v>
      </c>
      <c r="M62" s="26"/>
      <c r="N62" s="26">
        <v>56.136</v>
      </c>
    </row>
    <row r="63" spans="1:14" ht="15">
      <c r="A63" s="24" t="s">
        <v>29</v>
      </c>
      <c r="B63" s="24"/>
      <c r="C63" s="24"/>
      <c r="D63" s="26">
        <v>25.427</v>
      </c>
      <c r="E63" s="26"/>
      <c r="F63" s="26">
        <v>23.525</v>
      </c>
      <c r="G63" s="26"/>
      <c r="H63" s="26">
        <v>23.524</v>
      </c>
      <c r="I63" s="26"/>
      <c r="J63" s="26">
        <v>23.712</v>
      </c>
      <c r="K63" s="26"/>
      <c r="L63" s="26">
        <v>24.311</v>
      </c>
      <c r="M63" s="26"/>
      <c r="N63" s="26">
        <v>31.621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943.125</v>
      </c>
      <c r="E66" s="26"/>
      <c r="F66" s="26">
        <v>909.524</v>
      </c>
      <c r="G66" s="26"/>
      <c r="H66" s="26">
        <v>789.869</v>
      </c>
      <c r="I66" s="26"/>
      <c r="J66" s="26">
        <v>599.36</v>
      </c>
      <c r="K66" s="26"/>
      <c r="L66" s="26">
        <v>702.714</v>
      </c>
      <c r="M66" s="26"/>
      <c r="N66" s="26">
        <v>679.294</v>
      </c>
    </row>
    <row r="67" spans="1:14" ht="15">
      <c r="A67" s="24" t="s">
        <v>33</v>
      </c>
      <c r="B67" s="24"/>
      <c r="C67" s="24"/>
      <c r="D67" s="26">
        <v>4.49</v>
      </c>
      <c r="E67" s="26"/>
      <c r="F67" s="26">
        <v>4.01</v>
      </c>
      <c r="G67" s="26"/>
      <c r="H67" s="26">
        <v>3.48</v>
      </c>
      <c r="I67" s="26"/>
      <c r="J67" s="26">
        <v>2.69</v>
      </c>
      <c r="K67" s="26"/>
      <c r="L67" s="26">
        <v>3.18</v>
      </c>
      <c r="M67" s="26"/>
      <c r="N67" s="26">
        <v>3</v>
      </c>
    </row>
    <row r="68" spans="1:14" ht="15">
      <c r="A68" s="24" t="s">
        <v>34</v>
      </c>
      <c r="B68" s="24"/>
      <c r="C68" s="24"/>
      <c r="D68" s="26">
        <v>7742.747</v>
      </c>
      <c r="E68" s="26"/>
      <c r="F68" s="26">
        <v>8296.687</v>
      </c>
      <c r="G68" s="26"/>
      <c r="H68" s="26">
        <v>8703.658</v>
      </c>
      <c r="I68" s="26"/>
      <c r="J68" s="26">
        <v>7838.237</v>
      </c>
      <c r="K68" s="26"/>
      <c r="L68" s="26">
        <v>7456.02</v>
      </c>
      <c r="M68" s="26"/>
      <c r="N68" s="26">
        <v>7003.665</v>
      </c>
    </row>
    <row r="69" spans="1:14" ht="15">
      <c r="A69" s="24" t="s">
        <v>35</v>
      </c>
      <c r="B69" s="24"/>
      <c r="C69" s="24"/>
      <c r="D69" s="26">
        <v>445.974</v>
      </c>
      <c r="E69" s="26"/>
      <c r="F69" s="26">
        <v>365.356</v>
      </c>
      <c r="G69" s="26"/>
      <c r="H69" s="26">
        <v>334.337</v>
      </c>
      <c r="I69" s="26"/>
      <c r="J69" s="26">
        <v>358.664</v>
      </c>
      <c r="K69" s="26"/>
      <c r="L69" s="26">
        <v>360.522</v>
      </c>
      <c r="M69" s="26"/>
      <c r="N69" s="26">
        <v>400.446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9013.448</v>
      </c>
      <c r="E76" s="26"/>
      <c r="F76" s="26">
        <v>7180.291</v>
      </c>
      <c r="G76" s="26"/>
      <c r="H76" s="26">
        <v>7497.69</v>
      </c>
      <c r="I76" s="26"/>
      <c r="J76" s="26">
        <v>7457.942</v>
      </c>
      <c r="K76" s="26"/>
      <c r="L76" s="26">
        <v>7717.113</v>
      </c>
      <c r="M76" s="26"/>
      <c r="N76" s="26">
        <v>8148.966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17202.169</v>
      </c>
      <c r="E78" s="26"/>
      <c r="F78" s="26">
        <v>15842.334</v>
      </c>
      <c r="G78" s="26"/>
      <c r="H78" s="26">
        <v>16535.685</v>
      </c>
      <c r="I78" s="26"/>
      <c r="J78" s="26">
        <v>15654.843</v>
      </c>
      <c r="K78" s="26"/>
      <c r="L78" s="26">
        <v>15533.655</v>
      </c>
      <c r="M78" s="26"/>
      <c r="N78" s="26">
        <v>15553.077</v>
      </c>
    </row>
    <row r="79" spans="1:14" ht="15">
      <c r="A79" s="24" t="s">
        <v>45</v>
      </c>
      <c r="B79" s="24"/>
      <c r="C79" s="24"/>
      <c r="D79" s="26">
        <v>234.399</v>
      </c>
      <c r="E79" s="26"/>
      <c r="F79" s="26">
        <v>626.411</v>
      </c>
      <c r="G79" s="26"/>
      <c r="H79" s="26">
        <v>684.35</v>
      </c>
      <c r="I79" s="26"/>
      <c r="J79" s="26">
        <v>1345.142</v>
      </c>
      <c r="K79" s="26"/>
      <c r="L79" s="26">
        <v>832.123</v>
      </c>
      <c r="M79" s="26"/>
      <c r="N79" s="26">
        <v>621.122</v>
      </c>
    </row>
    <row r="80" spans="1:14" ht="15">
      <c r="A80" s="24" t="s">
        <v>46</v>
      </c>
      <c r="B80" s="24"/>
      <c r="C80" s="24"/>
      <c r="D80" s="26">
        <v>40.041</v>
      </c>
      <c r="E80" s="26"/>
      <c r="F80" s="26">
        <v>0.193</v>
      </c>
      <c r="G80" s="26"/>
      <c r="H80" s="26">
        <v>0.351</v>
      </c>
      <c r="I80" s="26"/>
      <c r="J80" s="26">
        <v>0.351</v>
      </c>
      <c r="K80" s="26"/>
      <c r="L80" s="26">
        <v>351.018</v>
      </c>
      <c r="M80" s="26"/>
      <c r="N80" s="26">
        <v>388.023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968.552</v>
      </c>
      <c r="E82" s="26"/>
      <c r="F82" s="26">
        <v>933.049</v>
      </c>
      <c r="G82" s="26"/>
      <c r="H82" s="26">
        <v>813.393</v>
      </c>
      <c r="I82" s="26"/>
      <c r="J82" s="26">
        <v>599.36</v>
      </c>
      <c r="K82" s="26"/>
      <c r="L82" s="26">
        <v>727.025</v>
      </c>
      <c r="M82" s="26"/>
      <c r="N82" s="26">
        <v>710.915</v>
      </c>
    </row>
    <row r="83" spans="1:14" ht="15">
      <c r="A83" s="24" t="s">
        <v>49</v>
      </c>
      <c r="B83" s="24"/>
      <c r="C83" s="24"/>
      <c r="D83" s="26">
        <v>1001.852</v>
      </c>
      <c r="E83" s="26"/>
      <c r="F83" s="26">
        <v>1045.122</v>
      </c>
      <c r="G83" s="26"/>
      <c r="H83" s="26">
        <v>996.603</v>
      </c>
      <c r="I83" s="26"/>
      <c r="J83" s="26">
        <v>869.638</v>
      </c>
      <c r="K83" s="26"/>
      <c r="L83" s="26">
        <v>724.222</v>
      </c>
      <c r="M83" s="26"/>
      <c r="N83" s="26">
        <v>785.609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626.813</v>
      </c>
      <c r="E85" s="26"/>
      <c r="F85" s="26">
        <v>296.445</v>
      </c>
      <c r="G85" s="26"/>
      <c r="H85" s="26">
        <v>1189.531</v>
      </c>
      <c r="I85" s="26"/>
      <c r="J85" s="26">
        <v>-256.664</v>
      </c>
      <c r="K85" s="26"/>
      <c r="L85" s="26">
        <v>87.752</v>
      </c>
      <c r="M85" s="26"/>
      <c r="N85" s="26">
        <v>150.018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-20.987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-25.561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42.71</v>
      </c>
      <c r="I87" s="26"/>
      <c r="J87" s="26">
        <v>31.658</v>
      </c>
      <c r="K87" s="26"/>
      <c r="L87" s="26">
        <v>26.209</v>
      </c>
      <c r="M87" s="26"/>
      <c r="N87" s="26">
        <v>32.022</v>
      </c>
    </row>
    <row r="88" spans="1:14" ht="15">
      <c r="A88" s="24" t="s">
        <v>69</v>
      </c>
      <c r="B88" s="24"/>
      <c r="C88" s="24"/>
      <c r="D88" s="26">
        <v>-186.374</v>
      </c>
      <c r="E88" s="26"/>
      <c r="F88" s="26">
        <v>-166.113</v>
      </c>
      <c r="G88" s="26"/>
      <c r="H88" s="26">
        <v>298.6</v>
      </c>
      <c r="I88" s="26"/>
      <c r="J88" s="26">
        <v>534.968</v>
      </c>
      <c r="K88" s="26"/>
      <c r="L88" s="26">
        <v>-85.001</v>
      </c>
      <c r="M88" s="26"/>
      <c r="N88" s="26">
        <v>208.317</v>
      </c>
    </row>
    <row r="89" spans="1:14" ht="15">
      <c r="A89" s="24" t="s">
        <v>54</v>
      </c>
      <c r="B89" s="24"/>
      <c r="C89" s="24"/>
      <c r="D89" s="26">
        <v>1888.839</v>
      </c>
      <c r="E89" s="26"/>
      <c r="F89" s="26">
        <v>1609.198</v>
      </c>
      <c r="G89" s="26"/>
      <c r="H89" s="26">
        <v>1793.251</v>
      </c>
      <c r="I89" s="26"/>
      <c r="J89" s="26">
        <v>1780.61</v>
      </c>
      <c r="K89" s="26"/>
      <c r="L89" s="26">
        <v>1511.087</v>
      </c>
      <c r="M89" s="26"/>
      <c r="N89" s="26">
        <v>1614.844</v>
      </c>
    </row>
    <row r="90" spans="1:14" ht="15">
      <c r="A90" s="24" t="s">
        <v>55</v>
      </c>
      <c r="B90" s="24"/>
      <c r="C90" s="24"/>
      <c r="D90" s="26">
        <v>453.508</v>
      </c>
      <c r="E90" s="26"/>
      <c r="F90" s="26">
        <v>427.901</v>
      </c>
      <c r="G90" s="26"/>
      <c r="H90" s="26">
        <v>362.814</v>
      </c>
      <c r="I90" s="26"/>
      <c r="J90" s="26">
        <v>298.991</v>
      </c>
      <c r="K90" s="26"/>
      <c r="L90" s="26">
        <v>269.122</v>
      </c>
      <c r="M90" s="26"/>
      <c r="N90" s="26">
        <v>271.019</v>
      </c>
    </row>
    <row r="91" spans="1:14" ht="15">
      <c r="A91" s="24" t="s">
        <v>56</v>
      </c>
      <c r="B91" s="24"/>
      <c r="C91" s="24"/>
      <c r="D91" s="26">
        <v>25.472</v>
      </c>
      <c r="E91" s="26"/>
      <c r="F91" s="26">
        <v>23.525</v>
      </c>
      <c r="G91" s="26"/>
      <c r="H91" s="26">
        <v>23.524</v>
      </c>
      <c r="I91" s="26"/>
      <c r="J91" s="26">
        <v>23.712</v>
      </c>
      <c r="K91" s="26"/>
      <c r="L91" s="26">
        <v>24.044</v>
      </c>
      <c r="M91" s="26"/>
      <c r="N91" s="26">
        <v>32.4</v>
      </c>
    </row>
    <row r="92" spans="1:14" ht="15">
      <c r="A92" s="24" t="s">
        <v>57</v>
      </c>
      <c r="B92" s="24"/>
      <c r="C92" s="24"/>
      <c r="D92" s="26">
        <v>461.345</v>
      </c>
      <c r="E92" s="26"/>
      <c r="F92" s="26">
        <v>477.768</v>
      </c>
      <c r="G92" s="26"/>
      <c r="H92" s="26">
        <v>552.017</v>
      </c>
      <c r="I92" s="26"/>
      <c r="J92" s="26">
        <v>633.931</v>
      </c>
      <c r="K92" s="26"/>
      <c r="L92" s="26">
        <v>708.748</v>
      </c>
      <c r="M92" s="26"/>
      <c r="N92" s="26">
        <v>505.414</v>
      </c>
    </row>
    <row r="93" spans="1:14" ht="15">
      <c r="A93" s="24" t="s">
        <v>58</v>
      </c>
      <c r="B93" s="24"/>
      <c r="C93" s="24"/>
      <c r="D93" s="26">
        <v>98.072</v>
      </c>
      <c r="E93" s="26"/>
      <c r="F93" s="26">
        <v>28.241</v>
      </c>
      <c r="G93" s="26"/>
      <c r="H93" s="26">
        <v>188.709</v>
      </c>
      <c r="I93" s="26"/>
      <c r="J93" s="26">
        <v>57.856</v>
      </c>
      <c r="K93" s="26"/>
      <c r="L93" s="26">
        <v>-118.881</v>
      </c>
      <c r="M93" s="26"/>
      <c r="N93" s="26">
        <v>345.361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453.657</v>
      </c>
      <c r="E96" s="26"/>
      <c r="F96" s="26">
        <v>427.74</v>
      </c>
      <c r="G96" s="26"/>
      <c r="H96" s="26">
        <v>362.941</v>
      </c>
      <c r="I96" s="26"/>
      <c r="J96" s="26">
        <v>299.031</v>
      </c>
      <c r="K96" s="26"/>
      <c r="L96" s="26">
        <v>278.342</v>
      </c>
      <c r="M96" s="26"/>
      <c r="N96" s="26">
        <v>275.929</v>
      </c>
    </row>
    <row r="97" spans="1:14" ht="15">
      <c r="A97" s="24" t="s">
        <v>60</v>
      </c>
      <c r="B97" s="24"/>
      <c r="C97" s="24"/>
      <c r="D97" s="26">
        <v>2.16</v>
      </c>
      <c r="E97" s="26"/>
      <c r="F97" s="26">
        <v>1.89</v>
      </c>
      <c r="G97" s="26"/>
      <c r="H97" s="26">
        <v>1.6</v>
      </c>
      <c r="I97" s="26"/>
      <c r="J97" s="26">
        <v>1.34</v>
      </c>
      <c r="K97" s="26"/>
      <c r="L97" s="26">
        <v>1.275</v>
      </c>
      <c r="M97" s="26"/>
      <c r="N97" s="26">
        <v>1.215</v>
      </c>
    </row>
    <row r="98" spans="1:14" ht="15">
      <c r="A98" s="24" t="s">
        <v>61</v>
      </c>
      <c r="B98" s="24"/>
      <c r="C98" s="24"/>
      <c r="D98" s="26">
        <v>2.16</v>
      </c>
      <c r="E98" s="26"/>
      <c r="F98" s="26">
        <v>1.89</v>
      </c>
      <c r="G98" s="26"/>
      <c r="H98" s="26">
        <v>1.6</v>
      </c>
      <c r="I98" s="26"/>
      <c r="J98" s="26">
        <v>1.34</v>
      </c>
      <c r="K98" s="26"/>
      <c r="L98" s="26">
        <v>1.275</v>
      </c>
      <c r="M98" s="26"/>
      <c r="N98" s="26">
        <v>1.215</v>
      </c>
    </row>
    <row r="99" spans="1:14" ht="15">
      <c r="A99" s="24" t="s">
        <v>62</v>
      </c>
      <c r="B99" s="24"/>
      <c r="C99" s="24"/>
      <c r="D99" s="26">
        <v>79.22</v>
      </c>
      <c r="E99" s="26"/>
      <c r="F99" s="26">
        <v>68.67</v>
      </c>
      <c r="G99" s="26"/>
      <c r="H99" s="26">
        <v>57.24</v>
      </c>
      <c r="I99" s="26"/>
      <c r="J99" s="26">
        <v>46.85</v>
      </c>
      <c r="K99" s="26"/>
      <c r="L99" s="26">
        <v>44.67</v>
      </c>
      <c r="M99" s="26"/>
      <c r="N99" s="26">
        <v>43.875</v>
      </c>
    </row>
    <row r="100" spans="1:14" ht="15">
      <c r="A100" s="24" t="s">
        <v>63</v>
      </c>
      <c r="B100" s="24"/>
      <c r="C100" s="24"/>
      <c r="D100" s="26">
        <v>64.48</v>
      </c>
      <c r="E100" s="26"/>
      <c r="F100" s="26">
        <v>50.64</v>
      </c>
      <c r="G100" s="26"/>
      <c r="H100" s="26">
        <v>42.26</v>
      </c>
      <c r="I100" s="26"/>
      <c r="J100" s="26">
        <v>32.12</v>
      </c>
      <c r="K100" s="26"/>
      <c r="L100" s="26">
        <v>32.563</v>
      </c>
      <c r="M100" s="26"/>
      <c r="N100" s="26">
        <v>15.938</v>
      </c>
    </row>
    <row r="101" spans="1:14" ht="15">
      <c r="A101" s="24" t="s">
        <v>64</v>
      </c>
      <c r="B101" s="24"/>
      <c r="C101" s="24"/>
      <c r="D101" s="26">
        <v>68.65</v>
      </c>
      <c r="E101" s="26"/>
      <c r="F101" s="26">
        <v>67.59</v>
      </c>
      <c r="G101" s="26"/>
      <c r="H101" s="26">
        <v>57.13</v>
      </c>
      <c r="I101" s="26"/>
      <c r="J101" s="26">
        <v>45.59</v>
      </c>
      <c r="K101" s="26"/>
      <c r="L101" s="26">
        <v>39.11</v>
      </c>
      <c r="M101" s="26"/>
      <c r="N101" s="26">
        <v>42.313</v>
      </c>
    </row>
    <row r="102" spans="1:14" ht="15">
      <c r="A102" s="24" t="s">
        <v>65</v>
      </c>
      <c r="B102" s="24"/>
      <c r="C102" s="24"/>
      <c r="D102" s="26">
        <v>207.529</v>
      </c>
      <c r="E102" s="26"/>
      <c r="F102" s="26">
        <v>216.829</v>
      </c>
      <c r="G102" s="26"/>
      <c r="H102" s="26">
        <v>228.898</v>
      </c>
      <c r="I102" s="26"/>
      <c r="J102" s="26">
        <v>222.422</v>
      </c>
      <c r="K102" s="26"/>
      <c r="L102" s="26">
        <v>220.733</v>
      </c>
      <c r="M102" s="26"/>
      <c r="N102" s="26">
        <v>219.605</v>
      </c>
    </row>
    <row r="103" spans="1:14" ht="15">
      <c r="A103" s="24" t="s">
        <v>106</v>
      </c>
      <c r="B103" s="24"/>
      <c r="C103" s="24"/>
      <c r="D103" s="26">
        <v>-343.819</v>
      </c>
      <c r="E103" s="26"/>
      <c r="F103" s="26">
        <v>-93.453</v>
      </c>
      <c r="G103" s="26"/>
      <c r="H103" s="26">
        <v>-7.795</v>
      </c>
      <c r="I103" s="26"/>
      <c r="J103" s="26">
        <v>-22.36</v>
      </c>
      <c r="K103" s="26"/>
      <c r="L103" s="26">
        <v>-88.794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4.49</v>
      </c>
      <c r="F105" s="18">
        <f>F67/F94</f>
        <v>4.01</v>
      </c>
      <c r="H105" s="18">
        <f>H67/H94</f>
        <v>3.48</v>
      </c>
      <c r="J105" s="18">
        <f>J67/J94</f>
        <v>2.69</v>
      </c>
      <c r="L105" s="18">
        <f>L67/L94</f>
        <v>3.18</v>
      </c>
      <c r="N105" s="18">
        <f>N67/N94</f>
        <v>3</v>
      </c>
    </row>
    <row r="106" spans="2:14" ht="15">
      <c r="B106" t="s">
        <v>60</v>
      </c>
      <c r="D106" s="18">
        <f>D97/D94</f>
        <v>2.16</v>
      </c>
      <c r="F106" s="18">
        <f>F97/F94</f>
        <v>1.89</v>
      </c>
      <c r="H106" s="18">
        <f>H97/H94</f>
        <v>1.6</v>
      </c>
      <c r="J106" s="18">
        <f>J97/J94</f>
        <v>1.34</v>
      </c>
      <c r="L106" s="18">
        <f>L97/L94</f>
        <v>1.275</v>
      </c>
      <c r="N106" s="18">
        <f>N97/N94</f>
        <v>1.215</v>
      </c>
    </row>
    <row r="107" spans="2:14" ht="15">
      <c r="B107" t="s">
        <v>61</v>
      </c>
      <c r="D107" s="18">
        <f>D98/D94</f>
        <v>2.16</v>
      </c>
      <c r="F107" s="18">
        <f>F98/F94</f>
        <v>1.89</v>
      </c>
      <c r="H107" s="18">
        <f>H98/H94</f>
        <v>1.6</v>
      </c>
      <c r="J107" s="18">
        <f>J98/J94</f>
        <v>1.34</v>
      </c>
      <c r="L107" s="18">
        <f>L98/L94</f>
        <v>1.275</v>
      </c>
      <c r="N107" s="18">
        <f>N98/N94</f>
        <v>1.215</v>
      </c>
    </row>
    <row r="108" spans="2:14" ht="15">
      <c r="B108" t="s">
        <v>62</v>
      </c>
      <c r="D108" s="18">
        <f>D99/D94</f>
        <v>79.22</v>
      </c>
      <c r="F108" s="18">
        <f>F99/F94</f>
        <v>68.67</v>
      </c>
      <c r="H108" s="18">
        <f>H99/H94</f>
        <v>57.24</v>
      </c>
      <c r="J108" s="18">
        <f>J99/J94</f>
        <v>46.85</v>
      </c>
      <c r="L108" s="18">
        <f>L99/L94</f>
        <v>44.67</v>
      </c>
      <c r="N108" s="18">
        <f>N99/N94</f>
        <v>43.875</v>
      </c>
    </row>
    <row r="109" spans="2:14" ht="15">
      <c r="B109" t="s">
        <v>63</v>
      </c>
      <c r="D109" s="18">
        <f>D100/D94</f>
        <v>64.48</v>
      </c>
      <c r="F109" s="18">
        <f>F100/F94</f>
        <v>50.64</v>
      </c>
      <c r="H109" s="18">
        <f>H100/H94</f>
        <v>42.26</v>
      </c>
      <c r="J109" s="18">
        <f>J100/J94</f>
        <v>32.12</v>
      </c>
      <c r="L109" s="18">
        <f>L100/L94</f>
        <v>32.563</v>
      </c>
      <c r="N109" s="18">
        <f>N100/N94</f>
        <v>15.938</v>
      </c>
    </row>
    <row r="110" spans="2:14" ht="15">
      <c r="B110" t="s">
        <v>64</v>
      </c>
      <c r="D110" s="18">
        <f>D101/D94</f>
        <v>68.65</v>
      </c>
      <c r="F110" s="18">
        <f>F101/F94</f>
        <v>67.59</v>
      </c>
      <c r="H110" s="18">
        <f>H101/H94</f>
        <v>57.13</v>
      </c>
      <c r="J110" s="18">
        <f>J101/J94</f>
        <v>45.59</v>
      </c>
      <c r="L110" s="18">
        <f>L101/L94</f>
        <v>39.11</v>
      </c>
      <c r="N110" s="18">
        <f>N101/N94</f>
        <v>42.313</v>
      </c>
    </row>
    <row r="111" spans="2:14" ht="15">
      <c r="B111" t="s">
        <v>65</v>
      </c>
      <c r="D111" s="19">
        <f>D102*D94</f>
        <v>207.529</v>
      </c>
      <c r="E111" s="19"/>
      <c r="F111" s="19">
        <f>F102*F94</f>
        <v>216.829</v>
      </c>
      <c r="G111" s="19"/>
      <c r="H111" s="19">
        <f>H102*H94</f>
        <v>228.898</v>
      </c>
      <c r="I111" s="19"/>
      <c r="J111" s="19">
        <f>J102*J94</f>
        <v>222.422</v>
      </c>
      <c r="K111" s="19"/>
      <c r="L111" s="19">
        <f>L102*L94</f>
        <v>220.733</v>
      </c>
      <c r="M111" s="19"/>
      <c r="N111" s="19">
        <f>N102*N94</f>
        <v>219.605</v>
      </c>
    </row>
    <row r="112" spans="2:14" ht="15">
      <c r="B112" t="s">
        <v>66</v>
      </c>
      <c r="D112" s="18">
        <f>ROUND(D68/D111,2)</f>
        <v>37.31</v>
      </c>
      <c r="F112" s="18">
        <f>ROUND(F68/F111,2)</f>
        <v>38.26</v>
      </c>
      <c r="H112" s="18">
        <f>ROUND(H68/H111,2)</f>
        <v>38.02</v>
      </c>
      <c r="J112" s="18">
        <f>ROUND(J68/J111,2)</f>
        <v>35.24</v>
      </c>
      <c r="L112" s="18">
        <f>ROUND(L68/L111,2)</f>
        <v>33.78</v>
      </c>
      <c r="N112" s="18">
        <f>ROUND(N68/N111,2)</f>
        <v>31.89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886718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445312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EXELON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23511</v>
      </c>
      <c r="F8" s="41">
        <f>F78+F79+F81-F103</f>
        <v>24059</v>
      </c>
      <c r="H8" s="41">
        <f>H78+H79+H81-H103</f>
        <v>25043</v>
      </c>
      <c r="J8" s="41">
        <f>J78+J79+J81-J103</f>
        <v>24301</v>
      </c>
      <c r="L8" s="41">
        <f>L78+L79+L81-L103</f>
        <v>23023</v>
      </c>
    </row>
    <row r="9" spans="2:12" ht="15">
      <c r="B9" t="s">
        <v>5</v>
      </c>
      <c r="D9" s="12">
        <f>D80</f>
        <v>1290</v>
      </c>
      <c r="F9" s="12">
        <f>F80</f>
        <v>490</v>
      </c>
      <c r="H9" s="12">
        <f>H80</f>
        <v>416</v>
      </c>
      <c r="J9" s="12">
        <f>J80</f>
        <v>1215</v>
      </c>
      <c r="L9" s="12">
        <f>L80</f>
        <v>360</v>
      </c>
    </row>
    <row r="10" spans="2:12" ht="15.75" thickBot="1">
      <c r="B10" t="s">
        <v>7</v>
      </c>
      <c r="D10" s="13">
        <f>D8+D9</f>
        <v>24801</v>
      </c>
      <c r="F10" s="13">
        <f>F8+F9</f>
        <v>24549</v>
      </c>
      <c r="H10" s="13">
        <f>H8+H9</f>
        <v>25459</v>
      </c>
      <c r="J10" s="13">
        <f>J8+J9</f>
        <v>25516</v>
      </c>
      <c r="L10" s="13">
        <f>L8+L9</f>
        <v>23383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35</v>
      </c>
      <c r="E13" s="8" t="s">
        <v>3</v>
      </c>
      <c r="F13" s="36">
        <f>ROUND(AVERAGE(F108:F109)/F105,0)</f>
        <v>14</v>
      </c>
      <c r="G13" s="8" t="s">
        <v>3</v>
      </c>
      <c r="H13" s="36">
        <f>ROUND(AVERAGE(H108:H109)/H105,0)</f>
        <v>23</v>
      </c>
      <c r="I13" s="8" t="s">
        <v>3</v>
      </c>
      <c r="J13" s="36">
        <f>ROUND(AVERAGE(J108:J109)/J105,0)</f>
        <v>9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18.6</v>
      </c>
      <c r="O13" s="8" t="s">
        <v>3</v>
      </c>
    </row>
    <row r="14" spans="2:14" ht="15">
      <c r="B14" t="s">
        <v>20</v>
      </c>
      <c r="D14" s="3">
        <f>ROUND(AVERAGE(D108:D109)/AVERAGE(D112,F112),3)</f>
        <v>3.559</v>
      </c>
      <c r="E14" s="3"/>
      <c r="F14" s="3">
        <f>ROUND(AVERAGE(F108:F109)/AVERAGE(F112,H112),3)</f>
        <v>2.794</v>
      </c>
      <c r="G14" s="3"/>
      <c r="H14" s="3">
        <f>ROUND(AVERAGE(H108:H109)/AVERAGE(H112,J112),3)</f>
        <v>2.261</v>
      </c>
      <c r="I14" s="3"/>
      <c r="J14" s="3">
        <f>ROUND(AVERAGE(J108:J109)/AVERAGE(J112,L112),3)</f>
        <v>1.928</v>
      </c>
      <c r="K14" s="3"/>
      <c r="L14" s="3">
        <f>ROUND(AVERAGE(L108:L109)/AVERAGE(L112,N112),3)</f>
        <v>2.278</v>
      </c>
      <c r="M14" s="3"/>
      <c r="N14" s="6">
        <f>AVERAGE(D14,F14,H14,J14,L14)</f>
        <v>2.5640000000000005</v>
      </c>
    </row>
    <row r="15" spans="2:14" ht="15">
      <c r="B15" t="s">
        <v>9</v>
      </c>
      <c r="D15" s="3">
        <f>ROUND(D106/AVERAGE(D108:D109),3)</f>
        <v>0.032</v>
      </c>
      <c r="E15" s="3"/>
      <c r="F15" s="3">
        <f>ROUND(F106/AVERAGE(F108:F109),3)</f>
        <v>0.033</v>
      </c>
      <c r="G15" s="3"/>
      <c r="H15" s="3">
        <f>ROUND(H106/AVERAGE(H108:H109),3)</f>
        <v>0.034</v>
      </c>
      <c r="I15" s="3"/>
      <c r="J15" s="3">
        <f>ROUND(J106/AVERAGE(J108:J109),3)</f>
        <v>0.037</v>
      </c>
      <c r="K15" s="3"/>
      <c r="L15" s="3">
        <f>ROUND(L106/AVERAGE(L108:L109),3)</f>
        <v>0.033</v>
      </c>
      <c r="M15" s="3"/>
      <c r="N15" s="6">
        <f>AVERAGE(D15,F15,H15,J15,L15)</f>
        <v>0.033800000000000004</v>
      </c>
    </row>
    <row r="16" spans="2:14" ht="15">
      <c r="B16" t="s">
        <v>10</v>
      </c>
      <c r="D16" s="3">
        <f>ROUND(D96/D66,3)</f>
        <v>1.125</v>
      </c>
      <c r="E16" s="3"/>
      <c r="F16" s="3">
        <f>ROUND(F96/F66,3)</f>
        <v>0.451</v>
      </c>
      <c r="G16" s="3"/>
      <c r="H16" s="3">
        <f>ROUND(H96/H66,3)</f>
        <v>0.788</v>
      </c>
      <c r="I16" s="3"/>
      <c r="J16" s="3">
        <f>ROUND(J96/J66,3)</f>
        <v>0.34</v>
      </c>
      <c r="K16" s="3"/>
      <c r="L16" s="3">
        <f>ROUND(L96/L66,3)</f>
        <v>0.412</v>
      </c>
      <c r="M16" s="3"/>
      <c r="N16" s="6">
        <f>AVERAGE(D16,F16,H16,J16,L16)</f>
        <v>0.6232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0.539</v>
      </c>
      <c r="E20" s="3"/>
      <c r="F20" s="3">
        <f>ROUND((+F76+F79)/F8,3)</f>
        <v>0.543</v>
      </c>
      <c r="G20" s="3"/>
      <c r="H20" s="3">
        <f>ROUND((+H76+H79)/H8,3)</f>
        <v>0.613</v>
      </c>
      <c r="I20" s="3"/>
      <c r="J20" s="3">
        <f>ROUND((+J76+J79)/J8,3)</f>
        <v>0.617</v>
      </c>
      <c r="K20" s="3"/>
      <c r="L20" s="3">
        <f>ROUND((+L76+L79)/L8,3)</f>
        <v>0.64</v>
      </c>
      <c r="M20" s="3"/>
      <c r="N20" s="6">
        <f>AVERAGE(D20,F20,H20,J20,L20)</f>
        <v>0.5904</v>
      </c>
    </row>
    <row r="21" spans="2:14" ht="15">
      <c r="B21" s="38" t="s">
        <v>108</v>
      </c>
      <c r="D21" s="3">
        <f>ROUND((SUM(D69:D75)+D81)/D8,3)</f>
        <v>0.004</v>
      </c>
      <c r="E21" s="3"/>
      <c r="F21" s="3">
        <f>ROUND((SUM(F69:F75)+F81)/F8,3)</f>
        <v>0.005</v>
      </c>
      <c r="G21" s="3"/>
      <c r="H21" s="3">
        <f>ROUND((SUM(H69:H75)+H81)/H8,3)</f>
        <v>0.003</v>
      </c>
      <c r="I21" s="3"/>
      <c r="J21" s="3">
        <f>ROUND((SUM(J69:J75)+J81)/J8,3)</f>
        <v>0.009</v>
      </c>
      <c r="K21" s="3"/>
      <c r="L21" s="3">
        <f>ROUND((SUM(L69:L75)+L81)/L8,3)</f>
        <v>0.007</v>
      </c>
      <c r="M21" s="3"/>
      <c r="N21" s="6">
        <f>AVERAGE(D21,F21,H21,J21,L21)</f>
        <v>0.005599999999999999</v>
      </c>
    </row>
    <row r="22" spans="2:14" ht="18">
      <c r="B22" s="39" t="s">
        <v>109</v>
      </c>
      <c r="D22" s="4">
        <f>ROUND((D68-D103)/D8,3)</f>
        <v>0.457</v>
      </c>
      <c r="E22" s="3"/>
      <c r="F22" s="4">
        <f>ROUND((F68-F103)/F8,3)</f>
        <v>0.452</v>
      </c>
      <c r="G22" s="3"/>
      <c r="H22" s="4">
        <f>ROUND((H68-H103)/H8,3)</f>
        <v>0.384</v>
      </c>
      <c r="I22" s="3"/>
      <c r="J22" s="4">
        <f>ROUND((J68-J103)/J8,3)</f>
        <v>0.374</v>
      </c>
      <c r="K22" s="3"/>
      <c r="L22" s="4">
        <f>ROUND((L68-L103)/L8,3)</f>
        <v>0.353</v>
      </c>
      <c r="M22" s="3"/>
      <c r="N22" s="9">
        <f>AVERAGE(D22,F22,H22,J22,L22)</f>
        <v>0.4040000000000001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0.563</v>
      </c>
      <c r="E25" s="3"/>
      <c r="F25" s="3">
        <f>ROUND((+F76+F79+F80)/F10,3)</f>
        <v>0.552</v>
      </c>
      <c r="G25" s="3"/>
      <c r="H25" s="3">
        <f>ROUND((+H76+H79+H80)/H10,3)</f>
        <v>0.619</v>
      </c>
      <c r="I25" s="3"/>
      <c r="J25" s="3">
        <f>ROUND((+J76+J79+J80)/J10,3)</f>
        <v>0.635</v>
      </c>
      <c r="K25" s="3"/>
      <c r="L25" s="3">
        <f>ROUND((+L76+L79+L80)/L10,3)</f>
        <v>0.646</v>
      </c>
      <c r="M25" s="3"/>
      <c r="N25" s="6">
        <f>AVERAGE(D25,F25,H25,J25,L25)</f>
        <v>0.603</v>
      </c>
    </row>
    <row r="26" spans="2:14" ht="15">
      <c r="B26" s="38" t="s">
        <v>108</v>
      </c>
      <c r="D26" s="3">
        <f>ROUND((SUM(D69:D75)+D81)/D10,3)</f>
        <v>0.004</v>
      </c>
      <c r="E26" s="3"/>
      <c r="F26" s="3">
        <f>ROUND((SUM(F69:F75)+F81)/F10,3)</f>
        <v>0.005</v>
      </c>
      <c r="G26" s="3"/>
      <c r="H26" s="3">
        <f>ROUND((SUM(H69:H75)+H81)/H10,3)</f>
        <v>0.003</v>
      </c>
      <c r="I26" s="3"/>
      <c r="J26" s="3">
        <f>ROUND((SUM(J69:J75)+J81)/J10,3)</f>
        <v>0.008</v>
      </c>
      <c r="K26" s="3"/>
      <c r="L26" s="3">
        <f>ROUND((SUM(L69:L75)+L81)/L10,3)</f>
        <v>0.007</v>
      </c>
      <c r="M26" s="3"/>
      <c r="N26" s="6">
        <f>AVERAGE(D26,F26,H26,J26,L26)</f>
        <v>0.0054</v>
      </c>
    </row>
    <row r="27" spans="2:14" ht="18">
      <c r="B27" s="39" t="s">
        <v>109</v>
      </c>
      <c r="D27" s="4">
        <f>ROUND((D68-D103)/D10,3)</f>
        <v>0.433</v>
      </c>
      <c r="E27" s="3"/>
      <c r="F27" s="4">
        <f>ROUND((F68-F103)/F10,3)</f>
        <v>0.443</v>
      </c>
      <c r="G27" s="3"/>
      <c r="H27" s="4">
        <f>ROUND((H68-H103)/H10,3)</f>
        <v>0.378</v>
      </c>
      <c r="I27" s="3"/>
      <c r="J27" s="4">
        <f>ROUND((J68-J103)/J10,3)</f>
        <v>0.357</v>
      </c>
      <c r="K27" s="3"/>
      <c r="L27" s="4">
        <f>ROUND((L68-L103)/L10,3)</f>
        <v>0.348</v>
      </c>
      <c r="M27" s="3"/>
      <c r="N27" s="9">
        <f>AVERAGE(D27,F27,H27,J27,L27)</f>
        <v>0.39180000000000004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1.001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0.088</v>
      </c>
      <c r="E30" s="3"/>
      <c r="F30" s="3">
        <f>ROUND(+F66/(((F68-F103)+(H68-H103))/2),3)</f>
        <v>0.18</v>
      </c>
      <c r="G30" s="3"/>
      <c r="H30" s="3">
        <f>ROUND(+H66/(((H68-H103)+(J68-J103))/2),3)</f>
        <v>0.085</v>
      </c>
      <c r="I30" s="3"/>
      <c r="J30" s="3">
        <f>ROUND(+J66/(((J68-J103)+(L68-L103))/2),3)</f>
        <v>0.194</v>
      </c>
      <c r="K30" s="3"/>
      <c r="L30" s="3">
        <f>ROUND(+L66/(((L68-L103)+(N68))/2),3)</f>
        <v>0.185</v>
      </c>
      <c r="M30" s="3"/>
      <c r="N30" s="6">
        <f>AVERAGE(D30,F30,H30,J30,L30)</f>
        <v>0.1464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0.744</v>
      </c>
      <c r="E32" s="3"/>
      <c r="F32" s="3">
        <f>ROUND((+F58-F57)/F56,3)</f>
        <v>0.763</v>
      </c>
      <c r="G32" s="3"/>
      <c r="H32" s="3">
        <f>ROUND((+H58-H57)/H56,3)</f>
        <v>0.801</v>
      </c>
      <c r="I32" s="3"/>
      <c r="J32" s="3">
        <f>ROUND((+J58-J57)/J56,3)</f>
        <v>0.779</v>
      </c>
      <c r="K32" s="3"/>
      <c r="L32" s="3">
        <f>ROUND((+L58-L57)/L56,3)</f>
        <v>0.778</v>
      </c>
      <c r="M32" s="3"/>
      <c r="N32" s="6">
        <f>AVERAGE(D32,F32,H32,J32,L32)</f>
        <v>0.773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3.25</v>
      </c>
      <c r="E35" s="8" t="s">
        <v>3</v>
      </c>
      <c r="F35" s="8">
        <f>ROUND(((+F66+F65+F64+F63+F61+F59+F57)/F61),2)</f>
        <v>3.8</v>
      </c>
      <c r="G35" s="8" t="s">
        <v>3</v>
      </c>
      <c r="H35" s="8">
        <f>ROUND(((+H66+H65+H64+H63+H61+H59+H57)/H61),2)</f>
        <v>2.22</v>
      </c>
      <c r="I35" s="8" t="s">
        <v>3</v>
      </c>
      <c r="J35" s="8">
        <f>ROUND(((+J66+J65+J64+J63+J61+J59+J57)/J61),2)</f>
        <v>3.64</v>
      </c>
      <c r="K35" s="8" t="s">
        <v>3</v>
      </c>
      <c r="L35" s="8">
        <f>ROUND(((+L66+L65+L64+L63+L61+L59+L57)/L61),2)</f>
        <v>3.03</v>
      </c>
      <c r="M35" s="8" t="s">
        <v>3</v>
      </c>
      <c r="N35" s="31">
        <f>AVERAGE(D35,F35,H35,J35,L35)</f>
        <v>3.1879999999999997</v>
      </c>
      <c r="O35" t="s">
        <v>3</v>
      </c>
    </row>
    <row r="36" spans="2:15" ht="15">
      <c r="B36" t="s">
        <v>21</v>
      </c>
      <c r="D36" s="8">
        <f>ROUND(((+D66+D65+D64+D63+D61)/(D61)),2)</f>
        <v>2.13</v>
      </c>
      <c r="E36" s="8" t="s">
        <v>3</v>
      </c>
      <c r="F36" s="8">
        <f>ROUND(((+F66+F65+F64+F63+F61)/(F61)),2)</f>
        <v>3.04</v>
      </c>
      <c r="G36" s="8" t="s">
        <v>3</v>
      </c>
      <c r="H36" s="8">
        <f>ROUND(((+H66+H65+H64+H63+H61)/(H61)),2)</f>
        <v>1.86</v>
      </c>
      <c r="I36" s="8" t="s">
        <v>3</v>
      </c>
      <c r="J36" s="8">
        <f>ROUND(((+J66+J65+J64+J63+J61)/(J61)),2)</f>
        <v>2.65</v>
      </c>
      <c r="K36" s="8" t="s">
        <v>3</v>
      </c>
      <c r="L36" s="8">
        <f>ROUND(((+L66+L65+L64+L63+L61)/(L61)),2)</f>
        <v>2.22</v>
      </c>
      <c r="M36" s="8" t="s">
        <v>3</v>
      </c>
      <c r="N36" s="31">
        <f>AVERAGE(D36,F36,H36,J36,L36)</f>
        <v>2.38</v>
      </c>
      <c r="O36" t="s">
        <v>3</v>
      </c>
    </row>
    <row r="37" spans="2:15" ht="15">
      <c r="B37" t="s">
        <v>14</v>
      </c>
      <c r="D37" s="8">
        <f>ROUND(((+D66+D65+D64+D63+D61)/(D61+D63+D64+D65)),2)</f>
        <v>2.12</v>
      </c>
      <c r="E37" s="8" t="s">
        <v>3</v>
      </c>
      <c r="F37" s="8">
        <f>ROUND(((+F66+F65+F64+F63+F61)/(F61+F63+F64+F65)),2)</f>
        <v>3.03</v>
      </c>
      <c r="G37" s="8" t="s">
        <v>3</v>
      </c>
      <c r="H37" s="8">
        <f>ROUND(((+H66+H65+H64+H63+H61)/(H61+H63+H64+H65)),2)</f>
        <v>1.86</v>
      </c>
      <c r="I37" s="8" t="s">
        <v>3</v>
      </c>
      <c r="J37" s="8">
        <f>ROUND(((+J66+J65+J64+J63+J61)/(J61+J63+J64+J65)),2)</f>
        <v>2.65</v>
      </c>
      <c r="K37" s="8" t="s">
        <v>3</v>
      </c>
      <c r="L37" s="8">
        <f>ROUND(((+L66+L65+L64+L63+L61)/(L61+L63+L64+L65)),2)</f>
        <v>2.22</v>
      </c>
      <c r="M37" s="8" t="s">
        <v>3</v>
      </c>
      <c r="N37" s="31">
        <f>AVERAGE(D37,F37,H37,J37,L37)</f>
        <v>2.3760000000000003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3.22</v>
      </c>
      <c r="E40" s="8" t="s">
        <v>3</v>
      </c>
      <c r="F40" s="8">
        <f>ROUND(((+F66+F65+F64+F63-F62+F61+F59+F57)/F61),2)</f>
        <v>3.78</v>
      </c>
      <c r="G40" s="8" t="s">
        <v>3</v>
      </c>
      <c r="H40" s="8">
        <f>ROUND(((+H66+H65+H64+H63-H62+H61+H59+H57)/H61),2)</f>
        <v>2.19</v>
      </c>
      <c r="I40" s="8" t="s">
        <v>3</v>
      </c>
      <c r="J40" s="8">
        <f>ROUND(((+J66+J65+J64+J63-J62+J61+J59+J57)/J61),2)</f>
        <v>3.62</v>
      </c>
      <c r="K40" s="8" t="s">
        <v>3</v>
      </c>
      <c r="L40" s="8">
        <f>ROUND(((+L66+L65+L64+L63-L62+L61+L59+L57)/L61),2)</f>
        <v>3.03</v>
      </c>
      <c r="M40" s="8" t="s">
        <v>3</v>
      </c>
      <c r="N40" s="31">
        <f>AVERAGE(D40,F40,H40,J40,L40)</f>
        <v>3.1679999999999997</v>
      </c>
      <c r="O40" t="s">
        <v>3</v>
      </c>
    </row>
    <row r="41" spans="2:15" ht="15">
      <c r="B41" t="s">
        <v>21</v>
      </c>
      <c r="D41" s="8">
        <f>ROUND(((+D66+D65+D64+D63-D62+D61)/D61),2)</f>
        <v>2.11</v>
      </c>
      <c r="E41" s="8" t="s">
        <v>3</v>
      </c>
      <c r="F41" s="8">
        <f>ROUND(((+F66+F65+F64+F63-F62+F61)/F61),2)</f>
        <v>3.02</v>
      </c>
      <c r="G41" s="8" t="s">
        <v>3</v>
      </c>
      <c r="H41" s="8">
        <f>ROUND(((+H66+H65+H64+H63-H62+H61)/H61),2)</f>
        <v>1.83</v>
      </c>
      <c r="I41" s="8" t="s">
        <v>3</v>
      </c>
      <c r="J41" s="8">
        <f>ROUND(((+J66+J65+J64+J63-J62+J61)/J61),2)</f>
        <v>2.63</v>
      </c>
      <c r="K41" s="8" t="s">
        <v>3</v>
      </c>
      <c r="L41" s="8">
        <f>ROUND(((+L66+L65+L64+L63-L62+L61)/L61),2)</f>
        <v>2.22</v>
      </c>
      <c r="M41" s="8" t="s">
        <v>3</v>
      </c>
      <c r="N41" s="31">
        <f>AVERAGE(D41,F41,H41,J41,L41)</f>
        <v>2.362</v>
      </c>
      <c r="O41" t="s">
        <v>3</v>
      </c>
    </row>
    <row r="42" spans="2:15" ht="15">
      <c r="B42" t="s">
        <v>14</v>
      </c>
      <c r="D42" s="8">
        <f>ROUND(((+D66+D65+D64+D63-D62+D61)/(D61+D63+D64+D65)),2)</f>
        <v>2.1</v>
      </c>
      <c r="E42" s="8" t="s">
        <v>3</v>
      </c>
      <c r="F42" s="8">
        <f>ROUND(((+F66+F65+F64+F63-F62+F61)/(F61+F63+F64+F65)),2)</f>
        <v>3.01</v>
      </c>
      <c r="G42" s="8" t="s">
        <v>3</v>
      </c>
      <c r="H42" s="8">
        <f>ROUND(((+H66+H65+H64+H63-H62+H61)/(H61+H63+H64+H65)),2)</f>
        <v>1.83</v>
      </c>
      <c r="I42" s="8" t="s">
        <v>3</v>
      </c>
      <c r="J42" s="8">
        <f>ROUND(((+J66+J65+J64+J63-J62+J61)/(J61+J63+J64+J65)),2)</f>
        <v>2.63</v>
      </c>
      <c r="K42" s="8" t="s">
        <v>3</v>
      </c>
      <c r="L42" s="8">
        <f>ROUND(((+L66+L65+L64+L63-L62+L61)/(L61+L63+L64+L65)),2)</f>
        <v>2.22</v>
      </c>
      <c r="M42" s="8" t="s">
        <v>3</v>
      </c>
      <c r="N42" s="31">
        <f>AVERAGE(D42,F42,H42,J42,L42)</f>
        <v>2.358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0.023</v>
      </c>
      <c r="E45" s="14"/>
      <c r="F45" s="14">
        <f>ROUND(F62/F66,3)</f>
        <v>0.009</v>
      </c>
      <c r="G45" s="14"/>
      <c r="H45" s="14">
        <f>ROUND(H62/H66,3)</f>
        <v>0.039</v>
      </c>
      <c r="I45" s="14"/>
      <c r="J45" s="14">
        <f>ROUND(J62/J66,3)</f>
        <v>0.011</v>
      </c>
      <c r="K45" s="14"/>
      <c r="L45" s="14">
        <f>ROUND(L62/L66,3)</f>
        <v>0</v>
      </c>
      <c r="M45" s="3"/>
      <c r="N45" s="6">
        <f aca="true" t="shared" si="0" ref="N45:N50">AVERAGE(D45,F45,H45,J45,L45)</f>
        <v>0.0164</v>
      </c>
    </row>
    <row r="46" spans="2:14" ht="15">
      <c r="B46" t="s">
        <v>17</v>
      </c>
      <c r="D46" s="21">
        <f>ROUND((D57+D59)/(D57+D59+D66+D63+D64+D65),3)</f>
        <v>0.497</v>
      </c>
      <c r="E46" s="22"/>
      <c r="F46" s="21">
        <f>ROUND((F57+F59)/(F57+F59+F66+F63+F64+F65),3)</f>
        <v>0.273</v>
      </c>
      <c r="G46" s="22"/>
      <c r="H46" s="21">
        <f>ROUND((H57+H59)/(H57+H59+H66+H63+H64+H65),3)</f>
        <v>0.294</v>
      </c>
      <c r="I46" s="22"/>
      <c r="J46" s="21">
        <f>ROUND((J57+J59)/(J57+J59+J66+J63+J64+J65),3)</f>
        <v>0.374</v>
      </c>
      <c r="K46" s="22"/>
      <c r="L46" s="21">
        <f>ROUND((L57+L59)/(L57+L59+L66+L63+L64+L65),3)</f>
        <v>0.397</v>
      </c>
      <c r="N46" s="6">
        <f t="shared" si="0"/>
        <v>0.36700000000000005</v>
      </c>
    </row>
    <row r="47" spans="2:14" ht="18">
      <c r="B47" s="40" t="s">
        <v>115</v>
      </c>
      <c r="D47" s="14">
        <f>ROUND(((+D82+D83+D84+D85+D86-D87+D88-D90-D91)/(+D89-D87)),3)</f>
        <v>1.703</v>
      </c>
      <c r="E47" s="15"/>
      <c r="F47" s="14">
        <f>ROUND(((+F82+F83+F84+F85+F86-F87+F88-F90-F91)/(+F89-F87)),3)</f>
        <v>1.764</v>
      </c>
      <c r="G47" s="15"/>
      <c r="H47" s="14">
        <f>ROUND(((+H82+H83+H84+H85+H86-H87+H88-H90-H91)/(+H89-H87)),3)</f>
        <v>1.546</v>
      </c>
      <c r="I47" s="15"/>
      <c r="J47" s="14">
        <f>ROUND(((+J82+J83+J84+J85+J86-J87+J88-J90-J91)/(+J89-J87)),3)</f>
        <v>1.535</v>
      </c>
      <c r="K47" s="15"/>
      <c r="L47" s="14">
        <f>ROUND(((+L82+L83+L84+L85+L86-L87+L88-L90-L91)/(+L89-L87)),3)</f>
        <v>1.439</v>
      </c>
      <c r="N47" s="6">
        <f t="shared" si="0"/>
        <v>1.5974</v>
      </c>
    </row>
    <row r="48" spans="2:14" ht="18">
      <c r="B48" s="40" t="s">
        <v>116</v>
      </c>
      <c r="D48" s="14">
        <f>ROUND(((+D82+D83+D84+D85+D86-D87+D88)/(AVERAGE(D76,F76)+AVERAGE(D79,F79)+AVERAGE(D80,F80))),3)</f>
        <v>0.346</v>
      </c>
      <c r="E48" s="15"/>
      <c r="F48" s="14">
        <f>ROUND(((+F82+F83+F84+F85+F86-F87+F88)/(AVERAGE(F76,H76)+AVERAGE(F79,H79)+AVERAGE(F80,H80))),3)</f>
        <v>0.288</v>
      </c>
      <c r="G48" s="15"/>
      <c r="H48" s="14">
        <f>ROUND(((+H82+H83+H84+H85+H86-H87+H88)/(AVERAGE(H76,J76)+AVERAGE(H79,J79)+AVERAGE(H80,J80))),3)</f>
        <v>0.228</v>
      </c>
      <c r="I48" s="15"/>
      <c r="J48" s="14">
        <f>ROUND(((+J82+J83+J84+J85+J86-J87+J88)/(AVERAGE(J76,L76)+AVERAGE(J79,L79)+AVERAGE(J80,L80))),3)</f>
        <v>0.247</v>
      </c>
      <c r="K48" s="15"/>
      <c r="L48" s="14">
        <f>ROUND(((+L82+L83+L84+L85+L86-L87+L88)/(AVERAGE(L76,N76)+AVERAGE(L79,N79)+AVERAGE(L80,N80))),3)</f>
        <v>0.229</v>
      </c>
      <c r="N48" s="6">
        <f t="shared" si="0"/>
        <v>0.2676</v>
      </c>
    </row>
    <row r="49" spans="2:15" ht="18">
      <c r="B49" s="40" t="s">
        <v>117</v>
      </c>
      <c r="D49" s="32">
        <f>ROUND(((+D82+D83+D84+D85+D86-D87+D88+D92)/D61),2)</f>
        <v>6.58</v>
      </c>
      <c r="E49" t="s">
        <v>3</v>
      </c>
      <c r="F49" s="32">
        <f>ROUND(((+F82+F83+F84+F85+F86-F87+F88+F92)/F61),2)</f>
        <v>5.64</v>
      </c>
      <c r="G49" t="s">
        <v>3</v>
      </c>
      <c r="H49" s="32">
        <f>ROUND(((+H82+H83+H84+H85+H86-H87+H88+H92)/H61),2)</f>
        <v>4.83</v>
      </c>
      <c r="I49" t="s">
        <v>3</v>
      </c>
      <c r="J49" s="32">
        <f>ROUND(((+J82+J83+J84+J85+J86-J87+J88+J92)/J61),2)</f>
        <v>4.72</v>
      </c>
      <c r="K49" t="s">
        <v>3</v>
      </c>
      <c r="L49" s="32">
        <f>ROUND(((+L82+L83+L84+L85+L86-L87+L88+L92)/L61),2)</f>
        <v>3.88</v>
      </c>
      <c r="M49" t="s">
        <v>3</v>
      </c>
      <c r="N49" s="33">
        <f t="shared" si="0"/>
        <v>5.129999999999999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4.44</v>
      </c>
      <c r="E50" t="s">
        <v>3</v>
      </c>
      <c r="F50" s="32">
        <f>ROUND(((+F82+F83+F84+F85+F86-F87+F88-F91)/+F90),2)</f>
        <v>5.08</v>
      </c>
      <c r="G50" t="s">
        <v>3</v>
      </c>
      <c r="H50" s="32">
        <f>ROUND(((+H82+H83+H84+H85+H86-H87+H88-H91)/+H90),2)</f>
        <v>5.87</v>
      </c>
      <c r="I50" t="s">
        <v>3</v>
      </c>
      <c r="J50" s="32">
        <f>ROUND(((+J82+J83+J84+J85+J86-J87+J88-J91)/+J90),2)</f>
        <v>6.86</v>
      </c>
      <c r="K50" t="s">
        <v>3</v>
      </c>
      <c r="L50" s="32">
        <f>ROUND(((+L82+L83+L84+L85+L86-L87+L88-L91)/+L90),2)</f>
        <v>6.04</v>
      </c>
      <c r="M50" t="s">
        <v>3</v>
      </c>
      <c r="N50" s="33">
        <f t="shared" si="0"/>
        <v>5.6579999999999995</v>
      </c>
      <c r="O50" t="s">
        <v>3</v>
      </c>
    </row>
    <row r="52" ht="15">
      <c r="A52" t="s">
        <v>4</v>
      </c>
    </row>
    <row r="54" spans="1:14" ht="15.75">
      <c r="A54" s="23" t="s">
        <v>84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15357</v>
      </c>
      <c r="E56" s="26"/>
      <c r="F56" s="26">
        <v>14515</v>
      </c>
      <c r="G56" s="26"/>
      <c r="H56" s="26">
        <v>15812</v>
      </c>
      <c r="I56" s="26"/>
      <c r="J56" s="26">
        <v>14955</v>
      </c>
      <c r="K56" s="26"/>
      <c r="L56" s="26">
        <v>15140</v>
      </c>
      <c r="M56" s="26"/>
      <c r="N56" s="26">
        <v>7499</v>
      </c>
    </row>
    <row r="57" spans="1:14" ht="15">
      <c r="A57" s="24" t="s">
        <v>23</v>
      </c>
      <c r="B57" s="24"/>
      <c r="C57" s="24"/>
      <c r="D57" s="26">
        <v>944</v>
      </c>
      <c r="E57" s="26"/>
      <c r="F57" s="26">
        <v>692</v>
      </c>
      <c r="G57" s="26"/>
      <c r="H57" s="26">
        <v>331</v>
      </c>
      <c r="I57" s="26"/>
      <c r="J57" s="26">
        <v>998</v>
      </c>
      <c r="K57" s="26"/>
      <c r="L57" s="26">
        <v>931</v>
      </c>
      <c r="M57" s="26"/>
      <c r="N57" s="26">
        <v>341</v>
      </c>
    </row>
    <row r="58" spans="1:14" ht="15">
      <c r="A58" s="24" t="s">
        <v>24</v>
      </c>
      <c r="B58" s="24"/>
      <c r="C58" s="24"/>
      <c r="D58" s="26">
        <v>12370</v>
      </c>
      <c r="E58" s="26"/>
      <c r="F58" s="26">
        <v>11774</v>
      </c>
      <c r="G58" s="26"/>
      <c r="H58" s="26">
        <v>13000</v>
      </c>
      <c r="I58" s="26"/>
      <c r="J58" s="26">
        <v>12654</v>
      </c>
      <c r="K58" s="26"/>
      <c r="L58" s="26">
        <v>12709</v>
      </c>
      <c r="M58" s="26"/>
      <c r="N58" s="26">
        <v>6313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1784</v>
      </c>
      <c r="E60" s="26"/>
      <c r="F60" s="26">
        <v>2728</v>
      </c>
      <c r="G60" s="26"/>
      <c r="H60" s="26">
        <v>1713</v>
      </c>
      <c r="I60" s="26"/>
      <c r="J60" s="26">
        <v>2681</v>
      </c>
      <c r="K60" s="26"/>
      <c r="L60" s="26">
        <v>2572</v>
      </c>
      <c r="M60" s="26"/>
      <c r="N60" s="26">
        <v>1198</v>
      </c>
    </row>
    <row r="61" spans="1:14" ht="15">
      <c r="A61" s="24" t="s">
        <v>27</v>
      </c>
      <c r="B61" s="24"/>
      <c r="C61" s="24"/>
      <c r="D61" s="26">
        <v>844</v>
      </c>
      <c r="E61" s="26"/>
      <c r="F61" s="26">
        <v>905</v>
      </c>
      <c r="G61" s="26"/>
      <c r="H61" s="26">
        <v>920</v>
      </c>
      <c r="I61" s="26"/>
      <c r="J61" s="26">
        <v>1011</v>
      </c>
      <c r="K61" s="26"/>
      <c r="L61" s="26">
        <v>1156</v>
      </c>
      <c r="M61" s="26"/>
      <c r="N61" s="26">
        <v>632</v>
      </c>
    </row>
    <row r="62" spans="1:14" ht="15">
      <c r="A62" s="24" t="s">
        <v>28</v>
      </c>
      <c r="B62" s="24"/>
      <c r="C62" s="24"/>
      <c r="D62" s="26">
        <v>22</v>
      </c>
      <c r="E62" s="26"/>
      <c r="F62" s="26">
        <v>16</v>
      </c>
      <c r="G62" s="26"/>
      <c r="H62" s="26">
        <v>31</v>
      </c>
      <c r="I62" s="26"/>
      <c r="J62" s="26">
        <v>19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4</v>
      </c>
      <c r="E63" s="26"/>
      <c r="F63" s="26">
        <v>3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951</v>
      </c>
      <c r="E66" s="26"/>
      <c r="F66" s="26">
        <v>1841</v>
      </c>
      <c r="G66" s="26"/>
      <c r="H66" s="26">
        <v>793</v>
      </c>
      <c r="I66" s="26"/>
      <c r="J66" s="26">
        <v>1670</v>
      </c>
      <c r="K66" s="26"/>
      <c r="L66" s="26">
        <v>1416</v>
      </c>
      <c r="M66" s="26"/>
      <c r="N66" s="26">
        <v>566</v>
      </c>
    </row>
    <row r="67" spans="1:14" ht="15">
      <c r="A67" s="24" t="s">
        <v>33</v>
      </c>
      <c r="B67" s="24"/>
      <c r="C67" s="24"/>
      <c r="D67" s="26">
        <v>1.42</v>
      </c>
      <c r="E67" s="26"/>
      <c r="F67" s="26">
        <v>2.79</v>
      </c>
      <c r="G67" s="26"/>
      <c r="H67" s="26">
        <v>2.44</v>
      </c>
      <c r="I67" s="26"/>
      <c r="J67" s="26">
        <v>5.18</v>
      </c>
      <c r="K67" s="26"/>
      <c r="L67" s="26">
        <v>4.42</v>
      </c>
      <c r="M67" s="26"/>
      <c r="N67" s="26">
        <v>2.81</v>
      </c>
    </row>
    <row r="68" spans="1:14" ht="15">
      <c r="A68" s="24" t="s">
        <v>34</v>
      </c>
      <c r="B68" s="24"/>
      <c r="C68" s="24"/>
      <c r="D68" s="26">
        <v>9125</v>
      </c>
      <c r="E68" s="26"/>
      <c r="F68" s="26">
        <v>9423</v>
      </c>
      <c r="G68" s="26"/>
      <c r="H68" s="26">
        <v>8503</v>
      </c>
      <c r="I68" s="26"/>
      <c r="J68" s="26">
        <v>7742</v>
      </c>
      <c r="K68" s="26"/>
      <c r="L68" s="26">
        <v>8102</v>
      </c>
      <c r="M68" s="26"/>
      <c r="N68" s="26">
        <v>7215</v>
      </c>
    </row>
    <row r="69" spans="1:14" ht="15">
      <c r="A69" s="24" t="s">
        <v>35</v>
      </c>
      <c r="B69" s="24"/>
      <c r="C69" s="24"/>
      <c r="D69" s="26">
        <v>87</v>
      </c>
      <c r="E69" s="26"/>
      <c r="F69" s="26">
        <v>87</v>
      </c>
      <c r="G69" s="26"/>
      <c r="H69" s="26">
        <v>87</v>
      </c>
      <c r="I69" s="26"/>
      <c r="J69" s="26">
        <v>137</v>
      </c>
      <c r="K69" s="26"/>
      <c r="L69" s="26">
        <v>156</v>
      </c>
      <c r="M69" s="26"/>
      <c r="N69" s="26">
        <v>174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1</v>
      </c>
      <c r="E75" s="26"/>
      <c r="F75" s="26">
        <v>42</v>
      </c>
      <c r="G75" s="26"/>
      <c r="H75" s="26">
        <v>0</v>
      </c>
      <c r="I75" s="26"/>
      <c r="J75" s="26">
        <v>77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11760</v>
      </c>
      <c r="E76" s="26"/>
      <c r="F76" s="26">
        <v>12148</v>
      </c>
      <c r="G76" s="26"/>
      <c r="H76" s="26">
        <v>13489</v>
      </c>
      <c r="I76" s="26"/>
      <c r="J76" s="26">
        <v>13585</v>
      </c>
      <c r="K76" s="26"/>
      <c r="L76" s="26">
        <v>13333</v>
      </c>
      <c r="M76" s="26"/>
      <c r="N76" s="26">
        <v>13414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20973</v>
      </c>
      <c r="E78" s="26"/>
      <c r="F78" s="26">
        <v>21700</v>
      </c>
      <c r="G78" s="26"/>
      <c r="H78" s="26">
        <v>22079</v>
      </c>
      <c r="I78" s="26"/>
      <c r="J78" s="26">
        <v>21541</v>
      </c>
      <c r="K78" s="26"/>
      <c r="L78" s="26">
        <v>21591</v>
      </c>
      <c r="M78" s="26"/>
      <c r="N78" s="26">
        <v>20803</v>
      </c>
    </row>
    <row r="79" spans="1:14" ht="15">
      <c r="A79" s="24" t="s">
        <v>45</v>
      </c>
      <c r="B79" s="24"/>
      <c r="C79" s="24"/>
      <c r="D79" s="26">
        <v>914</v>
      </c>
      <c r="E79" s="26"/>
      <c r="F79" s="26">
        <v>913</v>
      </c>
      <c r="G79" s="26"/>
      <c r="H79" s="26">
        <v>1855</v>
      </c>
      <c r="I79" s="26"/>
      <c r="J79" s="26">
        <v>1402</v>
      </c>
      <c r="K79" s="26"/>
      <c r="L79" s="26">
        <v>1406</v>
      </c>
      <c r="M79" s="26"/>
      <c r="N79" s="26">
        <v>908</v>
      </c>
    </row>
    <row r="80" spans="1:14" ht="15">
      <c r="A80" s="24" t="s">
        <v>46</v>
      </c>
      <c r="B80" s="24"/>
      <c r="C80" s="24"/>
      <c r="D80" s="26">
        <v>1290</v>
      </c>
      <c r="E80" s="26"/>
      <c r="F80" s="26">
        <v>490</v>
      </c>
      <c r="G80" s="26"/>
      <c r="H80" s="26">
        <v>416</v>
      </c>
      <c r="I80" s="26"/>
      <c r="J80" s="26">
        <v>1215</v>
      </c>
      <c r="K80" s="26"/>
      <c r="L80" s="26">
        <v>360</v>
      </c>
      <c r="M80" s="26"/>
      <c r="N80" s="26">
        <v>1373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951</v>
      </c>
      <c r="E82" s="26"/>
      <c r="F82" s="26">
        <v>1841</v>
      </c>
      <c r="G82" s="26"/>
      <c r="H82" s="26">
        <v>793</v>
      </c>
      <c r="I82" s="26"/>
      <c r="J82" s="26">
        <v>1670</v>
      </c>
      <c r="K82" s="26"/>
      <c r="L82" s="26">
        <v>1416</v>
      </c>
      <c r="M82" s="26"/>
      <c r="N82" s="26">
        <v>566</v>
      </c>
    </row>
    <row r="83" spans="1:14" ht="15">
      <c r="A83" s="24" t="s">
        <v>49</v>
      </c>
      <c r="B83" s="24"/>
      <c r="C83" s="24"/>
      <c r="D83" s="26">
        <v>1967</v>
      </c>
      <c r="E83" s="26"/>
      <c r="F83" s="26">
        <v>1933</v>
      </c>
      <c r="G83" s="26"/>
      <c r="H83" s="26">
        <v>1718</v>
      </c>
      <c r="I83" s="26"/>
      <c r="J83" s="26">
        <v>1701</v>
      </c>
      <c r="K83" s="26"/>
      <c r="L83" s="26">
        <v>1834</v>
      </c>
      <c r="M83" s="26"/>
      <c r="N83" s="26">
        <v>607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493</v>
      </c>
      <c r="E85" s="26"/>
      <c r="F85" s="26">
        <v>215</v>
      </c>
      <c r="G85" s="26"/>
      <c r="H85" s="26">
        <v>-324</v>
      </c>
      <c r="I85" s="26"/>
      <c r="J85" s="26">
        <v>293</v>
      </c>
      <c r="K85" s="26"/>
      <c r="L85" s="26">
        <v>-54</v>
      </c>
      <c r="M85" s="26"/>
      <c r="N85" s="26">
        <v>193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-13</v>
      </c>
      <c r="G86" s="26"/>
      <c r="H86" s="26">
        <v>-13</v>
      </c>
      <c r="I86" s="26"/>
      <c r="J86" s="26">
        <v>-15</v>
      </c>
      <c r="K86" s="26"/>
      <c r="L86" s="26">
        <v>-14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1345</v>
      </c>
      <c r="E88" s="26"/>
      <c r="F88" s="26">
        <v>243</v>
      </c>
      <c r="G88" s="26"/>
      <c r="H88" s="26">
        <v>1466</v>
      </c>
      <c r="I88" s="26"/>
      <c r="J88" s="26">
        <v>214</v>
      </c>
      <c r="K88" s="26"/>
      <c r="L88" s="26">
        <v>338</v>
      </c>
      <c r="M88" s="26"/>
      <c r="N88" s="26">
        <v>278</v>
      </c>
    </row>
    <row r="89" spans="1:14" ht="15">
      <c r="A89" s="24" t="s">
        <v>54</v>
      </c>
      <c r="B89" s="24"/>
      <c r="C89" s="24"/>
      <c r="D89" s="26">
        <v>2165</v>
      </c>
      <c r="E89" s="26"/>
      <c r="F89" s="26">
        <v>1921</v>
      </c>
      <c r="G89" s="26"/>
      <c r="H89" s="26">
        <v>1954</v>
      </c>
      <c r="I89" s="26"/>
      <c r="J89" s="26">
        <v>2150</v>
      </c>
      <c r="K89" s="26"/>
      <c r="L89" s="26">
        <v>2041</v>
      </c>
      <c r="M89" s="26"/>
      <c r="N89" s="26">
        <v>752</v>
      </c>
    </row>
    <row r="90" spans="1:14" ht="15">
      <c r="A90" s="24" t="s">
        <v>55</v>
      </c>
      <c r="B90" s="24"/>
      <c r="C90" s="24"/>
      <c r="D90" s="26">
        <v>1070</v>
      </c>
      <c r="E90" s="26"/>
      <c r="F90" s="26">
        <v>831</v>
      </c>
      <c r="G90" s="26"/>
      <c r="H90" s="26">
        <v>620</v>
      </c>
      <c r="I90" s="26"/>
      <c r="J90" s="26">
        <v>563</v>
      </c>
      <c r="K90" s="26"/>
      <c r="L90" s="26">
        <v>583</v>
      </c>
      <c r="M90" s="26"/>
      <c r="N90" s="26">
        <v>157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798</v>
      </c>
      <c r="E92" s="26"/>
      <c r="F92" s="26">
        <v>888</v>
      </c>
      <c r="G92" s="26"/>
      <c r="H92" s="26">
        <v>801</v>
      </c>
      <c r="I92" s="26"/>
      <c r="J92" s="26">
        <v>905</v>
      </c>
      <c r="K92" s="26"/>
      <c r="L92" s="26">
        <v>963</v>
      </c>
      <c r="M92" s="26"/>
      <c r="N92" s="26">
        <v>519</v>
      </c>
    </row>
    <row r="93" spans="1:14" ht="15">
      <c r="A93" s="24" t="s">
        <v>58</v>
      </c>
      <c r="B93" s="24"/>
      <c r="C93" s="24"/>
      <c r="D93" s="26">
        <v>378</v>
      </c>
      <c r="E93" s="26"/>
      <c r="F93" s="26">
        <v>205</v>
      </c>
      <c r="G93" s="26"/>
      <c r="H93" s="26">
        <v>728</v>
      </c>
      <c r="I93" s="26"/>
      <c r="J93" s="26">
        <v>614</v>
      </c>
      <c r="K93" s="26"/>
      <c r="L93" s="26">
        <v>749</v>
      </c>
      <c r="M93" s="26"/>
      <c r="N93" s="26">
        <v>272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2</v>
      </c>
      <c r="I94" s="26"/>
      <c r="J94" s="26">
        <v>2</v>
      </c>
      <c r="K94" s="26"/>
      <c r="L94" s="26">
        <v>2</v>
      </c>
      <c r="M94" s="26"/>
      <c r="N94" s="26">
        <v>2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2</v>
      </c>
      <c r="I95" s="26"/>
      <c r="J95" s="26">
        <v>2</v>
      </c>
      <c r="K95" s="26"/>
      <c r="L95" s="26">
        <v>2</v>
      </c>
      <c r="M95" s="26"/>
      <c r="N95" s="26">
        <v>2</v>
      </c>
    </row>
    <row r="96" spans="1:14" ht="15">
      <c r="A96" s="24" t="s">
        <v>59</v>
      </c>
      <c r="B96" s="24"/>
      <c r="C96" s="24"/>
      <c r="D96" s="26">
        <v>1070</v>
      </c>
      <c r="E96" s="26"/>
      <c r="F96" s="26">
        <v>831</v>
      </c>
      <c r="G96" s="26"/>
      <c r="H96" s="26">
        <v>625</v>
      </c>
      <c r="I96" s="26"/>
      <c r="J96" s="26">
        <v>567</v>
      </c>
      <c r="K96" s="26"/>
      <c r="L96" s="26">
        <v>583</v>
      </c>
      <c r="M96" s="26"/>
      <c r="N96" s="26">
        <v>157</v>
      </c>
    </row>
    <row r="97" spans="1:14" ht="15">
      <c r="A97" s="24" t="s">
        <v>60</v>
      </c>
      <c r="B97" s="24"/>
      <c r="C97" s="24"/>
      <c r="D97" s="26">
        <v>1.6</v>
      </c>
      <c r="E97" s="26"/>
      <c r="F97" s="26">
        <v>1.255</v>
      </c>
      <c r="G97" s="26"/>
      <c r="H97" s="26">
        <v>1.92</v>
      </c>
      <c r="I97" s="26"/>
      <c r="J97" s="26">
        <v>1.76</v>
      </c>
      <c r="K97" s="26"/>
      <c r="L97" s="26">
        <v>1.82</v>
      </c>
      <c r="M97" s="26"/>
      <c r="N97" s="26">
        <v>1.158</v>
      </c>
    </row>
    <row r="98" spans="1:14" ht="15">
      <c r="A98" s="24" t="s">
        <v>61</v>
      </c>
      <c r="B98" s="24"/>
      <c r="C98" s="24"/>
      <c r="D98" s="26">
        <v>1.6</v>
      </c>
      <c r="E98" s="26"/>
      <c r="F98" s="26">
        <v>1.255</v>
      </c>
      <c r="G98" s="26"/>
      <c r="H98" s="26">
        <v>1.92</v>
      </c>
      <c r="I98" s="26"/>
      <c r="J98" s="26">
        <v>1.76</v>
      </c>
      <c r="K98" s="26"/>
      <c r="L98" s="26">
        <v>1.82</v>
      </c>
      <c r="M98" s="26"/>
      <c r="N98" s="26">
        <v>1.158</v>
      </c>
    </row>
    <row r="99" spans="1:14" ht="15">
      <c r="A99" s="24" t="s">
        <v>62</v>
      </c>
      <c r="B99" s="24"/>
      <c r="C99" s="24"/>
      <c r="D99" s="26">
        <v>57.46</v>
      </c>
      <c r="E99" s="26"/>
      <c r="F99" s="26">
        <v>44.9</v>
      </c>
      <c r="G99" s="26"/>
      <c r="H99" s="26">
        <v>66.62</v>
      </c>
      <c r="I99" s="26"/>
      <c r="J99" s="26">
        <v>56.99</v>
      </c>
      <c r="K99" s="26"/>
      <c r="L99" s="26">
        <v>70.26</v>
      </c>
      <c r="M99" s="26"/>
      <c r="N99" s="26">
        <v>71</v>
      </c>
    </row>
    <row r="100" spans="1:14" ht="15">
      <c r="A100" s="24" t="s">
        <v>63</v>
      </c>
      <c r="B100" s="24"/>
      <c r="C100" s="24"/>
      <c r="D100" s="26">
        <v>41.77</v>
      </c>
      <c r="E100" s="26"/>
      <c r="F100" s="26">
        <v>30.92</v>
      </c>
      <c r="G100" s="26"/>
      <c r="H100" s="26">
        <v>46.085</v>
      </c>
      <c r="I100" s="26"/>
      <c r="J100" s="26">
        <v>37.85</v>
      </c>
      <c r="K100" s="26"/>
      <c r="L100" s="26">
        <v>38.75</v>
      </c>
      <c r="M100" s="26"/>
      <c r="N100" s="26">
        <v>33</v>
      </c>
    </row>
    <row r="101" spans="1:14" ht="15">
      <c r="A101" s="24" t="s">
        <v>64</v>
      </c>
      <c r="B101" s="24"/>
      <c r="C101" s="24"/>
      <c r="D101" s="26">
        <v>53.14</v>
      </c>
      <c r="E101" s="26"/>
      <c r="F101" s="26">
        <v>44.07</v>
      </c>
      <c r="G101" s="26"/>
      <c r="H101" s="26">
        <v>66.36</v>
      </c>
      <c r="I101" s="26"/>
      <c r="J101" s="26">
        <v>52.77</v>
      </c>
      <c r="K101" s="26"/>
      <c r="L101" s="26">
        <v>47.88</v>
      </c>
      <c r="M101" s="26"/>
      <c r="N101" s="26">
        <v>70.21</v>
      </c>
    </row>
    <row r="102" spans="1:14" ht="15">
      <c r="A102" s="24" t="s">
        <v>65</v>
      </c>
      <c r="B102" s="24"/>
      <c r="C102" s="24"/>
      <c r="D102" s="26">
        <v>666.4</v>
      </c>
      <c r="E102" s="26"/>
      <c r="F102" s="26">
        <v>664.2</v>
      </c>
      <c r="G102" s="26"/>
      <c r="H102" s="26">
        <v>328.183</v>
      </c>
      <c r="I102" s="26"/>
      <c r="J102" s="26">
        <v>323.313</v>
      </c>
      <c r="K102" s="26"/>
      <c r="L102" s="26">
        <v>321.007</v>
      </c>
      <c r="M102" s="26"/>
      <c r="N102" s="26">
        <v>319.005</v>
      </c>
    </row>
    <row r="103" spans="1:14" ht="15">
      <c r="A103" s="24" t="s">
        <v>106</v>
      </c>
      <c r="B103" s="24"/>
      <c r="C103" s="24"/>
      <c r="D103" s="26">
        <v>-1624</v>
      </c>
      <c r="E103" s="26"/>
      <c r="F103" s="26">
        <v>-1446</v>
      </c>
      <c r="G103" s="26"/>
      <c r="H103" s="26">
        <v>-1109</v>
      </c>
      <c r="I103" s="26"/>
      <c r="J103" s="26">
        <v>-1358</v>
      </c>
      <c r="K103" s="26"/>
      <c r="L103" s="26">
        <v>-26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1.42</v>
      </c>
      <c r="F105" s="18">
        <f>F67/F94</f>
        <v>2.79</v>
      </c>
      <c r="H105" s="18">
        <f>H67/H94</f>
        <v>1.22</v>
      </c>
      <c r="J105" s="18">
        <f>J67/J94</f>
        <v>2.59</v>
      </c>
      <c r="L105" s="18">
        <f>L67/L94</f>
        <v>2.21</v>
      </c>
      <c r="N105" s="18">
        <f>N67/N94</f>
        <v>1.405</v>
      </c>
    </row>
    <row r="106" spans="2:14" ht="15">
      <c r="B106" t="s">
        <v>60</v>
      </c>
      <c r="D106" s="18">
        <f>D97/D94</f>
        <v>1.6</v>
      </c>
      <c r="F106" s="18">
        <f>F97/F94</f>
        <v>1.255</v>
      </c>
      <c r="H106" s="18">
        <f>H97/H94</f>
        <v>0.96</v>
      </c>
      <c r="J106" s="18">
        <f>J97/J94</f>
        <v>0.88</v>
      </c>
      <c r="L106" s="18">
        <f>L97/L94</f>
        <v>0.91</v>
      </c>
      <c r="N106" s="18">
        <f>N97/N94</f>
        <v>0.579</v>
      </c>
    </row>
    <row r="107" spans="2:14" ht="15">
      <c r="B107" t="s">
        <v>61</v>
      </c>
      <c r="D107" s="18">
        <f>D98/D94</f>
        <v>1.6</v>
      </c>
      <c r="F107" s="18">
        <f>F98/F94</f>
        <v>1.255</v>
      </c>
      <c r="H107" s="18">
        <f>H98/H94</f>
        <v>0.96</v>
      </c>
      <c r="J107" s="18">
        <f>J98/J94</f>
        <v>0.88</v>
      </c>
      <c r="L107" s="18">
        <f>L98/L94</f>
        <v>0.91</v>
      </c>
      <c r="N107" s="18">
        <f>N98/N94</f>
        <v>0.579</v>
      </c>
    </row>
    <row r="108" spans="2:14" ht="15">
      <c r="B108" t="s">
        <v>62</v>
      </c>
      <c r="D108" s="18">
        <f>D99/D94</f>
        <v>57.46</v>
      </c>
      <c r="F108" s="18">
        <f>F99/F94</f>
        <v>44.9</v>
      </c>
      <c r="H108" s="18">
        <f>H99/H94</f>
        <v>33.31</v>
      </c>
      <c r="J108" s="18">
        <f>J99/J94</f>
        <v>28.495</v>
      </c>
      <c r="L108" s="18">
        <f>L99/L94</f>
        <v>35.13</v>
      </c>
      <c r="N108" s="18">
        <f>N99/N94</f>
        <v>35.5</v>
      </c>
    </row>
    <row r="109" spans="2:14" ht="15">
      <c r="B109" t="s">
        <v>63</v>
      </c>
      <c r="D109" s="18">
        <f>D100/D94</f>
        <v>41.77</v>
      </c>
      <c r="F109" s="18">
        <f>F100/F94</f>
        <v>30.92</v>
      </c>
      <c r="H109" s="18">
        <f>H100/H94</f>
        <v>23.0425</v>
      </c>
      <c r="J109" s="18">
        <f>J100/J94</f>
        <v>18.925</v>
      </c>
      <c r="L109" s="18">
        <f>L100/L94</f>
        <v>19.375</v>
      </c>
      <c r="N109" s="18">
        <f>N100/N94</f>
        <v>16.5</v>
      </c>
    </row>
    <row r="110" spans="2:14" ht="15">
      <c r="B110" t="s">
        <v>64</v>
      </c>
      <c r="D110" s="18">
        <f>D101/D94</f>
        <v>53.14</v>
      </c>
      <c r="F110" s="18">
        <f>F101/F94</f>
        <v>44.07</v>
      </c>
      <c r="H110" s="18">
        <f>H101/H94</f>
        <v>33.18</v>
      </c>
      <c r="J110" s="18">
        <f>J101/J94</f>
        <v>26.385</v>
      </c>
      <c r="L110" s="18">
        <f>L101/L94</f>
        <v>23.94</v>
      </c>
      <c r="N110" s="18">
        <f>N101/N94</f>
        <v>35.105</v>
      </c>
    </row>
    <row r="111" spans="2:14" ht="15">
      <c r="B111" t="s">
        <v>65</v>
      </c>
      <c r="D111" s="19">
        <f>D102*D94</f>
        <v>666.4</v>
      </c>
      <c r="E111" s="19"/>
      <c r="F111" s="19">
        <f>F102*F94</f>
        <v>664.2</v>
      </c>
      <c r="G111" s="19"/>
      <c r="H111" s="19">
        <f>H102*H94</f>
        <v>656.366</v>
      </c>
      <c r="I111" s="19"/>
      <c r="J111" s="19">
        <f>J102*J94</f>
        <v>646.626</v>
      </c>
      <c r="K111" s="19"/>
      <c r="L111" s="19">
        <f>L102*L94</f>
        <v>642.014</v>
      </c>
      <c r="M111" s="19"/>
      <c r="N111" s="19">
        <f>N102*N94</f>
        <v>638.01</v>
      </c>
    </row>
    <row r="112" spans="2:14" ht="15">
      <c r="B112" t="s">
        <v>66</v>
      </c>
      <c r="D112" s="18">
        <f>ROUND(D68/D111,2)</f>
        <v>13.69</v>
      </c>
      <c r="F112" s="18">
        <f>ROUND(F68/F111,2)</f>
        <v>14.19</v>
      </c>
      <c r="H112" s="18">
        <f>ROUND(H68/H111,2)</f>
        <v>12.95</v>
      </c>
      <c r="J112" s="18">
        <f>ROUND(J68/J111,2)</f>
        <v>11.97</v>
      </c>
      <c r="L112" s="18">
        <f>ROUND(L68/L111,2)</f>
        <v>12.62</v>
      </c>
      <c r="N112" s="18">
        <f>ROUND(N68/N111,2)</f>
        <v>11.31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2" r:id="rId1"/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55468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FPL GROUP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18135</v>
      </c>
      <c r="F8" s="41">
        <f>F78+F79+F81-F103</f>
        <v>16835</v>
      </c>
      <c r="H8" s="41">
        <f>H78+H79+H81-H103</f>
        <v>16058</v>
      </c>
      <c r="J8" s="41">
        <f>J78+J79+J81-J103</f>
        <v>12495</v>
      </c>
      <c r="L8" s="41">
        <f>L78+L79+L81-L103</f>
        <v>11139</v>
      </c>
    </row>
    <row r="9" spans="2:12" ht="15">
      <c r="B9" t="s">
        <v>5</v>
      </c>
      <c r="D9" s="12">
        <f>D80</f>
        <v>1159</v>
      </c>
      <c r="F9" s="12">
        <f>F80</f>
        <v>492</v>
      </c>
      <c r="H9" s="12">
        <f>H80</f>
        <v>920</v>
      </c>
      <c r="J9" s="12">
        <f>J80</f>
        <v>2197</v>
      </c>
      <c r="L9" s="12">
        <f>L80</f>
        <v>1982</v>
      </c>
    </row>
    <row r="10" spans="2:12" ht="15.75" thickBot="1">
      <c r="B10" t="s">
        <v>7</v>
      </c>
      <c r="D10" s="13">
        <f>D8+D9</f>
        <v>19294</v>
      </c>
      <c r="F10" s="13">
        <f>F8+F9</f>
        <v>17327</v>
      </c>
      <c r="H10" s="13">
        <f>H8+H9</f>
        <v>16978</v>
      </c>
      <c r="J10" s="13">
        <f>J8+J9</f>
        <v>14692</v>
      </c>
      <c r="L10" s="13">
        <f>L8+L9</f>
        <v>13121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18</v>
      </c>
      <c r="E13" s="8" t="s">
        <v>3</v>
      </c>
      <c r="F13" s="36">
        <f>ROUND(AVERAGE(F108:F109)/F105,0)</f>
        <v>14</v>
      </c>
      <c r="G13" s="8" t="s">
        <v>3</v>
      </c>
      <c r="H13" s="36">
        <f>ROUND(AVERAGE(H108:H109)/H105,0)</f>
        <v>12</v>
      </c>
      <c r="I13" s="8" t="s">
        <v>3</v>
      </c>
      <c r="J13" s="36">
        <f>ROUND(AVERAGE(J108:J109)/J105,0)</f>
        <v>14</v>
      </c>
      <c r="K13" s="8" t="s">
        <v>3</v>
      </c>
      <c r="L13" s="36">
        <f>ROUND(AVERAGE(L108:L109)/L105,0)</f>
        <v>13</v>
      </c>
      <c r="M13" s="8" t="s">
        <v>3</v>
      </c>
      <c r="N13" s="37">
        <f>AVERAGE(D13,F13,H13,J13,L13)</f>
        <v>14.2</v>
      </c>
      <c r="O13" s="8" t="s">
        <v>3</v>
      </c>
    </row>
    <row r="14" spans="2:14" ht="15">
      <c r="B14" t="s">
        <v>20</v>
      </c>
      <c r="D14" s="3">
        <f>ROUND(AVERAGE(D108:D109)/AVERAGE(D112,F112),3)</f>
        <v>2.012</v>
      </c>
      <c r="E14" s="3"/>
      <c r="F14" s="3">
        <f>ROUND(AVERAGE(F108:F109)/AVERAGE(F112,H112),3)</f>
        <v>1.741</v>
      </c>
      <c r="G14" s="3"/>
      <c r="H14" s="3">
        <f>ROUND(AVERAGE(H108:H109)/AVERAGE(H112,J112),3)</f>
        <v>1.672</v>
      </c>
      <c r="I14" s="3"/>
      <c r="J14" s="3">
        <f>ROUND(AVERAGE(J108:J109)/AVERAGE(J112,L112),3)</f>
        <v>1.595</v>
      </c>
      <c r="K14" s="3"/>
      <c r="L14" s="3">
        <f>ROUND(AVERAGE(L108:L109)/AVERAGE(L112,N112),3)</f>
        <v>1.861</v>
      </c>
      <c r="M14" s="3"/>
      <c r="N14" s="6">
        <f>AVERAGE(D14,F14,H14,J14,L14)</f>
        <v>1.7762</v>
      </c>
    </row>
    <row r="15" spans="2:14" ht="15">
      <c r="B15" t="s">
        <v>9</v>
      </c>
      <c r="D15" s="3">
        <f>ROUND(D106/AVERAGE(D108:D109),3)</f>
        <v>0.034</v>
      </c>
      <c r="E15" s="3"/>
      <c r="F15" s="3">
        <f>ROUND(F106/AVERAGE(F108:F109),3)</f>
        <v>0.038</v>
      </c>
      <c r="G15" s="3"/>
      <c r="H15" s="3">
        <f>ROUND(H106/AVERAGE(H108:H109),3)</f>
        <v>0.039</v>
      </c>
      <c r="I15" s="3"/>
      <c r="J15" s="3">
        <f>ROUND(J106/AVERAGE(J108:J109),3)</f>
        <v>0.042</v>
      </c>
      <c r="K15" s="3"/>
      <c r="L15" s="3">
        <f>ROUND(L106/AVERAGE(L108:L109),3)</f>
        <v>0.036</v>
      </c>
      <c r="M15" s="3"/>
      <c r="N15" s="6">
        <f>AVERAGE(D15,F15,H15,J15,L15)</f>
        <v>0.03780000000000001</v>
      </c>
    </row>
    <row r="16" spans="2:14" ht="15">
      <c r="B16" t="s">
        <v>10</v>
      </c>
      <c r="D16" s="3">
        <f>ROUND(D96/D66,3)</f>
        <v>0.615</v>
      </c>
      <c r="E16" s="3"/>
      <c r="F16" s="3">
        <f>ROUND(F96/F66,3)</f>
        <v>0.526</v>
      </c>
      <c r="G16" s="3"/>
      <c r="H16" s="3">
        <f>ROUND(H96/H66,3)</f>
        <v>0.476</v>
      </c>
      <c r="I16" s="3"/>
      <c r="J16" s="3">
        <f>ROUND(J96/J66,3)</f>
        <v>0.576</v>
      </c>
      <c r="K16" s="3"/>
      <c r="L16" s="3">
        <f>ROUND(L96/L66,3)</f>
        <v>0.483</v>
      </c>
      <c r="M16" s="3"/>
      <c r="N16" s="6">
        <f>AVERAGE(D16,F16,H16,J16,L16)</f>
        <v>0.5352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0.521</v>
      </c>
      <c r="E20" s="3"/>
      <c r="F20" s="3">
        <f>ROUND((+F76+F79)/F8,3)</f>
        <v>0.55</v>
      </c>
      <c r="G20" s="3"/>
      <c r="H20" s="3">
        <f>ROUND((+H76+H79)/H8,3)</f>
        <v>0.566</v>
      </c>
      <c r="I20" s="3"/>
      <c r="J20" s="3">
        <f>ROUND((+J76+J79)/J8,3)</f>
        <v>0.472</v>
      </c>
      <c r="K20" s="3"/>
      <c r="L20" s="3">
        <f>ROUND((+L76+L79)/L8,3)</f>
        <v>0.439</v>
      </c>
      <c r="M20" s="3"/>
      <c r="N20" s="6">
        <f>AVERAGE(D20,F20,H20,J20,L20)</f>
        <v>0.5096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0.018</v>
      </c>
      <c r="K21" s="3"/>
      <c r="L21" s="3">
        <f>ROUND((SUM(L69:L75)+L81)/L8,3)</f>
        <v>0.02</v>
      </c>
      <c r="M21" s="3"/>
      <c r="N21" s="6">
        <f>AVERAGE(D21,F21,H21,J21,L21)</f>
        <v>0.0076</v>
      </c>
    </row>
    <row r="22" spans="2:14" ht="18">
      <c r="B22" s="39" t="s">
        <v>109</v>
      </c>
      <c r="D22" s="4">
        <f>ROUND((D68-D103)/D8,3)</f>
        <v>0.479</v>
      </c>
      <c r="E22" s="3"/>
      <c r="F22" s="4">
        <f>ROUND((F68-F103)/F8,3)</f>
        <v>0.45</v>
      </c>
      <c r="G22" s="3"/>
      <c r="H22" s="4">
        <f>ROUND((H68-H103)/H8,3)</f>
        <v>0.434</v>
      </c>
      <c r="I22" s="3"/>
      <c r="J22" s="4">
        <f>ROUND((J68-J103)/J8,3)</f>
        <v>0.51</v>
      </c>
      <c r="K22" s="3"/>
      <c r="L22" s="4">
        <f>ROUND((L68-L103)/L8,3)</f>
        <v>0.541</v>
      </c>
      <c r="M22" s="3"/>
      <c r="N22" s="9">
        <f>AVERAGE(D22,F22,H22,J22,L22)</f>
        <v>0.4828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0.549</v>
      </c>
      <c r="E25" s="3"/>
      <c r="F25" s="3">
        <f>ROUND((+F76+F79+F80)/F10,3)</f>
        <v>0.562</v>
      </c>
      <c r="G25" s="3"/>
      <c r="H25" s="3">
        <f>ROUND((+H76+H79+H80)/H10,3)</f>
        <v>0.59</v>
      </c>
      <c r="I25" s="3"/>
      <c r="J25" s="3">
        <f>ROUND((+J76+J79+J80)/J10,3)</f>
        <v>0.551</v>
      </c>
      <c r="K25" s="3"/>
      <c r="L25" s="3">
        <f>ROUND((+L76+L79+L80)/L10,3)</f>
        <v>0.524</v>
      </c>
      <c r="M25" s="3"/>
      <c r="N25" s="6">
        <f>AVERAGE(D25,F25,H25,J25,L25)</f>
        <v>0.5552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0.015</v>
      </c>
      <c r="K26" s="3"/>
      <c r="L26" s="3">
        <f>ROUND((SUM(L69:L75)+L81)/L10,3)</f>
        <v>0.017</v>
      </c>
      <c r="M26" s="3"/>
      <c r="N26" s="6">
        <f>AVERAGE(D26,F26,H26,J26,L26)</f>
        <v>0.0064</v>
      </c>
    </row>
    <row r="27" spans="2:14" ht="18">
      <c r="B27" s="39" t="s">
        <v>109</v>
      </c>
      <c r="D27" s="4">
        <f>ROUND((D68-D103)/D10,3)</f>
        <v>0.451</v>
      </c>
      <c r="E27" s="3"/>
      <c r="F27" s="4">
        <f>ROUND((F68-F103)/F10,3)</f>
        <v>0.438</v>
      </c>
      <c r="G27" s="3"/>
      <c r="H27" s="4">
        <f>ROUND((H68-H103)/H10,3)</f>
        <v>0.41</v>
      </c>
      <c r="I27" s="3"/>
      <c r="J27" s="4">
        <f>ROUND((J68-J103)/J10,3)</f>
        <v>0.434</v>
      </c>
      <c r="K27" s="3"/>
      <c r="L27" s="4">
        <f>ROUND((L68-L103)/L10,3)</f>
        <v>0.459</v>
      </c>
      <c r="M27" s="3"/>
      <c r="N27" s="9">
        <f>AVERAGE(D27,F27,H27,J27,L27)</f>
        <v>0.43839999999999996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0.109</v>
      </c>
      <c r="E30" s="3"/>
      <c r="F30" s="3">
        <f>ROUND(+F66/(((F68-F103)+(H68-H103))/2),3)</f>
        <v>0.122</v>
      </c>
      <c r="G30" s="3"/>
      <c r="H30" s="3">
        <f>ROUND(+H66/(((H68-H103)+(J68-J103))/2),3)</f>
        <v>0.134</v>
      </c>
      <c r="I30" s="3"/>
      <c r="J30" s="3">
        <f>ROUND(+J66/(((J68-J103)+(L68-L103))/2),3)</f>
        <v>0.112</v>
      </c>
      <c r="K30" s="3"/>
      <c r="L30" s="3">
        <f>ROUND(+L66/(((L68-L103)+(N68))/2),3)</f>
        <v>0.134</v>
      </c>
      <c r="M30" s="3"/>
      <c r="N30" s="6">
        <f>AVERAGE(D30,F30,H30,J30,L30)</f>
        <v>0.1222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0.876</v>
      </c>
      <c r="E32" s="3"/>
      <c r="F32" s="3">
        <f>ROUND((+F58-F57)/F56,3)</f>
        <v>0.852</v>
      </c>
      <c r="G32" s="3"/>
      <c r="H32" s="3">
        <f>ROUND((+H58-H57)/H56,3)</f>
        <v>0.841</v>
      </c>
      <c r="I32" s="3"/>
      <c r="J32" s="3">
        <f>ROUND((+J58-J57)/J56,3)</f>
        <v>0.852</v>
      </c>
      <c r="K32" s="3"/>
      <c r="L32" s="3">
        <f>ROUND((+L58-L57)/L56,3)</f>
        <v>0.835</v>
      </c>
      <c r="M32" s="3"/>
      <c r="N32" s="6">
        <f>AVERAGE(D32,F32,H32,J32,L32)</f>
        <v>0.8512000000000001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2.88</v>
      </c>
      <c r="E35" s="8" t="s">
        <v>3</v>
      </c>
      <c r="F35" s="8">
        <f>ROUND(((+F66+F65+F64+F63+F61+F59+F57)/F61),2)</f>
        <v>3.13</v>
      </c>
      <c r="G35" s="8" t="s">
        <v>3</v>
      </c>
      <c r="H35" s="8">
        <f>ROUND(((+H66+H65+H64+H63+H61+H59+H57)/H61),2)</f>
        <v>4.36</v>
      </c>
      <c r="I35" s="8" t="s">
        <v>3</v>
      </c>
      <c r="J35" s="8">
        <f>ROUND(((+J66+J65+J64+J63+J61+J59+J57)/J61),2)</f>
        <v>4.07</v>
      </c>
      <c r="K35" s="8" t="s">
        <v>3</v>
      </c>
      <c r="L35" s="8">
        <f>ROUND(((+L66+L65+L64+L63+L61+L59+L57)/L61),2)</f>
        <v>4.63</v>
      </c>
      <c r="M35" s="8" t="s">
        <v>3</v>
      </c>
      <c r="N35" s="31">
        <f>AVERAGE(D35,F35,H35,J35,L35)</f>
        <v>3.814</v>
      </c>
      <c r="O35" t="s">
        <v>3</v>
      </c>
    </row>
    <row r="36" spans="2:15" ht="15">
      <c r="B36" t="s">
        <v>21</v>
      </c>
      <c r="D36" s="8">
        <f>ROUND(((+D66+D65+D64+D63+D61)/(D61)),2)</f>
        <v>2.44</v>
      </c>
      <c r="E36" s="8" t="s">
        <v>3</v>
      </c>
      <c r="F36" s="8">
        <f>ROUND(((+F66+F65+F64+F63+F61)/(F61)),2)</f>
        <v>2.63</v>
      </c>
      <c r="G36" s="8" t="s">
        <v>3</v>
      </c>
      <c r="H36" s="8">
        <f>ROUND(((+H66+H65+H64+H63+H61)/(H61)),2)</f>
        <v>3.39</v>
      </c>
      <c r="I36" s="8" t="s">
        <v>3</v>
      </c>
      <c r="J36" s="8">
        <f>ROUND(((+J66+J65+J64+J63+J61)/(J61)),2)</f>
        <v>3.28</v>
      </c>
      <c r="K36" s="8" t="s">
        <v>3</v>
      </c>
      <c r="L36" s="8">
        <f>ROUND(((+L66+L65+L64+L63+L61)/(L61)),2)</f>
        <v>3.46</v>
      </c>
      <c r="M36" s="8" t="s">
        <v>3</v>
      </c>
      <c r="N36" s="31">
        <f>AVERAGE(D36,F36,H36,J36,L36)</f>
        <v>3.04</v>
      </c>
      <c r="O36" t="s">
        <v>3</v>
      </c>
    </row>
    <row r="37" spans="2:15" ht="15">
      <c r="B37" t="s">
        <v>14</v>
      </c>
      <c r="D37" s="8">
        <f>ROUND(((+D66+D65+D64+D63+D61)/(D61+D63+D64+D65)),2)</f>
        <v>2.44</v>
      </c>
      <c r="E37" s="8" t="s">
        <v>3</v>
      </c>
      <c r="F37" s="8">
        <f>ROUND(((+F66+F65+F64+F63+F61)/(F61+F63+F64+F65)),2)</f>
        <v>2.63</v>
      </c>
      <c r="G37" s="8" t="s">
        <v>3</v>
      </c>
      <c r="H37" s="8">
        <f>ROUND(((+H66+H65+H64+H63+H61)/(H61+H63+H64+H65)),2)</f>
        <v>3.28</v>
      </c>
      <c r="I37" s="8" t="s">
        <v>3</v>
      </c>
      <c r="J37" s="8">
        <f>ROUND(((+J66+J65+J64+J63+J61)/(J61+J63+J64+J65)),2)</f>
        <v>3.13</v>
      </c>
      <c r="K37" s="8" t="s">
        <v>3</v>
      </c>
      <c r="L37" s="8">
        <f>ROUND(((+L66+L65+L64+L63+L61)/(L61+L63+L64+L65)),2)</f>
        <v>3.3</v>
      </c>
      <c r="M37" s="8" t="s">
        <v>3</v>
      </c>
      <c r="N37" s="31">
        <f>AVERAGE(D37,F37,H37,J37,L37)</f>
        <v>2.9560000000000004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2.8</v>
      </c>
      <c r="E40" s="8" t="s">
        <v>3</v>
      </c>
      <c r="F40" s="8">
        <f>ROUND(((+F66+F65+F64+F63-F62+F61+F59+F57)/F61),2)</f>
        <v>2.96</v>
      </c>
      <c r="G40" s="8" t="s">
        <v>3</v>
      </c>
      <c r="H40" s="8">
        <f>ROUND(((+H66+H65+H64+H63-H62+H61+H59+H57)/H61),2)</f>
        <v>4.09</v>
      </c>
      <c r="I40" s="8" t="s">
        <v>3</v>
      </c>
      <c r="J40" s="8">
        <f>ROUND(((+J66+J65+J64+J63-J62+J61+J59+J57)/J61),2)</f>
        <v>3.78</v>
      </c>
      <c r="K40" s="8" t="s">
        <v>3</v>
      </c>
      <c r="L40" s="8">
        <f>ROUND(((+L66+L65+L64+L63-L62+L61+L59+L57)/L61),2)</f>
        <v>4.46</v>
      </c>
      <c r="M40" s="8" t="s">
        <v>3</v>
      </c>
      <c r="N40" s="31">
        <f>AVERAGE(D40,F40,H40,J40,L40)</f>
        <v>3.618</v>
      </c>
      <c r="O40" t="s">
        <v>3</v>
      </c>
    </row>
    <row r="41" spans="2:15" ht="15">
      <c r="B41" t="s">
        <v>21</v>
      </c>
      <c r="D41" s="8">
        <f>ROUND(((+D66+D65+D64+D63-D62+D61)/D61),2)</f>
        <v>2.36</v>
      </c>
      <c r="E41" s="8" t="s">
        <v>3</v>
      </c>
      <c r="F41" s="8">
        <f>ROUND(((+F66+F65+F64+F63-F62+F61)/F61),2)</f>
        <v>2.47</v>
      </c>
      <c r="G41" s="8" t="s">
        <v>3</v>
      </c>
      <c r="H41" s="8">
        <f>ROUND(((+H66+H65+H64+H63-H62+H61)/H61),2)</f>
        <v>3.12</v>
      </c>
      <c r="I41" s="8" t="s">
        <v>3</v>
      </c>
      <c r="J41" s="8">
        <f>ROUND(((+J66+J65+J64+J63-J62+J61)/J61),2)</f>
        <v>2.99</v>
      </c>
      <c r="K41" s="8" t="s">
        <v>3</v>
      </c>
      <c r="L41" s="8">
        <f>ROUND(((+L66+L65+L64+L63-L62+L61)/L61),2)</f>
        <v>3.29</v>
      </c>
      <c r="M41" s="8" t="s">
        <v>3</v>
      </c>
      <c r="N41" s="31">
        <f>AVERAGE(D41,F41,H41,J41,L41)</f>
        <v>2.846</v>
      </c>
      <c r="O41" t="s">
        <v>3</v>
      </c>
    </row>
    <row r="42" spans="2:15" ht="15">
      <c r="B42" t="s">
        <v>14</v>
      </c>
      <c r="D42" s="8">
        <f>ROUND(((+D66+D65+D64+D63-D62+D61)/(D61+D63+D64+D65)),2)</f>
        <v>2.36</v>
      </c>
      <c r="E42" s="8" t="s">
        <v>3</v>
      </c>
      <c r="F42" s="8">
        <f>ROUND(((+F66+F65+F64+F63-F62+F61)/(F61+F63+F64+F65)),2)</f>
        <v>2.47</v>
      </c>
      <c r="G42" s="8" t="s">
        <v>3</v>
      </c>
      <c r="H42" s="8">
        <f>ROUND(((+H66+H65+H64+H63-H62+H61)/(H61+H63+H64+H65)),2)</f>
        <v>3.02</v>
      </c>
      <c r="I42" s="8" t="s">
        <v>3</v>
      </c>
      <c r="J42" s="8">
        <f>ROUND(((+J66+J65+J64+J63-J62+J61)/(J61+J63+J64+J65)),2)</f>
        <v>2.86</v>
      </c>
      <c r="K42" s="8" t="s">
        <v>3</v>
      </c>
      <c r="L42" s="8">
        <f>ROUND(((+L66+L65+L64+L63-L62+L61)/(L61+L63+L64+L65)),2)</f>
        <v>3.14</v>
      </c>
      <c r="M42" s="8" t="s">
        <v>3</v>
      </c>
      <c r="N42" s="31">
        <f>AVERAGE(D42,F42,H42,J42,L42)</f>
        <v>2.77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0.055</v>
      </c>
      <c r="E45" s="14"/>
      <c r="F45" s="14">
        <f>ROUND(F62/F66,3)</f>
        <v>0.103</v>
      </c>
      <c r="G45" s="14"/>
      <c r="H45" s="14">
        <f>ROUND(H62/H66,3)</f>
        <v>0.113</v>
      </c>
      <c r="I45" s="14"/>
      <c r="J45" s="14">
        <f>ROUND(J62/J66,3)</f>
        <v>0.129</v>
      </c>
      <c r="K45" s="14"/>
      <c r="L45" s="14">
        <f>ROUND(L62/L66,3)</f>
        <v>0.07</v>
      </c>
      <c r="M45" s="3"/>
      <c r="N45" s="6">
        <f aca="true" t="shared" si="0" ref="N45:N50">AVERAGE(D45,F45,H45,J45,L45)</f>
        <v>0.094</v>
      </c>
    </row>
    <row r="46" spans="2:14" ht="15">
      <c r="B46" t="s">
        <v>17</v>
      </c>
      <c r="D46" s="21">
        <f>ROUND((D57+D59)/(D57+D59+D66+D63+D64+D65),3)</f>
        <v>0.235</v>
      </c>
      <c r="E46" s="22"/>
      <c r="F46" s="21">
        <f>ROUND((F57+F59)/(F57+F59+F66+F63+F64+F65),3)</f>
        <v>0.231</v>
      </c>
      <c r="G46" s="22"/>
      <c r="H46" s="21">
        <f>ROUND((H57+H59)/(H57+H59+H66+H63+H64+H65),3)</f>
        <v>0.289</v>
      </c>
      <c r="I46" s="22"/>
      <c r="J46" s="21">
        <f>ROUND((J57+J59)/(J57+J59+J66+J63+J64+J65),3)</f>
        <v>0.256</v>
      </c>
      <c r="K46" s="22"/>
      <c r="L46" s="21">
        <f>ROUND((L57+L59)/(L57+L59+L66+L63+L64+L65),3)</f>
        <v>0.323</v>
      </c>
      <c r="N46" s="6">
        <f t="shared" si="0"/>
        <v>0.2668</v>
      </c>
    </row>
    <row r="47" spans="2:14" ht="18">
      <c r="B47" s="40" t="s">
        <v>115</v>
      </c>
      <c r="D47" s="14">
        <f>ROUND(((+D82+D83+D84+D85+D86-D87+D88-D90-D91)/(+D89-D87)),3)</f>
        <v>0.557</v>
      </c>
      <c r="E47" s="15"/>
      <c r="F47" s="14">
        <f>ROUND(((+F82+F83+F84+F85+F86-F87+F88-F90-F91)/(+F89-F87)),3)</f>
        <v>1.103</v>
      </c>
      <c r="G47" s="15"/>
      <c r="H47" s="14">
        <f>ROUND(((+H82+H83+H84+H85+H86-H87+H88-H90-H91)/(+H89-H87)),3)</f>
        <v>1.403</v>
      </c>
      <c r="I47" s="15"/>
      <c r="J47" s="14">
        <f>ROUND(((+J82+J83+J84+J85+J86-J87+J88-J90-J91)/(+J89-J87)),3)</f>
        <v>1.373</v>
      </c>
      <c r="K47" s="15"/>
      <c r="L47" s="14">
        <f>ROUND(((+L82+L83+L84+L85+L86-L87+L88-L90-L91)/(+L89-L87)),3)</f>
        <v>1.356</v>
      </c>
      <c r="N47" s="6">
        <f t="shared" si="0"/>
        <v>1.1583999999999999</v>
      </c>
    </row>
    <row r="48" spans="2:14" ht="18">
      <c r="B48" s="40" t="s">
        <v>116</v>
      </c>
      <c r="D48" s="14">
        <f>ROUND(((+D82+D83+D84+D85+D86-D87+D88)/(AVERAGE(D76,F76)+AVERAGE(D79,F79)+AVERAGE(D80,F80))),3)</f>
        <v>0.148</v>
      </c>
      <c r="E48" s="15"/>
      <c r="F48" s="14">
        <f>ROUND(((+F82+F83+F84+F85+F86-F87+F88)/(AVERAGE(F76,H76)+AVERAGE(F79,H79)+AVERAGE(F80,H80))),3)</f>
        <v>0.219</v>
      </c>
      <c r="G48" s="15"/>
      <c r="H48" s="14">
        <f>ROUND(((+H82+H83+H84+H85+H86-H87+H88)/(AVERAGE(H76,J76)+AVERAGE(H79,J79)+AVERAGE(H80,J80))),3)</f>
        <v>0.269</v>
      </c>
      <c r="I48" s="15"/>
      <c r="J48" s="14">
        <f>ROUND(((+J82+J83+J84+J85+J86-J87+J88)/(AVERAGE(J76,L76)+AVERAGE(J79,L79)+AVERAGE(J80,L80))),3)</f>
        <v>0.288</v>
      </c>
      <c r="K48" s="15"/>
      <c r="L48" s="14">
        <f>ROUND(((+L82+L83+L84+L85+L86-L87+L88)/(AVERAGE(L76,N76)+AVERAGE(L79,N79)+AVERAGE(L80,N80))),3)</f>
        <v>0.322</v>
      </c>
      <c r="N48" s="6">
        <f t="shared" si="0"/>
        <v>0.2492</v>
      </c>
    </row>
    <row r="49" spans="2:15" ht="18">
      <c r="B49" s="40" t="s">
        <v>117</v>
      </c>
      <c r="D49" s="32">
        <f>ROUND(((+D82+D83+D84+D85+D86-D87+D88+D92)/D61),2)</f>
        <v>3.33</v>
      </c>
      <c r="E49" t="s">
        <v>3</v>
      </c>
      <c r="F49" s="32">
        <f>ROUND(((+F82+F83+F84+F85+F86-F87+F88+F92)/F61),2)</f>
        <v>4.84</v>
      </c>
      <c r="G49" t="s">
        <v>3</v>
      </c>
      <c r="H49" s="32">
        <f>ROUND(((+H82+H83+H84+H85+H86-H87+H88+H92)/H61),2)</f>
        <v>7.33</v>
      </c>
      <c r="I49" t="s">
        <v>3</v>
      </c>
      <c r="J49" s="32">
        <f>ROUND(((+J82+J83+J84+J85+J86-J87+J88+J92)/J61),2)</f>
        <v>7.92</v>
      </c>
      <c r="K49" t="s">
        <v>3</v>
      </c>
      <c r="L49" s="32">
        <f>ROUND(((+L82+L83+L84+L85+L86-L87+L88+L92)/L61),2)</f>
        <v>7.15</v>
      </c>
      <c r="M49" t="s">
        <v>3</v>
      </c>
      <c r="N49" s="33">
        <f t="shared" si="0"/>
        <v>6.114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2.76</v>
      </c>
      <c r="E50" t="s">
        <v>3</v>
      </c>
      <c r="F50" s="32">
        <f>ROUND(((+F82+F83+F84+F85+F86-F87+F88-F91)/+F90),2)</f>
        <v>4.64</v>
      </c>
      <c r="G50" t="s">
        <v>3</v>
      </c>
      <c r="H50" s="32">
        <f>ROUND(((+H82+H83+H84+H85+H86-H87+H88-H91)/+H90),2)</f>
        <v>5.73</v>
      </c>
      <c r="I50" t="s">
        <v>3</v>
      </c>
      <c r="J50" s="32">
        <f>ROUND(((+J82+J83+J84+J85+J86-J87+J88-J91)/+J90),2)</f>
        <v>5.38</v>
      </c>
      <c r="K50" t="s">
        <v>3</v>
      </c>
      <c r="L50" s="32">
        <f>ROUND(((+L82+L83+L84+L85+L86-L87+L88-L91)/+L90),2)</f>
        <v>5.15</v>
      </c>
      <c r="M50" t="s">
        <v>3</v>
      </c>
      <c r="N50" s="33">
        <f t="shared" si="0"/>
        <v>4.731999999999999</v>
      </c>
      <c r="O50" t="s">
        <v>3</v>
      </c>
    </row>
    <row r="52" ht="15">
      <c r="A52" t="s">
        <v>4</v>
      </c>
    </row>
    <row r="54" spans="1:14" ht="15.75">
      <c r="A54" s="23" t="s">
        <v>85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11846</v>
      </c>
      <c r="E56" s="26"/>
      <c r="F56" s="26">
        <v>10522</v>
      </c>
      <c r="G56" s="26"/>
      <c r="H56" s="26">
        <v>9630</v>
      </c>
      <c r="I56" s="26"/>
      <c r="J56" s="26">
        <v>8311</v>
      </c>
      <c r="K56" s="26"/>
      <c r="L56" s="26">
        <v>8475</v>
      </c>
      <c r="M56" s="26"/>
      <c r="N56" s="26">
        <v>7082</v>
      </c>
    </row>
    <row r="57" spans="1:14" ht="15">
      <c r="A57" s="24" t="s">
        <v>23</v>
      </c>
      <c r="B57" s="24"/>
      <c r="C57" s="24"/>
      <c r="D57" s="26">
        <v>272</v>
      </c>
      <c r="E57" s="26"/>
      <c r="F57" s="26">
        <v>267</v>
      </c>
      <c r="G57" s="26"/>
      <c r="H57" s="26">
        <v>368</v>
      </c>
      <c r="I57" s="26"/>
      <c r="J57" s="26">
        <v>244</v>
      </c>
      <c r="K57" s="26"/>
      <c r="L57" s="26">
        <v>379</v>
      </c>
      <c r="M57" s="26"/>
      <c r="N57" s="26">
        <v>336</v>
      </c>
    </row>
    <row r="58" spans="1:14" ht="15">
      <c r="A58" s="24" t="s">
        <v>24</v>
      </c>
      <c r="B58" s="24"/>
      <c r="C58" s="24"/>
      <c r="D58" s="26">
        <v>10654</v>
      </c>
      <c r="E58" s="26"/>
      <c r="F58" s="26">
        <v>9236</v>
      </c>
      <c r="G58" s="26"/>
      <c r="H58" s="26">
        <v>8467</v>
      </c>
      <c r="I58" s="26"/>
      <c r="J58" s="26">
        <v>7327</v>
      </c>
      <c r="K58" s="26"/>
      <c r="L58" s="26">
        <v>7457</v>
      </c>
      <c r="M58" s="26"/>
      <c r="N58" s="26">
        <v>6178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1478</v>
      </c>
      <c r="E60" s="26"/>
      <c r="F60" s="26">
        <v>1376</v>
      </c>
      <c r="G60" s="26"/>
      <c r="H60" s="26">
        <v>1285</v>
      </c>
      <c r="I60" s="26"/>
      <c r="J60" s="26">
        <v>1021</v>
      </c>
      <c r="K60" s="26"/>
      <c r="L60" s="26">
        <v>1120</v>
      </c>
      <c r="M60" s="26"/>
      <c r="N60" s="26">
        <v>997</v>
      </c>
    </row>
    <row r="61" spans="1:14" ht="15">
      <c r="A61" s="24" t="s">
        <v>27</v>
      </c>
      <c r="B61" s="24"/>
      <c r="C61" s="24"/>
      <c r="D61" s="26">
        <v>614</v>
      </c>
      <c r="E61" s="26"/>
      <c r="F61" s="26">
        <v>543</v>
      </c>
      <c r="G61" s="26"/>
      <c r="H61" s="26">
        <v>379</v>
      </c>
      <c r="I61" s="26"/>
      <c r="J61" s="26">
        <v>311</v>
      </c>
      <c r="K61" s="26"/>
      <c r="L61" s="26">
        <v>324</v>
      </c>
      <c r="M61" s="26"/>
      <c r="N61" s="26">
        <v>278</v>
      </c>
    </row>
    <row r="62" spans="1:14" ht="15">
      <c r="A62" s="24" t="s">
        <v>28</v>
      </c>
      <c r="B62" s="24"/>
      <c r="C62" s="24"/>
      <c r="D62" s="26">
        <v>49</v>
      </c>
      <c r="E62" s="26"/>
      <c r="F62" s="26">
        <v>91</v>
      </c>
      <c r="G62" s="26"/>
      <c r="H62" s="26">
        <v>101</v>
      </c>
      <c r="I62" s="26"/>
      <c r="J62" s="26">
        <v>90</v>
      </c>
      <c r="K62" s="26"/>
      <c r="L62" s="26">
        <v>55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13</v>
      </c>
      <c r="I63" s="26"/>
      <c r="J63" s="26">
        <v>15</v>
      </c>
      <c r="K63" s="26"/>
      <c r="L63" s="26">
        <v>15</v>
      </c>
      <c r="M63" s="26"/>
      <c r="N63" s="26">
        <v>15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885</v>
      </c>
      <c r="E66" s="26"/>
      <c r="F66" s="26">
        <v>887</v>
      </c>
      <c r="G66" s="26"/>
      <c r="H66" s="26">
        <v>893</v>
      </c>
      <c r="I66" s="26"/>
      <c r="J66" s="26">
        <v>695</v>
      </c>
      <c r="K66" s="26"/>
      <c r="L66" s="26">
        <v>781</v>
      </c>
      <c r="M66" s="26"/>
      <c r="N66" s="26">
        <v>704</v>
      </c>
    </row>
    <row r="67" spans="1:14" ht="15">
      <c r="A67" s="24" t="s">
        <v>33</v>
      </c>
      <c r="B67" s="24"/>
      <c r="C67" s="24"/>
      <c r="D67" s="26">
        <v>2.33</v>
      </c>
      <c r="E67" s="26"/>
      <c r="F67" s="26">
        <v>4.95</v>
      </c>
      <c r="G67" s="26"/>
      <c r="H67" s="26">
        <v>5.03</v>
      </c>
      <c r="I67" s="26"/>
      <c r="J67" s="26">
        <v>4.02</v>
      </c>
      <c r="K67" s="26"/>
      <c r="L67" s="26">
        <v>4.63</v>
      </c>
      <c r="M67" s="26"/>
      <c r="N67" s="26">
        <v>4.14</v>
      </c>
    </row>
    <row r="68" spans="1:14" ht="15">
      <c r="A68" s="24" t="s">
        <v>34</v>
      </c>
      <c r="B68" s="24"/>
      <c r="C68" s="24"/>
      <c r="D68" s="26">
        <v>8499</v>
      </c>
      <c r="E68" s="26"/>
      <c r="F68" s="26">
        <v>7537</v>
      </c>
      <c r="G68" s="26"/>
      <c r="H68" s="26">
        <v>6967</v>
      </c>
      <c r="I68" s="26"/>
      <c r="J68" s="26">
        <v>6390</v>
      </c>
      <c r="K68" s="26"/>
      <c r="L68" s="26">
        <v>6015</v>
      </c>
      <c r="M68" s="26"/>
      <c r="N68" s="26">
        <v>5593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5</v>
      </c>
      <c r="I69" s="26"/>
      <c r="J69" s="26">
        <v>226</v>
      </c>
      <c r="K69" s="26"/>
      <c r="L69" s="26">
        <v>226</v>
      </c>
      <c r="M69" s="26"/>
      <c r="N69" s="26">
        <v>226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8039</v>
      </c>
      <c r="E76" s="26"/>
      <c r="F76" s="26">
        <v>8027</v>
      </c>
      <c r="G76" s="26"/>
      <c r="H76" s="26">
        <v>8723</v>
      </c>
      <c r="I76" s="26"/>
      <c r="J76" s="26">
        <v>5790</v>
      </c>
      <c r="K76" s="26"/>
      <c r="L76" s="26">
        <v>4858</v>
      </c>
      <c r="M76" s="26"/>
      <c r="N76" s="26">
        <v>3976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16538</v>
      </c>
      <c r="E78" s="26"/>
      <c r="F78" s="26">
        <v>15564</v>
      </c>
      <c r="G78" s="26"/>
      <c r="H78" s="26">
        <v>15695</v>
      </c>
      <c r="I78" s="26"/>
      <c r="J78" s="26">
        <v>12406</v>
      </c>
      <c r="K78" s="26"/>
      <c r="L78" s="26">
        <v>11099</v>
      </c>
      <c r="M78" s="26"/>
      <c r="N78" s="26">
        <v>9795</v>
      </c>
    </row>
    <row r="79" spans="1:14" ht="15">
      <c r="A79" s="24" t="s">
        <v>45</v>
      </c>
      <c r="B79" s="24"/>
      <c r="C79" s="24"/>
      <c r="D79" s="26">
        <v>1404</v>
      </c>
      <c r="E79" s="26"/>
      <c r="F79" s="26">
        <v>1225</v>
      </c>
      <c r="G79" s="26"/>
      <c r="H79" s="26">
        <v>367</v>
      </c>
      <c r="I79" s="26"/>
      <c r="J79" s="26">
        <v>105</v>
      </c>
      <c r="K79" s="26"/>
      <c r="L79" s="26">
        <v>32</v>
      </c>
      <c r="M79" s="26"/>
      <c r="N79" s="26">
        <v>65</v>
      </c>
    </row>
    <row r="80" spans="1:14" ht="15">
      <c r="A80" s="24" t="s">
        <v>46</v>
      </c>
      <c r="B80" s="24"/>
      <c r="C80" s="24"/>
      <c r="D80" s="26">
        <v>1159</v>
      </c>
      <c r="E80" s="26"/>
      <c r="F80" s="26">
        <v>492</v>
      </c>
      <c r="G80" s="26"/>
      <c r="H80" s="26">
        <v>920</v>
      </c>
      <c r="I80" s="26"/>
      <c r="J80" s="26">
        <v>2197</v>
      </c>
      <c r="K80" s="26"/>
      <c r="L80" s="26">
        <v>1982</v>
      </c>
      <c r="M80" s="26"/>
      <c r="N80" s="26">
        <v>1158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885</v>
      </c>
      <c r="E82" s="26"/>
      <c r="F82" s="26">
        <v>887</v>
      </c>
      <c r="G82" s="26"/>
      <c r="H82" s="26">
        <v>893</v>
      </c>
      <c r="I82" s="26"/>
      <c r="J82" s="26">
        <v>695</v>
      </c>
      <c r="K82" s="26"/>
      <c r="L82" s="26">
        <v>781</v>
      </c>
      <c r="M82" s="26"/>
      <c r="N82" s="26">
        <v>704</v>
      </c>
    </row>
    <row r="83" spans="1:14" ht="15">
      <c r="A83" s="24" t="s">
        <v>49</v>
      </c>
      <c r="B83" s="24"/>
      <c r="C83" s="24"/>
      <c r="D83" s="26">
        <v>1341</v>
      </c>
      <c r="E83" s="26"/>
      <c r="F83" s="26">
        <v>1246</v>
      </c>
      <c r="G83" s="26"/>
      <c r="H83" s="26">
        <v>1118</v>
      </c>
      <c r="I83" s="26"/>
      <c r="J83" s="26">
        <v>908</v>
      </c>
      <c r="K83" s="26"/>
      <c r="L83" s="26">
        <v>983</v>
      </c>
      <c r="M83" s="26"/>
      <c r="N83" s="26">
        <v>1032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333</v>
      </c>
      <c r="E85" s="26"/>
      <c r="F85" s="26">
        <v>428</v>
      </c>
      <c r="G85" s="26"/>
      <c r="H85" s="26">
        <v>588</v>
      </c>
      <c r="I85" s="26"/>
      <c r="J85" s="26">
        <v>219</v>
      </c>
      <c r="K85" s="26"/>
      <c r="L85" s="26">
        <v>-91</v>
      </c>
      <c r="M85" s="26"/>
      <c r="N85" s="26">
        <v>283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-1058</v>
      </c>
      <c r="E88" s="26"/>
      <c r="F88" s="26">
        <v>-394</v>
      </c>
      <c r="G88" s="26"/>
      <c r="H88" s="26">
        <v>-164</v>
      </c>
      <c r="I88" s="26"/>
      <c r="J88" s="26">
        <v>331</v>
      </c>
      <c r="K88" s="26"/>
      <c r="L88" s="26">
        <v>269</v>
      </c>
      <c r="M88" s="26"/>
      <c r="N88" s="26">
        <v>-1043</v>
      </c>
    </row>
    <row r="89" spans="1:14" ht="15">
      <c r="A89" s="24" t="s">
        <v>54</v>
      </c>
      <c r="B89" s="24"/>
      <c r="C89" s="24"/>
      <c r="D89" s="26">
        <v>1718</v>
      </c>
      <c r="E89" s="26"/>
      <c r="F89" s="26">
        <v>1541</v>
      </c>
      <c r="G89" s="26"/>
      <c r="H89" s="26">
        <v>1433</v>
      </c>
      <c r="I89" s="26"/>
      <c r="J89" s="26">
        <v>1277</v>
      </c>
      <c r="K89" s="26"/>
      <c r="L89" s="26">
        <v>1154</v>
      </c>
      <c r="M89" s="26"/>
      <c r="N89" s="26">
        <v>1299</v>
      </c>
    </row>
    <row r="90" spans="1:14" ht="15">
      <c r="A90" s="24" t="s">
        <v>55</v>
      </c>
      <c r="B90" s="24"/>
      <c r="C90" s="24"/>
      <c r="D90" s="26">
        <v>544</v>
      </c>
      <c r="E90" s="26"/>
      <c r="F90" s="26">
        <v>467</v>
      </c>
      <c r="G90" s="26"/>
      <c r="H90" s="26">
        <v>425</v>
      </c>
      <c r="I90" s="26"/>
      <c r="J90" s="26">
        <v>400</v>
      </c>
      <c r="K90" s="26"/>
      <c r="L90" s="26">
        <v>377</v>
      </c>
      <c r="M90" s="26"/>
      <c r="N90" s="26">
        <v>366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543</v>
      </c>
      <c r="E92" s="26"/>
      <c r="F92" s="26">
        <v>460</v>
      </c>
      <c r="G92" s="26"/>
      <c r="H92" s="26">
        <v>342</v>
      </c>
      <c r="I92" s="26"/>
      <c r="J92" s="26">
        <v>311</v>
      </c>
      <c r="K92" s="26"/>
      <c r="L92" s="26">
        <v>373</v>
      </c>
      <c r="M92" s="26"/>
      <c r="N92" s="26">
        <v>301</v>
      </c>
    </row>
    <row r="93" spans="1:14" ht="15">
      <c r="A93" s="24" t="s">
        <v>58</v>
      </c>
      <c r="B93" s="24"/>
      <c r="C93" s="24"/>
      <c r="D93" s="26">
        <v>8</v>
      </c>
      <c r="E93" s="26"/>
      <c r="F93" s="26">
        <v>254</v>
      </c>
      <c r="G93" s="26"/>
      <c r="H93" s="26">
        <v>-77</v>
      </c>
      <c r="I93" s="26"/>
      <c r="J93" s="26">
        <v>-9</v>
      </c>
      <c r="K93" s="26"/>
      <c r="L93" s="26">
        <v>433</v>
      </c>
      <c r="M93" s="26"/>
      <c r="N93" s="26">
        <v>160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2</v>
      </c>
      <c r="G94" s="26"/>
      <c r="H94" s="26">
        <v>2</v>
      </c>
      <c r="I94" s="26"/>
      <c r="J94" s="26">
        <v>2</v>
      </c>
      <c r="K94" s="26"/>
      <c r="L94" s="26">
        <v>2</v>
      </c>
      <c r="M94" s="26"/>
      <c r="N94" s="26">
        <v>2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2</v>
      </c>
      <c r="G95" s="26"/>
      <c r="H95" s="26">
        <v>2</v>
      </c>
      <c r="I95" s="26"/>
      <c r="J95" s="26">
        <v>2</v>
      </c>
      <c r="K95" s="26"/>
      <c r="L95" s="26">
        <v>2</v>
      </c>
      <c r="M95" s="26"/>
      <c r="N95" s="26">
        <v>2</v>
      </c>
    </row>
    <row r="96" spans="1:14" ht="15">
      <c r="A96" s="24" t="s">
        <v>59</v>
      </c>
      <c r="B96" s="24"/>
      <c r="C96" s="24"/>
      <c r="D96" s="26">
        <v>544</v>
      </c>
      <c r="E96" s="26"/>
      <c r="F96" s="26">
        <v>467</v>
      </c>
      <c r="G96" s="26"/>
      <c r="H96" s="26">
        <v>425</v>
      </c>
      <c r="I96" s="26"/>
      <c r="J96" s="26">
        <v>400</v>
      </c>
      <c r="K96" s="26"/>
      <c r="L96" s="26">
        <v>377</v>
      </c>
      <c r="M96" s="26"/>
      <c r="N96" s="26">
        <v>366</v>
      </c>
    </row>
    <row r="97" spans="1:14" ht="15">
      <c r="A97" s="24" t="s">
        <v>60</v>
      </c>
      <c r="B97" s="24"/>
      <c r="C97" s="24"/>
      <c r="D97" s="26">
        <v>1.42</v>
      </c>
      <c r="E97" s="26"/>
      <c r="F97" s="26">
        <v>2.6</v>
      </c>
      <c r="G97" s="26"/>
      <c r="H97" s="26">
        <v>2.4</v>
      </c>
      <c r="I97" s="26"/>
      <c r="J97" s="26">
        <v>2.32</v>
      </c>
      <c r="K97" s="26"/>
      <c r="L97" s="26">
        <v>2.24</v>
      </c>
      <c r="M97" s="26"/>
      <c r="N97" s="26">
        <v>2.16</v>
      </c>
    </row>
    <row r="98" spans="1:14" ht="15">
      <c r="A98" s="24" t="s">
        <v>61</v>
      </c>
      <c r="B98" s="24"/>
      <c r="C98" s="24"/>
      <c r="D98" s="26">
        <v>1.42</v>
      </c>
      <c r="E98" s="26"/>
      <c r="F98" s="26">
        <v>2.6</v>
      </c>
      <c r="G98" s="26"/>
      <c r="H98" s="26">
        <v>2.4</v>
      </c>
      <c r="I98" s="26"/>
      <c r="J98" s="26">
        <v>2.32</v>
      </c>
      <c r="K98" s="26"/>
      <c r="L98" s="26">
        <v>2.24</v>
      </c>
      <c r="M98" s="26"/>
      <c r="N98" s="26">
        <v>2.16</v>
      </c>
    </row>
    <row r="99" spans="1:14" ht="15">
      <c r="A99" s="24" t="s">
        <v>62</v>
      </c>
      <c r="B99" s="24"/>
      <c r="C99" s="24"/>
      <c r="D99" s="26">
        <v>48.11</v>
      </c>
      <c r="E99" s="26"/>
      <c r="F99" s="26">
        <v>76.1</v>
      </c>
      <c r="G99" s="26"/>
      <c r="H99" s="26">
        <v>68.079</v>
      </c>
      <c r="I99" s="26"/>
      <c r="J99" s="26">
        <v>65.31</v>
      </c>
      <c r="K99" s="26"/>
      <c r="L99" s="26">
        <v>71.625</v>
      </c>
      <c r="M99" s="26"/>
      <c r="N99" s="26">
        <v>73</v>
      </c>
    </row>
    <row r="100" spans="1:14" ht="15">
      <c r="A100" s="24" t="s">
        <v>63</v>
      </c>
      <c r="B100" s="24"/>
      <c r="C100" s="24"/>
      <c r="D100" s="26">
        <v>35.9</v>
      </c>
      <c r="E100" s="26"/>
      <c r="F100" s="26">
        <v>60.2</v>
      </c>
      <c r="G100" s="26"/>
      <c r="H100" s="26">
        <v>53.55</v>
      </c>
      <c r="I100" s="26"/>
      <c r="J100" s="26">
        <v>45</v>
      </c>
      <c r="K100" s="26"/>
      <c r="L100" s="26">
        <v>51.21</v>
      </c>
      <c r="M100" s="26"/>
      <c r="N100" s="26">
        <v>36.375</v>
      </c>
    </row>
    <row r="101" spans="1:14" ht="15">
      <c r="A101" s="24" t="s">
        <v>64</v>
      </c>
      <c r="B101" s="24"/>
      <c r="C101" s="24"/>
      <c r="D101" s="26">
        <v>41.56</v>
      </c>
      <c r="E101" s="26"/>
      <c r="F101" s="26">
        <v>74.75</v>
      </c>
      <c r="G101" s="26"/>
      <c r="H101" s="26">
        <v>65.42</v>
      </c>
      <c r="I101" s="26"/>
      <c r="J101" s="26">
        <v>60.13</v>
      </c>
      <c r="K101" s="26"/>
      <c r="L101" s="26">
        <v>56.4</v>
      </c>
      <c r="M101" s="26"/>
      <c r="N101" s="26">
        <v>71.75</v>
      </c>
    </row>
    <row r="102" spans="1:14" ht="15">
      <c r="A102" s="24" t="s">
        <v>65</v>
      </c>
      <c r="B102" s="24"/>
      <c r="C102" s="24"/>
      <c r="D102" s="26">
        <v>394.854</v>
      </c>
      <c r="E102" s="26"/>
      <c r="F102" s="26">
        <v>186.176</v>
      </c>
      <c r="G102" s="26"/>
      <c r="H102" s="26">
        <v>184.264</v>
      </c>
      <c r="I102" s="26"/>
      <c r="J102" s="26">
        <v>182.755</v>
      </c>
      <c r="K102" s="26"/>
      <c r="L102" s="26">
        <v>175.854</v>
      </c>
      <c r="M102" s="26"/>
      <c r="N102" s="26">
        <v>175.766</v>
      </c>
    </row>
    <row r="103" spans="1:14" ht="15">
      <c r="A103" s="24" t="s">
        <v>106</v>
      </c>
      <c r="B103" s="24"/>
      <c r="C103" s="24"/>
      <c r="D103" s="26">
        <v>-193</v>
      </c>
      <c r="E103" s="26"/>
      <c r="F103" s="26">
        <v>-46</v>
      </c>
      <c r="G103" s="26"/>
      <c r="H103" s="26">
        <v>4</v>
      </c>
      <c r="I103" s="26"/>
      <c r="J103" s="26">
        <v>16</v>
      </c>
      <c r="K103" s="26"/>
      <c r="L103" s="26">
        <v>-8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2.33</v>
      </c>
      <c r="F105" s="18">
        <f>F67/F94</f>
        <v>2.475</v>
      </c>
      <c r="H105" s="18">
        <f>H67/H94</f>
        <v>2.515</v>
      </c>
      <c r="J105" s="18">
        <f>J67/J94</f>
        <v>2.01</v>
      </c>
      <c r="L105" s="18">
        <f>L67/L94</f>
        <v>2.315</v>
      </c>
      <c r="N105" s="18">
        <f>N67/N94</f>
        <v>2.07</v>
      </c>
    </row>
    <row r="106" spans="2:14" ht="15">
      <c r="B106" t="s">
        <v>60</v>
      </c>
      <c r="D106" s="18">
        <f>D97/D94</f>
        <v>1.42</v>
      </c>
      <c r="F106" s="18">
        <f>F97/F94</f>
        <v>1.3</v>
      </c>
      <c r="H106" s="18">
        <f>H97/H94</f>
        <v>1.2</v>
      </c>
      <c r="J106" s="18">
        <f>J97/J94</f>
        <v>1.16</v>
      </c>
      <c r="L106" s="18">
        <f>L97/L94</f>
        <v>1.12</v>
      </c>
      <c r="N106" s="18">
        <f>N97/N94</f>
        <v>1.08</v>
      </c>
    </row>
    <row r="107" spans="2:14" ht="15">
      <c r="B107" t="s">
        <v>61</v>
      </c>
      <c r="D107" s="18">
        <f>D98/D94</f>
        <v>1.42</v>
      </c>
      <c r="F107" s="18">
        <f>F98/F94</f>
        <v>1.3</v>
      </c>
      <c r="H107" s="18">
        <f>H98/H94</f>
        <v>1.2</v>
      </c>
      <c r="J107" s="18">
        <f>J98/J94</f>
        <v>1.16</v>
      </c>
      <c r="L107" s="18">
        <f>L98/L94</f>
        <v>1.12</v>
      </c>
      <c r="N107" s="18">
        <f>N98/N94</f>
        <v>1.08</v>
      </c>
    </row>
    <row r="108" spans="2:14" ht="15">
      <c r="B108" t="s">
        <v>62</v>
      </c>
      <c r="D108" s="18">
        <f>D99/D94</f>
        <v>48.11</v>
      </c>
      <c r="F108" s="18">
        <f>F99/F94</f>
        <v>38.05</v>
      </c>
      <c r="H108" s="18">
        <f>H99/H94</f>
        <v>34.0395</v>
      </c>
      <c r="J108" s="18">
        <f>J99/J94</f>
        <v>32.655</v>
      </c>
      <c r="L108" s="18">
        <f>L99/L94</f>
        <v>35.8125</v>
      </c>
      <c r="N108" s="18">
        <f>N99/N94</f>
        <v>36.5</v>
      </c>
    </row>
    <row r="109" spans="2:14" ht="15">
      <c r="B109" t="s">
        <v>63</v>
      </c>
      <c r="D109" s="18">
        <f>D100/D94</f>
        <v>35.9</v>
      </c>
      <c r="F109" s="18">
        <f>F100/F94</f>
        <v>30.1</v>
      </c>
      <c r="H109" s="18">
        <f>H100/H94</f>
        <v>26.775</v>
      </c>
      <c r="J109" s="18">
        <f>J100/J94</f>
        <v>22.5</v>
      </c>
      <c r="L109" s="18">
        <f>L100/L94</f>
        <v>25.605</v>
      </c>
      <c r="N109" s="18">
        <f>N100/N94</f>
        <v>18.1875</v>
      </c>
    </row>
    <row r="110" spans="2:14" ht="15">
      <c r="B110" t="s">
        <v>64</v>
      </c>
      <c r="D110" s="18">
        <f>D101/D94</f>
        <v>41.56</v>
      </c>
      <c r="F110" s="18">
        <f>F101/F94</f>
        <v>37.375</v>
      </c>
      <c r="H110" s="18">
        <f>H101/H94</f>
        <v>32.71</v>
      </c>
      <c r="J110" s="18">
        <f>J101/J94</f>
        <v>30.065</v>
      </c>
      <c r="L110" s="18">
        <f>L101/L94</f>
        <v>28.2</v>
      </c>
      <c r="N110" s="18">
        <f>N101/N94</f>
        <v>35.875</v>
      </c>
    </row>
    <row r="111" spans="2:14" ht="15">
      <c r="B111" t="s">
        <v>65</v>
      </c>
      <c r="D111" s="19">
        <f>D102*D94</f>
        <v>394.854</v>
      </c>
      <c r="E111" s="19"/>
      <c r="F111" s="19">
        <f>F102*F94</f>
        <v>372.352</v>
      </c>
      <c r="G111" s="19"/>
      <c r="H111" s="19">
        <f>H102*H94</f>
        <v>368.528</v>
      </c>
      <c r="I111" s="19"/>
      <c r="J111" s="19">
        <f>J102*J94</f>
        <v>365.51</v>
      </c>
      <c r="K111" s="19"/>
      <c r="L111" s="19">
        <f>L102*L94</f>
        <v>351.708</v>
      </c>
      <c r="M111" s="19"/>
      <c r="N111" s="19">
        <f>N102*N94</f>
        <v>351.532</v>
      </c>
    </row>
    <row r="112" spans="2:14" ht="15">
      <c r="B112" t="s">
        <v>66</v>
      </c>
      <c r="D112" s="18">
        <f>ROUND(D68/D111,2)</f>
        <v>21.52</v>
      </c>
      <c r="F112" s="18">
        <f>ROUND(F68/F111,2)</f>
        <v>20.24</v>
      </c>
      <c r="H112" s="18">
        <f>ROUND(H68/H111,2)</f>
        <v>18.9</v>
      </c>
      <c r="J112" s="18">
        <f>ROUND(J68/J111,2)</f>
        <v>17.48</v>
      </c>
      <c r="L112" s="18">
        <f>ROUND(L68/L111,2)</f>
        <v>17.1</v>
      </c>
      <c r="N112" s="18">
        <f>ROUND(N68/N111,2)</f>
        <v>15.91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9.99609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FIRSTENERGY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19590</v>
      </c>
      <c r="F8" s="41">
        <f>F78+F79+F81-F103</f>
        <v>20191.822</v>
      </c>
      <c r="H8" s="41">
        <f>H78+H79+H81-H103</f>
        <v>20520.376</v>
      </c>
      <c r="J8" s="41">
        <f>J78+J79+J81-J103</f>
        <v>21121.834000000003</v>
      </c>
      <c r="L8" s="41">
        <f>L78+L79+L81-L103</f>
        <v>21943.622</v>
      </c>
    </row>
    <row r="9" spans="2:12" ht="15">
      <c r="B9" t="s">
        <v>5</v>
      </c>
      <c r="D9" s="12">
        <f>D80</f>
        <v>731</v>
      </c>
      <c r="F9" s="12">
        <f>F80</f>
        <v>170.489</v>
      </c>
      <c r="H9" s="12">
        <f>H80</f>
        <v>521.54</v>
      </c>
      <c r="J9" s="12">
        <f>J80</f>
        <v>1092.817</v>
      </c>
      <c r="L9" s="12">
        <f>L80</f>
        <v>614.298</v>
      </c>
    </row>
    <row r="10" spans="2:12" ht="15.75" thickBot="1">
      <c r="B10" t="s">
        <v>7</v>
      </c>
      <c r="D10" s="13">
        <f>D8+D9</f>
        <v>20321</v>
      </c>
      <c r="F10" s="13">
        <f>F8+F9</f>
        <v>20362.311</v>
      </c>
      <c r="H10" s="13">
        <f>H8+H9</f>
        <v>21041.916</v>
      </c>
      <c r="J10" s="13">
        <f>J8+J9</f>
        <v>22214.651</v>
      </c>
      <c r="L10" s="13">
        <f>L8+L9</f>
        <v>22557.92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17</v>
      </c>
      <c r="E13" s="8" t="s">
        <v>3</v>
      </c>
      <c r="F13" s="36">
        <f>ROUND(AVERAGE(F108:F109)/F105,0)</f>
        <v>15</v>
      </c>
      <c r="G13" s="8" t="s">
        <v>3</v>
      </c>
      <c r="H13" s="36">
        <f>ROUND(AVERAGE(H108:H109)/H105,0)</f>
        <v>23</v>
      </c>
      <c r="I13" s="8" t="s">
        <v>3</v>
      </c>
      <c r="J13" s="36">
        <f>ROUND(AVERAGE(J108:J109)/J105,0)</f>
        <v>15</v>
      </c>
      <c r="K13" s="8" t="s">
        <v>3</v>
      </c>
      <c r="L13" s="36">
        <f>ROUND(AVERAGE(L108:L109)/L105,0)</f>
        <v>11</v>
      </c>
      <c r="M13" s="8" t="s">
        <v>3</v>
      </c>
      <c r="N13" s="37">
        <f>AVERAGE(D13,F13,H13,J13,L13)</f>
        <v>16.2</v>
      </c>
      <c r="O13" s="8" t="s">
        <v>3</v>
      </c>
    </row>
    <row r="14" spans="2:14" ht="15">
      <c r="B14" t="s">
        <v>20</v>
      </c>
      <c r="D14" s="3">
        <f>ROUND(AVERAGE(D108:D109)/AVERAGE(D112,F112),3)</f>
        <v>1.689</v>
      </c>
      <c r="E14" s="3"/>
      <c r="F14" s="3">
        <f>ROUND(AVERAGE(F108:F109)/AVERAGE(F112,H112),3)</f>
        <v>1.537</v>
      </c>
      <c r="G14" s="3"/>
      <c r="H14" s="3">
        <f>ROUND(AVERAGE(H108:H109)/AVERAGE(H112,J112),3)</f>
        <v>1.319</v>
      </c>
      <c r="I14" s="3"/>
      <c r="J14" s="3">
        <f>ROUND(AVERAGE(J108:J109)/AVERAGE(J112,L112),3)</f>
        <v>1.311</v>
      </c>
      <c r="K14" s="3"/>
      <c r="L14" s="3">
        <f>ROUND(AVERAGE(L108:L109)/AVERAGE(L112,N112),3)</f>
        <v>1.362</v>
      </c>
      <c r="M14" s="3"/>
      <c r="N14" s="6">
        <f>AVERAGE(D14,F14,H14,J14,L14)</f>
        <v>1.4436</v>
      </c>
    </row>
    <row r="15" spans="2:14" ht="15">
      <c r="B15" t="s">
        <v>9</v>
      </c>
      <c r="D15" s="3">
        <f>ROUND(D106/AVERAGE(D108:D109),3)</f>
        <v>0.037</v>
      </c>
      <c r="E15" s="3"/>
      <c r="F15" s="3">
        <f>ROUND(F106/AVERAGE(F108:F109),3)</f>
        <v>0.038</v>
      </c>
      <c r="G15" s="3"/>
      <c r="H15" s="3">
        <f>ROUND(H106/AVERAGE(H108:H109),3)</f>
        <v>0.046</v>
      </c>
      <c r="I15" s="3"/>
      <c r="J15" s="3">
        <f>ROUND(J106/AVERAGE(J108:J109),3)</f>
        <v>0.047</v>
      </c>
      <c r="K15" s="3"/>
      <c r="L15" s="3">
        <f>ROUND(L106/AVERAGE(L108:L109),3)</f>
        <v>0.048</v>
      </c>
      <c r="M15" s="3"/>
      <c r="N15" s="6">
        <f>AVERAGE(D15,F15,H15,J15,L15)</f>
        <v>0.043199999999999995</v>
      </c>
    </row>
    <row r="16" spans="2:14" ht="15">
      <c r="B16" t="s">
        <v>10</v>
      </c>
      <c r="D16" s="3">
        <f>ROUND(D96/D66,3)</f>
        <v>0.64</v>
      </c>
      <c r="E16" s="3"/>
      <c r="F16" s="3">
        <f>ROUND(F96/F66,3)</f>
        <v>0.716</v>
      </c>
      <c r="G16" s="3"/>
      <c r="H16" s="3">
        <f>ROUND(H96/H66,3)</f>
        <v>1.074</v>
      </c>
      <c r="I16" s="3"/>
      <c r="J16" s="3">
        <f>ROUND(J96/J66,3)</f>
        <v>0.699</v>
      </c>
      <c r="K16" s="3"/>
      <c r="L16" s="3">
        <f>ROUND(L96/L66,3)</f>
        <v>0.511</v>
      </c>
      <c r="M16" s="3"/>
      <c r="N16" s="6">
        <f>AVERAGE(D16,F16,H16,J16,L16)</f>
        <v>0.728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0.521</v>
      </c>
      <c r="E20" s="3"/>
      <c r="F20" s="3">
        <f>ROUND((+F76+F79)/F8,3)</f>
        <v>0.543</v>
      </c>
      <c r="G20" s="3"/>
      <c r="H20" s="3">
        <f>ROUND((+H76+H79)/H8,3)</f>
        <v>0.563</v>
      </c>
      <c r="I20" s="3"/>
      <c r="J20" s="3">
        <f>ROUND((+J76+J79)/J8,3)</f>
        <v>0.615</v>
      </c>
      <c r="K20" s="3"/>
      <c r="L20" s="3">
        <f>ROUND((+L76+L79)/L8,3)</f>
        <v>0.621</v>
      </c>
      <c r="M20" s="3"/>
      <c r="N20" s="6">
        <f>AVERAGE(D20,F20,H20,J20,L20)</f>
        <v>0.5726</v>
      </c>
    </row>
    <row r="21" spans="2:14" ht="15">
      <c r="B21" s="38" t="s">
        <v>108</v>
      </c>
      <c r="D21" s="3">
        <f>ROUND((SUM(D69:D75)+D81)/D8,3)</f>
        <v>0.009</v>
      </c>
      <c r="E21" s="3"/>
      <c r="F21" s="3">
        <f>ROUND((SUM(F69:F75)+F81)/F8,3)</f>
        <v>0.017</v>
      </c>
      <c r="G21" s="3"/>
      <c r="H21" s="3">
        <f>ROUND((SUM(H69:H75)+H81)/H8,3)</f>
        <v>0.016</v>
      </c>
      <c r="I21" s="3"/>
      <c r="J21" s="3">
        <f>ROUND((SUM(J69:J75)+J81)/J8,3)</f>
        <v>0.017</v>
      </c>
      <c r="K21" s="3"/>
      <c r="L21" s="3">
        <f>ROUND((SUM(L69:L75)+L81)/L8,3)</f>
        <v>0.034</v>
      </c>
      <c r="M21" s="3"/>
      <c r="N21" s="6">
        <f>AVERAGE(D21,F21,H21,J21,L21)</f>
        <v>0.0186</v>
      </c>
    </row>
    <row r="22" spans="2:14" ht="18">
      <c r="B22" s="39" t="s">
        <v>109</v>
      </c>
      <c r="D22" s="4">
        <f>ROUND((D68-D103)/D8,3)</f>
        <v>0.47</v>
      </c>
      <c r="E22" s="3"/>
      <c r="F22" s="4">
        <f>ROUND((F68-F103)/F8,3)</f>
        <v>0.441</v>
      </c>
      <c r="G22" s="3"/>
      <c r="H22" s="4">
        <f>ROUND((H68-H103)/H8,3)</f>
        <v>0.421</v>
      </c>
      <c r="I22" s="3"/>
      <c r="J22" s="4">
        <f>ROUND((J68-J103)/J8,3)</f>
        <v>0.368</v>
      </c>
      <c r="K22" s="3"/>
      <c r="L22" s="4">
        <f>ROUND((L68-L103)/L8,3)</f>
        <v>0.345</v>
      </c>
      <c r="M22" s="3"/>
      <c r="N22" s="9">
        <f>AVERAGE(D22,F22,H22,J22,L22)</f>
        <v>0.409</v>
      </c>
    </row>
    <row r="23" spans="4:14" ht="15.75" thickBot="1">
      <c r="D23" s="5">
        <f>SUM(D20:D22)</f>
        <v>1</v>
      </c>
      <c r="E23" s="3"/>
      <c r="F23" s="5">
        <f>SUM(F20:F22)</f>
        <v>1.0010000000000001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1.0002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0.538</v>
      </c>
      <c r="E25" s="3"/>
      <c r="F25" s="3">
        <f>ROUND((+F76+F79+F80)/F10,3)</f>
        <v>0.546</v>
      </c>
      <c r="G25" s="3"/>
      <c r="H25" s="3">
        <f>ROUND((+H76+H79+H80)/H10,3)</f>
        <v>0.573</v>
      </c>
      <c r="I25" s="3"/>
      <c r="J25" s="3">
        <f>ROUND((+J76+J79+J80)/J10,3)</f>
        <v>0.634</v>
      </c>
      <c r="K25" s="3"/>
      <c r="L25" s="3">
        <f>ROUND((+L76+L79+L80)/L10,3)</f>
        <v>0.631</v>
      </c>
      <c r="M25" s="3"/>
      <c r="N25" s="6">
        <f>AVERAGE(D25,F25,H25,J25,L25)</f>
        <v>0.5843999999999999</v>
      </c>
    </row>
    <row r="26" spans="2:14" ht="15">
      <c r="B26" s="38" t="s">
        <v>108</v>
      </c>
      <c r="D26" s="3">
        <f>ROUND((SUM(D69:D75)+D81)/D10,3)</f>
        <v>0.009</v>
      </c>
      <c r="E26" s="3"/>
      <c r="F26" s="3">
        <f>ROUND((SUM(F69:F75)+F81)/F10,3)</f>
        <v>0.016</v>
      </c>
      <c r="G26" s="3"/>
      <c r="H26" s="3">
        <f>ROUND((SUM(H69:H75)+H81)/H10,3)</f>
        <v>0.016</v>
      </c>
      <c r="I26" s="3"/>
      <c r="J26" s="3">
        <f>ROUND((SUM(J69:J75)+J81)/J10,3)</f>
        <v>0.016</v>
      </c>
      <c r="K26" s="3"/>
      <c r="L26" s="3">
        <f>ROUND((SUM(L69:L75)+L81)/L10,3)</f>
        <v>0.034</v>
      </c>
      <c r="M26" s="3"/>
      <c r="N26" s="6">
        <f>AVERAGE(D26,F26,H26,J26,L26)</f>
        <v>0.0182</v>
      </c>
    </row>
    <row r="27" spans="2:14" ht="18">
      <c r="B27" s="39" t="s">
        <v>109</v>
      </c>
      <c r="D27" s="4">
        <f>ROUND((D68-D103)/D10,3)</f>
        <v>0.453</v>
      </c>
      <c r="E27" s="3"/>
      <c r="F27" s="4">
        <f>ROUND((F68-F103)/F10,3)</f>
        <v>0.437</v>
      </c>
      <c r="G27" s="3"/>
      <c r="H27" s="4">
        <f>ROUND((H68-H103)/H10,3)</f>
        <v>0.411</v>
      </c>
      <c r="I27" s="3"/>
      <c r="J27" s="4">
        <f>ROUND((J68-J103)/J10,3)</f>
        <v>0.35</v>
      </c>
      <c r="K27" s="3"/>
      <c r="L27" s="4">
        <f>ROUND((L68-L103)/L10,3)</f>
        <v>0.335</v>
      </c>
      <c r="M27" s="3"/>
      <c r="N27" s="9">
        <f>AVERAGE(D27,F27,H27,J27,L27)</f>
        <v>0.39719999999999994</v>
      </c>
    </row>
    <row r="28" spans="4:14" ht="15.75" thickBot="1">
      <c r="D28" s="5">
        <f>SUM(D25:D27)</f>
        <v>1</v>
      </c>
      <c r="E28" s="3"/>
      <c r="F28" s="5">
        <f>SUM(F25:F27)</f>
        <v>0.9990000000000001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0.9998000000000001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0.096</v>
      </c>
      <c r="E30" s="3"/>
      <c r="F30" s="3">
        <f>ROUND(+F66/(((F68-F103)+(H68-H103))/2),3)</f>
        <v>0.1</v>
      </c>
      <c r="G30" s="3"/>
      <c r="H30" s="3">
        <f>ROUND(+H66/(((H68-H103)+(J68-J103))/2),3)</f>
        <v>0.051</v>
      </c>
      <c r="I30" s="3"/>
      <c r="J30" s="3">
        <f>ROUND(+J66/(((J68-J103)+(L68-L103))/2),3)</f>
        <v>0.082</v>
      </c>
      <c r="K30" s="3"/>
      <c r="L30" s="3">
        <f>ROUND(+L66/(((L68-L103)+(N68))/2),3)</f>
        <v>0.107</v>
      </c>
      <c r="M30" s="3"/>
      <c r="N30" s="6">
        <f>AVERAGE(D30,F30,H30,J30,L30)</f>
        <v>0.0872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0.826</v>
      </c>
      <c r="E32" s="3"/>
      <c r="F32" s="3">
        <f>ROUND((+F58-F57)/F56,3)</f>
        <v>0.819</v>
      </c>
      <c r="G32" s="3"/>
      <c r="H32" s="3">
        <f>ROUND((+H58-H57)/H56,3)</f>
        <v>0.866</v>
      </c>
      <c r="I32" s="3"/>
      <c r="J32" s="3">
        <f>ROUND((+J58-J57)/J56,3)</f>
        <v>0.816</v>
      </c>
      <c r="K32" s="3"/>
      <c r="L32" s="3">
        <f>ROUND((+L58-L57)/L56,3)</f>
        <v>0.789</v>
      </c>
      <c r="M32" s="3"/>
      <c r="N32" s="6">
        <f>AVERAGE(D32,F32,H32,J32,L32)</f>
        <v>0.8231999999999999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3.48</v>
      </c>
      <c r="E35" s="8" t="s">
        <v>3</v>
      </c>
      <c r="F35" s="8">
        <f>ROUND(((+F66+F65+F64+F63+F61+F59+F57)/F61),2)</f>
        <v>3.33</v>
      </c>
      <c r="G35" s="8" t="s">
        <v>3</v>
      </c>
      <c r="H35" s="8">
        <f>ROUND(((+H66+H65+H64+H63+H61+H59+H57)/H61),2)</f>
        <v>2.09</v>
      </c>
      <c r="I35" s="8" t="s">
        <v>3</v>
      </c>
      <c r="J35" s="8">
        <f>ROUND(((+J66+J65+J64+J63+J61+J59+J57)/J61),2)</f>
        <v>2.4</v>
      </c>
      <c r="K35" s="8" t="s">
        <v>3</v>
      </c>
      <c r="L35" s="8">
        <f>ROUND(((+L66+L65+L64+L63+L61+L59+L57)/L61),2)</f>
        <v>3.31</v>
      </c>
      <c r="M35" s="8" t="s">
        <v>3</v>
      </c>
      <c r="N35" s="31">
        <f>AVERAGE(D35,F35,H35,J35,L35)</f>
        <v>2.922</v>
      </c>
      <c r="O35" t="s">
        <v>3</v>
      </c>
    </row>
    <row r="36" spans="2:15" ht="15">
      <c r="B36" t="s">
        <v>21</v>
      </c>
      <c r="D36" s="8">
        <f>ROUND(((+D66+D65+D64+D63+D61)/(D61)),2)</f>
        <v>2.34</v>
      </c>
      <c r="E36" s="8" t="s">
        <v>3</v>
      </c>
      <c r="F36" s="8">
        <f>ROUND(((+F66+F65+F64+F63+F61)/(F61)),2)</f>
        <v>2.33</v>
      </c>
      <c r="G36" s="8" t="s">
        <v>3</v>
      </c>
      <c r="H36" s="8">
        <f>ROUND(((+H66+H65+H64+H63+H61)/(H61)),2)</f>
        <v>1.58</v>
      </c>
      <c r="I36" s="8" t="s">
        <v>3</v>
      </c>
      <c r="J36" s="8">
        <f>ROUND(((+J66+J65+J64+J63+J61)/(J61)),2)</f>
        <v>1.78</v>
      </c>
      <c r="K36" s="8" t="s">
        <v>3</v>
      </c>
      <c r="L36" s="8">
        <f>ROUND(((+L66+L65+L64+L63+L61)/(L61)),2)</f>
        <v>2.4</v>
      </c>
      <c r="M36" s="8" t="s">
        <v>3</v>
      </c>
      <c r="N36" s="31">
        <f>AVERAGE(D36,F36,H36,J36,L36)</f>
        <v>2.086</v>
      </c>
      <c r="O36" t="s">
        <v>3</v>
      </c>
    </row>
    <row r="37" spans="2:15" ht="15">
      <c r="B37" t="s">
        <v>14</v>
      </c>
      <c r="D37" s="8">
        <f>ROUND(((+D66+D65+D64+D63+D61)/(D61+D63+D64+D65)),2)</f>
        <v>2.29</v>
      </c>
      <c r="E37" s="8" t="s">
        <v>3</v>
      </c>
      <c r="F37" s="8">
        <f>ROUND(((+F66+F65+F64+F63+F61)/(F61+F63+F64+F65)),2)</f>
        <v>2.26</v>
      </c>
      <c r="G37" s="8" t="s">
        <v>3</v>
      </c>
      <c r="H37" s="8">
        <f>ROUND(((+H66+H65+H64+H63+H61)/(H61+H63+H64+H65)),2)</f>
        <v>1.5</v>
      </c>
      <c r="I37" s="8" t="s">
        <v>3</v>
      </c>
      <c r="J37" s="8">
        <f>ROUND(((+J66+J65+J64+J63+J61)/(J61+J63+J64+J65)),2)</f>
        <v>1.64</v>
      </c>
      <c r="K37" s="8" t="s">
        <v>3</v>
      </c>
      <c r="L37" s="8">
        <f>ROUND(((+L66+L65+L64+L63+L61)/(L61+L63+L64+L65)),2)</f>
        <v>2.11</v>
      </c>
      <c r="M37" s="8" t="s">
        <v>3</v>
      </c>
      <c r="N37" s="31">
        <f>AVERAGE(D37,F37,H37,J37,L37)</f>
        <v>1.9599999999999997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3.46</v>
      </c>
      <c r="E40" s="8" t="s">
        <v>3</v>
      </c>
      <c r="F40" s="8">
        <f>ROUND(((+F66+F65+F64+F63-F62+F61+F59+F57)/F61),2)</f>
        <v>3.3</v>
      </c>
      <c r="G40" s="8" t="s">
        <v>3</v>
      </c>
      <c r="H40" s="8">
        <f>ROUND(((+H66+H65+H64+H63-H62+H61+H59+H57)/H61),2)</f>
        <v>2.05</v>
      </c>
      <c r="I40" s="8" t="s">
        <v>3</v>
      </c>
      <c r="J40" s="8">
        <f>ROUND(((+J66+J65+J64+J63-J62+J61+J59+J57)/J61),2)</f>
        <v>2.37</v>
      </c>
      <c r="K40" s="8" t="s">
        <v>3</v>
      </c>
      <c r="L40" s="8">
        <f>ROUND(((+L66+L65+L64+L63-L62+L61+L59+L57)/L61),2)</f>
        <v>3.25</v>
      </c>
      <c r="M40" s="8" t="s">
        <v>3</v>
      </c>
      <c r="N40" s="31">
        <f>AVERAGE(D40,F40,H40,J40,L40)</f>
        <v>2.886</v>
      </c>
      <c r="O40" t="s">
        <v>3</v>
      </c>
    </row>
    <row r="41" spans="2:15" ht="15">
      <c r="B41" t="s">
        <v>21</v>
      </c>
      <c r="D41" s="8">
        <f>ROUND(((+D66+D65+D64+D63-D62+D61)/D61),2)</f>
        <v>2.31</v>
      </c>
      <c r="E41" s="8" t="s">
        <v>3</v>
      </c>
      <c r="F41" s="8">
        <f>ROUND(((+F66+F65+F64+F63-F62+F61)/F61),2)</f>
        <v>2.3</v>
      </c>
      <c r="G41" s="8" t="s">
        <v>3</v>
      </c>
      <c r="H41" s="8">
        <f>ROUND(((+H66+H65+H64+H63-H62+H61)/H61),2)</f>
        <v>1.54</v>
      </c>
      <c r="I41" s="8" t="s">
        <v>3</v>
      </c>
      <c r="J41" s="8">
        <f>ROUND(((+J66+J65+J64+J63-J62+J61)/J61),2)</f>
        <v>1.75</v>
      </c>
      <c r="K41" s="8" t="s">
        <v>3</v>
      </c>
      <c r="L41" s="8">
        <f>ROUND(((+L66+L65+L64+L63-L62+L61)/L61),2)</f>
        <v>2.33</v>
      </c>
      <c r="M41" s="8" t="s">
        <v>3</v>
      </c>
      <c r="N41" s="31">
        <f>AVERAGE(D41,F41,H41,J41,L41)</f>
        <v>2.0460000000000003</v>
      </c>
      <c r="O41" t="s">
        <v>3</v>
      </c>
    </row>
    <row r="42" spans="2:15" ht="15">
      <c r="B42" t="s">
        <v>14</v>
      </c>
      <c r="D42" s="8">
        <f>ROUND(((+D66+D65+D64+D63-D62+D61)/(D61+D63+D64+D65)),2)</f>
        <v>2.26</v>
      </c>
      <c r="E42" s="8" t="s">
        <v>3</v>
      </c>
      <c r="F42" s="8">
        <f>ROUND(((+F66+F65+F64+F63-F62+F61)/(F61+F63+F64+F65)),2)</f>
        <v>2.23</v>
      </c>
      <c r="G42" s="8" t="s">
        <v>3</v>
      </c>
      <c r="H42" s="8">
        <f>ROUND(((+H66+H65+H64+H63-H62+H61)/(H61+H63+H64+H65)),2)</f>
        <v>1.46</v>
      </c>
      <c r="I42" s="8" t="s">
        <v>3</v>
      </c>
      <c r="J42" s="8">
        <f>ROUND(((+J66+J65+J64+J63-J62+J61)/(J61+J63+J64+J65)),2)</f>
        <v>1.61</v>
      </c>
      <c r="K42" s="8" t="s">
        <v>3</v>
      </c>
      <c r="L42" s="8">
        <f>ROUND(((+L66+L65+L64+L63-L62+L61)/(L61+L63+L64+L65)),2)</f>
        <v>2.05</v>
      </c>
      <c r="M42" s="8" t="s">
        <v>3</v>
      </c>
      <c r="N42" s="31">
        <f>AVERAGE(D42,F42,H42,J42,L42)</f>
        <v>1.922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0.022</v>
      </c>
      <c r="E45" s="14"/>
      <c r="F45" s="14">
        <f>ROUND(F62/F66,3)</f>
        <v>0.029</v>
      </c>
      <c r="G45" s="14"/>
      <c r="H45" s="14">
        <f>ROUND(H62/H66,3)</f>
        <v>0.076</v>
      </c>
      <c r="I45" s="14"/>
      <c r="J45" s="14">
        <f>ROUND(J62/J66,3)</f>
        <v>0.039</v>
      </c>
      <c r="K45" s="14"/>
      <c r="L45" s="14">
        <f>ROUND(L62/L66,3)</f>
        <v>0.054</v>
      </c>
      <c r="M45" s="3"/>
      <c r="N45" s="6">
        <f aca="true" t="shared" si="0" ref="N45:N50">AVERAGE(D45,F45,H45,J45,L45)</f>
        <v>0.044</v>
      </c>
    </row>
    <row r="46" spans="2:14" ht="15">
      <c r="B46" t="s">
        <v>17</v>
      </c>
      <c r="D46" s="21">
        <f>ROUND((D57+D59)/(D57+D59+D66+D63+D64+D65),3)</f>
        <v>0.459</v>
      </c>
      <c r="E46" s="22"/>
      <c r="F46" s="21">
        <f>ROUND((F57+F59)/(F57+F59+F66+F63+F64+F65),3)</f>
        <v>0.428</v>
      </c>
      <c r="G46" s="22"/>
      <c r="H46" s="21">
        <f>ROUND((H57+H59)/(H57+H59+H66+H63+H64+H65),3)</f>
        <v>0.466</v>
      </c>
      <c r="I46" s="22"/>
      <c r="J46" s="21">
        <f>ROUND((J57+J59)/(J57+J59+J66+J63+J64+J65),3)</f>
        <v>0.443</v>
      </c>
      <c r="K46" s="22"/>
      <c r="L46" s="21">
        <f>ROUND((L57+L59)/(L57+L59+L66+L63+L64+L65),3)</f>
        <v>0.395</v>
      </c>
      <c r="N46" s="6">
        <f t="shared" si="0"/>
        <v>0.4382</v>
      </c>
    </row>
    <row r="47" spans="2:14" ht="18">
      <c r="B47" s="40" t="s">
        <v>115</v>
      </c>
      <c r="D47" s="14">
        <f>ROUND(((+D82+D83+D84+D85+D86-D87+D88-D90-D91)/(+D89-D87)),3)</f>
        <v>1.77</v>
      </c>
      <c r="E47" s="15"/>
      <c r="F47" s="14">
        <f>ROUND(((+F82+F83+F84+F85+F86-F87+F88-F90-F91)/(+F89-F87)),3)</f>
        <v>2.233</v>
      </c>
      <c r="G47" s="15"/>
      <c r="H47" s="14">
        <f>ROUND(((+H82+H83+H84+H85+H86-H87+H88-H90-H91)/(+H89-H87)),3)</f>
        <v>1.554</v>
      </c>
      <c r="I47" s="15"/>
      <c r="J47" s="14">
        <f>ROUND(((+J82+J83+J84+J85+J86-J87+J88-J90-J91)/(+J89-J87)),3)</f>
        <v>1.373</v>
      </c>
      <c r="K47" s="15"/>
      <c r="L47" s="14">
        <f>ROUND(((+L82+L83+L84+L85+L86-L87+L88-L90-L91)/(+L89-L87)),3)</f>
        <v>1.2</v>
      </c>
      <c r="N47" s="6">
        <f t="shared" si="0"/>
        <v>1.6260000000000001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0.243</v>
      </c>
      <c r="E48" s="15"/>
      <c r="F48" s="14">
        <f>ROUND(((+F82+F83+F84+F85+F86-F87+F88)/(AVERAGE(F76,H76)+AVERAGE(F79,H79)+AVERAGE(F80,H80))),3)</f>
        <v>0.205</v>
      </c>
      <c r="G48" s="15"/>
      <c r="H48" s="14">
        <f>ROUND(((+H82+H83+H84+H85+H86-H87+H88)/(AVERAGE(H76,J76)+AVERAGE(H79,J79)+AVERAGE(H80,J80))),3)</f>
        <v>0.137</v>
      </c>
      <c r="I48" s="15"/>
      <c r="J48" s="14">
        <f>ROUND(((+J82+J83+J84+J85+J86-J87+J88)/(AVERAGE(J76,L76)+AVERAGE(J79,L79)+AVERAGE(J80,L80))),3)</f>
        <v>0.128</v>
      </c>
      <c r="K48" s="15"/>
      <c r="L48" s="14">
        <f>ROUND(((+L82+L83+L84+L85+L86-L87+L88)/(AVERAGE(L76,N76)+AVERAGE(L79,N79)+AVERAGE(L80,N80))),3)</f>
        <v>0.128</v>
      </c>
      <c r="N48" s="6">
        <f t="shared" si="0"/>
        <v>0.1682</v>
      </c>
    </row>
    <row r="49" spans="2:15" ht="18">
      <c r="B49" s="40" t="s">
        <v>117</v>
      </c>
      <c r="D49" s="32">
        <f>ROUND(((+D82+D83+D84+D85+D86-D87+D88+D92)/D61),2)</f>
        <v>5.07</v>
      </c>
      <c r="E49" t="s">
        <v>3</v>
      </c>
      <c r="F49" s="32">
        <f>ROUND(((+F82+F83+F84+F85+F86-F87+F88+F92)/F61),2)</f>
        <v>4.6</v>
      </c>
      <c r="G49" t="s">
        <v>3</v>
      </c>
      <c r="H49" s="32">
        <f>ROUND(((+H82+H83+H84+H85+H86-H87+H88+H92)/H61),2)</f>
        <v>3.14</v>
      </c>
      <c r="I49" t="s">
        <v>3</v>
      </c>
      <c r="J49" s="32">
        <f>ROUND(((+J82+J83+J84+J85+J86-J87+J88+J92)/J61),2)</f>
        <v>2.95</v>
      </c>
      <c r="K49" t="s">
        <v>3</v>
      </c>
      <c r="L49" s="32">
        <f>ROUND(((+L82+L83+L84+L85+L86-L87+L88+L92)/L61),2)</f>
        <v>3.43</v>
      </c>
      <c r="M49" t="s">
        <v>3</v>
      </c>
      <c r="N49" s="33">
        <f t="shared" si="0"/>
        <v>3.838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4.92</v>
      </c>
      <c r="E50" t="s">
        <v>3</v>
      </c>
      <c r="F50" s="32">
        <f>ROUND(((+F82+F83+F84+F85+F86-F87+F88-F91)/+F90),2)</f>
        <v>4.85</v>
      </c>
      <c r="G50" t="s">
        <v>3</v>
      </c>
      <c r="H50" s="32">
        <f>ROUND(((+H82+H83+H84+H85+H86-H87+H88-H91)/+H90),2)</f>
        <v>3.94</v>
      </c>
      <c r="I50" t="s">
        <v>3</v>
      </c>
      <c r="J50" s="32">
        <f>ROUND(((+J82+J83+J84+J85+J86-J87+J88-J91)/+J90),2)</f>
        <v>4.12</v>
      </c>
      <c r="K50" t="s">
        <v>3</v>
      </c>
      <c r="L50" s="32">
        <f>ROUND(((+L82+L83+L84+L85+L86-L87+L88-L91)/+L90),2)</f>
        <v>4.06</v>
      </c>
      <c r="M50" t="s">
        <v>3</v>
      </c>
      <c r="N50" s="33">
        <f t="shared" si="0"/>
        <v>4.377999999999999</v>
      </c>
      <c r="O50" t="s">
        <v>3</v>
      </c>
    </row>
    <row r="52" ht="15">
      <c r="A52" t="s">
        <v>4</v>
      </c>
    </row>
    <row r="54" spans="1:14" ht="15.75">
      <c r="A54" s="23" t="s">
        <v>86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11989</v>
      </c>
      <c r="E56" s="26"/>
      <c r="F56" s="26">
        <v>12453.046</v>
      </c>
      <c r="G56" s="26"/>
      <c r="H56" s="26">
        <v>12307.047</v>
      </c>
      <c r="I56" s="26"/>
      <c r="J56" s="26">
        <v>12247.401</v>
      </c>
      <c r="K56" s="26"/>
      <c r="L56" s="26">
        <v>7999.362</v>
      </c>
      <c r="M56" s="26"/>
      <c r="N56" s="26">
        <v>7028.961</v>
      </c>
    </row>
    <row r="57" spans="1:14" ht="15">
      <c r="A57" s="24" t="s">
        <v>23</v>
      </c>
      <c r="B57" s="24"/>
      <c r="C57" s="24"/>
      <c r="D57" s="26">
        <v>754</v>
      </c>
      <c r="E57" s="26"/>
      <c r="F57" s="26">
        <v>670.922</v>
      </c>
      <c r="G57" s="26"/>
      <c r="H57" s="26">
        <v>405.959</v>
      </c>
      <c r="I57" s="26"/>
      <c r="J57" s="26">
        <v>563.076</v>
      </c>
      <c r="K57" s="26"/>
      <c r="L57" s="26">
        <v>474.457</v>
      </c>
      <c r="M57" s="26"/>
      <c r="N57" s="26">
        <v>376.802</v>
      </c>
    </row>
    <row r="58" spans="1:14" ht="15">
      <c r="A58" s="24" t="s">
        <v>24</v>
      </c>
      <c r="B58" s="24"/>
      <c r="C58" s="24"/>
      <c r="D58" s="26">
        <v>10655</v>
      </c>
      <c r="E58" s="26"/>
      <c r="F58" s="26">
        <v>10876.019</v>
      </c>
      <c r="G58" s="26"/>
      <c r="H58" s="26">
        <v>11068.347</v>
      </c>
      <c r="I58" s="26"/>
      <c r="J58" s="26">
        <v>10558.816</v>
      </c>
      <c r="K58" s="26"/>
      <c r="L58" s="26">
        <v>6788.697</v>
      </c>
      <c r="M58" s="26"/>
      <c r="N58" s="26">
        <v>5900.856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1530</v>
      </c>
      <c r="E60" s="26"/>
      <c r="F60" s="26">
        <v>1540.556</v>
      </c>
      <c r="G60" s="26"/>
      <c r="H60" s="26">
        <v>1233.649</v>
      </c>
      <c r="I60" s="26"/>
      <c r="J60" s="26">
        <v>1594.862</v>
      </c>
      <c r="K60" s="26"/>
      <c r="L60" s="26">
        <v>1210.665</v>
      </c>
      <c r="M60" s="26"/>
      <c r="N60" s="26">
        <v>1128.105</v>
      </c>
    </row>
    <row r="61" spans="1:14" ht="15">
      <c r="A61" s="24" t="s">
        <v>27</v>
      </c>
      <c r="B61" s="24"/>
      <c r="C61" s="24"/>
      <c r="D61" s="26">
        <v>661</v>
      </c>
      <c r="E61" s="26"/>
      <c r="F61" s="26">
        <v>670.945</v>
      </c>
      <c r="G61" s="26"/>
      <c r="H61" s="26">
        <v>801.184</v>
      </c>
      <c r="I61" s="26"/>
      <c r="J61" s="26">
        <v>911.109</v>
      </c>
      <c r="K61" s="26"/>
      <c r="L61" s="26">
        <v>519.131</v>
      </c>
      <c r="M61" s="26"/>
      <c r="N61" s="26">
        <v>493.473</v>
      </c>
    </row>
    <row r="62" spans="1:14" ht="15">
      <c r="A62" s="24" t="s">
        <v>28</v>
      </c>
      <c r="B62" s="24"/>
      <c r="C62" s="24"/>
      <c r="D62" s="26">
        <v>19</v>
      </c>
      <c r="E62" s="26"/>
      <c r="F62" s="26">
        <v>25.581</v>
      </c>
      <c r="G62" s="26"/>
      <c r="H62" s="26">
        <v>31.9</v>
      </c>
      <c r="I62" s="26"/>
      <c r="J62" s="26">
        <v>24.474</v>
      </c>
      <c r="K62" s="26"/>
      <c r="L62" s="26">
        <v>35.473</v>
      </c>
      <c r="M62" s="26"/>
      <c r="N62" s="26">
        <v>27.059</v>
      </c>
    </row>
    <row r="63" spans="1:14" ht="15">
      <c r="A63" s="24" t="s">
        <v>29</v>
      </c>
      <c r="B63" s="24"/>
      <c r="C63" s="24"/>
      <c r="D63" s="26">
        <v>15</v>
      </c>
      <c r="E63" s="26"/>
      <c r="F63" s="26">
        <v>21.413</v>
      </c>
      <c r="G63" s="26"/>
      <c r="H63" s="26">
        <v>42.369</v>
      </c>
      <c r="I63" s="26"/>
      <c r="J63" s="26">
        <v>78.947</v>
      </c>
      <c r="K63" s="26"/>
      <c r="L63" s="26">
        <v>72.061</v>
      </c>
      <c r="M63" s="26"/>
      <c r="N63" s="26">
        <v>62.721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873</v>
      </c>
      <c r="E66" s="26"/>
      <c r="F66" s="26">
        <v>873.779</v>
      </c>
      <c r="G66" s="26"/>
      <c r="H66" s="26">
        <v>421.996</v>
      </c>
      <c r="I66" s="26"/>
      <c r="J66" s="26">
        <v>629.28</v>
      </c>
      <c r="K66" s="26"/>
      <c r="L66" s="26">
        <v>654.946</v>
      </c>
      <c r="M66" s="26"/>
      <c r="N66" s="26">
        <v>598.97</v>
      </c>
    </row>
    <row r="67" spans="1:14" ht="15">
      <c r="A67" s="24" t="s">
        <v>33</v>
      </c>
      <c r="B67" s="24"/>
      <c r="C67" s="24"/>
      <c r="D67" s="26">
        <v>2.66</v>
      </c>
      <c r="E67" s="26"/>
      <c r="F67" s="26">
        <v>2.67</v>
      </c>
      <c r="G67" s="26"/>
      <c r="H67" s="26">
        <v>1.39</v>
      </c>
      <c r="I67" s="26"/>
      <c r="J67" s="26">
        <v>2.15</v>
      </c>
      <c r="K67" s="26"/>
      <c r="L67" s="26">
        <v>2.85</v>
      </c>
      <c r="M67" s="26"/>
      <c r="N67" s="26">
        <v>2.69</v>
      </c>
    </row>
    <row r="68" spans="1:14" ht="15">
      <c r="A68" s="24" t="s">
        <v>34</v>
      </c>
      <c r="B68" s="24"/>
      <c r="C68" s="24"/>
      <c r="D68" s="26">
        <v>9188</v>
      </c>
      <c r="E68" s="26"/>
      <c r="F68" s="26">
        <v>8589.294</v>
      </c>
      <c r="G68" s="26"/>
      <c r="H68" s="26">
        <v>8289.341</v>
      </c>
      <c r="I68" s="26"/>
      <c r="J68" s="26">
        <v>7120.049</v>
      </c>
      <c r="K68" s="26"/>
      <c r="L68" s="26">
        <v>7398.599</v>
      </c>
      <c r="M68" s="26"/>
      <c r="N68" s="26">
        <v>4653.126</v>
      </c>
    </row>
    <row r="69" spans="1:14" ht="15">
      <c r="A69" s="24" t="s">
        <v>35</v>
      </c>
      <c r="B69" s="24"/>
      <c r="C69" s="24"/>
      <c r="D69" s="26">
        <v>184</v>
      </c>
      <c r="E69" s="26"/>
      <c r="F69" s="26">
        <v>335.123</v>
      </c>
      <c r="G69" s="26"/>
      <c r="H69" s="26">
        <v>335.123</v>
      </c>
      <c r="I69" s="26"/>
      <c r="J69" s="26">
        <v>353.644</v>
      </c>
      <c r="K69" s="26"/>
      <c r="L69" s="26">
        <v>545.6</v>
      </c>
      <c r="M69" s="26"/>
      <c r="N69" s="26">
        <v>689.5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8155</v>
      </c>
      <c r="E76" s="26"/>
      <c r="F76" s="26">
        <v>10013.349</v>
      </c>
      <c r="G76" s="26"/>
      <c r="H76" s="26">
        <v>9789.066</v>
      </c>
      <c r="I76" s="26"/>
      <c r="J76" s="26">
        <v>11282.083</v>
      </c>
      <c r="K76" s="26"/>
      <c r="L76" s="26">
        <v>11962.763</v>
      </c>
      <c r="M76" s="26"/>
      <c r="N76" s="26">
        <v>5862.048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17527</v>
      </c>
      <c r="E78" s="26"/>
      <c r="F78" s="26">
        <v>18937.766</v>
      </c>
      <c r="G78" s="26"/>
      <c r="H78" s="26">
        <v>18413.53</v>
      </c>
      <c r="I78" s="26"/>
      <c r="J78" s="26">
        <v>18755.776</v>
      </c>
      <c r="K78" s="26"/>
      <c r="L78" s="26">
        <v>19906.962</v>
      </c>
      <c r="M78" s="26"/>
      <c r="N78" s="26">
        <v>11204.674</v>
      </c>
    </row>
    <row r="79" spans="1:14" ht="15">
      <c r="A79" s="24" t="s">
        <v>45</v>
      </c>
      <c r="B79" s="24"/>
      <c r="C79" s="24"/>
      <c r="D79" s="26">
        <v>2043</v>
      </c>
      <c r="E79" s="26"/>
      <c r="F79" s="26">
        <v>940.944</v>
      </c>
      <c r="G79" s="26"/>
      <c r="H79" s="26">
        <v>1754.197</v>
      </c>
      <c r="I79" s="26"/>
      <c r="J79" s="26">
        <v>1701.072</v>
      </c>
      <c r="K79" s="26"/>
      <c r="L79" s="26">
        <v>1657.214</v>
      </c>
      <c r="M79" s="26"/>
      <c r="N79" s="26">
        <v>451.016</v>
      </c>
    </row>
    <row r="80" spans="1:14" ht="15">
      <c r="A80" s="24" t="s">
        <v>46</v>
      </c>
      <c r="B80" s="24"/>
      <c r="C80" s="24"/>
      <c r="D80" s="26">
        <v>731</v>
      </c>
      <c r="E80" s="26"/>
      <c r="F80" s="26">
        <v>170.489</v>
      </c>
      <c r="G80" s="26"/>
      <c r="H80" s="26">
        <v>521.54</v>
      </c>
      <c r="I80" s="26"/>
      <c r="J80" s="26">
        <v>1092.817</v>
      </c>
      <c r="K80" s="26"/>
      <c r="L80" s="26">
        <v>614.298</v>
      </c>
      <c r="M80" s="26"/>
      <c r="N80" s="26">
        <v>699.765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1.75</v>
      </c>
      <c r="K81" s="26"/>
      <c r="L81" s="26">
        <v>210.443</v>
      </c>
      <c r="M81" s="26"/>
      <c r="N81" s="26">
        <v>85.466</v>
      </c>
    </row>
    <row r="82" spans="1:14" ht="15">
      <c r="A82" s="24" t="s">
        <v>48</v>
      </c>
      <c r="B82" s="24"/>
      <c r="C82" s="24"/>
      <c r="D82" s="26">
        <v>873</v>
      </c>
      <c r="E82" s="26"/>
      <c r="F82" s="26">
        <v>873.779</v>
      </c>
      <c r="G82" s="26"/>
      <c r="H82" s="26">
        <v>421.996</v>
      </c>
      <c r="I82" s="26"/>
      <c r="J82" s="26">
        <v>629.28</v>
      </c>
      <c r="K82" s="26"/>
      <c r="L82" s="26">
        <v>654.946</v>
      </c>
      <c r="M82" s="26"/>
      <c r="N82" s="26">
        <v>598.97</v>
      </c>
    </row>
    <row r="83" spans="1:14" ht="15">
      <c r="A83" s="24" t="s">
        <v>49</v>
      </c>
      <c r="B83" s="24"/>
      <c r="C83" s="24"/>
      <c r="D83" s="26">
        <v>589</v>
      </c>
      <c r="E83" s="26"/>
      <c r="F83" s="26">
        <v>589.652</v>
      </c>
      <c r="G83" s="26"/>
      <c r="H83" s="26">
        <v>1347.762</v>
      </c>
      <c r="I83" s="26"/>
      <c r="J83" s="26">
        <v>1186.411</v>
      </c>
      <c r="K83" s="26"/>
      <c r="L83" s="26">
        <v>987.728</v>
      </c>
      <c r="M83" s="26"/>
      <c r="N83" s="26">
        <v>1047.014</v>
      </c>
    </row>
    <row r="84" spans="1:14" ht="15">
      <c r="A84" s="24" t="s">
        <v>50</v>
      </c>
      <c r="B84" s="24"/>
      <c r="C84" s="24"/>
      <c r="D84" s="26">
        <v>1371</v>
      </c>
      <c r="E84" s="26"/>
      <c r="F84" s="26">
        <v>1262.407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154</v>
      </c>
      <c r="E85" s="26"/>
      <c r="F85" s="26">
        <v>284.935</v>
      </c>
      <c r="G85" s="26"/>
      <c r="H85" s="26">
        <v>80.043</v>
      </c>
      <c r="I85" s="26"/>
      <c r="J85" s="26">
        <v>89.86</v>
      </c>
      <c r="K85" s="26"/>
      <c r="L85" s="26">
        <v>31.625</v>
      </c>
      <c r="M85" s="26"/>
      <c r="N85" s="26">
        <v>-79.429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-26.672</v>
      </c>
      <c r="G86" s="26"/>
      <c r="H86" s="26">
        <v>-26.404</v>
      </c>
      <c r="I86" s="26"/>
      <c r="J86" s="26">
        <v>-27.071</v>
      </c>
      <c r="K86" s="26"/>
      <c r="L86" s="26">
        <v>-22.545</v>
      </c>
      <c r="M86" s="26"/>
      <c r="N86" s="26">
        <v>-30.732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-303</v>
      </c>
      <c r="E88" s="26"/>
      <c r="F88" s="26">
        <v>-603.949</v>
      </c>
      <c r="G88" s="26"/>
      <c r="H88" s="26">
        <v>-39.214</v>
      </c>
      <c r="I88" s="26"/>
      <c r="J88" s="26">
        <v>-69.091</v>
      </c>
      <c r="K88" s="26"/>
      <c r="L88" s="26">
        <v>-294.384</v>
      </c>
      <c r="M88" s="26"/>
      <c r="N88" s="26">
        <v>33.894</v>
      </c>
    </row>
    <row r="89" spans="1:14" ht="15">
      <c r="A89" s="24" t="s">
        <v>54</v>
      </c>
      <c r="B89" s="24"/>
      <c r="C89" s="24"/>
      <c r="D89" s="26">
        <v>1208</v>
      </c>
      <c r="E89" s="26"/>
      <c r="F89" s="26">
        <v>846.221</v>
      </c>
      <c r="G89" s="26"/>
      <c r="H89" s="26">
        <v>856.316</v>
      </c>
      <c r="I89" s="26"/>
      <c r="J89" s="26">
        <v>997.723</v>
      </c>
      <c r="K89" s="26"/>
      <c r="L89" s="26">
        <v>852.449</v>
      </c>
      <c r="M89" s="26"/>
      <c r="N89" s="26">
        <v>587.618</v>
      </c>
    </row>
    <row r="90" spans="1:14" ht="15">
      <c r="A90" s="24" t="s">
        <v>55</v>
      </c>
      <c r="B90" s="24"/>
      <c r="C90" s="24"/>
      <c r="D90" s="26">
        <v>546</v>
      </c>
      <c r="E90" s="26"/>
      <c r="F90" s="26">
        <v>490.529</v>
      </c>
      <c r="G90" s="26"/>
      <c r="H90" s="26">
        <v>453.36</v>
      </c>
      <c r="I90" s="26"/>
      <c r="J90" s="26">
        <v>439.628</v>
      </c>
      <c r="K90" s="26"/>
      <c r="L90" s="26">
        <v>334.633</v>
      </c>
      <c r="M90" s="26"/>
      <c r="N90" s="26">
        <v>334.22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665</v>
      </c>
      <c r="E92" s="26"/>
      <c r="F92" s="26">
        <v>704.067</v>
      </c>
      <c r="G92" s="26"/>
      <c r="H92" s="26">
        <v>730.277</v>
      </c>
      <c r="I92" s="26"/>
      <c r="J92" s="26">
        <v>881.515</v>
      </c>
      <c r="K92" s="26"/>
      <c r="L92" s="26">
        <v>425.737</v>
      </c>
      <c r="M92" s="26"/>
      <c r="N92" s="26">
        <v>485.374</v>
      </c>
    </row>
    <row r="93" spans="1:14" ht="15">
      <c r="A93" s="24" t="s">
        <v>58</v>
      </c>
      <c r="B93" s="24"/>
      <c r="C93" s="24"/>
      <c r="D93" s="26">
        <v>406</v>
      </c>
      <c r="E93" s="26"/>
      <c r="F93" s="26">
        <v>512.419</v>
      </c>
      <c r="G93" s="26"/>
      <c r="H93" s="26">
        <v>161.915</v>
      </c>
      <c r="I93" s="26"/>
      <c r="J93" s="26">
        <v>389.18</v>
      </c>
      <c r="K93" s="26"/>
      <c r="L93" s="26">
        <v>433.64</v>
      </c>
      <c r="M93" s="26"/>
      <c r="N93" s="26">
        <v>512.182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559</v>
      </c>
      <c r="E96" s="26"/>
      <c r="F96" s="26">
        <v>625.697</v>
      </c>
      <c r="G96" s="26"/>
      <c r="H96" s="26">
        <v>453.36</v>
      </c>
      <c r="I96" s="26"/>
      <c r="J96" s="26">
        <v>439.628</v>
      </c>
      <c r="K96" s="26"/>
      <c r="L96" s="26">
        <v>334.633</v>
      </c>
      <c r="M96" s="26"/>
      <c r="N96" s="26">
        <v>334.22</v>
      </c>
    </row>
    <row r="97" spans="1:14" ht="15">
      <c r="A97" s="24" t="s">
        <v>60</v>
      </c>
      <c r="B97" s="24"/>
      <c r="C97" s="24"/>
      <c r="D97" s="26">
        <v>1.668</v>
      </c>
      <c r="E97" s="26"/>
      <c r="F97" s="26">
        <v>1.5</v>
      </c>
      <c r="G97" s="26"/>
      <c r="H97" s="26">
        <v>1.5</v>
      </c>
      <c r="I97" s="26"/>
      <c r="J97" s="26">
        <v>1.5</v>
      </c>
      <c r="K97" s="26"/>
      <c r="L97" s="26">
        <v>1.5</v>
      </c>
      <c r="M97" s="26"/>
      <c r="N97" s="26">
        <v>1.5</v>
      </c>
    </row>
    <row r="98" spans="1:14" ht="15">
      <c r="A98" s="24" t="s">
        <v>61</v>
      </c>
      <c r="B98" s="24"/>
      <c r="C98" s="24"/>
      <c r="D98" s="26">
        <v>1.668</v>
      </c>
      <c r="E98" s="26"/>
      <c r="F98" s="26">
        <v>1.5</v>
      </c>
      <c r="G98" s="26"/>
      <c r="H98" s="26">
        <v>1.5</v>
      </c>
      <c r="I98" s="26"/>
      <c r="J98" s="26">
        <v>1.5</v>
      </c>
      <c r="K98" s="26"/>
      <c r="L98" s="26">
        <v>1.5</v>
      </c>
      <c r="M98" s="26"/>
      <c r="N98" s="26">
        <v>1.5</v>
      </c>
    </row>
    <row r="99" spans="1:14" ht="15">
      <c r="A99" s="24" t="s">
        <v>62</v>
      </c>
      <c r="B99" s="24"/>
      <c r="C99" s="24"/>
      <c r="D99" s="26">
        <v>53.36</v>
      </c>
      <c r="E99" s="26"/>
      <c r="F99" s="26">
        <v>43.41</v>
      </c>
      <c r="G99" s="26"/>
      <c r="H99" s="26">
        <v>38.9</v>
      </c>
      <c r="I99" s="26"/>
      <c r="J99" s="26">
        <v>39.12</v>
      </c>
      <c r="K99" s="26"/>
      <c r="L99" s="26">
        <v>36.98</v>
      </c>
      <c r="M99" s="26"/>
      <c r="N99" s="26">
        <v>32.125</v>
      </c>
    </row>
    <row r="100" spans="1:14" ht="15">
      <c r="A100" s="24" t="s">
        <v>63</v>
      </c>
      <c r="B100" s="24"/>
      <c r="C100" s="24"/>
      <c r="D100" s="26">
        <v>37.7</v>
      </c>
      <c r="E100" s="26"/>
      <c r="F100" s="26">
        <v>35.24</v>
      </c>
      <c r="G100" s="26"/>
      <c r="H100" s="26">
        <v>25.82</v>
      </c>
      <c r="I100" s="26"/>
      <c r="J100" s="26">
        <v>24.85</v>
      </c>
      <c r="K100" s="26"/>
      <c r="L100" s="26">
        <v>25.1</v>
      </c>
      <c r="M100" s="26"/>
      <c r="N100" s="26">
        <v>18</v>
      </c>
    </row>
    <row r="101" spans="1:14" ht="15">
      <c r="A101" s="24" t="s">
        <v>64</v>
      </c>
      <c r="B101" s="24"/>
      <c r="C101" s="24"/>
      <c r="D101" s="26">
        <v>48.99</v>
      </c>
      <c r="E101" s="26"/>
      <c r="F101" s="26">
        <v>39.51</v>
      </c>
      <c r="G101" s="26"/>
      <c r="H101" s="26">
        <v>35.2</v>
      </c>
      <c r="I101" s="26"/>
      <c r="J101" s="26">
        <v>32.97</v>
      </c>
      <c r="K101" s="26"/>
      <c r="L101" s="26">
        <v>34.98</v>
      </c>
      <c r="M101" s="26"/>
      <c r="N101" s="26">
        <v>31.563</v>
      </c>
    </row>
    <row r="102" spans="1:14" ht="15">
      <c r="A102" s="24" t="s">
        <v>65</v>
      </c>
      <c r="B102" s="24"/>
      <c r="C102" s="24"/>
      <c r="D102" s="26">
        <v>329.836</v>
      </c>
      <c r="E102" s="26"/>
      <c r="F102" s="26">
        <v>329.836</v>
      </c>
      <c r="G102" s="26"/>
      <c r="H102" s="26">
        <v>329.836</v>
      </c>
      <c r="I102" s="26"/>
      <c r="J102" s="26">
        <v>297.636</v>
      </c>
      <c r="K102" s="26"/>
      <c r="L102" s="26">
        <v>297.636</v>
      </c>
      <c r="M102" s="26"/>
      <c r="N102" s="26">
        <v>224.532</v>
      </c>
    </row>
    <row r="103" spans="1:14" ht="15">
      <c r="A103" s="24" t="s">
        <v>106</v>
      </c>
      <c r="B103" s="24"/>
      <c r="C103" s="24"/>
      <c r="D103" s="26">
        <v>-20</v>
      </c>
      <c r="E103" s="26"/>
      <c r="F103" s="26">
        <v>-313.112</v>
      </c>
      <c r="G103" s="26"/>
      <c r="H103" s="26">
        <v>-352.649</v>
      </c>
      <c r="I103" s="26"/>
      <c r="J103" s="26">
        <v>-663.236</v>
      </c>
      <c r="K103" s="26"/>
      <c r="L103" s="26">
        <v>-169.003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2.66</v>
      </c>
      <c r="F105" s="18">
        <f>F67/F94</f>
        <v>2.67</v>
      </c>
      <c r="H105" s="18">
        <f>H67/H94</f>
        <v>1.39</v>
      </c>
      <c r="J105" s="18">
        <f>J67/J94</f>
        <v>2.15</v>
      </c>
      <c r="L105" s="18">
        <f>L67/L94</f>
        <v>2.85</v>
      </c>
      <c r="N105" s="18">
        <f>N67/N94</f>
        <v>2.69</v>
      </c>
    </row>
    <row r="106" spans="2:14" ht="15">
      <c r="B106" t="s">
        <v>60</v>
      </c>
      <c r="D106" s="18">
        <f>D97/D94</f>
        <v>1.668</v>
      </c>
      <c r="F106" s="18">
        <f>F97/F94</f>
        <v>1.5</v>
      </c>
      <c r="H106" s="18">
        <f>H97/H94</f>
        <v>1.5</v>
      </c>
      <c r="J106" s="18">
        <f>J97/J94</f>
        <v>1.5</v>
      </c>
      <c r="L106" s="18">
        <f>L97/L94</f>
        <v>1.5</v>
      </c>
      <c r="N106" s="18">
        <f>N97/N94</f>
        <v>1.5</v>
      </c>
    </row>
    <row r="107" spans="2:14" ht="15">
      <c r="B107" t="s">
        <v>61</v>
      </c>
      <c r="D107" s="18">
        <f>D98/D94</f>
        <v>1.668</v>
      </c>
      <c r="F107" s="18">
        <f>F98/F94</f>
        <v>1.5</v>
      </c>
      <c r="H107" s="18">
        <f>H98/H94</f>
        <v>1.5</v>
      </c>
      <c r="J107" s="18">
        <f>J98/J94</f>
        <v>1.5</v>
      </c>
      <c r="L107" s="18">
        <f>L98/L94</f>
        <v>1.5</v>
      </c>
      <c r="N107" s="18">
        <f>N98/N94</f>
        <v>1.5</v>
      </c>
    </row>
    <row r="108" spans="2:14" ht="15">
      <c r="B108" t="s">
        <v>62</v>
      </c>
      <c r="D108" s="18">
        <f>D99/D94</f>
        <v>53.36</v>
      </c>
      <c r="F108" s="18">
        <f>F99/F94</f>
        <v>43.41</v>
      </c>
      <c r="H108" s="18">
        <f>H99/H94</f>
        <v>38.9</v>
      </c>
      <c r="J108" s="18">
        <f>J99/J94</f>
        <v>39.12</v>
      </c>
      <c r="L108" s="18">
        <f>L99/L94</f>
        <v>36.98</v>
      </c>
      <c r="N108" s="18">
        <f>N99/N94</f>
        <v>32.125</v>
      </c>
    </row>
    <row r="109" spans="2:14" ht="15">
      <c r="B109" t="s">
        <v>63</v>
      </c>
      <c r="D109" s="18">
        <f>D100/D94</f>
        <v>37.7</v>
      </c>
      <c r="F109" s="18">
        <f>F100/F94</f>
        <v>35.24</v>
      </c>
      <c r="H109" s="18">
        <f>H100/H94</f>
        <v>25.82</v>
      </c>
      <c r="J109" s="18">
        <f>J100/J94</f>
        <v>24.85</v>
      </c>
      <c r="L109" s="18">
        <f>L100/L94</f>
        <v>25.1</v>
      </c>
      <c r="N109" s="18">
        <f>N100/N94</f>
        <v>18</v>
      </c>
    </row>
    <row r="110" spans="2:14" ht="15">
      <c r="B110" t="s">
        <v>64</v>
      </c>
      <c r="D110" s="18">
        <f>D101/D94</f>
        <v>48.99</v>
      </c>
      <c r="F110" s="18">
        <f>F101/F94</f>
        <v>39.51</v>
      </c>
      <c r="H110" s="18">
        <f>H101/H94</f>
        <v>35.2</v>
      </c>
      <c r="J110" s="18">
        <f>J101/J94</f>
        <v>32.97</v>
      </c>
      <c r="L110" s="18">
        <f>L101/L94</f>
        <v>34.98</v>
      </c>
      <c r="N110" s="18">
        <f>N101/N94</f>
        <v>31.563</v>
      </c>
    </row>
    <row r="111" spans="2:14" ht="15">
      <c r="B111" t="s">
        <v>65</v>
      </c>
      <c r="D111" s="19">
        <f>D102*D94</f>
        <v>329.836</v>
      </c>
      <c r="E111" s="19"/>
      <c r="F111" s="19">
        <f>F102*F94</f>
        <v>329.836</v>
      </c>
      <c r="G111" s="19"/>
      <c r="H111" s="19">
        <f>H102*H94</f>
        <v>329.836</v>
      </c>
      <c r="I111" s="19"/>
      <c r="J111" s="19">
        <f>J102*J94</f>
        <v>297.636</v>
      </c>
      <c r="K111" s="19"/>
      <c r="L111" s="19">
        <f>L102*L94</f>
        <v>297.636</v>
      </c>
      <c r="M111" s="19"/>
      <c r="N111" s="19">
        <f>N102*N94</f>
        <v>224.532</v>
      </c>
    </row>
    <row r="112" spans="2:14" ht="15">
      <c r="B112" t="s">
        <v>66</v>
      </c>
      <c r="D112" s="18">
        <f>ROUND(D68/D111,2)</f>
        <v>27.86</v>
      </c>
      <c r="F112" s="18">
        <f>ROUND(F68/F111,2)</f>
        <v>26.04</v>
      </c>
      <c r="H112" s="18">
        <f>ROUND(H68/H111,2)</f>
        <v>25.13</v>
      </c>
      <c r="J112" s="18">
        <f>ROUND(J68/J111,2)</f>
        <v>23.92</v>
      </c>
      <c r="L112" s="18">
        <f>ROUND(L68/L111,2)</f>
        <v>24.86</v>
      </c>
      <c r="N112" s="18">
        <f>ROUND(N68/N111,2)</f>
        <v>20.72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9.99609375" style="0" customWidth="1"/>
    <col min="7" max="7" width="3.77734375" style="0" customWidth="1"/>
    <col min="8" max="8" width="10.3359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KEYSPAN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8488</v>
      </c>
      <c r="F8" s="41">
        <f>F78+F79+F81-F103</f>
        <v>8472.511999999997</v>
      </c>
      <c r="H8" s="41">
        <f>H78+H79+H81-H103</f>
        <v>9936.607999999998</v>
      </c>
      <c r="J8" s="41">
        <f>J78+J79+J81-J103</f>
        <v>8602.779</v>
      </c>
      <c r="L8" s="41">
        <f>L78+L79+L81-L103</f>
        <v>7861.2210000000005</v>
      </c>
    </row>
    <row r="9" spans="2:12" ht="15">
      <c r="B9" t="s">
        <v>5</v>
      </c>
      <c r="D9" s="12">
        <f>D80</f>
        <v>657.6</v>
      </c>
      <c r="F9" s="12">
        <f>F80</f>
        <v>912.246</v>
      </c>
      <c r="H9" s="12">
        <f>H80</f>
        <v>481.9</v>
      </c>
      <c r="J9" s="12">
        <f>J80</f>
        <v>915.697</v>
      </c>
      <c r="L9" s="12">
        <f>L80</f>
        <v>1048.45</v>
      </c>
    </row>
    <row r="10" spans="2:12" ht="15.75" thickBot="1">
      <c r="B10" t="s">
        <v>7</v>
      </c>
      <c r="D10" s="13">
        <f>D8+D9</f>
        <v>9145.6</v>
      </c>
      <c r="F10" s="13">
        <f>F8+F9</f>
        <v>9384.757999999996</v>
      </c>
      <c r="H10" s="13">
        <f>H8+H9</f>
        <v>10418.507999999998</v>
      </c>
      <c r="J10" s="13">
        <f>J8+J9</f>
        <v>9518.476</v>
      </c>
      <c r="L10" s="13">
        <f>L8+L9</f>
        <v>8909.671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16</v>
      </c>
      <c r="E13" s="8" t="s">
        <v>3</v>
      </c>
      <c r="F13" s="36">
        <f>ROUND(AVERAGE(F108:F109)/F105,0)</f>
        <v>10</v>
      </c>
      <c r="G13" s="8" t="s">
        <v>3</v>
      </c>
      <c r="H13" s="36">
        <f>ROUND(AVERAGE(H108:H109)/H105,0)</f>
        <v>13</v>
      </c>
      <c r="I13" s="8" t="s">
        <v>3</v>
      </c>
      <c r="J13" s="36">
        <f>ROUND(AVERAGE(J108:J109)/J105,0)</f>
        <v>12</v>
      </c>
      <c r="K13" s="8" t="s">
        <v>3</v>
      </c>
      <c r="L13" s="36">
        <f>ROUND(AVERAGE(L108:L109)/L105,0)</f>
        <v>21</v>
      </c>
      <c r="M13" s="8" t="s">
        <v>3</v>
      </c>
      <c r="N13" s="37">
        <f>AVERAGE(D13,F13,H13,J13,L13)</f>
        <v>14.4</v>
      </c>
      <c r="O13" s="8" t="s">
        <v>3</v>
      </c>
    </row>
    <row r="14" spans="2:14" ht="15">
      <c r="B14" t="s">
        <v>20</v>
      </c>
      <c r="D14" s="3">
        <f>ROUND(AVERAGE(D108:D109)/AVERAGE(D112,F112),3)</f>
        <v>1.479</v>
      </c>
      <c r="E14" s="3"/>
      <c r="F14" s="3">
        <f>ROUND(AVERAGE(F108:F109)/AVERAGE(F112,H112),3)</f>
        <v>1.599</v>
      </c>
      <c r="G14" s="3"/>
      <c r="H14" s="3">
        <f>ROUND(AVERAGE(H108:H109)/AVERAGE(H112,J112),3)</f>
        <v>1.586</v>
      </c>
      <c r="I14" s="3"/>
      <c r="J14" s="3">
        <f>ROUND(AVERAGE(J108:J109)/AVERAGE(J112,L112),3)</f>
        <v>1.585</v>
      </c>
      <c r="K14" s="3"/>
      <c r="L14" s="3">
        <f>ROUND(AVERAGE(L108:L109)/AVERAGE(L112,N112),3)</f>
        <v>1.717</v>
      </c>
      <c r="M14" s="3"/>
      <c r="N14" s="6">
        <f>AVERAGE(D14,F14,H14,J14,L14)</f>
        <v>1.5932000000000002</v>
      </c>
    </row>
    <row r="15" spans="2:14" ht="15">
      <c r="B15" t="s">
        <v>9</v>
      </c>
      <c r="D15" s="3">
        <f>ROUND(D106/AVERAGE(D108:D109),3)</f>
        <v>0.049</v>
      </c>
      <c r="E15" s="3"/>
      <c r="F15" s="3">
        <f>ROUND(F106/AVERAGE(F108:F109),3)</f>
        <v>0.047</v>
      </c>
      <c r="G15" s="3"/>
      <c r="H15" s="3">
        <f>ROUND(H106/AVERAGE(H108:H109),3)</f>
        <v>0.051</v>
      </c>
      <c r="I15" s="3"/>
      <c r="J15" s="3">
        <f>ROUND(J106/AVERAGE(J108:J109),3)</f>
        <v>0.054</v>
      </c>
      <c r="K15" s="3"/>
      <c r="L15" s="3">
        <f>ROUND(L106/AVERAGE(L108:L109),3)</f>
        <v>0.05</v>
      </c>
      <c r="M15" s="3"/>
      <c r="N15" s="6">
        <f>AVERAGE(D15,F15,H15,J15,L15)</f>
        <v>0.0502</v>
      </c>
    </row>
    <row r="16" spans="2:14" ht="15">
      <c r="B16" t="s">
        <v>10</v>
      </c>
      <c r="D16" s="3">
        <f>ROUND(D96/D66,3)</f>
        <v>0.79</v>
      </c>
      <c r="E16" s="3"/>
      <c r="F16" s="3">
        <f>ROUND(F96/F66,3)</f>
        <v>0.472</v>
      </c>
      <c r="G16" s="3"/>
      <c r="H16" s="3">
        <f>ROUND(H96/H66,3)</f>
        <v>0.675</v>
      </c>
      <c r="I16" s="3"/>
      <c r="J16" s="3">
        <f>ROUND(J96/J66,3)</f>
        <v>0.644</v>
      </c>
      <c r="K16" s="3"/>
      <c r="L16" s="3">
        <f>ROUND(L96/L66,3)</f>
        <v>1.038</v>
      </c>
      <c r="M16" s="3"/>
      <c r="N16" s="6">
        <f>AVERAGE(D16,F16,H16,J16,L16)</f>
        <v>0.7238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0.463</v>
      </c>
      <c r="E20" s="3"/>
      <c r="F20" s="3">
        <f>ROUND((+F76+F79)/F8,3)</f>
        <v>0.523</v>
      </c>
      <c r="G20" s="3"/>
      <c r="H20" s="3">
        <f>ROUND((+H76+H79)/H8,3)</f>
        <v>0.565</v>
      </c>
      <c r="I20" s="3"/>
      <c r="J20" s="3">
        <f>ROUND((+J76+J79)/J8,3)</f>
        <v>0.609</v>
      </c>
      <c r="K20" s="3"/>
      <c r="L20" s="3">
        <f>ROUND((+L76+L79)/L8,3)</f>
        <v>0.598</v>
      </c>
      <c r="M20" s="3"/>
      <c r="N20" s="6">
        <f>AVERAGE(D20,F20,H20,J20,L20)</f>
        <v>0.5516</v>
      </c>
    </row>
    <row r="21" spans="2:14" ht="15">
      <c r="B21" s="38" t="s">
        <v>108</v>
      </c>
      <c r="D21" s="3">
        <f>ROUND((SUM(D69:D75)+D81)/D8,3)</f>
        <v>0.002</v>
      </c>
      <c r="E21" s="3"/>
      <c r="F21" s="3">
        <f>ROUND((SUM(F69:F75)+F81)/F8,3)</f>
        <v>0.01</v>
      </c>
      <c r="G21" s="3"/>
      <c r="H21" s="3">
        <f>ROUND((SUM(H69:H75)+H81)/H8,3)</f>
        <v>0.06</v>
      </c>
      <c r="I21" s="3"/>
      <c r="J21" s="3">
        <f>ROUND((SUM(J69:J75)+J81)/J8,3)</f>
        <v>0.037</v>
      </c>
      <c r="K21" s="3"/>
      <c r="L21" s="3">
        <f>ROUND((SUM(L69:L75)+L81)/L8,3)</f>
        <v>0.035</v>
      </c>
      <c r="M21" s="3"/>
      <c r="N21" s="6">
        <f>AVERAGE(D21,F21,H21,J21,L21)</f>
        <v>0.0288</v>
      </c>
    </row>
    <row r="22" spans="2:14" ht="18">
      <c r="B22" s="39" t="s">
        <v>109</v>
      </c>
      <c r="D22" s="4">
        <f>ROUND((D68-D103)/D8,3)</f>
        <v>0.535</v>
      </c>
      <c r="E22" s="3"/>
      <c r="F22" s="4">
        <f>ROUND((F68-F103)/F8,3)</f>
        <v>0.466</v>
      </c>
      <c r="G22" s="3"/>
      <c r="H22" s="4">
        <f>ROUND((H68-H103)/H8,3)</f>
        <v>0.375</v>
      </c>
      <c r="I22" s="3"/>
      <c r="J22" s="4">
        <f>ROUND((J68-J103)/J8,3)</f>
        <v>0.355</v>
      </c>
      <c r="K22" s="3"/>
      <c r="L22" s="4">
        <f>ROUND((L68-L103)/L8,3)</f>
        <v>0.367</v>
      </c>
      <c r="M22" s="3"/>
      <c r="N22" s="9">
        <f>AVERAGE(D22,F22,H22,J22,L22)</f>
        <v>0.4196</v>
      </c>
    </row>
    <row r="23" spans="4:14" ht="15.75" thickBot="1">
      <c r="D23" s="5">
        <f>SUM(D20:D22)</f>
        <v>1</v>
      </c>
      <c r="E23" s="3"/>
      <c r="F23" s="5">
        <f>SUM(F20:F22)</f>
        <v>0.9990000000000001</v>
      </c>
      <c r="G23" s="3"/>
      <c r="H23" s="5">
        <f>SUM(H20:H22)</f>
        <v>1</v>
      </c>
      <c r="I23" s="3"/>
      <c r="J23" s="5">
        <f>SUM(J20:J22)</f>
        <v>1.001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0.502</v>
      </c>
      <c r="E25" s="3"/>
      <c r="F25" s="3">
        <f>ROUND((+F76+F79+F80)/F10,3)</f>
        <v>0.57</v>
      </c>
      <c r="G25" s="3"/>
      <c r="H25" s="3">
        <f>ROUND((+H76+H79+H80)/H10,3)</f>
        <v>0.585</v>
      </c>
      <c r="I25" s="3"/>
      <c r="J25" s="3">
        <f>ROUND((+J76+J79+J80)/J10,3)</f>
        <v>0.646</v>
      </c>
      <c r="K25" s="3"/>
      <c r="L25" s="3">
        <f>ROUND((+L76+L79+L80)/L10,3)</f>
        <v>0.645</v>
      </c>
      <c r="M25" s="3"/>
      <c r="N25" s="6">
        <f>AVERAGE(D25,F25,H25,J25,L25)</f>
        <v>0.5896</v>
      </c>
    </row>
    <row r="26" spans="2:14" ht="15">
      <c r="B26" s="38" t="s">
        <v>108</v>
      </c>
      <c r="D26" s="3">
        <f>ROUND((SUM(D69:D75)+D81)/D10,3)</f>
        <v>0.002</v>
      </c>
      <c r="E26" s="3"/>
      <c r="F26" s="3">
        <f>ROUND((SUM(F69:F75)+F81)/F10,3)</f>
        <v>0.009</v>
      </c>
      <c r="G26" s="3"/>
      <c r="H26" s="3">
        <f>ROUND((SUM(H69:H75)+H81)/H10,3)</f>
        <v>0.057</v>
      </c>
      <c r="I26" s="3"/>
      <c r="J26" s="3">
        <f>ROUND((SUM(J69:J75)+J81)/J10,3)</f>
        <v>0.033</v>
      </c>
      <c r="K26" s="3"/>
      <c r="L26" s="3">
        <f>ROUND((SUM(L69:L75)+L81)/L10,3)</f>
        <v>0.031</v>
      </c>
      <c r="M26" s="3"/>
      <c r="N26" s="6">
        <f>AVERAGE(D26,F26,H26,J26,L26)</f>
        <v>0.0264</v>
      </c>
    </row>
    <row r="27" spans="2:14" ht="18">
      <c r="B27" s="39" t="s">
        <v>109</v>
      </c>
      <c r="D27" s="4">
        <f>ROUND((D68-D103)/D10,3)</f>
        <v>0.496</v>
      </c>
      <c r="E27" s="3"/>
      <c r="F27" s="4">
        <f>ROUND((F68-F103)/F10,3)</f>
        <v>0.421</v>
      </c>
      <c r="G27" s="3"/>
      <c r="H27" s="4">
        <f>ROUND((H68-H103)/H10,3)</f>
        <v>0.358</v>
      </c>
      <c r="I27" s="3"/>
      <c r="J27" s="4">
        <f>ROUND((J68-J103)/J10,3)</f>
        <v>0.321</v>
      </c>
      <c r="K27" s="3"/>
      <c r="L27" s="4">
        <f>ROUND((L68-L103)/L10,3)</f>
        <v>0.324</v>
      </c>
      <c r="M27" s="3"/>
      <c r="N27" s="9">
        <f>AVERAGE(D27,F27,H27,J27,L27)</f>
        <v>0.384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0.093</v>
      </c>
      <c r="E30" s="3"/>
      <c r="F30" s="3">
        <f>ROUND(+F66/(((F68-F103)+(H68-H103))/2),3)</f>
        <v>0.159</v>
      </c>
      <c r="G30" s="3"/>
      <c r="H30" s="3">
        <f>ROUND(+H66/(((H68-H103)+(J68-J103))/2),3)</f>
        <v>0.123</v>
      </c>
      <c r="I30" s="3"/>
      <c r="J30" s="3">
        <f>ROUND(+J66/(((J68-J103)+(L68-L103))/2),3)</f>
        <v>0.132</v>
      </c>
      <c r="K30" s="3"/>
      <c r="L30" s="3">
        <f>ROUND(+L66/(((L68-L103)+(N68))/2),3)</f>
        <v>0.083</v>
      </c>
      <c r="M30" s="3"/>
      <c r="N30" s="6">
        <f>AVERAGE(D30,F30,H30,J30,L30)</f>
        <v>0.118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0.884</v>
      </c>
      <c r="E32" s="3"/>
      <c r="F32" s="3">
        <f>ROUND((+F58-F57)/F56,3)</f>
        <v>0.861</v>
      </c>
      <c r="G32" s="3"/>
      <c r="H32" s="3">
        <f>ROUND((+H58-H57)/H56,3)</f>
        <v>0.854</v>
      </c>
      <c r="I32" s="3"/>
      <c r="J32" s="3">
        <f>ROUND((+J58-J57)/J56,3)</f>
        <v>0.848</v>
      </c>
      <c r="K32" s="3"/>
      <c r="L32" s="3">
        <f>ROUND((+L58-L57)/L56,3)</f>
        <v>0.879</v>
      </c>
      <c r="M32" s="3"/>
      <c r="N32" s="6">
        <f>AVERAGE(D32,F32,H32,J32,L32)</f>
        <v>0.8652000000000001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3.37</v>
      </c>
      <c r="E35" s="8" t="s">
        <v>3</v>
      </c>
      <c r="F35" s="8">
        <f>ROUND(((+F66+F65+F64+F63+F61+F59+F57)/F61),2)</f>
        <v>3.84</v>
      </c>
      <c r="G35" s="8" t="s">
        <v>3</v>
      </c>
      <c r="H35" s="8">
        <f>ROUND(((+H66+H65+H64+H63+H61+H59+H57)/H61),2)</f>
        <v>3.28</v>
      </c>
      <c r="I35" s="8" t="s">
        <v>3</v>
      </c>
      <c r="J35" s="8">
        <f>ROUND(((+J66+J65+J64+J63+J61+J59+J57)/J61),2)</f>
        <v>3.07</v>
      </c>
      <c r="K35" s="8" t="s">
        <v>3</v>
      </c>
      <c r="L35" s="8">
        <f>ROUND(((+L66+L65+L64+L63+L61+L59+L57)/L61),2)</f>
        <v>2.29</v>
      </c>
      <c r="M35" s="8" t="s">
        <v>3</v>
      </c>
      <c r="N35" s="31">
        <f>AVERAGE(D35,F35,H35,J35,L35)</f>
        <v>3.1700000000000004</v>
      </c>
      <c r="O35" t="s">
        <v>3</v>
      </c>
    </row>
    <row r="36" spans="2:15" ht="15">
      <c r="B36" t="s">
        <v>21</v>
      </c>
      <c r="D36" s="8">
        <f>ROUND(((+D66+D65+D64+D63+D61)/(D61)),2)</f>
        <v>2.48</v>
      </c>
      <c r="E36" s="8" t="s">
        <v>3</v>
      </c>
      <c r="F36" s="8">
        <f>ROUND(((+F66+F65+F64+F63+F61)/(F61)),2)</f>
        <v>2.86</v>
      </c>
      <c r="G36" s="8" t="s">
        <v>3</v>
      </c>
      <c r="H36" s="8">
        <f>ROUND(((+H66+H65+H64+H63+H61)/(H61)),2)</f>
        <v>2.38</v>
      </c>
      <c r="I36" s="8" t="s">
        <v>3</v>
      </c>
      <c r="J36" s="8">
        <f>ROUND(((+J66+J65+J64+J63+J61)/(J61)),2)</f>
        <v>2.32</v>
      </c>
      <c r="K36" s="8" t="s">
        <v>3</v>
      </c>
      <c r="L36" s="8">
        <f>ROUND(((+L66+L65+L64+L63+L61)/(L61)),2)</f>
        <v>1.69</v>
      </c>
      <c r="M36" s="8" t="s">
        <v>3</v>
      </c>
      <c r="N36" s="31">
        <f>AVERAGE(D36,F36,H36,J36,L36)</f>
        <v>2.3459999999999996</v>
      </c>
      <c r="O36" t="s">
        <v>3</v>
      </c>
    </row>
    <row r="37" spans="2:15" ht="15">
      <c r="B37" t="s">
        <v>14</v>
      </c>
      <c r="D37" s="8">
        <f>ROUND(((+D66+D65+D64+D63+D61)/(D61+D63+D64+D65)),2)</f>
        <v>2.46</v>
      </c>
      <c r="E37" s="8" t="s">
        <v>3</v>
      </c>
      <c r="F37" s="8">
        <f>ROUND(((+F66+F65+F64+F63+F61)/(F61+F63+F64+F65)),2)</f>
        <v>2.81</v>
      </c>
      <c r="G37" s="8" t="s">
        <v>3</v>
      </c>
      <c r="H37" s="8">
        <f>ROUND(((+H66+H65+H64+H63+H61)/(H61+H63+H64+H65)),2)</f>
        <v>2.33</v>
      </c>
      <c r="I37" s="8" t="s">
        <v>3</v>
      </c>
      <c r="J37" s="8">
        <f>ROUND(((+J66+J65+J64+J63+J61)/(J61+J63+J64+J65)),2)</f>
        <v>2.27</v>
      </c>
      <c r="K37" s="8" t="s">
        <v>3</v>
      </c>
      <c r="L37" s="8">
        <f>ROUND(((+L66+L65+L64+L63+L61)/(L61+L63+L64+L65)),2)</f>
        <v>1.66</v>
      </c>
      <c r="M37" s="8" t="s">
        <v>3</v>
      </c>
      <c r="N37" s="31">
        <f>AVERAGE(D37,F37,H37,J37,L37)</f>
        <v>2.306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3.37</v>
      </c>
      <c r="E40" s="8" t="s">
        <v>3</v>
      </c>
      <c r="F40" s="8">
        <f>ROUND(((+F66+F65+F64+F63-F62+F61+F59+F57)/F61),2)</f>
        <v>3.84</v>
      </c>
      <c r="G40" s="8" t="s">
        <v>3</v>
      </c>
      <c r="H40" s="8">
        <f>ROUND(((+H66+H65+H64+H63-H62+H61+H59+H57)/H61),2)</f>
        <v>3.28</v>
      </c>
      <c r="I40" s="8" t="s">
        <v>3</v>
      </c>
      <c r="J40" s="8">
        <f>ROUND(((+J66+J65+J64+J63-J62+J61+J59+J57)/J61),2)</f>
        <v>3.07</v>
      </c>
      <c r="K40" s="8" t="s">
        <v>3</v>
      </c>
      <c r="L40" s="8">
        <f>ROUND(((+L66+L65+L64+L63-L62+L61+L59+L57)/L61),2)</f>
        <v>2.29</v>
      </c>
      <c r="M40" s="8" t="s">
        <v>3</v>
      </c>
      <c r="N40" s="31">
        <f>AVERAGE(D40,F40,H40,J40,L40)</f>
        <v>3.1700000000000004</v>
      </c>
      <c r="O40" t="s">
        <v>3</v>
      </c>
    </row>
    <row r="41" spans="2:15" ht="15">
      <c r="B41" t="s">
        <v>21</v>
      </c>
      <c r="D41" s="8">
        <f>ROUND(((+D66+D65+D64+D63-D62+D61)/D61),2)</f>
        <v>2.48</v>
      </c>
      <c r="E41" s="8" t="s">
        <v>3</v>
      </c>
      <c r="F41" s="8">
        <f>ROUND(((+F66+F65+F64+F63-F62+F61)/F61),2)</f>
        <v>2.86</v>
      </c>
      <c r="G41" s="8" t="s">
        <v>3</v>
      </c>
      <c r="H41" s="8">
        <f>ROUND(((+H66+H65+H64+H63-H62+H61)/H61),2)</f>
        <v>2.38</v>
      </c>
      <c r="I41" s="8" t="s">
        <v>3</v>
      </c>
      <c r="J41" s="8">
        <f>ROUND(((+J66+J65+J64+J63-J62+J61)/J61),2)</f>
        <v>2.32</v>
      </c>
      <c r="K41" s="8" t="s">
        <v>3</v>
      </c>
      <c r="L41" s="8">
        <f>ROUND(((+L66+L65+L64+L63-L62+L61)/L61),2)</f>
        <v>1.69</v>
      </c>
      <c r="M41" s="8" t="s">
        <v>3</v>
      </c>
      <c r="N41" s="31">
        <f>AVERAGE(D41,F41,H41,J41,L41)</f>
        <v>2.3459999999999996</v>
      </c>
      <c r="O41" t="s">
        <v>3</v>
      </c>
    </row>
    <row r="42" spans="2:15" ht="15">
      <c r="B42" t="s">
        <v>14</v>
      </c>
      <c r="D42" s="8">
        <f>ROUND(((+D66+D65+D64+D63-D62+D61)/(D61+D63+D64+D65)),2)</f>
        <v>2.46</v>
      </c>
      <c r="E42" s="8" t="s">
        <v>3</v>
      </c>
      <c r="F42" s="8">
        <f>ROUND(((+F66+F65+F64+F63-F62+F61)/(F61+F63+F64+F65)),2)</f>
        <v>2.81</v>
      </c>
      <c r="G42" s="8" t="s">
        <v>3</v>
      </c>
      <c r="H42" s="8">
        <f>ROUND(((+H66+H65+H64+H63-H62+H61)/(H61+H63+H64+H65)),2)</f>
        <v>2.33</v>
      </c>
      <c r="I42" s="8" t="s">
        <v>3</v>
      </c>
      <c r="J42" s="8">
        <f>ROUND(((+J66+J65+J64+J63-J62+J61)/(J61+J63+J64+J65)),2)</f>
        <v>2.27</v>
      </c>
      <c r="K42" s="8" t="s">
        <v>3</v>
      </c>
      <c r="L42" s="8">
        <f>ROUND(((+L66+L65+L64+L63-L62+L61)/(L61+L63+L64+L65)),2)</f>
        <v>1.66</v>
      </c>
      <c r="M42" s="8" t="s">
        <v>3</v>
      </c>
      <c r="N42" s="31">
        <f>AVERAGE(D42,F42,H42,J42,L42)</f>
        <v>2.306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0.375</v>
      </c>
      <c r="E46" s="22"/>
      <c r="F46" s="21">
        <f>ROUND((F57+F59)/(F57+F59+F66+F63+F64+F65),3)</f>
        <v>0.346</v>
      </c>
      <c r="G46" s="22"/>
      <c r="H46" s="21">
        <f>ROUND((H57+H59)/(H57+H59+H66+H63+H64+H65),3)</f>
        <v>0.395</v>
      </c>
      <c r="I46" s="22"/>
      <c r="J46" s="21">
        <f>ROUND((J57+J59)/(J57+J59+J66+J63+J64+J65),3)</f>
        <v>0.362</v>
      </c>
      <c r="K46" s="22"/>
      <c r="L46" s="21">
        <f>ROUND((L57+L59)/(L57+L59+L66+L63+L64+L65),3)</f>
        <v>0.464</v>
      </c>
      <c r="N46" s="6">
        <f t="shared" si="0"/>
        <v>0.3884</v>
      </c>
    </row>
    <row r="47" spans="2:14" ht="18">
      <c r="B47" s="40" t="s">
        <v>115</v>
      </c>
      <c r="D47" s="14">
        <f>ROUND(((+D82+D83+D84+D85+D86-D87+D88-D90-D91)/(+D89-D87)),3)</f>
        <v>1.189</v>
      </c>
      <c r="E47" s="15"/>
      <c r="F47" s="14">
        <f>ROUND(((+F82+F83+F84+F85+F86-F87+F88-F90-F91)/(+F89-F87)),3)</f>
        <v>1.415</v>
      </c>
      <c r="G47" s="15"/>
      <c r="H47" s="14">
        <f>ROUND(((+H82+H83+H84+H85+H86-H87+H88-H90-H91)/(+H89-H87)),3)</f>
        <v>0.939</v>
      </c>
      <c r="I47" s="15"/>
      <c r="J47" s="14">
        <f>ROUND(((+J82+J83+J84+J85+J86-J87+J88-J90-J91)/(+J89-J87)),3)</f>
        <v>0.658</v>
      </c>
      <c r="K47" s="15"/>
      <c r="L47" s="14">
        <f>ROUND(((+L82+L83+L84+L85+L86-L87+L88-L90-L91)/(+L89-L87)),3)</f>
        <v>0.652</v>
      </c>
      <c r="N47" s="6">
        <f t="shared" si="0"/>
        <v>0.9706000000000001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0.191</v>
      </c>
      <c r="E48" s="15"/>
      <c r="F48" s="14">
        <f>ROUND(((+F82+F83+F84+F85+F86-F87+F88)/(AVERAGE(F76,H76)+AVERAGE(F79,H79)+AVERAGE(F80,H80))),3)</f>
        <v>0.236</v>
      </c>
      <c r="G48" s="15"/>
      <c r="H48" s="14">
        <f>ROUND(((+H82+H83+H84+H85+H86-H87+H88)/(AVERAGE(H76,J76)+AVERAGE(H79,J79)+AVERAGE(H80,J80))),3)</f>
        <v>0.201</v>
      </c>
      <c r="I48" s="15"/>
      <c r="J48" s="14">
        <f>ROUND(((+J82+J83+J84+J85+J86-J87+J88)/(AVERAGE(J76,L76)+AVERAGE(J79,L79)+AVERAGE(J80,L80))),3)</f>
        <v>0.169</v>
      </c>
      <c r="K48" s="15"/>
      <c r="L48" s="14">
        <f>ROUND(((+L82+L83+L84+L85+L86-L87+L88)/(AVERAGE(L76,N76)+AVERAGE(L79,N79)+AVERAGE(L80,N80))),3)</f>
        <v>0.166</v>
      </c>
      <c r="N48" s="6">
        <f t="shared" si="0"/>
        <v>0.19260000000000002</v>
      </c>
    </row>
    <row r="49" spans="2:15" ht="18">
      <c r="B49" s="40" t="s">
        <v>117</v>
      </c>
      <c r="D49" s="32">
        <f>ROUND(((+D82+D83+D84+D85+D86-D87+D88+D92)/D61),2)</f>
        <v>4.5</v>
      </c>
      <c r="E49" t="s">
        <v>3</v>
      </c>
      <c r="F49" s="32">
        <f>ROUND(((+F82+F83+F84+F85+F86-F87+F88+F92)/F61),2)</f>
        <v>5.1</v>
      </c>
      <c r="G49" t="s">
        <v>3</v>
      </c>
      <c r="H49" s="32">
        <f>ROUND(((+H82+H83+H84+H85+H86-H87+H88+H92)/H61),2)</f>
        <v>5.16</v>
      </c>
      <c r="I49" t="s">
        <v>3</v>
      </c>
      <c r="J49" s="32">
        <f>ROUND(((+J82+J83+J84+J85+J86-J87+J88+J92)/J61),2)</f>
        <v>4.38</v>
      </c>
      <c r="K49" t="s">
        <v>3</v>
      </c>
      <c r="L49" s="32">
        <f>ROUND(((+L82+L83+L84+L85+L86-L87+L88+L92)/L61),2)</f>
        <v>3.6</v>
      </c>
      <c r="M49" t="s">
        <v>3</v>
      </c>
      <c r="N49" s="33">
        <f t="shared" si="0"/>
        <v>4.548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3.08</v>
      </c>
      <c r="E50" t="s">
        <v>3</v>
      </c>
      <c r="F50" s="32">
        <f>ROUND(((+F82+F83+F84+F85+F86-F87+F88-F91)/+F90),2)</f>
        <v>4.65</v>
      </c>
      <c r="G50" t="s">
        <v>3</v>
      </c>
      <c r="H50" s="32">
        <f>ROUND(((+H82+H83+H84+H85+H86-H87+H88-H91)/+H90),2)</f>
        <v>4.39</v>
      </c>
      <c r="I50" t="s">
        <v>3</v>
      </c>
      <c r="J50" s="32">
        <f>ROUND(((+J82+J83+J84+J85+J86-J87+J88-J91)/+J90),2)</f>
        <v>3.97</v>
      </c>
      <c r="K50" t="s">
        <v>3</v>
      </c>
      <c r="L50" s="32">
        <f>ROUND(((+L82+L83+L84+L85+L86-L87+L88-L91)/+L90),2)</f>
        <v>3.81</v>
      </c>
      <c r="M50" t="s">
        <v>3</v>
      </c>
      <c r="N50" s="33">
        <f t="shared" si="0"/>
        <v>3.9799999999999995</v>
      </c>
      <c r="O50" t="s">
        <v>3</v>
      </c>
    </row>
    <row r="52" ht="15">
      <c r="A52" t="s">
        <v>4</v>
      </c>
    </row>
    <row r="54" spans="1:14" ht="15.75">
      <c r="A54" s="23" t="s">
        <v>87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7662</v>
      </c>
      <c r="E56" s="26"/>
      <c r="F56" s="26">
        <v>6650.466</v>
      </c>
      <c r="G56" s="26"/>
      <c r="H56" s="26">
        <v>6915.161</v>
      </c>
      <c r="I56" s="26"/>
      <c r="J56" s="26">
        <v>5970.666</v>
      </c>
      <c r="K56" s="26"/>
      <c r="L56" s="26">
        <v>6633.115</v>
      </c>
      <c r="M56" s="26"/>
      <c r="N56" s="26">
        <v>5121.49</v>
      </c>
    </row>
    <row r="57" spans="1:14" ht="15">
      <c r="A57" s="24" t="s">
        <v>23</v>
      </c>
      <c r="B57" s="24"/>
      <c r="C57" s="24"/>
      <c r="D57" s="26">
        <v>239.3</v>
      </c>
      <c r="E57" s="26"/>
      <c r="F57" s="26">
        <v>325.54</v>
      </c>
      <c r="G57" s="26"/>
      <c r="H57" s="26">
        <v>277.311</v>
      </c>
      <c r="I57" s="26"/>
      <c r="J57" s="26">
        <v>225.394</v>
      </c>
      <c r="K57" s="26"/>
      <c r="L57" s="26">
        <v>210.693</v>
      </c>
      <c r="M57" s="26"/>
      <c r="N57" s="26">
        <v>216.276</v>
      </c>
    </row>
    <row r="58" spans="1:14" ht="15">
      <c r="A58" s="24" t="s">
        <v>24</v>
      </c>
      <c r="B58" s="24"/>
      <c r="C58" s="24"/>
      <c r="D58" s="26">
        <v>7010.2</v>
      </c>
      <c r="E58" s="26"/>
      <c r="F58" s="26">
        <v>6053.328</v>
      </c>
      <c r="G58" s="26"/>
      <c r="H58" s="26">
        <v>6185.152</v>
      </c>
      <c r="I58" s="26"/>
      <c r="J58" s="26">
        <v>5290.887</v>
      </c>
      <c r="K58" s="26"/>
      <c r="L58" s="26">
        <v>6043.159</v>
      </c>
      <c r="M58" s="26"/>
      <c r="N58" s="26">
        <v>4605.903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668.3</v>
      </c>
      <c r="E60" s="26"/>
      <c r="F60" s="26">
        <v>982.761</v>
      </c>
      <c r="G60" s="26"/>
      <c r="H60" s="26">
        <v>795.727</v>
      </c>
      <c r="I60" s="26"/>
      <c r="J60" s="26">
        <v>723.772</v>
      </c>
      <c r="K60" s="26"/>
      <c r="L60" s="26">
        <v>638.009</v>
      </c>
      <c r="M60" s="26"/>
      <c r="N60" s="26">
        <v>530.499</v>
      </c>
    </row>
    <row r="61" spans="1:14" ht="15">
      <c r="A61" s="24" t="s">
        <v>27</v>
      </c>
      <c r="B61" s="24"/>
      <c r="C61" s="24"/>
      <c r="D61" s="26">
        <v>269.3</v>
      </c>
      <c r="E61" s="26"/>
      <c r="F61" s="26">
        <v>331.251</v>
      </c>
      <c r="G61" s="26"/>
      <c r="H61" s="26">
        <v>307.694</v>
      </c>
      <c r="I61" s="26"/>
      <c r="J61" s="26">
        <v>301.504</v>
      </c>
      <c r="K61" s="26"/>
      <c r="L61" s="26">
        <v>353.47</v>
      </c>
      <c r="M61" s="26"/>
      <c r="N61" s="26">
        <v>203.35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2.2</v>
      </c>
      <c r="E64" s="26"/>
      <c r="F64" s="26">
        <v>5.612</v>
      </c>
      <c r="G64" s="26"/>
      <c r="H64" s="26">
        <v>5.844</v>
      </c>
      <c r="I64" s="26"/>
      <c r="J64" s="26">
        <v>5.753</v>
      </c>
      <c r="K64" s="26"/>
      <c r="L64" s="26">
        <v>5.904</v>
      </c>
      <c r="M64" s="26"/>
      <c r="N64" s="26">
        <v>18.113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396.4</v>
      </c>
      <c r="E66" s="26"/>
      <c r="F66" s="26">
        <v>609.101</v>
      </c>
      <c r="G66" s="26"/>
      <c r="H66" s="26">
        <v>418.337</v>
      </c>
      <c r="I66" s="26"/>
      <c r="J66" s="26">
        <v>391.597</v>
      </c>
      <c r="K66" s="26"/>
      <c r="L66" s="26">
        <v>237.788</v>
      </c>
      <c r="M66" s="26"/>
      <c r="N66" s="26">
        <v>282.694</v>
      </c>
    </row>
    <row r="67" spans="1:14" ht="15">
      <c r="A67" s="24" t="s">
        <v>33</v>
      </c>
      <c r="B67" s="24"/>
      <c r="C67" s="24"/>
      <c r="D67" s="26">
        <v>2.33</v>
      </c>
      <c r="E67" s="26"/>
      <c r="F67" s="26">
        <v>3.8</v>
      </c>
      <c r="G67" s="26"/>
      <c r="H67" s="26">
        <v>2.64</v>
      </c>
      <c r="I67" s="26"/>
      <c r="J67" s="26">
        <v>2.77</v>
      </c>
      <c r="K67" s="26"/>
      <c r="L67" s="26">
        <v>1.72</v>
      </c>
      <c r="M67" s="26"/>
      <c r="N67" s="26">
        <v>2.1</v>
      </c>
    </row>
    <row r="68" spans="1:14" ht="15">
      <c r="A68" s="24" t="s">
        <v>34</v>
      </c>
      <c r="B68" s="24"/>
      <c r="C68" s="24"/>
      <c r="D68" s="26">
        <v>4464.1</v>
      </c>
      <c r="E68" s="26"/>
      <c r="F68" s="26">
        <v>3894.71</v>
      </c>
      <c r="G68" s="26"/>
      <c r="H68" s="26">
        <v>3661.948</v>
      </c>
      <c r="I68" s="26"/>
      <c r="J68" s="26">
        <v>2944.592</v>
      </c>
      <c r="K68" s="26"/>
      <c r="L68" s="26">
        <v>2890.602</v>
      </c>
      <c r="M68" s="26"/>
      <c r="N68" s="26">
        <v>2815.816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19.7</v>
      </c>
      <c r="G71" s="26"/>
      <c r="H71" s="26">
        <v>83.568</v>
      </c>
      <c r="I71" s="26"/>
      <c r="J71" s="26">
        <v>83.849</v>
      </c>
      <c r="K71" s="26"/>
      <c r="L71" s="26">
        <v>84.077</v>
      </c>
      <c r="M71" s="26"/>
      <c r="N71" s="26">
        <v>84.205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15.3</v>
      </c>
      <c r="E75" s="26"/>
      <c r="F75" s="26">
        <v>13.634</v>
      </c>
      <c r="G75" s="26"/>
      <c r="H75" s="26">
        <v>509.549</v>
      </c>
      <c r="I75" s="26"/>
      <c r="J75" s="26">
        <v>230.421</v>
      </c>
      <c r="K75" s="26"/>
      <c r="L75" s="26">
        <v>192.383</v>
      </c>
      <c r="M75" s="26"/>
      <c r="N75" s="26">
        <v>125.198</v>
      </c>
    </row>
    <row r="76" spans="1:14" ht="15">
      <c r="A76" s="24" t="s">
        <v>42</v>
      </c>
      <c r="B76" s="24"/>
      <c r="C76" s="24"/>
      <c r="D76" s="26">
        <v>3920.8</v>
      </c>
      <c r="E76" s="26"/>
      <c r="F76" s="26">
        <v>4418.729</v>
      </c>
      <c r="G76" s="26"/>
      <c r="H76" s="26">
        <v>5611.432</v>
      </c>
      <c r="I76" s="26"/>
      <c r="J76" s="26">
        <v>5224.081</v>
      </c>
      <c r="K76" s="26"/>
      <c r="L76" s="26">
        <v>4697.649</v>
      </c>
      <c r="M76" s="26"/>
      <c r="N76" s="26">
        <v>4274.938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8400.2</v>
      </c>
      <c r="E78" s="26"/>
      <c r="F78" s="26">
        <v>8346.773</v>
      </c>
      <c r="G78" s="26"/>
      <c r="H78" s="26">
        <v>9866.497</v>
      </c>
      <c r="I78" s="26"/>
      <c r="J78" s="26">
        <v>8482.943</v>
      </c>
      <c r="K78" s="26"/>
      <c r="L78" s="26">
        <v>7864.711</v>
      </c>
      <c r="M78" s="26"/>
      <c r="N78" s="26">
        <v>7300.157</v>
      </c>
    </row>
    <row r="79" spans="1:14" ht="15">
      <c r="A79" s="24" t="s">
        <v>45</v>
      </c>
      <c r="B79" s="24"/>
      <c r="C79" s="24"/>
      <c r="D79" s="26">
        <v>13</v>
      </c>
      <c r="E79" s="26"/>
      <c r="F79" s="26">
        <v>16.103</v>
      </c>
      <c r="G79" s="26"/>
      <c r="H79" s="26">
        <v>1.471</v>
      </c>
      <c r="I79" s="26"/>
      <c r="J79" s="26">
        <v>11.413</v>
      </c>
      <c r="K79" s="26"/>
      <c r="L79" s="26">
        <v>0.993</v>
      </c>
      <c r="M79" s="26"/>
      <c r="N79" s="26">
        <v>5.48</v>
      </c>
    </row>
    <row r="80" spans="1:14" ht="15">
      <c r="A80" s="24" t="s">
        <v>46</v>
      </c>
      <c r="B80" s="24"/>
      <c r="C80" s="24"/>
      <c r="D80" s="26">
        <v>657.6</v>
      </c>
      <c r="E80" s="26"/>
      <c r="F80" s="26">
        <v>912.246</v>
      </c>
      <c r="G80" s="26"/>
      <c r="H80" s="26">
        <v>481.9</v>
      </c>
      <c r="I80" s="26"/>
      <c r="J80" s="26">
        <v>915.697</v>
      </c>
      <c r="K80" s="26"/>
      <c r="L80" s="26">
        <v>1048.45</v>
      </c>
      <c r="M80" s="26"/>
      <c r="N80" s="26">
        <v>1300.237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55.3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398.6</v>
      </c>
      <c r="E82" s="26"/>
      <c r="F82" s="26">
        <v>614.713</v>
      </c>
      <c r="G82" s="26"/>
      <c r="H82" s="26">
        <v>424.181</v>
      </c>
      <c r="I82" s="26"/>
      <c r="J82" s="26">
        <v>397.35</v>
      </c>
      <c r="K82" s="26"/>
      <c r="L82" s="26">
        <v>243.692</v>
      </c>
      <c r="M82" s="26"/>
      <c r="N82" s="26">
        <v>300.807</v>
      </c>
    </row>
    <row r="83" spans="1:14" ht="15">
      <c r="A83" s="24" t="s">
        <v>49</v>
      </c>
      <c r="B83" s="24"/>
      <c r="C83" s="24"/>
      <c r="D83" s="26">
        <v>522.7</v>
      </c>
      <c r="E83" s="26"/>
      <c r="F83" s="26">
        <v>551.76</v>
      </c>
      <c r="G83" s="26"/>
      <c r="H83" s="26">
        <v>574.074</v>
      </c>
      <c r="I83" s="26"/>
      <c r="J83" s="26">
        <v>514.613</v>
      </c>
      <c r="K83" s="26"/>
      <c r="L83" s="26">
        <v>559.138</v>
      </c>
      <c r="M83" s="26"/>
      <c r="N83" s="26">
        <v>335.106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32.7</v>
      </c>
      <c r="E85" s="26"/>
      <c r="F85" s="26">
        <v>123.631</v>
      </c>
      <c r="G85" s="26"/>
      <c r="H85" s="26">
        <v>189.275</v>
      </c>
      <c r="I85" s="26"/>
      <c r="J85" s="26">
        <v>90.724</v>
      </c>
      <c r="K85" s="26"/>
      <c r="L85" s="26">
        <v>108.955</v>
      </c>
      <c r="M85" s="26"/>
      <c r="N85" s="26">
        <v>46.453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-4.2</v>
      </c>
      <c r="E88" s="26"/>
      <c r="F88" s="26">
        <v>62.841</v>
      </c>
      <c r="G88" s="26"/>
      <c r="H88" s="26">
        <v>43.532</v>
      </c>
      <c r="I88" s="26"/>
      <c r="J88" s="26">
        <v>0</v>
      </c>
      <c r="K88" s="26"/>
      <c r="L88" s="26">
        <v>30.172</v>
      </c>
      <c r="M88" s="26"/>
      <c r="N88" s="26">
        <v>65.175</v>
      </c>
    </row>
    <row r="89" spans="1:14" ht="15">
      <c r="A89" s="24" t="s">
        <v>54</v>
      </c>
      <c r="B89" s="24"/>
      <c r="C89" s="24"/>
      <c r="D89" s="26">
        <v>539.5</v>
      </c>
      <c r="E89" s="26"/>
      <c r="F89" s="26">
        <v>750.329</v>
      </c>
      <c r="G89" s="26"/>
      <c r="H89" s="26">
        <v>1011.716</v>
      </c>
      <c r="I89" s="26"/>
      <c r="J89" s="26">
        <v>1133.877</v>
      </c>
      <c r="K89" s="26"/>
      <c r="L89" s="26">
        <v>1059.759</v>
      </c>
      <c r="M89" s="26"/>
      <c r="N89" s="26">
        <v>633.035</v>
      </c>
    </row>
    <row r="90" spans="1:14" ht="15">
      <c r="A90" s="24" t="s">
        <v>55</v>
      </c>
      <c r="B90" s="24"/>
      <c r="C90" s="24"/>
      <c r="D90" s="26">
        <v>308.4</v>
      </c>
      <c r="E90" s="26"/>
      <c r="F90" s="26">
        <v>291.148</v>
      </c>
      <c r="G90" s="26"/>
      <c r="H90" s="26">
        <v>280.56</v>
      </c>
      <c r="I90" s="26"/>
      <c r="J90" s="26">
        <v>250.903</v>
      </c>
      <c r="K90" s="26"/>
      <c r="L90" s="26">
        <v>245.598</v>
      </c>
      <c r="M90" s="26"/>
      <c r="N90" s="26">
        <v>239.74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5.753</v>
      </c>
      <c r="K91" s="26"/>
      <c r="L91" s="26">
        <v>5.904</v>
      </c>
      <c r="M91" s="26"/>
      <c r="N91" s="26">
        <v>20.261</v>
      </c>
    </row>
    <row r="92" spans="1:14" ht="15">
      <c r="A92" s="24" t="s">
        <v>57</v>
      </c>
      <c r="B92" s="24"/>
      <c r="C92" s="24"/>
      <c r="D92" s="26">
        <v>262.7</v>
      </c>
      <c r="E92" s="26"/>
      <c r="F92" s="26">
        <v>336.546</v>
      </c>
      <c r="G92" s="26"/>
      <c r="H92" s="26">
        <v>355.136</v>
      </c>
      <c r="I92" s="26"/>
      <c r="J92" s="26">
        <v>318.374</v>
      </c>
      <c r="K92" s="26"/>
      <c r="L92" s="26">
        <v>328.91</v>
      </c>
      <c r="M92" s="26"/>
      <c r="N92" s="26">
        <v>165.02</v>
      </c>
    </row>
    <row r="93" spans="1:14" ht="15">
      <c r="A93" s="24" t="s">
        <v>58</v>
      </c>
      <c r="B93" s="24"/>
      <c r="C93" s="24"/>
      <c r="D93" s="26">
        <v>181.5</v>
      </c>
      <c r="E93" s="26"/>
      <c r="F93" s="26">
        <v>122.033</v>
      </c>
      <c r="G93" s="26"/>
      <c r="H93" s="26">
        <v>65.495</v>
      </c>
      <c r="I93" s="26"/>
      <c r="J93" s="26">
        <v>98.344</v>
      </c>
      <c r="K93" s="26"/>
      <c r="L93" s="26">
        <v>128.558</v>
      </c>
      <c r="M93" s="26"/>
      <c r="N93" s="26">
        <v>187.219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313.3</v>
      </c>
      <c r="E96" s="26"/>
      <c r="F96" s="26">
        <v>287.306</v>
      </c>
      <c r="G96" s="26"/>
      <c r="H96" s="26">
        <v>282.291</v>
      </c>
      <c r="I96" s="26"/>
      <c r="J96" s="26">
        <v>252.175</v>
      </c>
      <c r="K96" s="26"/>
      <c r="L96" s="26">
        <v>246.783</v>
      </c>
      <c r="M96" s="26"/>
      <c r="N96" s="26">
        <v>239.74</v>
      </c>
    </row>
    <row r="97" spans="1:14" ht="15">
      <c r="A97" s="24" t="s">
        <v>60</v>
      </c>
      <c r="B97" s="24"/>
      <c r="C97" s="24"/>
      <c r="D97" s="26">
        <v>1.82</v>
      </c>
      <c r="E97" s="26"/>
      <c r="F97" s="26">
        <v>1.78</v>
      </c>
      <c r="G97" s="26"/>
      <c r="H97" s="26">
        <v>1.78</v>
      </c>
      <c r="I97" s="26"/>
      <c r="J97" s="26">
        <v>1.78</v>
      </c>
      <c r="K97" s="26"/>
      <c r="L97" s="26">
        <v>1.78</v>
      </c>
      <c r="M97" s="26"/>
      <c r="N97" s="26">
        <v>1.78</v>
      </c>
    </row>
    <row r="98" spans="1:14" ht="15">
      <c r="A98" s="24" t="s">
        <v>61</v>
      </c>
      <c r="B98" s="24"/>
      <c r="C98" s="24"/>
      <c r="D98" s="26">
        <v>1.82</v>
      </c>
      <c r="E98" s="26"/>
      <c r="F98" s="26">
        <v>1.78</v>
      </c>
      <c r="G98" s="26"/>
      <c r="H98" s="26">
        <v>1.78</v>
      </c>
      <c r="I98" s="26"/>
      <c r="J98" s="26">
        <v>1.78</v>
      </c>
      <c r="K98" s="26"/>
      <c r="L98" s="26">
        <v>1.78</v>
      </c>
      <c r="M98" s="26"/>
      <c r="N98" s="26">
        <v>1.78</v>
      </c>
    </row>
    <row r="99" spans="1:14" ht="15">
      <c r="A99" s="24" t="s">
        <v>62</v>
      </c>
      <c r="B99" s="24"/>
      <c r="C99" s="24"/>
      <c r="D99" s="26">
        <v>41.03</v>
      </c>
      <c r="E99" s="26"/>
      <c r="F99" s="26">
        <v>41.53</v>
      </c>
      <c r="G99" s="26"/>
      <c r="H99" s="26">
        <v>38.14</v>
      </c>
      <c r="I99" s="26"/>
      <c r="J99" s="26">
        <v>38.2</v>
      </c>
      <c r="K99" s="26"/>
      <c r="L99" s="26">
        <v>41.938</v>
      </c>
      <c r="M99" s="26"/>
      <c r="N99" s="26">
        <v>43.625</v>
      </c>
    </row>
    <row r="100" spans="1:14" ht="15">
      <c r="A100" s="24" t="s">
        <v>63</v>
      </c>
      <c r="B100" s="24"/>
      <c r="C100" s="24"/>
      <c r="D100" s="26">
        <v>32.66</v>
      </c>
      <c r="E100" s="26"/>
      <c r="F100" s="26">
        <v>33.87</v>
      </c>
      <c r="G100" s="26"/>
      <c r="H100" s="26">
        <v>31.02</v>
      </c>
      <c r="I100" s="26"/>
      <c r="J100" s="26">
        <v>27.41</v>
      </c>
      <c r="K100" s="26"/>
      <c r="L100" s="26">
        <v>29.1</v>
      </c>
      <c r="M100" s="26"/>
      <c r="N100" s="26">
        <v>20.188</v>
      </c>
    </row>
    <row r="101" spans="1:14" ht="15">
      <c r="A101" s="24" t="s">
        <v>64</v>
      </c>
      <c r="B101" s="24"/>
      <c r="C101" s="24"/>
      <c r="D101" s="26">
        <v>35.69</v>
      </c>
      <c r="E101" s="26"/>
      <c r="F101" s="26">
        <v>39.45</v>
      </c>
      <c r="G101" s="26"/>
      <c r="H101" s="26">
        <v>36.8</v>
      </c>
      <c r="I101" s="26"/>
      <c r="J101" s="26">
        <v>35.24</v>
      </c>
      <c r="K101" s="26"/>
      <c r="L101" s="26">
        <v>34.65</v>
      </c>
      <c r="M101" s="26"/>
      <c r="N101" s="26">
        <v>42.375</v>
      </c>
    </row>
    <row r="102" spans="1:14" ht="15">
      <c r="A102" s="24" t="s">
        <v>65</v>
      </c>
      <c r="B102" s="24"/>
      <c r="C102" s="24"/>
      <c r="D102" s="26">
        <v>174.368</v>
      </c>
      <c r="E102" s="26"/>
      <c r="F102" s="26">
        <v>160.818</v>
      </c>
      <c r="G102" s="26"/>
      <c r="H102" s="26">
        <v>159.664</v>
      </c>
      <c r="I102" s="26"/>
      <c r="J102" s="26">
        <v>142.425</v>
      </c>
      <c r="K102" s="26"/>
      <c r="L102" s="26">
        <v>139.43</v>
      </c>
      <c r="M102" s="26"/>
      <c r="N102" s="26">
        <v>136.363</v>
      </c>
    </row>
    <row r="103" spans="1:14" ht="15">
      <c r="A103" s="24" t="s">
        <v>106</v>
      </c>
      <c r="B103" s="24"/>
      <c r="C103" s="24"/>
      <c r="D103" s="26">
        <v>-74.8</v>
      </c>
      <c r="E103" s="26"/>
      <c r="F103" s="26">
        <v>-54.336</v>
      </c>
      <c r="G103" s="26"/>
      <c r="H103" s="26">
        <v>-68.64</v>
      </c>
      <c r="I103" s="26"/>
      <c r="J103" s="26">
        <v>-108.423</v>
      </c>
      <c r="K103" s="26"/>
      <c r="L103" s="26">
        <v>4.483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7">
        <f>D67/D94</f>
        <v>2.33</v>
      </c>
      <c r="F105" s="7">
        <f>F67/F94</f>
        <v>3.8</v>
      </c>
      <c r="H105" s="7">
        <f>H67/H94</f>
        <v>2.64</v>
      </c>
      <c r="J105" s="7">
        <f>J67/J94</f>
        <v>2.77</v>
      </c>
      <c r="L105" s="7">
        <f>L67/L94</f>
        <v>1.72</v>
      </c>
      <c r="N105" s="7">
        <f>N67/N94</f>
        <v>2.1</v>
      </c>
    </row>
    <row r="106" spans="2:14" ht="15">
      <c r="B106" t="s">
        <v>60</v>
      </c>
      <c r="D106" s="7">
        <f>D97/D94</f>
        <v>1.82</v>
      </c>
      <c r="F106" s="7">
        <f>F97/F94</f>
        <v>1.78</v>
      </c>
      <c r="H106" s="7">
        <f>H97/H94</f>
        <v>1.78</v>
      </c>
      <c r="J106" s="7">
        <f>J97/J94</f>
        <v>1.78</v>
      </c>
      <c r="L106" s="7">
        <f>L97/L94</f>
        <v>1.78</v>
      </c>
      <c r="N106" s="7">
        <f>N97/N94</f>
        <v>1.78</v>
      </c>
    </row>
    <row r="107" spans="2:14" ht="15">
      <c r="B107" t="s">
        <v>61</v>
      </c>
      <c r="D107" s="7">
        <f>D98/D94</f>
        <v>1.82</v>
      </c>
      <c r="F107" s="7">
        <f>F98/F94</f>
        <v>1.78</v>
      </c>
      <c r="H107" s="7">
        <f>H98/H94</f>
        <v>1.78</v>
      </c>
      <c r="J107" s="7">
        <f>J98/J94</f>
        <v>1.78</v>
      </c>
      <c r="L107" s="7">
        <f>L98/L94</f>
        <v>1.78</v>
      </c>
      <c r="N107" s="7">
        <f>N98/N94</f>
        <v>1.78</v>
      </c>
    </row>
    <row r="108" spans="2:14" ht="15">
      <c r="B108" t="s">
        <v>62</v>
      </c>
      <c r="D108" s="7">
        <f>D99/D94</f>
        <v>41.03</v>
      </c>
      <c r="F108" s="7">
        <f>F99/F94</f>
        <v>41.53</v>
      </c>
      <c r="H108" s="7">
        <f>H99/H94</f>
        <v>38.14</v>
      </c>
      <c r="J108" s="7">
        <f>J99/J94</f>
        <v>38.2</v>
      </c>
      <c r="L108" s="7">
        <f>L99/L94</f>
        <v>41.938</v>
      </c>
      <c r="N108" s="7">
        <f>N99/N94</f>
        <v>43.625</v>
      </c>
    </row>
    <row r="109" spans="2:14" ht="15">
      <c r="B109" t="s">
        <v>63</v>
      </c>
      <c r="D109" s="7">
        <f>D100/D94</f>
        <v>32.66</v>
      </c>
      <c r="F109" s="7">
        <f>F100/F94</f>
        <v>33.87</v>
      </c>
      <c r="H109" s="7">
        <f>H100/H94</f>
        <v>31.02</v>
      </c>
      <c r="J109" s="7">
        <f>J100/J94</f>
        <v>27.41</v>
      </c>
      <c r="L109" s="7">
        <f>L100/L94</f>
        <v>29.1</v>
      </c>
      <c r="N109" s="7">
        <f>N100/N94</f>
        <v>20.188</v>
      </c>
    </row>
    <row r="110" spans="2:14" ht="15">
      <c r="B110" t="s">
        <v>64</v>
      </c>
      <c r="D110" s="7">
        <f>D101/D94</f>
        <v>35.69</v>
      </c>
      <c r="F110" s="7">
        <f>F101/F94</f>
        <v>39.45</v>
      </c>
      <c r="H110" s="7">
        <f>H101/H94</f>
        <v>36.8</v>
      </c>
      <c r="J110" s="7">
        <f>J101/J94</f>
        <v>35.24</v>
      </c>
      <c r="L110" s="7">
        <f>L101/L94</f>
        <v>34.65</v>
      </c>
      <c r="N110" s="7">
        <f>N101/N94</f>
        <v>42.375</v>
      </c>
    </row>
    <row r="111" spans="2:14" ht="15">
      <c r="B111" t="s">
        <v>65</v>
      </c>
      <c r="D111" s="17">
        <f>D102*D94</f>
        <v>174.368</v>
      </c>
      <c r="E111" s="17"/>
      <c r="F111" s="17">
        <f>F102*F94</f>
        <v>160.818</v>
      </c>
      <c r="G111" s="17"/>
      <c r="H111" s="17">
        <f>H102*H94</f>
        <v>159.664</v>
      </c>
      <c r="I111" s="17"/>
      <c r="J111" s="17">
        <f>J102*J94</f>
        <v>142.425</v>
      </c>
      <c r="K111" s="17"/>
      <c r="L111" s="17">
        <f>L102*L94</f>
        <v>139.43</v>
      </c>
      <c r="M111" s="17"/>
      <c r="N111" s="17">
        <f>N102*N94</f>
        <v>136.363</v>
      </c>
    </row>
    <row r="112" spans="2:14" ht="15">
      <c r="B112" t="s">
        <v>66</v>
      </c>
      <c r="D112" s="7">
        <f>ROUND(D68/D111,2)</f>
        <v>25.6</v>
      </c>
      <c r="F112" s="7">
        <f>ROUND(F68/F111,2)</f>
        <v>24.22</v>
      </c>
      <c r="H112" s="7">
        <f>ROUND(H68/H111,2)</f>
        <v>22.94</v>
      </c>
      <c r="J112" s="7">
        <f>ROUND(J68/J111,2)</f>
        <v>20.67</v>
      </c>
      <c r="L112" s="7">
        <f>ROUND(L68/L111,2)</f>
        <v>20.73</v>
      </c>
      <c r="N112" s="7">
        <f>ROUND(N68/N111,2)</f>
        <v>20.65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3359375" style="0" customWidth="1"/>
    <col min="5" max="5" width="3.77734375" style="0" customWidth="1"/>
    <col min="6" max="6" width="10.3359375" style="0" bestFit="1" customWidth="1"/>
    <col min="7" max="7" width="3.77734375" style="0" customWidth="1"/>
    <col min="8" max="8" width="10.3359375" style="0" bestFit="1" customWidth="1"/>
    <col min="9" max="9" width="3.77734375" style="0" customWidth="1"/>
    <col min="10" max="10" width="10.3359375" style="0" bestFit="1" customWidth="1"/>
    <col min="11" max="11" width="3.77734375" style="0" customWidth="1"/>
    <col min="12" max="12" width="10.3359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NICOR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1349.3</v>
      </c>
      <c r="F8" s="41">
        <f>F78+F79+F81-F103</f>
        <v>1253</v>
      </c>
      <c r="H8" s="41">
        <f>H78+H79+H81-H103</f>
        <v>1257.5</v>
      </c>
      <c r="J8" s="41">
        <f>J78+J79+J81-J103</f>
        <v>1235.2</v>
      </c>
      <c r="L8" s="41">
        <f>L78+L79+L81-L103</f>
        <v>1157</v>
      </c>
    </row>
    <row r="9" spans="2:12" ht="15">
      <c r="B9" t="s">
        <v>5</v>
      </c>
      <c r="D9" s="12">
        <f>D80</f>
        <v>586</v>
      </c>
      <c r="F9" s="12">
        <f>F80</f>
        <v>490</v>
      </c>
      <c r="H9" s="12">
        <f>H80</f>
        <v>575</v>
      </c>
      <c r="J9" s="12">
        <f>J80</f>
        <v>315</v>
      </c>
      <c r="L9" s="12">
        <f>L80</f>
        <v>277</v>
      </c>
    </row>
    <row r="10" spans="2:12" ht="15.75" thickBot="1">
      <c r="B10" t="s">
        <v>7</v>
      </c>
      <c r="D10" s="13">
        <f>D8+D9</f>
        <v>1935.3</v>
      </c>
      <c r="F10" s="13">
        <f>F8+F9</f>
        <v>1743</v>
      </c>
      <c r="H10" s="13">
        <f>H8+H9</f>
        <v>1832.5</v>
      </c>
      <c r="J10" s="13">
        <f>J8+J9</f>
        <v>1550.2</v>
      </c>
      <c r="L10" s="13">
        <f>L8+L9</f>
        <v>1434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13</v>
      </c>
      <c r="E13" s="8" t="s">
        <v>3</v>
      </c>
      <c r="F13" s="36">
        <f>ROUND(AVERAGE(F108:F109)/F105,0)</f>
        <v>21</v>
      </c>
      <c r="G13" s="8" t="s">
        <v>3</v>
      </c>
      <c r="H13" s="36">
        <f>ROUND(AVERAGE(H108:H109)/H105,0)</f>
        <v>13</v>
      </c>
      <c r="I13" s="8" t="s">
        <v>3</v>
      </c>
      <c r="J13" s="36">
        <f>ROUND(AVERAGE(J108:J109)/J105,0)</f>
        <v>11</v>
      </c>
      <c r="K13" s="8" t="s">
        <v>3</v>
      </c>
      <c r="L13" s="36">
        <f>ROUND(AVERAGE(L108:L109)/L105,0)</f>
        <v>14</v>
      </c>
      <c r="M13" s="8" t="s">
        <v>3</v>
      </c>
      <c r="N13" s="37">
        <f>AVERAGE(D13,F13,H13,J13,L13)</f>
        <v>14.4</v>
      </c>
      <c r="O13" s="8" t="s">
        <v>3</v>
      </c>
    </row>
    <row r="14" spans="2:14" ht="15">
      <c r="B14" t="s">
        <v>20</v>
      </c>
      <c r="D14" s="3">
        <f>ROUND(AVERAGE(D108:D109)/AVERAGE(D112,F112),3)</f>
        <v>2.22</v>
      </c>
      <c r="E14" s="3"/>
      <c r="F14" s="3">
        <f>ROUND(AVERAGE(F108:F109)/AVERAGE(F112,H112),3)</f>
        <v>2.101</v>
      </c>
      <c r="G14" s="3"/>
      <c r="H14" s="3">
        <f>ROUND(AVERAGE(H108:H109)/AVERAGE(H112,J112),3)</f>
        <v>1.871</v>
      </c>
      <c r="I14" s="3"/>
      <c r="J14" s="3">
        <f>ROUND(AVERAGE(J108:J109)/AVERAGE(J112,L112),3)</f>
        <v>2.044</v>
      </c>
      <c r="K14" s="3"/>
      <c r="L14" s="3">
        <f>ROUND(AVERAGE(L108:L109)/AVERAGE(L112,N112),3)</f>
        <v>2.431</v>
      </c>
      <c r="M14" s="3"/>
      <c r="N14" s="6">
        <f>AVERAGE(D14,F14,H14,J14,L14)</f>
        <v>2.1334000000000004</v>
      </c>
    </row>
    <row r="15" spans="2:14" ht="15">
      <c r="B15" t="s">
        <v>9</v>
      </c>
      <c r="D15" s="3">
        <f>ROUND(D106/AVERAGE(D108:D109),3)</f>
        <v>0.047</v>
      </c>
      <c r="E15" s="3"/>
      <c r="F15" s="3">
        <f>ROUND(F106/AVERAGE(F108:F109),3)</f>
        <v>0.052</v>
      </c>
      <c r="G15" s="3"/>
      <c r="H15" s="3">
        <f>ROUND(H106/AVERAGE(H108:H109),3)</f>
        <v>0.059</v>
      </c>
      <c r="I15" s="3"/>
      <c r="J15" s="3">
        <f>ROUND(J106/AVERAGE(J108:J109),3)</f>
        <v>0.056</v>
      </c>
      <c r="K15" s="3"/>
      <c r="L15" s="3">
        <f>ROUND(L106/AVERAGE(L108:L109),3)</f>
        <v>0.046</v>
      </c>
      <c r="M15" s="3"/>
      <c r="N15" s="6">
        <f>AVERAGE(D15,F15,H15,J15,L15)</f>
        <v>0.052000000000000005</v>
      </c>
    </row>
    <row r="16" spans="2:14" ht="15">
      <c r="B16" t="s">
        <v>10</v>
      </c>
      <c r="D16" s="3">
        <f>ROUND(D96/D66,3)</f>
        <v>0.602</v>
      </c>
      <c r="E16" s="3"/>
      <c r="F16" s="3">
        <f>ROUND(F96/F66,3)</f>
        <v>1.091</v>
      </c>
      <c r="G16" s="3"/>
      <c r="H16" s="3">
        <f>ROUND(H96/H66,3)</f>
        <v>0.747</v>
      </c>
      <c r="I16" s="3"/>
      <c r="J16" s="3">
        <f>ROUND(J96/J66,3)</f>
        <v>0.635</v>
      </c>
      <c r="K16" s="3"/>
      <c r="L16" s="3">
        <f>ROUND(L96/L66,3)</f>
        <v>0.649</v>
      </c>
      <c r="M16" s="3"/>
      <c r="N16" s="6">
        <f>AVERAGE(D16,F16,H16,J16,L16)</f>
        <v>0.7448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0.398</v>
      </c>
      <c r="E20" s="3"/>
      <c r="F20" s="3">
        <f>ROUND((+F76+F79)/F8,3)</f>
        <v>0.397</v>
      </c>
      <c r="G20" s="3"/>
      <c r="H20" s="3">
        <f>ROUND((+H76+H79)/H8,3)</f>
        <v>0.395</v>
      </c>
      <c r="I20" s="3"/>
      <c r="J20" s="3">
        <f>ROUND((+J76+J79)/J8,3)</f>
        <v>0.402</v>
      </c>
      <c r="K20" s="3"/>
      <c r="L20" s="3">
        <f>ROUND((+L76+L79)/L8,3)</f>
        <v>0.386</v>
      </c>
      <c r="M20" s="3"/>
      <c r="N20" s="6">
        <f>AVERAGE(D20,F20,H20,J20,L20)</f>
        <v>0.39560000000000006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0.003</v>
      </c>
      <c r="K21" s="3"/>
      <c r="L21" s="3">
        <f>ROUND((SUM(L69:L75)+L81)/L8,3)</f>
        <v>0.005</v>
      </c>
      <c r="M21" s="3"/>
      <c r="N21" s="6">
        <f>AVERAGE(D21,F21,H21,J21,L21)</f>
        <v>0.0016</v>
      </c>
    </row>
    <row r="22" spans="2:14" ht="18">
      <c r="B22" s="39" t="s">
        <v>109</v>
      </c>
      <c r="D22" s="4">
        <f>ROUND((D68-D103)/D8,3)</f>
        <v>0.602</v>
      </c>
      <c r="E22" s="3"/>
      <c r="F22" s="4">
        <f>ROUND((F68-F103)/F8,3)</f>
        <v>0.603</v>
      </c>
      <c r="G22" s="3"/>
      <c r="H22" s="4">
        <f>ROUND((H68-H103)/H8,3)</f>
        <v>0.605</v>
      </c>
      <c r="I22" s="3"/>
      <c r="J22" s="4">
        <f>ROUND((J68-J103)/J8,3)</f>
        <v>0.595</v>
      </c>
      <c r="K22" s="3"/>
      <c r="L22" s="4">
        <f>ROUND((L68-L103)/L8,3)</f>
        <v>0.609</v>
      </c>
      <c r="M22" s="3"/>
      <c r="N22" s="9">
        <f>AVERAGE(D22,F22,H22,J22,L22)</f>
        <v>0.6028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0.58</v>
      </c>
      <c r="E25" s="3"/>
      <c r="F25" s="3">
        <f>ROUND((+F76+F79+F80)/F10,3)</f>
        <v>0.566</v>
      </c>
      <c r="G25" s="3"/>
      <c r="H25" s="3">
        <f>ROUND((+H76+H79+H80)/H10,3)</f>
        <v>0.585</v>
      </c>
      <c r="I25" s="3"/>
      <c r="J25" s="3">
        <f>ROUND((+J76+J79+J80)/J10,3)</f>
        <v>0.523</v>
      </c>
      <c r="K25" s="3"/>
      <c r="L25" s="3">
        <f>ROUND((+L76+L79+L80)/L10,3)</f>
        <v>0.504</v>
      </c>
      <c r="M25" s="3"/>
      <c r="N25" s="6">
        <f>AVERAGE(D25,F25,H25,J25,L25)</f>
        <v>0.5516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0.003</v>
      </c>
      <c r="K26" s="3"/>
      <c r="L26" s="3">
        <f>ROUND((SUM(L69:L75)+L81)/L10,3)</f>
        <v>0.004</v>
      </c>
      <c r="M26" s="3"/>
      <c r="N26" s="6">
        <f>AVERAGE(D26,F26,H26,J26,L26)</f>
        <v>0.0014</v>
      </c>
    </row>
    <row r="27" spans="2:14" ht="18">
      <c r="B27" s="39" t="s">
        <v>109</v>
      </c>
      <c r="D27" s="4">
        <f>ROUND((D68-D103)/D10,3)</f>
        <v>0.42</v>
      </c>
      <c r="E27" s="3"/>
      <c r="F27" s="4">
        <f>ROUND((F68-F103)/F10,3)</f>
        <v>0.434</v>
      </c>
      <c r="G27" s="3"/>
      <c r="H27" s="4">
        <f>ROUND((H68-H103)/H10,3)</f>
        <v>0.415</v>
      </c>
      <c r="I27" s="3"/>
      <c r="J27" s="4">
        <f>ROUND((J68-J103)/J10,3)</f>
        <v>0.474</v>
      </c>
      <c r="K27" s="3"/>
      <c r="L27" s="4">
        <f>ROUND((L68-L103)/L10,3)</f>
        <v>0.491</v>
      </c>
      <c r="M27" s="3"/>
      <c r="N27" s="9">
        <f>AVERAGE(D27,F27,H27,J27,L27)</f>
        <v>0.4468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0.999</v>
      </c>
      <c r="M28" s="3"/>
      <c r="N28" s="10">
        <f>AVERAGE(D28,F28,H28,J28,L28)</f>
        <v>0.9997999999999999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0.174</v>
      </c>
      <c r="E30" s="3"/>
      <c r="F30" s="3">
        <f>ROUND(+F66/(((F68-F103)+(H68-H103))/2),3)</f>
        <v>0.099</v>
      </c>
      <c r="G30" s="3"/>
      <c r="H30" s="3">
        <f>ROUND(+H66/(((H68-H103)+(J68-J103))/2),3)</f>
        <v>0.147</v>
      </c>
      <c r="I30" s="3"/>
      <c r="J30" s="3">
        <f>ROUND(+J66/(((J68-J103)+(L68-L103))/2),3)</f>
        <v>0.178</v>
      </c>
      <c r="K30" s="3"/>
      <c r="L30" s="3">
        <f>ROUND(+L66/(((L68-L103)+(N68))/2),3)</f>
        <v>0.172</v>
      </c>
      <c r="M30" s="3"/>
      <c r="N30" s="6">
        <f>AVERAGE(D30,F30,H30,J30,L30)</f>
        <v>0.154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0.949</v>
      </c>
      <c r="E32" s="3"/>
      <c r="F32" s="3">
        <f>ROUND((+F58-F57)/F56,3)</f>
        <v>0.936</v>
      </c>
      <c r="G32" s="3"/>
      <c r="H32" s="3">
        <f>ROUND((+H58-H57)/H56,3)</f>
        <v>0.929</v>
      </c>
      <c r="I32" s="3"/>
      <c r="J32" s="3">
        <f>ROUND((+J58-J57)/J56,3)</f>
        <v>0.881</v>
      </c>
      <c r="K32" s="3"/>
      <c r="L32" s="3">
        <f>ROUND((+L58-L57)/L56,3)</f>
        <v>0.907</v>
      </c>
      <c r="M32" s="3"/>
      <c r="N32" s="6">
        <f>AVERAGE(D32,F32,H32,J32,L32)</f>
        <v>0.9204000000000001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4.57</v>
      </c>
      <c r="E35" s="8" t="s">
        <v>3</v>
      </c>
      <c r="F35" s="8">
        <f>ROUND(((+F66+F65+F64+F63+F61+F59+F57)/F61),2)</f>
        <v>3.53</v>
      </c>
      <c r="G35" s="8" t="s">
        <v>3</v>
      </c>
      <c r="H35" s="8">
        <f>ROUND(((+H66+H65+H64+H63+H61+H59+H57)/H61),2)</f>
        <v>5.49</v>
      </c>
      <c r="I35" s="8" t="s">
        <v>3</v>
      </c>
      <c r="J35" s="8">
        <f>ROUND(((+J66+J65+J64+J63+J61+J59+J57)/J61),2)</f>
        <v>5.76</v>
      </c>
      <c r="K35" s="8" t="s">
        <v>3</v>
      </c>
      <c r="L35" s="8">
        <f>ROUND(((+L66+L65+L64+L63+L61+L59+L57)/L61),2)</f>
        <v>4.85</v>
      </c>
      <c r="M35" s="8" t="s">
        <v>3</v>
      </c>
      <c r="N35" s="31">
        <f>AVERAGE(D35,F35,H35,J35,L35)</f>
        <v>4.840000000000001</v>
      </c>
      <c r="O35" t="s">
        <v>3</v>
      </c>
    </row>
    <row r="36" spans="2:15" ht="15">
      <c r="B36" t="s">
        <v>21</v>
      </c>
      <c r="D36" s="8">
        <f>ROUND(((+D66+D65+D64+D63+D61)/(D61)),2)</f>
        <v>3.85</v>
      </c>
      <c r="E36" s="8" t="s">
        <v>3</v>
      </c>
      <c r="F36" s="8">
        <f>ROUND(((+F66+F65+F64+F63+F61)/(F61)),2)</f>
        <v>2.81</v>
      </c>
      <c r="G36" s="8" t="s">
        <v>3</v>
      </c>
      <c r="H36" s="8">
        <f>ROUND(((+H66+H65+H64+H63+H61)/(H61)),2)</f>
        <v>3.91</v>
      </c>
      <c r="I36" s="8" t="s">
        <v>3</v>
      </c>
      <c r="J36" s="8">
        <f>ROUND(((+J66+J65+J64+J63+J61)/(J61)),2)</f>
        <v>4.28</v>
      </c>
      <c r="K36" s="8" t="s">
        <v>3</v>
      </c>
      <c r="L36" s="8">
        <f>ROUND(((+L66+L65+L64+L63+L61)/(L61)),2)</f>
        <v>3.59</v>
      </c>
      <c r="M36" s="8" t="s">
        <v>3</v>
      </c>
      <c r="N36" s="31">
        <f>AVERAGE(D36,F36,H36,J36,L36)</f>
        <v>3.688</v>
      </c>
      <c r="O36" t="s">
        <v>3</v>
      </c>
    </row>
    <row r="37" spans="2:15" ht="15">
      <c r="B37" t="s">
        <v>14</v>
      </c>
      <c r="D37" s="8">
        <f>ROUND(((+D66+D65+D64+D63+D61)/(D61+D63+D64+D65)),2)</f>
        <v>3.85</v>
      </c>
      <c r="E37" s="8" t="s">
        <v>3</v>
      </c>
      <c r="F37" s="8">
        <f>ROUND(((+F66+F65+F64+F63+F61)/(F61+F63+F64+F65)),2)</f>
        <v>2.81</v>
      </c>
      <c r="G37" s="8" t="s">
        <v>3</v>
      </c>
      <c r="H37" s="8">
        <f>ROUND(((+H66+H65+H64+H63+H61)/(H61+H63+H64+H65)),2)</f>
        <v>3.91</v>
      </c>
      <c r="I37" s="8" t="s">
        <v>3</v>
      </c>
      <c r="J37" s="8">
        <f>ROUND(((+J66+J65+J64+J63+J61)/(J61+J63+J64+J65)),2)</f>
        <v>4.26</v>
      </c>
      <c r="K37" s="8" t="s">
        <v>3</v>
      </c>
      <c r="L37" s="8">
        <f>ROUND(((+L66+L65+L64+L63+L61)/(L61+L63+L64+L65)),2)</f>
        <v>3.57</v>
      </c>
      <c r="M37" s="8" t="s">
        <v>3</v>
      </c>
      <c r="N37" s="31">
        <f>AVERAGE(D37,F37,H37,J37,L37)</f>
        <v>3.6799999999999997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4.55</v>
      </c>
      <c r="E40" s="8" t="s">
        <v>3</v>
      </c>
      <c r="F40" s="8">
        <f>ROUND(((+F66+F65+F64+F63-F62+F61+F59+F57)/F61),2)</f>
        <v>3.52</v>
      </c>
      <c r="G40" s="8" t="s">
        <v>3</v>
      </c>
      <c r="H40" s="8">
        <f>ROUND(((+H66+H65+H64+H63-H62+H61+H59+H57)/H61),2)</f>
        <v>5.48</v>
      </c>
      <c r="I40" s="8" t="s">
        <v>3</v>
      </c>
      <c r="J40" s="8">
        <f>ROUND(((+J66+J65+J64+J63-J62+J61+J59+J57)/J61),2)</f>
        <v>5.75</v>
      </c>
      <c r="K40" s="8" t="s">
        <v>3</v>
      </c>
      <c r="L40" s="8">
        <f>ROUND(((+L66+L65+L64+L63-L62+L61+L59+L57)/L61),2)</f>
        <v>4.82</v>
      </c>
      <c r="M40" s="8" t="s">
        <v>3</v>
      </c>
      <c r="N40" s="31">
        <f>AVERAGE(D40,F40,H40,J40,L40)</f>
        <v>4.824</v>
      </c>
      <c r="O40" t="s">
        <v>3</v>
      </c>
    </row>
    <row r="41" spans="2:15" ht="15">
      <c r="B41" t="s">
        <v>21</v>
      </c>
      <c r="D41" s="8">
        <f>ROUND(((+D66+D65+D64+D63-D62+D61)/D61),2)</f>
        <v>3.82</v>
      </c>
      <c r="E41" s="8" t="s">
        <v>3</v>
      </c>
      <c r="F41" s="8">
        <f>ROUND(((+F66+F65+F64+F63-F62+F61)/F61),2)</f>
        <v>2.8</v>
      </c>
      <c r="G41" s="8" t="s">
        <v>3</v>
      </c>
      <c r="H41" s="8">
        <f>ROUND(((+H66+H65+H64+H63-H62+H61)/H61),2)</f>
        <v>3.9</v>
      </c>
      <c r="I41" s="8" t="s">
        <v>3</v>
      </c>
      <c r="J41" s="8">
        <f>ROUND(((+J66+J65+J64+J63-J62+J61)/J61),2)</f>
        <v>4.27</v>
      </c>
      <c r="K41" s="8" t="s">
        <v>3</v>
      </c>
      <c r="L41" s="8">
        <f>ROUND(((+L66+L65+L64+L63-L62+L61)/L61),2)</f>
        <v>3.57</v>
      </c>
      <c r="M41" s="8" t="s">
        <v>3</v>
      </c>
      <c r="N41" s="31">
        <f>AVERAGE(D41,F41,H41,J41,L41)</f>
        <v>3.6719999999999997</v>
      </c>
      <c r="O41" t="s">
        <v>3</v>
      </c>
    </row>
    <row r="42" spans="2:15" ht="15">
      <c r="B42" t="s">
        <v>14</v>
      </c>
      <c r="D42" s="8">
        <f>ROUND(((+D66+D65+D64+D63-D62+D61)/(D61+D63+D64+D65)),2)</f>
        <v>3.82</v>
      </c>
      <c r="E42" s="8" t="s">
        <v>3</v>
      </c>
      <c r="F42" s="8">
        <f>ROUND(((+F66+F65+F64+F63-F62+F61)/(F61+F63+F64+F65)),2)</f>
        <v>2.8</v>
      </c>
      <c r="G42" s="8" t="s">
        <v>3</v>
      </c>
      <c r="H42" s="8">
        <f>ROUND(((+H66+H65+H64+H63-H62+H61)/(H61+H63+H64+H65)),2)</f>
        <v>3.9</v>
      </c>
      <c r="I42" s="8" t="s">
        <v>3</v>
      </c>
      <c r="J42" s="8">
        <f>ROUND(((+J66+J65+J64+J63-J62+J61)/(J61+J63+J64+J65)),2)</f>
        <v>4.25</v>
      </c>
      <c r="K42" s="8" t="s">
        <v>3</v>
      </c>
      <c r="L42" s="8">
        <f>ROUND(((+L66+L65+L64+L63-L62+L61)/(L61+L63+L64+L65)),2)</f>
        <v>3.55</v>
      </c>
      <c r="M42" s="8" t="s">
        <v>3</v>
      </c>
      <c r="N42" s="31">
        <f>AVERAGE(D42,F42,H42,J42,L42)</f>
        <v>3.664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0.008</v>
      </c>
      <c r="E45" s="14"/>
      <c r="F45" s="14">
        <f>ROUND(F62/F66,3)</f>
        <v>0.005</v>
      </c>
      <c r="G45" s="14"/>
      <c r="H45" s="14">
        <f>ROUND(H62/H66,3)</f>
        <v>0.003</v>
      </c>
      <c r="I45" s="14"/>
      <c r="J45" s="14">
        <f>ROUND(J62/J66,3)</f>
        <v>0.004</v>
      </c>
      <c r="K45" s="14"/>
      <c r="L45" s="14">
        <f>ROUND(L62/L66,3)</f>
        <v>0.009</v>
      </c>
      <c r="M45" s="3"/>
      <c r="N45" s="6">
        <f aca="true" t="shared" si="0" ref="N45:N50">AVERAGE(D45,F45,H45,J45,L45)</f>
        <v>0.0058</v>
      </c>
    </row>
    <row r="46" spans="2:14" ht="15">
      <c r="B46" t="s">
        <v>17</v>
      </c>
      <c r="D46" s="21">
        <f>ROUND((D57+D59)/(D57+D59+D66+D63+D64+D65),3)</f>
        <v>0.203</v>
      </c>
      <c r="E46" s="22"/>
      <c r="F46" s="21">
        <f>ROUND((F57+F59)/(F57+F59+F66+F63+F64+F65),3)</f>
        <v>0.287</v>
      </c>
      <c r="G46" s="22"/>
      <c r="H46" s="21">
        <f>ROUND((H57+H59)/(H57+H59+H66+H63+H64+H65),3)</f>
        <v>0.352</v>
      </c>
      <c r="I46" s="22"/>
      <c r="J46" s="21">
        <f>ROUND((J57+J59)/(J57+J59+J66+J63+J64+J65),3)</f>
        <v>0.31</v>
      </c>
      <c r="K46" s="22"/>
      <c r="L46" s="21">
        <f>ROUND((L57+L59)/(L57+L59+L66+L63+L64+L65),3)</f>
        <v>0.326</v>
      </c>
      <c r="N46" s="6">
        <f t="shared" si="0"/>
        <v>0.2956</v>
      </c>
    </row>
    <row r="47" spans="2:14" ht="18">
      <c r="B47" s="40" t="s">
        <v>115</v>
      </c>
      <c r="D47" s="14">
        <f>ROUND(((+D82+D83+D84+D85+D86-D87+D88-D90-D91)/(+D89-D87)),3)</f>
        <v>0.646</v>
      </c>
      <c r="E47" s="15"/>
      <c r="F47" s="14">
        <f>ROUND(((+F82+F83+F84+F85+F86-F87+F88-F90-F91)/(+F89-F87)),3)</f>
        <v>0.995</v>
      </c>
      <c r="G47" s="15"/>
      <c r="H47" s="14">
        <f>ROUND(((+H82+H83+H84+H85+H86-H87+H88-H90-H91)/(+H89-H87)),3)</f>
        <v>1.71</v>
      </c>
      <c r="I47" s="15"/>
      <c r="J47" s="14">
        <f>ROUND(((+J82+J83+J84+J85+J86-J87+J88-J90-J91)/(+J89-J87)),3)</f>
        <v>1.444</v>
      </c>
      <c r="K47" s="15"/>
      <c r="L47" s="14">
        <f>ROUND(((+L82+L83+L84+L85+L86-L87+L88-L90-L91)/(+L89-L87)),3)</f>
        <v>1.151</v>
      </c>
      <c r="N47" s="6">
        <f t="shared" si="0"/>
        <v>1.1892</v>
      </c>
    </row>
    <row r="48" spans="2:14" ht="18">
      <c r="B48" s="40" t="s">
        <v>116</v>
      </c>
      <c r="D48" s="14">
        <f>ROUND(((+D82+D83+D84+D85+D86-D87+D88)/(AVERAGE(D76,F76)+AVERAGE(D79,F79)+AVERAGE(D80,F80))),3)</f>
        <v>0.202</v>
      </c>
      <c r="E48" s="15"/>
      <c r="F48" s="14">
        <f>ROUND(((+F82+F83+F84+F85+F86-F87+F88)/(AVERAGE(F76,H76)+AVERAGE(F79,H79)+AVERAGE(F80,H80))),3)</f>
        <v>0.264</v>
      </c>
      <c r="G48" s="15"/>
      <c r="H48" s="14">
        <f>ROUND(((+H82+H83+H84+H85+H86-H87+H88)/(AVERAGE(H76,J76)+AVERAGE(H79,J79)+AVERAGE(H80,J80))),3)</f>
        <v>0.416</v>
      </c>
      <c r="I48" s="15"/>
      <c r="J48" s="14">
        <f>ROUND(((+J82+J83+J84+J85+J86-J87+J88)/(AVERAGE(J76,L76)+AVERAGE(J79,L79)+AVERAGE(J80,L80))),3)</f>
        <v>0.467</v>
      </c>
      <c r="K48" s="15"/>
      <c r="L48" s="14">
        <f>ROUND(((+L82+L83+L84+L85+L86-L87+L88)/(AVERAGE(L76,N76)+AVERAGE(L79,N79)+AVERAGE(L80,N80))),3)</f>
        <v>0.357</v>
      </c>
      <c r="N48" s="6">
        <f t="shared" si="0"/>
        <v>0.3412</v>
      </c>
    </row>
    <row r="49" spans="2:15" ht="18">
      <c r="B49" s="40" t="s">
        <v>117</v>
      </c>
      <c r="D49" s="32">
        <f>ROUND(((+D82+D83+D84+D85+D86-D87+D88+D92)/D61),2)</f>
        <v>5.25</v>
      </c>
      <c r="E49" t="s">
        <v>3</v>
      </c>
      <c r="F49" s="32">
        <f>ROUND(((+F82+F83+F84+F85+F86-F87+F88+F92)/F61),2)</f>
        <v>7.44</v>
      </c>
      <c r="G49" t="s">
        <v>3</v>
      </c>
      <c r="H49" s="32">
        <f>ROUND(((+H82+H83+H84+H85+H86-H87+H88+H92)/H61),2)</f>
        <v>11.48</v>
      </c>
      <c r="I49" t="s">
        <v>3</v>
      </c>
      <c r="J49" s="32">
        <f>ROUND(((+J82+J83+J84+J85+J86-J87+J88+J92)/J61),2)</f>
        <v>10.07</v>
      </c>
      <c r="K49" t="s">
        <v>3</v>
      </c>
      <c r="L49" s="32">
        <f>ROUND(((+L82+L83+L84+L85+L86-L87+L88+L92)/L61),2)</f>
        <v>6.56</v>
      </c>
      <c r="M49" t="s">
        <v>3</v>
      </c>
      <c r="N49" s="33">
        <f t="shared" si="0"/>
        <v>8.16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2.59</v>
      </c>
      <c r="E50" t="s">
        <v>3</v>
      </c>
      <c r="F50" s="32">
        <f>ROUND(((+F82+F83+F84+F85+F86-F87+F88-F91)/+F90),2)</f>
        <v>3.31</v>
      </c>
      <c r="G50" t="s">
        <v>3</v>
      </c>
      <c r="H50" s="32">
        <f>ROUND(((+H82+H83+H84+H85+H86-H87+H88-H91)/+H90),2)</f>
        <v>4.79</v>
      </c>
      <c r="I50" t="s">
        <v>3</v>
      </c>
      <c r="J50" s="32">
        <f>ROUND(((+J82+J83+J84+J85+J86-J87+J88-J91)/+J90),2)</f>
        <v>4.44</v>
      </c>
      <c r="K50" t="s">
        <v>3</v>
      </c>
      <c r="L50" s="32">
        <f>ROUND(((+L82+L83+L84+L85+L86-L87+L88-L91)/+L90),2)</f>
        <v>3.71</v>
      </c>
      <c r="M50" t="s">
        <v>3</v>
      </c>
      <c r="N50" s="33">
        <f t="shared" si="0"/>
        <v>3.7680000000000007</v>
      </c>
      <c r="O50" t="s">
        <v>3</v>
      </c>
    </row>
    <row r="52" ht="15">
      <c r="A52" t="s">
        <v>4</v>
      </c>
    </row>
    <row r="54" spans="1:14" ht="15.75">
      <c r="A54" s="23" t="s">
        <v>88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3357.8</v>
      </c>
      <c r="E56" s="26"/>
      <c r="F56" s="26">
        <v>2739.7</v>
      </c>
      <c r="G56" s="26"/>
      <c r="H56" s="26">
        <v>2662.7</v>
      </c>
      <c r="I56" s="26"/>
      <c r="J56" s="26">
        <v>1897.4</v>
      </c>
      <c r="K56" s="26"/>
      <c r="L56" s="26">
        <v>2366.3</v>
      </c>
      <c r="M56" s="26"/>
      <c r="N56" s="26">
        <v>2298.1</v>
      </c>
    </row>
    <row r="57" spans="1:14" ht="15">
      <c r="A57" s="24" t="s">
        <v>23</v>
      </c>
      <c r="B57" s="24"/>
      <c r="C57" s="24"/>
      <c r="D57" s="26">
        <v>34.7</v>
      </c>
      <c r="E57" s="26"/>
      <c r="F57" s="26">
        <v>30.2</v>
      </c>
      <c r="G57" s="26"/>
      <c r="H57" s="26">
        <v>59.6</v>
      </c>
      <c r="I57" s="26"/>
      <c r="J57" s="26">
        <v>57.6</v>
      </c>
      <c r="K57" s="26"/>
      <c r="L57" s="26">
        <v>59.1</v>
      </c>
      <c r="M57" s="26"/>
      <c r="N57" s="26">
        <v>14.4</v>
      </c>
    </row>
    <row r="58" spans="1:14" ht="15">
      <c r="A58" s="24" t="s">
        <v>24</v>
      </c>
      <c r="B58" s="24"/>
      <c r="C58" s="24"/>
      <c r="D58" s="26">
        <v>3220.7</v>
      </c>
      <c r="E58" s="26"/>
      <c r="F58" s="26">
        <v>2593.7</v>
      </c>
      <c r="G58" s="26"/>
      <c r="H58" s="26">
        <v>2532.9</v>
      </c>
      <c r="I58" s="26"/>
      <c r="J58" s="26">
        <v>1728.5</v>
      </c>
      <c r="K58" s="26"/>
      <c r="L58" s="26">
        <v>2206.2</v>
      </c>
      <c r="M58" s="26"/>
      <c r="N58" s="26">
        <v>2218.4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183.1</v>
      </c>
      <c r="E60" s="26"/>
      <c r="F60" s="26">
        <v>116.3</v>
      </c>
      <c r="G60" s="26"/>
      <c r="H60" s="26">
        <v>147.1</v>
      </c>
      <c r="I60" s="26"/>
      <c r="J60" s="26">
        <v>166.5</v>
      </c>
      <c r="K60" s="26"/>
      <c r="L60" s="26">
        <v>168.1</v>
      </c>
      <c r="M60" s="26"/>
      <c r="N60" s="26">
        <v>95.3</v>
      </c>
    </row>
    <row r="61" spans="1:14" ht="15">
      <c r="A61" s="24" t="s">
        <v>27</v>
      </c>
      <c r="B61" s="24"/>
      <c r="C61" s="24"/>
      <c r="D61" s="26">
        <v>47.9</v>
      </c>
      <c r="E61" s="26"/>
      <c r="F61" s="26">
        <v>41.6</v>
      </c>
      <c r="G61" s="26"/>
      <c r="H61" s="26">
        <v>37.7</v>
      </c>
      <c r="I61" s="26"/>
      <c r="J61" s="26">
        <v>39</v>
      </c>
      <c r="K61" s="26"/>
      <c r="L61" s="26">
        <v>47.1</v>
      </c>
      <c r="M61" s="26"/>
      <c r="N61" s="26">
        <v>49.7</v>
      </c>
    </row>
    <row r="62" spans="1:14" ht="15">
      <c r="A62" s="24" t="s">
        <v>28</v>
      </c>
      <c r="B62" s="24"/>
      <c r="C62" s="24"/>
      <c r="D62" s="26">
        <v>1.1</v>
      </c>
      <c r="E62" s="26"/>
      <c r="F62" s="26">
        <v>0.4</v>
      </c>
      <c r="G62" s="26"/>
      <c r="H62" s="26">
        <v>0.3</v>
      </c>
      <c r="I62" s="26"/>
      <c r="J62" s="26">
        <v>0.5</v>
      </c>
      <c r="K62" s="26"/>
      <c r="L62" s="26">
        <v>1.1</v>
      </c>
      <c r="M62" s="26"/>
      <c r="N62" s="26">
        <v>1.1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0.2</v>
      </c>
      <c r="K64" s="26"/>
      <c r="L64" s="26">
        <v>0.3</v>
      </c>
      <c r="M64" s="26"/>
      <c r="N64" s="26">
        <v>0.3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136.3</v>
      </c>
      <c r="E66" s="26"/>
      <c r="F66" s="26">
        <v>75.1</v>
      </c>
      <c r="G66" s="26"/>
      <c r="H66" s="26">
        <v>109.7</v>
      </c>
      <c r="I66" s="26"/>
      <c r="J66" s="26">
        <v>127.8</v>
      </c>
      <c r="K66" s="26"/>
      <c r="L66" s="26">
        <v>121.8</v>
      </c>
      <c r="M66" s="26"/>
      <c r="N66" s="26">
        <v>46.4</v>
      </c>
    </row>
    <row r="67" spans="1:14" ht="15">
      <c r="A67" s="24" t="s">
        <v>33</v>
      </c>
      <c r="B67" s="24"/>
      <c r="C67" s="24"/>
      <c r="D67" s="26">
        <v>3.08</v>
      </c>
      <c r="E67" s="26"/>
      <c r="F67" s="26">
        <v>1.71</v>
      </c>
      <c r="G67" s="26"/>
      <c r="H67" s="26">
        <v>2.49</v>
      </c>
      <c r="I67" s="26"/>
      <c r="J67" s="26">
        <v>2.9</v>
      </c>
      <c r="K67" s="26"/>
      <c r="L67" s="26">
        <v>2.7</v>
      </c>
      <c r="M67" s="26"/>
      <c r="N67" s="26">
        <v>1.01</v>
      </c>
    </row>
    <row r="68" spans="1:14" ht="15">
      <c r="A68" s="24" t="s">
        <v>34</v>
      </c>
      <c r="B68" s="24"/>
      <c r="C68" s="24"/>
      <c r="D68" s="26">
        <v>811.3</v>
      </c>
      <c r="E68" s="26"/>
      <c r="F68" s="26">
        <v>749.1</v>
      </c>
      <c r="G68" s="26"/>
      <c r="H68" s="26">
        <v>754.6</v>
      </c>
      <c r="I68" s="26"/>
      <c r="J68" s="26">
        <v>728.4</v>
      </c>
      <c r="K68" s="26"/>
      <c r="L68" s="26">
        <v>704.2</v>
      </c>
      <c r="M68" s="26"/>
      <c r="N68" s="26">
        <v>707.8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4.3</v>
      </c>
      <c r="K71" s="26"/>
      <c r="L71" s="26">
        <v>6.1</v>
      </c>
      <c r="M71" s="26"/>
      <c r="N71" s="26">
        <v>6.3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486.4</v>
      </c>
      <c r="E76" s="26"/>
      <c r="F76" s="26">
        <v>496.9</v>
      </c>
      <c r="G76" s="26"/>
      <c r="H76" s="26">
        <v>496.9</v>
      </c>
      <c r="I76" s="26"/>
      <c r="J76" s="26">
        <v>396.2</v>
      </c>
      <c r="K76" s="26"/>
      <c r="L76" s="26">
        <v>446.4</v>
      </c>
      <c r="M76" s="26"/>
      <c r="N76" s="26">
        <v>347.1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1297.7</v>
      </c>
      <c r="E78" s="26"/>
      <c r="F78" s="26">
        <v>1246</v>
      </c>
      <c r="G78" s="26"/>
      <c r="H78" s="26">
        <v>1251.5</v>
      </c>
      <c r="I78" s="26"/>
      <c r="J78" s="26">
        <v>1128.9</v>
      </c>
      <c r="K78" s="26"/>
      <c r="L78" s="26">
        <v>1156.7</v>
      </c>
      <c r="M78" s="26"/>
      <c r="N78" s="26">
        <v>1061.2</v>
      </c>
    </row>
    <row r="79" spans="1:14" ht="15">
      <c r="A79" s="24" t="s">
        <v>45</v>
      </c>
      <c r="B79" s="24"/>
      <c r="C79" s="24"/>
      <c r="D79" s="26">
        <v>50</v>
      </c>
      <c r="E79" s="26"/>
      <c r="F79" s="26">
        <v>0.2</v>
      </c>
      <c r="G79" s="26"/>
      <c r="H79" s="26">
        <v>0</v>
      </c>
      <c r="I79" s="26"/>
      <c r="J79" s="26">
        <v>100</v>
      </c>
      <c r="K79" s="26"/>
      <c r="L79" s="26">
        <v>0</v>
      </c>
      <c r="M79" s="26"/>
      <c r="N79" s="26">
        <v>125</v>
      </c>
    </row>
    <row r="80" spans="1:14" ht="15">
      <c r="A80" s="24" t="s">
        <v>46</v>
      </c>
      <c r="B80" s="24"/>
      <c r="C80" s="24"/>
      <c r="D80" s="26">
        <v>586</v>
      </c>
      <c r="E80" s="26"/>
      <c r="F80" s="26">
        <v>490</v>
      </c>
      <c r="G80" s="26"/>
      <c r="H80" s="26">
        <v>575</v>
      </c>
      <c r="I80" s="26"/>
      <c r="J80" s="26">
        <v>315</v>
      </c>
      <c r="K80" s="26"/>
      <c r="L80" s="26">
        <v>277</v>
      </c>
      <c r="M80" s="26"/>
      <c r="N80" s="26">
        <v>442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136.3</v>
      </c>
      <c r="E82" s="26"/>
      <c r="F82" s="26">
        <v>75.1</v>
      </c>
      <c r="G82" s="26"/>
      <c r="H82" s="26">
        <v>109.7</v>
      </c>
      <c r="I82" s="26"/>
      <c r="J82" s="26">
        <v>128</v>
      </c>
      <c r="K82" s="26"/>
      <c r="L82" s="26">
        <v>122.1</v>
      </c>
      <c r="M82" s="26"/>
      <c r="N82" s="26">
        <v>46.7</v>
      </c>
    </row>
    <row r="83" spans="1:14" ht="15">
      <c r="A83" s="24" t="s">
        <v>49</v>
      </c>
      <c r="B83" s="24"/>
      <c r="C83" s="24"/>
      <c r="D83" s="26">
        <v>172.4</v>
      </c>
      <c r="E83" s="26"/>
      <c r="F83" s="26">
        <v>166.6</v>
      </c>
      <c r="G83" s="26"/>
      <c r="H83" s="26">
        <v>161.7</v>
      </c>
      <c r="I83" s="26"/>
      <c r="J83" s="26">
        <v>155</v>
      </c>
      <c r="K83" s="26"/>
      <c r="L83" s="26">
        <v>148.8</v>
      </c>
      <c r="M83" s="26"/>
      <c r="N83" s="26">
        <v>144.3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-102.1</v>
      </c>
      <c r="E85" s="26"/>
      <c r="F85" s="26">
        <v>27.3</v>
      </c>
      <c r="G85" s="26"/>
      <c r="H85" s="26">
        <v>132.6</v>
      </c>
      <c r="I85" s="26"/>
      <c r="J85" s="26">
        <v>68.1</v>
      </c>
      <c r="K85" s="26"/>
      <c r="L85" s="26">
        <v>21.6</v>
      </c>
      <c r="M85" s="26"/>
      <c r="N85" s="26">
        <v>-15.6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6</v>
      </c>
      <c r="E88" s="26"/>
      <c r="F88" s="26">
        <v>2.4</v>
      </c>
      <c r="G88" s="26"/>
      <c r="H88" s="26">
        <v>-12.2</v>
      </c>
      <c r="I88" s="26"/>
      <c r="J88" s="26">
        <v>7.6</v>
      </c>
      <c r="K88" s="26"/>
      <c r="L88" s="26">
        <v>0</v>
      </c>
      <c r="M88" s="26"/>
      <c r="N88" s="26">
        <v>0</v>
      </c>
    </row>
    <row r="89" spans="1:14" ht="15">
      <c r="A89" s="24" t="s">
        <v>54</v>
      </c>
      <c r="B89" s="24"/>
      <c r="C89" s="24"/>
      <c r="D89" s="26">
        <v>201.9</v>
      </c>
      <c r="E89" s="26"/>
      <c r="F89" s="26">
        <v>190.4</v>
      </c>
      <c r="G89" s="26"/>
      <c r="H89" s="26">
        <v>181.3</v>
      </c>
      <c r="I89" s="26"/>
      <c r="J89" s="26">
        <v>192.5</v>
      </c>
      <c r="K89" s="26"/>
      <c r="L89" s="26">
        <v>185.7</v>
      </c>
      <c r="M89" s="26"/>
      <c r="N89" s="26">
        <v>158.4</v>
      </c>
    </row>
    <row r="90" spans="1:14" ht="15">
      <c r="A90" s="24" t="s">
        <v>55</v>
      </c>
      <c r="B90" s="24"/>
      <c r="C90" s="24"/>
      <c r="D90" s="26">
        <v>82.1</v>
      </c>
      <c r="E90" s="26"/>
      <c r="F90" s="26">
        <v>82</v>
      </c>
      <c r="G90" s="26"/>
      <c r="H90" s="26">
        <v>81.8</v>
      </c>
      <c r="I90" s="26"/>
      <c r="J90" s="26">
        <v>80.7</v>
      </c>
      <c r="K90" s="26"/>
      <c r="L90" s="26">
        <v>78.8</v>
      </c>
      <c r="M90" s="26"/>
      <c r="N90" s="26">
        <v>75.9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39.1</v>
      </c>
      <c r="E92" s="26"/>
      <c r="F92" s="26">
        <v>37.9</v>
      </c>
      <c r="G92" s="26"/>
      <c r="H92" s="26">
        <v>41.1</v>
      </c>
      <c r="I92" s="26"/>
      <c r="J92" s="26">
        <v>34</v>
      </c>
      <c r="K92" s="26"/>
      <c r="L92" s="26">
        <v>16.6</v>
      </c>
      <c r="M92" s="26"/>
      <c r="N92" s="26">
        <v>50.6</v>
      </c>
    </row>
    <row r="93" spans="1:14" ht="15">
      <c r="A93" s="24" t="s">
        <v>58</v>
      </c>
      <c r="B93" s="24"/>
      <c r="C93" s="24"/>
      <c r="D93" s="26">
        <v>99.6</v>
      </c>
      <c r="E93" s="26"/>
      <c r="F93" s="26">
        <v>10.4</v>
      </c>
      <c r="G93" s="26"/>
      <c r="H93" s="26">
        <v>-73.3</v>
      </c>
      <c r="I93" s="26"/>
      <c r="J93" s="26">
        <v>-4.4</v>
      </c>
      <c r="K93" s="26"/>
      <c r="L93" s="26">
        <v>46.9</v>
      </c>
      <c r="M93" s="26"/>
      <c r="N93" s="26">
        <v>30.6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82.1</v>
      </c>
      <c r="E96" s="26"/>
      <c r="F96" s="26">
        <v>81.9</v>
      </c>
      <c r="G96" s="26"/>
      <c r="H96" s="26">
        <v>81.9</v>
      </c>
      <c r="I96" s="26"/>
      <c r="J96" s="26">
        <v>81.1</v>
      </c>
      <c r="K96" s="26"/>
      <c r="L96" s="26">
        <v>79.1</v>
      </c>
      <c r="M96" s="26"/>
      <c r="N96" s="26">
        <v>76.4</v>
      </c>
    </row>
    <row r="97" spans="1:14" ht="15">
      <c r="A97" s="24" t="s">
        <v>60</v>
      </c>
      <c r="B97" s="24"/>
      <c r="C97" s="24"/>
      <c r="D97" s="26">
        <v>1.86</v>
      </c>
      <c r="E97" s="26"/>
      <c r="F97" s="26">
        <v>1.86</v>
      </c>
      <c r="G97" s="26"/>
      <c r="H97" s="26">
        <v>1.86</v>
      </c>
      <c r="I97" s="26"/>
      <c r="J97" s="26">
        <v>1.84</v>
      </c>
      <c r="K97" s="26"/>
      <c r="L97" s="26">
        <v>1.76</v>
      </c>
      <c r="M97" s="26"/>
      <c r="N97" s="26">
        <v>1.66</v>
      </c>
    </row>
    <row r="98" spans="1:14" ht="15">
      <c r="A98" s="24" t="s">
        <v>61</v>
      </c>
      <c r="B98" s="24"/>
      <c r="C98" s="24"/>
      <c r="D98" s="26">
        <v>1.86</v>
      </c>
      <c r="E98" s="26"/>
      <c r="F98" s="26">
        <v>1.86</v>
      </c>
      <c r="G98" s="26"/>
      <c r="H98" s="26">
        <v>1.855</v>
      </c>
      <c r="I98" s="26"/>
      <c r="J98" s="26">
        <v>1.82</v>
      </c>
      <c r="K98" s="26"/>
      <c r="L98" s="26">
        <v>1.735</v>
      </c>
      <c r="M98" s="26"/>
      <c r="N98" s="26">
        <v>1.635</v>
      </c>
    </row>
    <row r="99" spans="1:14" ht="15">
      <c r="A99" s="24" t="s">
        <v>62</v>
      </c>
      <c r="B99" s="24"/>
      <c r="C99" s="24"/>
      <c r="D99" s="26">
        <v>42.97</v>
      </c>
      <c r="E99" s="26"/>
      <c r="F99" s="26">
        <v>39.65</v>
      </c>
      <c r="G99" s="26"/>
      <c r="H99" s="26">
        <v>39.3</v>
      </c>
      <c r="I99" s="26"/>
      <c r="J99" s="26">
        <v>49</v>
      </c>
      <c r="K99" s="26"/>
      <c r="L99" s="26">
        <v>42.375</v>
      </c>
      <c r="M99" s="26"/>
      <c r="N99" s="26">
        <v>43.875</v>
      </c>
    </row>
    <row r="100" spans="1:14" ht="15">
      <c r="A100" s="24" t="s">
        <v>63</v>
      </c>
      <c r="B100" s="24"/>
      <c r="C100" s="24"/>
      <c r="D100" s="26">
        <v>35.5</v>
      </c>
      <c r="E100" s="26"/>
      <c r="F100" s="26">
        <v>32.04</v>
      </c>
      <c r="G100" s="26"/>
      <c r="H100" s="26">
        <v>23.7</v>
      </c>
      <c r="I100" s="26"/>
      <c r="J100" s="26">
        <v>17.25</v>
      </c>
      <c r="K100" s="26"/>
      <c r="L100" s="26">
        <v>34</v>
      </c>
      <c r="M100" s="26"/>
      <c r="N100" s="26">
        <v>29.375</v>
      </c>
    </row>
    <row r="101" spans="1:14" ht="15">
      <c r="A101" s="24" t="s">
        <v>64</v>
      </c>
      <c r="B101" s="24"/>
      <c r="C101" s="24"/>
      <c r="D101" s="26">
        <v>39.31</v>
      </c>
      <c r="E101" s="26"/>
      <c r="F101" s="26">
        <v>36.94</v>
      </c>
      <c r="G101" s="26"/>
      <c r="H101" s="26">
        <v>34.04</v>
      </c>
      <c r="I101" s="26"/>
      <c r="J101" s="26">
        <v>34.03</v>
      </c>
      <c r="K101" s="26"/>
      <c r="L101" s="26">
        <v>41.64</v>
      </c>
      <c r="M101" s="26"/>
      <c r="N101" s="26">
        <v>43.188</v>
      </c>
    </row>
    <row r="102" spans="1:14" ht="15">
      <c r="A102" s="24" t="s">
        <v>65</v>
      </c>
      <c r="B102" s="24"/>
      <c r="C102" s="24"/>
      <c r="D102" s="26">
        <v>44.18</v>
      </c>
      <c r="E102" s="26"/>
      <c r="F102" s="26">
        <v>44.102</v>
      </c>
      <c r="G102" s="26"/>
      <c r="H102" s="26">
        <v>44.04</v>
      </c>
      <c r="I102" s="26"/>
      <c r="J102" s="26">
        <v>44.011</v>
      </c>
      <c r="K102" s="26"/>
      <c r="L102" s="26">
        <v>44.398</v>
      </c>
      <c r="M102" s="26"/>
      <c r="N102" s="26">
        <v>45.491</v>
      </c>
    </row>
    <row r="103" spans="1:14" ht="15">
      <c r="A103" s="24" t="s">
        <v>106</v>
      </c>
      <c r="B103" s="24"/>
      <c r="C103" s="24"/>
      <c r="D103" s="26">
        <v>-1.6</v>
      </c>
      <c r="E103" s="26"/>
      <c r="F103" s="26">
        <v>-6.8</v>
      </c>
      <c r="G103" s="26"/>
      <c r="H103" s="26">
        <v>-6</v>
      </c>
      <c r="I103" s="26"/>
      <c r="J103" s="26">
        <v>-6.3</v>
      </c>
      <c r="K103" s="26"/>
      <c r="L103" s="26">
        <v>-0.3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7">
        <f>D67/D94</f>
        <v>3.08</v>
      </c>
      <c r="F105" s="7">
        <f>F67/F94</f>
        <v>1.71</v>
      </c>
      <c r="H105" s="7">
        <f>H67/H94</f>
        <v>2.49</v>
      </c>
      <c r="J105" s="7">
        <f>J67/J94</f>
        <v>2.9</v>
      </c>
      <c r="L105" s="7">
        <f>L67/L94</f>
        <v>2.7</v>
      </c>
      <c r="N105" s="7">
        <f>N67/N94</f>
        <v>1.01</v>
      </c>
    </row>
    <row r="106" spans="2:14" ht="15">
      <c r="B106" t="s">
        <v>60</v>
      </c>
      <c r="D106" s="7">
        <f>D97/D94</f>
        <v>1.86</v>
      </c>
      <c r="F106" s="7">
        <f>F97/F94</f>
        <v>1.86</v>
      </c>
      <c r="H106" s="7">
        <f>H97/H94</f>
        <v>1.86</v>
      </c>
      <c r="J106" s="7">
        <f>J97/J94</f>
        <v>1.84</v>
      </c>
      <c r="L106" s="7">
        <f>L97/L94</f>
        <v>1.76</v>
      </c>
      <c r="N106" s="7">
        <f>N97/N94</f>
        <v>1.66</v>
      </c>
    </row>
    <row r="107" spans="2:14" ht="15">
      <c r="B107" t="s">
        <v>61</v>
      </c>
      <c r="D107" s="7">
        <f>D98/D94</f>
        <v>1.86</v>
      </c>
      <c r="F107" s="7">
        <f>F98/F94</f>
        <v>1.86</v>
      </c>
      <c r="H107" s="7">
        <f>H98/H94</f>
        <v>1.855</v>
      </c>
      <c r="J107" s="7">
        <f>J98/J94</f>
        <v>1.82</v>
      </c>
      <c r="L107" s="7">
        <f>L98/L94</f>
        <v>1.735</v>
      </c>
      <c r="N107" s="7">
        <f>N98/N94</f>
        <v>1.635</v>
      </c>
    </row>
    <row r="108" spans="2:14" ht="15">
      <c r="B108" t="s">
        <v>62</v>
      </c>
      <c r="D108" s="7">
        <f>D99/D94</f>
        <v>42.97</v>
      </c>
      <c r="F108" s="7">
        <f>F99/F94</f>
        <v>39.65</v>
      </c>
      <c r="H108" s="7">
        <f>H99/H94</f>
        <v>39.3</v>
      </c>
      <c r="J108" s="7">
        <f>J99/J94</f>
        <v>49</v>
      </c>
      <c r="L108" s="7">
        <f>L99/L94</f>
        <v>42.375</v>
      </c>
      <c r="N108" s="7">
        <f>N99/N94</f>
        <v>43.875</v>
      </c>
    </row>
    <row r="109" spans="2:14" ht="15">
      <c r="B109" t="s">
        <v>63</v>
      </c>
      <c r="D109" s="7">
        <f>D100/D94</f>
        <v>35.5</v>
      </c>
      <c r="F109" s="7">
        <f>F100/F94</f>
        <v>32.04</v>
      </c>
      <c r="H109" s="7">
        <f>H100/H94</f>
        <v>23.7</v>
      </c>
      <c r="J109" s="7">
        <f>J100/J94</f>
        <v>17.25</v>
      </c>
      <c r="L109" s="7">
        <f>L100/L94</f>
        <v>34</v>
      </c>
      <c r="N109" s="7">
        <f>N100/N94</f>
        <v>29.375</v>
      </c>
    </row>
    <row r="110" spans="2:14" ht="15">
      <c r="B110" t="s">
        <v>64</v>
      </c>
      <c r="D110" s="7">
        <f>D101/D94</f>
        <v>39.31</v>
      </c>
      <c r="F110" s="7">
        <f>F101/F94</f>
        <v>36.94</v>
      </c>
      <c r="H110" s="7">
        <f>H101/H94</f>
        <v>34.04</v>
      </c>
      <c r="J110" s="7">
        <f>J101/J94</f>
        <v>34.03</v>
      </c>
      <c r="L110" s="7">
        <f>L101/L94</f>
        <v>41.64</v>
      </c>
      <c r="N110" s="7">
        <f>N101/N94</f>
        <v>43.188</v>
      </c>
    </row>
    <row r="111" spans="2:14" ht="15">
      <c r="B111" t="s">
        <v>65</v>
      </c>
      <c r="D111" s="17">
        <f>D102*D94</f>
        <v>44.18</v>
      </c>
      <c r="E111" s="17"/>
      <c r="F111" s="17">
        <f>F102*F94</f>
        <v>44.102</v>
      </c>
      <c r="G111" s="17"/>
      <c r="H111" s="17">
        <f>H102*H94</f>
        <v>44.04</v>
      </c>
      <c r="I111" s="17"/>
      <c r="J111" s="17">
        <f>J102*J94</f>
        <v>44.011</v>
      </c>
      <c r="K111" s="17"/>
      <c r="L111" s="17">
        <f>L102*L94</f>
        <v>44.398</v>
      </c>
      <c r="M111" s="17"/>
      <c r="N111" s="17">
        <f>N102*N94</f>
        <v>45.491</v>
      </c>
    </row>
    <row r="112" spans="2:14" ht="15">
      <c r="B112" t="s">
        <v>66</v>
      </c>
      <c r="D112" s="7">
        <f>ROUND(D68/D111,2)</f>
        <v>18.36</v>
      </c>
      <c r="F112" s="7">
        <f>ROUND(F68/F111,2)</f>
        <v>16.99</v>
      </c>
      <c r="H112" s="7">
        <f>ROUND(H68/H111,2)</f>
        <v>17.13</v>
      </c>
      <c r="J112" s="7">
        <f>ROUND(J68/J111,2)</f>
        <v>16.55</v>
      </c>
      <c r="L112" s="7">
        <f>ROUND(L68/L111,2)</f>
        <v>15.86</v>
      </c>
      <c r="N112" s="7">
        <f>ROUND(N68/N111,2)</f>
        <v>15.56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6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NISOURCE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10731.6</v>
      </c>
      <c r="F8" s="41">
        <f>F78+F79+F81-F103</f>
        <v>11056</v>
      </c>
      <c r="H8" s="41">
        <f>H78+H79+H81-H103</f>
        <v>10672.099999999999</v>
      </c>
      <c r="J8" s="41">
        <f>J78+J79+J81-J103</f>
        <v>10995.9</v>
      </c>
      <c r="L8" s="41">
        <f>L78+L79+L81-L103</f>
        <v>10073.8</v>
      </c>
    </row>
    <row r="9" spans="2:12" ht="15">
      <c r="B9" t="s">
        <v>5</v>
      </c>
      <c r="D9" s="12">
        <f>D80</f>
        <v>898</v>
      </c>
      <c r="F9" s="12">
        <f>F80</f>
        <v>307.6</v>
      </c>
      <c r="H9" s="12">
        <f>H80</f>
        <v>685.5</v>
      </c>
      <c r="J9" s="12">
        <f>J80</f>
        <v>913.1</v>
      </c>
      <c r="L9" s="12">
        <f>L80</f>
        <v>1854.3</v>
      </c>
    </row>
    <row r="10" spans="2:12" ht="15.75" thickBot="1">
      <c r="B10" t="s">
        <v>7</v>
      </c>
      <c r="D10" s="13">
        <f>D8+D9</f>
        <v>11629.6</v>
      </c>
      <c r="F10" s="13">
        <f>F8+F9</f>
        <v>11363.6</v>
      </c>
      <c r="H10" s="13">
        <f>H8+H9</f>
        <v>11357.599999999999</v>
      </c>
      <c r="J10" s="13">
        <f>J8+J9</f>
        <v>11909</v>
      </c>
      <c r="L10" s="13">
        <f>L8+L9</f>
        <v>11928.099999999999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22</v>
      </c>
      <c r="E13" s="8" t="s">
        <v>3</v>
      </c>
      <c r="F13" s="36">
        <f>ROUND(AVERAGE(F108:F109)/F105,0)</f>
        <v>13</v>
      </c>
      <c r="G13" s="8" t="s">
        <v>3</v>
      </c>
      <c r="H13" s="36">
        <f>ROUND(AVERAGE(H108:H109)/H105,0)</f>
        <v>12</v>
      </c>
      <c r="I13" s="8" t="s">
        <v>3</v>
      </c>
      <c r="J13" s="36">
        <f>ROUND(AVERAGE(J108:J109)/J105,0)</f>
        <v>10</v>
      </c>
      <c r="K13" s="8" t="s">
        <v>3</v>
      </c>
      <c r="L13" s="36">
        <f>ROUND(AVERAGE(L108:L109)/L105,0)</f>
        <v>25</v>
      </c>
      <c r="M13" s="8" t="s">
        <v>3</v>
      </c>
      <c r="N13" s="37">
        <f>AVERAGE(D13,F13,H13,J13,L13)</f>
        <v>16.4</v>
      </c>
      <c r="O13" s="8" t="s">
        <v>3</v>
      </c>
    </row>
    <row r="14" spans="2:14" ht="15">
      <c r="B14" t="s">
        <v>20</v>
      </c>
      <c r="D14" s="3">
        <f>ROUND(AVERAGE(D108:D109)/AVERAGE(D112,F112),3)</f>
        <v>1.284</v>
      </c>
      <c r="E14" s="3"/>
      <c r="F14" s="3">
        <f>ROUND(AVERAGE(F108:F109)/AVERAGE(F112,H112),3)</f>
        <v>1.231</v>
      </c>
      <c r="G14" s="3"/>
      <c r="H14" s="3">
        <f>ROUND(AVERAGE(H108:H109)/AVERAGE(H112,J112),3)</f>
        <v>1.142</v>
      </c>
      <c r="I14" s="3"/>
      <c r="J14" s="3">
        <f>ROUND(AVERAGE(J108:J109)/AVERAGE(J112,L112),3)</f>
        <v>1.179</v>
      </c>
      <c r="K14" s="3"/>
      <c r="L14" s="3">
        <f>ROUND(AVERAGE(L108:L109)/AVERAGE(L112,N112),3)</f>
        <v>1.524</v>
      </c>
      <c r="M14" s="3"/>
      <c r="N14" s="6">
        <f>AVERAGE(D14,F14,H14,J14,L14)</f>
        <v>1.272</v>
      </c>
    </row>
    <row r="15" spans="2:14" ht="15">
      <c r="B15" t="s">
        <v>9</v>
      </c>
      <c r="D15" s="3">
        <f>ROUND(D106/AVERAGE(D108:D109),3)</f>
        <v>0.04</v>
      </c>
      <c r="E15" s="3"/>
      <c r="F15" s="3">
        <f>ROUND(F106/AVERAGE(F108:F109),3)</f>
        <v>0.043</v>
      </c>
      <c r="G15" s="3"/>
      <c r="H15" s="3">
        <f>ROUND(H106/AVERAGE(H108:H109),3)</f>
        <v>0.057</v>
      </c>
      <c r="I15" s="3"/>
      <c r="J15" s="3">
        <f>ROUND(J106/AVERAGE(J108:J109),3)</f>
        <v>0.059</v>
      </c>
      <c r="K15" s="3"/>
      <c r="L15" s="3">
        <f>ROUND(L106/AVERAGE(L108:L109),3)</f>
        <v>0.046</v>
      </c>
      <c r="M15" s="3"/>
      <c r="N15" s="6">
        <f>AVERAGE(D15,F15,H15,J15,L15)</f>
        <v>0.049</v>
      </c>
    </row>
    <row r="16" spans="2:14" ht="15">
      <c r="B16" t="s">
        <v>10</v>
      </c>
      <c r="D16" s="3">
        <f>ROUND(D96/D66,3)</f>
        <v>0.883</v>
      </c>
      <c r="E16" s="3"/>
      <c r="F16" s="3">
        <f>ROUND(F96/F66,3)</f>
        <v>0.563</v>
      </c>
      <c r="G16" s="3"/>
      <c r="H16" s="3">
        <f>ROUND(H96/H66,3)</f>
        <v>0.669</v>
      </c>
      <c r="I16" s="3"/>
      <c r="J16" s="3">
        <f>ROUND(J96/J66,3)</f>
        <v>0.566</v>
      </c>
      <c r="K16" s="3"/>
      <c r="L16" s="3">
        <f>ROUND(L96/L66,3)</f>
        <v>1.13</v>
      </c>
      <c r="M16" s="3"/>
      <c r="N16" s="6">
        <f>AVERAGE(D16,F16,H16,J16,L16)</f>
        <v>0.7622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0.532</v>
      </c>
      <c r="E20" s="3"/>
      <c r="F20" s="3">
        <f>ROUND((+F76+F79)/F8,3)</f>
        <v>0.555</v>
      </c>
      <c r="G20" s="3"/>
      <c r="H20" s="3">
        <f>ROUND((+H76+H79)/H8,3)</f>
        <v>0.573</v>
      </c>
      <c r="I20" s="3"/>
      <c r="J20" s="3">
        <f>ROUND((+J76+J79)/J8,3)</f>
        <v>0.6</v>
      </c>
      <c r="K20" s="3"/>
      <c r="L20" s="3">
        <f>ROUND((+L76+L79)/L8,3)</f>
        <v>0.648</v>
      </c>
      <c r="M20" s="3"/>
      <c r="N20" s="6">
        <f>AVERAGE(D20,F20,H20,J20,L20)</f>
        <v>0.5816000000000001</v>
      </c>
    </row>
    <row r="21" spans="2:14" ht="15">
      <c r="B21" s="38" t="s">
        <v>108</v>
      </c>
      <c r="D21" s="3">
        <f>ROUND((SUM(D69:D75)+D81)/D8,3)</f>
        <v>0.008</v>
      </c>
      <c r="E21" s="3"/>
      <c r="F21" s="3">
        <f>ROUND((SUM(F69:F75)+F81)/F8,3)</f>
        <v>0.007</v>
      </c>
      <c r="G21" s="3"/>
      <c r="H21" s="3">
        <f>ROUND((SUM(H69:H75)+H81)/H8,3)</f>
        <v>0.008</v>
      </c>
      <c r="I21" s="3"/>
      <c r="J21" s="3">
        <f>ROUND((SUM(J69:J75)+J81)/J8,3)</f>
        <v>0.008</v>
      </c>
      <c r="K21" s="3"/>
      <c r="L21" s="3">
        <f>ROUND((SUM(L69:L75)+L81)/L8,3)</f>
        <v>0.013</v>
      </c>
      <c r="M21" s="3"/>
      <c r="N21" s="6">
        <f>AVERAGE(D21,F21,H21,J21,L21)</f>
        <v>0.008799999999999999</v>
      </c>
    </row>
    <row r="22" spans="2:14" ht="18">
      <c r="B22" s="39" t="s">
        <v>109</v>
      </c>
      <c r="D22" s="4">
        <f>ROUND((D68-D103)/D8,3)</f>
        <v>0.46</v>
      </c>
      <c r="E22" s="3"/>
      <c r="F22" s="4">
        <f>ROUND((F68-F103)/F8,3)</f>
        <v>0.438</v>
      </c>
      <c r="G22" s="3"/>
      <c r="H22" s="4">
        <f>ROUND((H68-H103)/H8,3)</f>
        <v>0.419</v>
      </c>
      <c r="I22" s="3"/>
      <c r="J22" s="4">
        <f>ROUND((J68-J103)/J8,3)</f>
        <v>0.392</v>
      </c>
      <c r="K22" s="3"/>
      <c r="L22" s="4">
        <f>ROUND((L68-L103)/L8,3)</f>
        <v>0.339</v>
      </c>
      <c r="M22" s="3"/>
      <c r="N22" s="9">
        <f>AVERAGE(D22,F22,H22,J22,L22)</f>
        <v>0.4096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0.568</v>
      </c>
      <c r="E25" s="3"/>
      <c r="F25" s="3">
        <f>ROUND((+F76+F79+F80)/F10,3)</f>
        <v>0.567</v>
      </c>
      <c r="G25" s="3"/>
      <c r="H25" s="3">
        <f>ROUND((+H76+H79+H80)/H10,3)</f>
        <v>0.599</v>
      </c>
      <c r="I25" s="3"/>
      <c r="J25" s="3">
        <f>ROUND((+J76+J79+J80)/J10,3)</f>
        <v>0.631</v>
      </c>
      <c r="K25" s="3"/>
      <c r="L25" s="3">
        <f>ROUND((+L76+L79+L80)/L10,3)</f>
        <v>0.702</v>
      </c>
      <c r="M25" s="3"/>
      <c r="N25" s="6">
        <f>AVERAGE(D25,F25,H25,J25,L25)</f>
        <v>0.6134</v>
      </c>
    </row>
    <row r="26" spans="2:14" ht="15">
      <c r="B26" s="38" t="s">
        <v>108</v>
      </c>
      <c r="D26" s="3">
        <f>ROUND((SUM(D69:D75)+D81)/D10,3)</f>
        <v>0.007</v>
      </c>
      <c r="E26" s="3"/>
      <c r="F26" s="3">
        <f>ROUND((SUM(F69:F75)+F81)/F10,3)</f>
        <v>0.007</v>
      </c>
      <c r="G26" s="3"/>
      <c r="H26" s="3">
        <f>ROUND((SUM(H69:H75)+H81)/H10,3)</f>
        <v>0.007</v>
      </c>
      <c r="I26" s="3"/>
      <c r="J26" s="3">
        <f>ROUND((SUM(J69:J75)+J81)/J10,3)</f>
        <v>0.007</v>
      </c>
      <c r="K26" s="3"/>
      <c r="L26" s="3">
        <f>ROUND((SUM(L69:L75)+L81)/L10,3)</f>
        <v>0.011</v>
      </c>
      <c r="M26" s="3"/>
      <c r="N26" s="6">
        <f>AVERAGE(D26,F26,H26,J26,L26)</f>
        <v>0.0078</v>
      </c>
    </row>
    <row r="27" spans="2:14" ht="18">
      <c r="B27" s="39" t="s">
        <v>109</v>
      </c>
      <c r="D27" s="4">
        <f>ROUND((D68-D103)/D10,3)</f>
        <v>0.425</v>
      </c>
      <c r="E27" s="3"/>
      <c r="F27" s="4">
        <f>ROUND((F68-F103)/F10,3)</f>
        <v>0.426</v>
      </c>
      <c r="G27" s="3"/>
      <c r="H27" s="4">
        <f>ROUND((H68-H103)/H10,3)</f>
        <v>0.394</v>
      </c>
      <c r="I27" s="3"/>
      <c r="J27" s="4">
        <f>ROUND((J68-J103)/J10,3)</f>
        <v>0.362</v>
      </c>
      <c r="K27" s="3"/>
      <c r="L27" s="4">
        <f>ROUND((L68-L103)/L10,3)</f>
        <v>0.287</v>
      </c>
      <c r="M27" s="3"/>
      <c r="N27" s="9">
        <f>AVERAGE(D27,F27,H27,J27,L27)</f>
        <v>0.3788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0.058</v>
      </c>
      <c r="E30" s="3"/>
      <c r="F30" s="3">
        <f>ROUND(+F66/(((F68-F103)+(H68-H103))/2),3)</f>
        <v>0.092</v>
      </c>
      <c r="G30" s="3"/>
      <c r="H30" s="3">
        <f>ROUND(+H66/(((H68-H103)+(J68-J103))/2),3)</f>
        <v>0.097</v>
      </c>
      <c r="I30" s="3"/>
      <c r="J30" s="3">
        <f>ROUND(+J66/(((J68-J103)+(L68-L103))/2),3)</f>
        <v>0.11</v>
      </c>
      <c r="K30" s="3"/>
      <c r="L30" s="3">
        <f>ROUND(+L66/(((L68-L103)+(N68))/2),3)</f>
        <v>0.062</v>
      </c>
      <c r="M30" s="3"/>
      <c r="N30" s="6">
        <f>AVERAGE(D30,F30,H30,J30,L30)</f>
        <v>0.0838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0.878</v>
      </c>
      <c r="E32" s="3"/>
      <c r="F32" s="3">
        <f>ROUND((+F58-F57)/F56,3)</f>
        <v>0.84</v>
      </c>
      <c r="G32" s="3"/>
      <c r="H32" s="3">
        <f>ROUND((+H58-H57)/H56,3)</f>
        <v>0.821</v>
      </c>
      <c r="I32" s="3"/>
      <c r="J32" s="3">
        <f>ROUND((+J58-J57)/J56,3)</f>
        <v>0.815</v>
      </c>
      <c r="K32" s="3"/>
      <c r="L32" s="3">
        <f>ROUND((+L58-L57)/L56,3)</f>
        <v>0.893</v>
      </c>
      <c r="M32" s="3"/>
      <c r="N32" s="6">
        <f>AVERAGE(D32,F32,H32,J32,L32)</f>
        <v>0.8493999999999999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2.03</v>
      </c>
      <c r="E35" s="8" t="s">
        <v>3</v>
      </c>
      <c r="F35" s="8">
        <f>ROUND(((+F66+F65+F64+F63+F61+F59+F57)/F61),2)</f>
        <v>2.66</v>
      </c>
      <c r="G35" s="8" t="s">
        <v>3</v>
      </c>
      <c r="H35" s="8">
        <f>ROUND(((+H66+H65+H64+H63+H61+H59+H57)/H61),2)</f>
        <v>2.41</v>
      </c>
      <c r="I35" s="8" t="s">
        <v>3</v>
      </c>
      <c r="J35" s="8">
        <f>ROUND(((+J66+J65+J64+J63+J61+J59+J57)/J61),2)</f>
        <v>2.21</v>
      </c>
      <c r="K35" s="8" t="s">
        <v>3</v>
      </c>
      <c r="L35" s="8">
        <f>ROUND(((+L66+L65+L64+L63+L61+L59+L57)/L61),2)</f>
        <v>1.65</v>
      </c>
      <c r="M35" s="8" t="s">
        <v>3</v>
      </c>
      <c r="N35" s="31">
        <f>AVERAGE(D35,F35,H35,J35,L35)</f>
        <v>2.1919999999999997</v>
      </c>
      <c r="O35" t="s">
        <v>3</v>
      </c>
    </row>
    <row r="36" spans="2:15" ht="15">
      <c r="B36" t="s">
        <v>21</v>
      </c>
      <c r="D36" s="8">
        <f>ROUND(((+D66+D65+D64+D63+D61)/(D61)),2)</f>
        <v>1.68</v>
      </c>
      <c r="E36" s="8" t="s">
        <v>3</v>
      </c>
      <c r="F36" s="8">
        <f>ROUND(((+F66+F65+F64+F63+F61)/(F61)),2)</f>
        <v>2.07</v>
      </c>
      <c r="G36" s="8" t="s">
        <v>3</v>
      </c>
      <c r="H36" s="8">
        <f>ROUND(((+H66+H65+H64+H63+H61)/(H61)),2)</f>
        <v>1.92</v>
      </c>
      <c r="I36" s="8" t="s">
        <v>3</v>
      </c>
      <c r="J36" s="8">
        <f>ROUND(((+J66+J65+J64+J63+J61)/(J61)),2)</f>
        <v>1.79</v>
      </c>
      <c r="K36" s="8" t="s">
        <v>3</v>
      </c>
      <c r="L36" s="8">
        <f>ROUND(((+L66+L65+L64+L63+L61)/(L61)),2)</f>
        <v>1.35</v>
      </c>
      <c r="M36" s="8" t="s">
        <v>3</v>
      </c>
      <c r="N36" s="31">
        <f>AVERAGE(D36,F36,H36,J36,L36)</f>
        <v>1.762</v>
      </c>
      <c r="O36" t="s">
        <v>3</v>
      </c>
    </row>
    <row r="37" spans="2:15" ht="15">
      <c r="B37" t="s">
        <v>14</v>
      </c>
      <c r="D37" s="8">
        <f>ROUND(((+D66+D65+D64+D63+D61)/(D61+D63+D64+D65)),2)</f>
        <v>1.66</v>
      </c>
      <c r="E37" s="8" t="s">
        <v>3</v>
      </c>
      <c r="F37" s="8">
        <f>ROUND(((+F66+F65+F64+F63+F61)/(F61+F63+F64+F65)),2)</f>
        <v>2.05</v>
      </c>
      <c r="G37" s="8" t="s">
        <v>3</v>
      </c>
      <c r="H37" s="8">
        <f>ROUND(((+H66+H65+H64+H63+H61)/(H61+H63+H64+H65)),2)</f>
        <v>1.9</v>
      </c>
      <c r="I37" s="8" t="s">
        <v>3</v>
      </c>
      <c r="J37" s="8">
        <f>ROUND(((+J66+J65+J64+J63+J61)/(J61+J63+J64+J65)),2)</f>
        <v>1.76</v>
      </c>
      <c r="K37" s="8" t="s">
        <v>3</v>
      </c>
      <c r="L37" s="8">
        <f>ROUND(((+L66+L65+L64+L63+L61)/(L61+L63+L64+L65)),2)</f>
        <v>1.34</v>
      </c>
      <c r="M37" s="8" t="s">
        <v>3</v>
      </c>
      <c r="N37" s="31">
        <f>AVERAGE(D37,F37,H37,J37,L37)</f>
        <v>1.7419999999999998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2.02</v>
      </c>
      <c r="E40" s="8" t="s">
        <v>3</v>
      </c>
      <c r="F40" s="8">
        <f>ROUND(((+F66+F65+F64+F63-F62+F61+F59+F57)/F61),2)</f>
        <v>2.66</v>
      </c>
      <c r="G40" s="8" t="s">
        <v>3</v>
      </c>
      <c r="H40" s="8">
        <f>ROUND(((+H66+H65+H64+H63-H62+H61+H59+H57)/H61),2)</f>
        <v>2.41</v>
      </c>
      <c r="I40" s="8" t="s">
        <v>3</v>
      </c>
      <c r="J40" s="8">
        <f>ROUND(((+J66+J65+J64+J63-J62+J61+J59+J57)/J61),2)</f>
        <v>2.2</v>
      </c>
      <c r="K40" s="8" t="s">
        <v>3</v>
      </c>
      <c r="L40" s="8">
        <f>ROUND(((+L66+L65+L64+L63-L62+L61+L59+L57)/L61),2)</f>
        <v>1.64</v>
      </c>
      <c r="M40" s="8" t="s">
        <v>3</v>
      </c>
      <c r="N40" s="31">
        <f>AVERAGE(D40,F40,H40,J40,L40)</f>
        <v>2.186</v>
      </c>
      <c r="O40" t="s">
        <v>3</v>
      </c>
    </row>
    <row r="41" spans="2:15" ht="15">
      <c r="B41" t="s">
        <v>21</v>
      </c>
      <c r="D41" s="8">
        <f>ROUND(((+D66+D65+D64+D63-D62+D61)/D61),2)</f>
        <v>1.67</v>
      </c>
      <c r="E41" s="8" t="s">
        <v>3</v>
      </c>
      <c r="F41" s="8">
        <f>ROUND(((+F66+F65+F64+F63-F62+F61)/F61),2)</f>
        <v>2.06</v>
      </c>
      <c r="G41" s="8" t="s">
        <v>3</v>
      </c>
      <c r="H41" s="8">
        <f>ROUND(((+H66+H65+H64+H63-H62+H61)/H61),2)</f>
        <v>1.91</v>
      </c>
      <c r="I41" s="8" t="s">
        <v>3</v>
      </c>
      <c r="J41" s="8">
        <f>ROUND(((+J66+J65+J64+J63-J62+J61)/J61),2)</f>
        <v>1.78</v>
      </c>
      <c r="K41" s="8" t="s">
        <v>3</v>
      </c>
      <c r="L41" s="8">
        <f>ROUND(((+L66+L65+L64+L63-L62+L61)/L61),2)</f>
        <v>1.35</v>
      </c>
      <c r="M41" s="8" t="s">
        <v>3</v>
      </c>
      <c r="N41" s="31">
        <f>AVERAGE(D41,F41,H41,J41,L41)</f>
        <v>1.754</v>
      </c>
      <c r="O41" t="s">
        <v>3</v>
      </c>
    </row>
    <row r="42" spans="2:15" ht="15">
      <c r="B42" t="s">
        <v>14</v>
      </c>
      <c r="D42" s="8">
        <f>ROUND(((+D66+D65+D64+D63-D62+D61)/(D61+D63+D64+D65)),2)</f>
        <v>1.65</v>
      </c>
      <c r="E42" s="8" t="s">
        <v>3</v>
      </c>
      <c r="F42" s="8">
        <f>ROUND(((+F66+F65+F64+F63-F62+F61)/(F61+F63+F64+F65)),2)</f>
        <v>2.04</v>
      </c>
      <c r="G42" s="8" t="s">
        <v>3</v>
      </c>
      <c r="H42" s="8">
        <f>ROUND(((+H66+H65+H64+H63-H62+H61)/(H61+H63+H64+H65)),2)</f>
        <v>1.89</v>
      </c>
      <c r="I42" s="8" t="s">
        <v>3</v>
      </c>
      <c r="J42" s="8">
        <f>ROUND(((+J66+J65+J64+J63-J62+J61)/(J61+J63+J64+J65)),2)</f>
        <v>1.76</v>
      </c>
      <c r="K42" s="8" t="s">
        <v>3</v>
      </c>
      <c r="L42" s="8">
        <f>ROUND(((+L66+L65+L64+L63-L62+L61)/(L61+L63+L64+L65)),2)</f>
        <v>1.33</v>
      </c>
      <c r="M42" s="8" t="s">
        <v>3</v>
      </c>
      <c r="N42" s="31">
        <f>AVERAGE(D42,F42,H42,J42,L42)</f>
        <v>1.734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0.011</v>
      </c>
      <c r="E45" s="14"/>
      <c r="F45" s="14">
        <f>ROUND(F62/F66,3)</f>
        <v>0.005</v>
      </c>
      <c r="G45" s="14"/>
      <c r="H45" s="14">
        <f>ROUND(H62/H66,3)</f>
        <v>0.006</v>
      </c>
      <c r="I45" s="14"/>
      <c r="J45" s="14">
        <f>ROUND(J62/J66,3)</f>
        <v>0.01</v>
      </c>
      <c r="K45" s="14"/>
      <c r="L45" s="14">
        <f>ROUND(L62/L66,3)</f>
        <v>0.02</v>
      </c>
      <c r="M45" s="3"/>
      <c r="N45" s="6">
        <f aca="true" t="shared" si="0" ref="N45:N50">AVERAGE(D45,F45,H45,J45,L45)</f>
        <v>0.010400000000000001</v>
      </c>
    </row>
    <row r="46" spans="2:14" ht="15">
      <c r="B46" t="s">
        <v>17</v>
      </c>
      <c r="D46" s="21">
        <f>ROUND((D57+D59)/(D57+D59+D66+D63+D64+D65),3)</f>
        <v>0.342</v>
      </c>
      <c r="E46" s="22"/>
      <c r="F46" s="21">
        <f>ROUND((F57+F59)/(F57+F59+F66+F63+F64+F65),3)</f>
        <v>0.357</v>
      </c>
      <c r="G46" s="22"/>
      <c r="H46" s="21">
        <f>ROUND((H57+H59)/(H57+H59+H66+H63+H64+H65),3)</f>
        <v>0.352</v>
      </c>
      <c r="I46" s="22"/>
      <c r="J46" s="21">
        <f>ROUND((J57+J59)/(J57+J59+J66+J63+J64+J65),3)</f>
        <v>0.351</v>
      </c>
      <c r="K46" s="22"/>
      <c r="L46" s="21">
        <f>ROUND((L57+L59)/(L57+L59+L66+L63+L64+L65),3)</f>
        <v>0.455</v>
      </c>
      <c r="N46" s="6">
        <f t="shared" si="0"/>
        <v>0.37140000000000006</v>
      </c>
    </row>
    <row r="47" spans="2:14" ht="18">
      <c r="B47" s="40" t="s">
        <v>115</v>
      </c>
      <c r="D47" s="14">
        <f>ROUND(((+D82+D83+D84+D85+D86-D87+D88-D90-D91)/(+D89-D87)),3)</f>
        <v>1.128</v>
      </c>
      <c r="E47" s="15"/>
      <c r="F47" s="14">
        <f>ROUND(((+F82+F83+F84+F85+F86-F87+F88-F90-F91)/(+F89-F87)),3)</f>
        <v>1.578</v>
      </c>
      <c r="G47" s="15"/>
      <c r="H47" s="14">
        <f>ROUND(((+H82+H83+H84+H85+H86-H87+H88-H90-H91)/(+H89-H87)),3)</f>
        <v>1.284</v>
      </c>
      <c r="I47" s="15"/>
      <c r="J47" s="14">
        <f>ROUND(((+J82+J83+J84+J85+J86-J87+J88-J90-J91)/(+J89-J87)),3)</f>
        <v>1.267</v>
      </c>
      <c r="K47" s="15"/>
      <c r="L47" s="14">
        <f>ROUND(((+L82+L83+L84+L85+L86-L87+L88-L90-L91)/(+L89-L87)),3)</f>
        <v>0.179</v>
      </c>
      <c r="N47" s="6">
        <f t="shared" si="0"/>
        <v>1.0872</v>
      </c>
    </row>
    <row r="48" spans="2:14" ht="18">
      <c r="B48" s="40" t="s">
        <v>116</v>
      </c>
      <c r="D48" s="14">
        <f>ROUND(((+D82+D83+D84+D85+D86-D87+D88)/(AVERAGE(D76,F76)+AVERAGE(D79,F79)+AVERAGE(D80,F80))),3)</f>
        <v>0.14</v>
      </c>
      <c r="E48" s="15"/>
      <c r="F48" s="14">
        <f>ROUND(((+F82+F83+F84+F85+F86-F87+F88)/(AVERAGE(F76,H76)+AVERAGE(F79,H79)+AVERAGE(F80,H80))),3)</f>
        <v>0.16</v>
      </c>
      <c r="G48" s="15"/>
      <c r="H48" s="14">
        <f>ROUND(((+H82+H83+H84+H85+H86-H87+H88)/(AVERAGE(H76,J76)+AVERAGE(H79,J79)+AVERAGE(H80,J80))),3)</f>
        <v>0.143</v>
      </c>
      <c r="I48" s="15"/>
      <c r="J48" s="14">
        <f>ROUND(((+J82+J83+J84+J85+J86-J87+J88)/(AVERAGE(J76,L76)+AVERAGE(J79,L79)+AVERAGE(J80,L80))),3)</f>
        <v>0.13</v>
      </c>
      <c r="K48" s="15"/>
      <c r="L48" s="14">
        <f>ROUND(((+L82+L83+L84+L85+L86-L87+L88)/(AVERAGE(L76,N76)+AVERAGE(L79,N79)+AVERAGE(L80,N80))),3)</f>
        <v>0.042</v>
      </c>
      <c r="N48" s="6">
        <f t="shared" si="0"/>
        <v>0.12300000000000003</v>
      </c>
    </row>
    <row r="49" spans="2:15" ht="18">
      <c r="B49" s="40" t="s">
        <v>117</v>
      </c>
      <c r="D49" s="32">
        <f>ROUND(((+D82+D83+D84+D85+D86-D87+D88+D92)/D61),2)</f>
        <v>3.11</v>
      </c>
      <c r="E49" t="s">
        <v>3</v>
      </c>
      <c r="F49" s="32">
        <f>ROUND(((+F82+F83+F84+F85+F86-F87+F88+F92)/F61),2)</f>
        <v>3.55</v>
      </c>
      <c r="G49" t="s">
        <v>3</v>
      </c>
      <c r="H49" s="32">
        <f>ROUND(((+H82+H83+H84+H85+H86-H87+H88+H92)/H61),2)</f>
        <v>3.12</v>
      </c>
      <c r="I49" t="s">
        <v>3</v>
      </c>
      <c r="J49" s="32">
        <f>ROUND(((+J82+J83+J84+J85+J86-J87+J88+J92)/J61),2)</f>
        <v>2.77</v>
      </c>
      <c r="K49" t="s">
        <v>3</v>
      </c>
      <c r="L49" s="32">
        <f>ROUND(((+L82+L83+L84+L85+L86-L87+L88+L92)/L61),2)</f>
        <v>1.41</v>
      </c>
      <c r="M49" t="s">
        <v>3</v>
      </c>
      <c r="N49" s="33">
        <f t="shared" si="0"/>
        <v>2.7920000000000003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3.66</v>
      </c>
      <c r="E50" t="s">
        <v>3</v>
      </c>
      <c r="F50" s="32">
        <f>ROUND(((+F82+F83+F84+F85+F86-F87+F88-F91)/+F90),2)</f>
        <v>4.35</v>
      </c>
      <c r="G50" t="s">
        <v>3</v>
      </c>
      <c r="H50" s="32">
        <f>ROUND(((+H82+H83+H84+H85+H86-H87+H88-H91)/+H90),2)</f>
        <v>3.6</v>
      </c>
      <c r="I50" t="s">
        <v>3</v>
      </c>
      <c r="J50" s="32">
        <f>ROUND(((+J82+J83+J84+J85+J86-J87+J88-J91)/+J90),2)</f>
        <v>4.26</v>
      </c>
      <c r="K50" t="s">
        <v>3</v>
      </c>
      <c r="L50" s="32">
        <f>ROUND(((+L82+L83+L84+L85+L86-L87+L88-L91)/+L90),2)</f>
        <v>1.5</v>
      </c>
      <c r="M50" t="s">
        <v>3</v>
      </c>
      <c r="N50" s="33">
        <f t="shared" si="0"/>
        <v>3.4739999999999993</v>
      </c>
      <c r="O50" t="s">
        <v>3</v>
      </c>
    </row>
    <row r="52" ht="15">
      <c r="A52" t="s">
        <v>4</v>
      </c>
    </row>
    <row r="54" spans="1:14" ht="15.75">
      <c r="A54" s="23" t="s">
        <v>89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7899.1</v>
      </c>
      <c r="E56" s="26"/>
      <c r="F56" s="26">
        <v>6666.2</v>
      </c>
      <c r="G56" s="26"/>
      <c r="H56" s="26">
        <v>6246.6</v>
      </c>
      <c r="I56" s="26"/>
      <c r="J56" s="26">
        <v>6492.3</v>
      </c>
      <c r="K56" s="26"/>
      <c r="L56" s="26">
        <v>9458.7</v>
      </c>
      <c r="M56" s="26"/>
      <c r="N56" s="26">
        <v>6030.7</v>
      </c>
    </row>
    <row r="57" spans="1:14" ht="15">
      <c r="A57" s="24" t="s">
        <v>23</v>
      </c>
      <c r="B57" s="24"/>
      <c r="C57" s="24"/>
      <c r="D57" s="26">
        <v>149.4</v>
      </c>
      <c r="E57" s="26"/>
      <c r="F57" s="26">
        <v>240.9</v>
      </c>
      <c r="G57" s="26"/>
      <c r="H57" s="26">
        <v>234.2</v>
      </c>
      <c r="I57" s="26"/>
      <c r="J57" s="26">
        <v>233.9</v>
      </c>
      <c r="K57" s="26"/>
      <c r="L57" s="26">
        <v>183.2</v>
      </c>
      <c r="M57" s="26"/>
      <c r="N57" s="26">
        <v>130.1</v>
      </c>
    </row>
    <row r="58" spans="1:14" ht="15">
      <c r="A58" s="24" t="s">
        <v>24</v>
      </c>
      <c r="B58" s="24"/>
      <c r="C58" s="24"/>
      <c r="D58" s="26">
        <v>7084.8</v>
      </c>
      <c r="E58" s="26"/>
      <c r="F58" s="26">
        <v>5840.2</v>
      </c>
      <c r="G58" s="26"/>
      <c r="H58" s="26">
        <v>5364.5</v>
      </c>
      <c r="I58" s="26"/>
      <c r="J58" s="26">
        <v>5523.5</v>
      </c>
      <c r="K58" s="26"/>
      <c r="L58" s="26">
        <v>8633</v>
      </c>
      <c r="M58" s="26"/>
      <c r="N58" s="26">
        <v>5593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708.8</v>
      </c>
      <c r="E60" s="26"/>
      <c r="F60" s="26">
        <v>838.5</v>
      </c>
      <c r="G60" s="26"/>
      <c r="H60" s="26">
        <v>897.4</v>
      </c>
      <c r="I60" s="26"/>
      <c r="J60" s="26">
        <v>979</v>
      </c>
      <c r="K60" s="26"/>
      <c r="L60" s="26">
        <v>837.7</v>
      </c>
      <c r="M60" s="26"/>
      <c r="N60" s="26">
        <v>479.8</v>
      </c>
    </row>
    <row r="61" spans="1:14" ht="15">
      <c r="A61" s="24" t="s">
        <v>27</v>
      </c>
      <c r="B61" s="24"/>
      <c r="C61" s="24"/>
      <c r="D61" s="26">
        <v>424.2</v>
      </c>
      <c r="E61" s="26"/>
      <c r="F61" s="26">
        <v>406.2</v>
      </c>
      <c r="G61" s="26"/>
      <c r="H61" s="26">
        <v>469.7</v>
      </c>
      <c r="I61" s="26"/>
      <c r="J61" s="26">
        <v>550.8</v>
      </c>
      <c r="K61" s="26"/>
      <c r="L61" s="26">
        <v>622.4</v>
      </c>
      <c r="M61" s="26"/>
      <c r="N61" s="26">
        <v>324.9</v>
      </c>
    </row>
    <row r="62" spans="1:14" ht="15">
      <c r="A62" s="24" t="s">
        <v>28</v>
      </c>
      <c r="B62" s="24"/>
      <c r="C62" s="24"/>
      <c r="D62" s="26">
        <v>3.2</v>
      </c>
      <c r="E62" s="26"/>
      <c r="F62" s="26">
        <v>2.3</v>
      </c>
      <c r="G62" s="26"/>
      <c r="H62" s="26">
        <v>2.5</v>
      </c>
      <c r="I62" s="26"/>
      <c r="J62" s="26">
        <v>4.3</v>
      </c>
      <c r="K62" s="26"/>
      <c r="L62" s="26">
        <v>4.3</v>
      </c>
      <c r="M62" s="26"/>
      <c r="N62" s="26" t="s">
        <v>102</v>
      </c>
    </row>
    <row r="63" spans="1:14" ht="15">
      <c r="A63" s="24" t="s">
        <v>29</v>
      </c>
      <c r="B63" s="24"/>
      <c r="C63" s="24"/>
      <c r="D63" s="26">
        <v>4.2</v>
      </c>
      <c r="E63" s="26"/>
      <c r="F63" s="26">
        <v>4.4</v>
      </c>
      <c r="G63" s="26"/>
      <c r="H63" s="26">
        <v>4.5</v>
      </c>
      <c r="I63" s="26"/>
      <c r="J63" s="26">
        <v>6.8</v>
      </c>
      <c r="K63" s="26"/>
      <c r="L63" s="26">
        <v>7.5</v>
      </c>
      <c r="M63" s="26"/>
      <c r="N63" s="26">
        <v>7.8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283.6</v>
      </c>
      <c r="E66" s="26"/>
      <c r="F66" s="26">
        <v>430.2</v>
      </c>
      <c r="G66" s="26"/>
      <c r="H66" s="26">
        <v>425.7</v>
      </c>
      <c r="I66" s="26"/>
      <c r="J66" s="26">
        <v>425.7</v>
      </c>
      <c r="K66" s="26"/>
      <c r="L66" s="26">
        <v>212.1</v>
      </c>
      <c r="M66" s="26"/>
      <c r="N66" s="26">
        <v>147.1</v>
      </c>
    </row>
    <row r="67" spans="1:14" ht="15">
      <c r="A67" s="24" t="s">
        <v>33</v>
      </c>
      <c r="B67" s="24"/>
      <c r="C67" s="24"/>
      <c r="D67" s="26">
        <v>1.05</v>
      </c>
      <c r="E67" s="26"/>
      <c r="F67" s="26">
        <v>1.63</v>
      </c>
      <c r="G67" s="26"/>
      <c r="H67" s="26">
        <v>1.64</v>
      </c>
      <c r="I67" s="26"/>
      <c r="J67" s="26">
        <v>2.02</v>
      </c>
      <c r="K67" s="26"/>
      <c r="L67" s="26">
        <v>1.03</v>
      </c>
      <c r="M67" s="26"/>
      <c r="N67" s="26">
        <v>1.09</v>
      </c>
    </row>
    <row r="68" spans="1:14" ht="15">
      <c r="A68" s="24" t="s">
        <v>34</v>
      </c>
      <c r="B68" s="24"/>
      <c r="C68" s="24"/>
      <c r="D68" s="26">
        <v>4933</v>
      </c>
      <c r="E68" s="26"/>
      <c r="F68" s="26">
        <v>4787.1</v>
      </c>
      <c r="G68" s="26"/>
      <c r="H68" s="26">
        <v>4415.9</v>
      </c>
      <c r="I68" s="26"/>
      <c r="J68" s="26">
        <v>4174.9</v>
      </c>
      <c r="K68" s="26"/>
      <c r="L68" s="26">
        <v>3469.4</v>
      </c>
      <c r="M68" s="26"/>
      <c r="N68" s="26">
        <v>3415.2</v>
      </c>
    </row>
    <row r="69" spans="1:14" ht="15">
      <c r="A69" s="24" t="s">
        <v>35</v>
      </c>
      <c r="B69" s="24"/>
      <c r="C69" s="24"/>
      <c r="D69" s="26">
        <v>81.1</v>
      </c>
      <c r="E69" s="26"/>
      <c r="F69" s="26">
        <v>81.1</v>
      </c>
      <c r="G69" s="26"/>
      <c r="H69" s="26">
        <v>81.1</v>
      </c>
      <c r="I69" s="26"/>
      <c r="J69" s="26">
        <v>84.9</v>
      </c>
      <c r="K69" s="26"/>
      <c r="L69" s="26">
        <v>88.6</v>
      </c>
      <c r="M69" s="26"/>
      <c r="N69" s="26">
        <v>132.7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5271.2</v>
      </c>
      <c r="E76" s="26"/>
      <c r="F76" s="26">
        <v>4836.5</v>
      </c>
      <c r="G76" s="26"/>
      <c r="H76" s="26">
        <v>5995.8</v>
      </c>
      <c r="I76" s="26"/>
      <c r="J76" s="26">
        <v>5363</v>
      </c>
      <c r="K76" s="26"/>
      <c r="L76" s="26">
        <v>6125.8</v>
      </c>
      <c r="M76" s="26"/>
      <c r="N76" s="26">
        <v>6147.7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10285.3</v>
      </c>
      <c r="E78" s="26"/>
      <c r="F78" s="26">
        <v>9704.7</v>
      </c>
      <c r="G78" s="26"/>
      <c r="H78" s="26">
        <v>10492.8</v>
      </c>
      <c r="I78" s="26"/>
      <c r="J78" s="26">
        <v>9622.8</v>
      </c>
      <c r="K78" s="26"/>
      <c r="L78" s="26">
        <v>9683.8</v>
      </c>
      <c r="M78" s="26"/>
      <c r="N78" s="26">
        <v>9695.6</v>
      </c>
    </row>
    <row r="79" spans="1:14" ht="15">
      <c r="A79" s="24" t="s">
        <v>45</v>
      </c>
      <c r="B79" s="24"/>
      <c r="C79" s="24"/>
      <c r="D79" s="26">
        <v>440.7</v>
      </c>
      <c r="E79" s="26"/>
      <c r="F79" s="26">
        <v>1299.9</v>
      </c>
      <c r="G79" s="26"/>
      <c r="H79" s="26">
        <v>118.3</v>
      </c>
      <c r="I79" s="26"/>
      <c r="J79" s="26">
        <v>1232.6</v>
      </c>
      <c r="K79" s="26"/>
      <c r="L79" s="26">
        <v>398.2</v>
      </c>
      <c r="M79" s="26"/>
      <c r="N79" s="26">
        <v>64.8</v>
      </c>
    </row>
    <row r="80" spans="1:14" ht="15">
      <c r="A80" s="24" t="s">
        <v>46</v>
      </c>
      <c r="B80" s="24"/>
      <c r="C80" s="24"/>
      <c r="D80" s="26">
        <v>898</v>
      </c>
      <c r="E80" s="26"/>
      <c r="F80" s="26">
        <v>307.6</v>
      </c>
      <c r="G80" s="26"/>
      <c r="H80" s="26">
        <v>685.5</v>
      </c>
      <c r="I80" s="26"/>
      <c r="J80" s="26">
        <v>913.1</v>
      </c>
      <c r="K80" s="26"/>
      <c r="L80" s="26">
        <v>1854.3</v>
      </c>
      <c r="M80" s="26"/>
      <c r="N80" s="26">
        <v>2496.7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43</v>
      </c>
      <c r="M81" s="26"/>
      <c r="N81" s="26">
        <v>0.6</v>
      </c>
    </row>
    <row r="82" spans="1:14" ht="15">
      <c r="A82" s="24" t="s">
        <v>48</v>
      </c>
      <c r="B82" s="24"/>
      <c r="C82" s="24"/>
      <c r="D82" s="26">
        <v>283.6</v>
      </c>
      <c r="E82" s="26"/>
      <c r="F82" s="26">
        <v>430.2</v>
      </c>
      <c r="G82" s="26"/>
      <c r="H82" s="26">
        <v>425.7</v>
      </c>
      <c r="I82" s="26"/>
      <c r="J82" s="26">
        <v>425.7</v>
      </c>
      <c r="K82" s="26"/>
      <c r="L82" s="26">
        <v>212.1</v>
      </c>
      <c r="M82" s="26"/>
      <c r="N82" s="26">
        <v>147.1</v>
      </c>
    </row>
    <row r="83" spans="1:14" ht="15">
      <c r="A83" s="24" t="s">
        <v>49</v>
      </c>
      <c r="B83" s="24"/>
      <c r="C83" s="24"/>
      <c r="D83" s="26">
        <v>545.2</v>
      </c>
      <c r="E83" s="26"/>
      <c r="F83" s="26">
        <v>531.3</v>
      </c>
      <c r="G83" s="26"/>
      <c r="H83" s="26">
        <v>551.9</v>
      </c>
      <c r="I83" s="26"/>
      <c r="J83" s="26">
        <v>574</v>
      </c>
      <c r="K83" s="26"/>
      <c r="L83" s="26">
        <v>671.7</v>
      </c>
      <c r="M83" s="26"/>
      <c r="N83" s="26">
        <v>374.2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-16.7</v>
      </c>
      <c r="E85" s="26"/>
      <c r="F85" s="26">
        <v>106.4</v>
      </c>
      <c r="G85" s="26"/>
      <c r="H85" s="26">
        <v>86.8</v>
      </c>
      <c r="I85" s="26"/>
      <c r="J85" s="26">
        <v>123.1</v>
      </c>
      <c r="K85" s="26"/>
      <c r="L85" s="26">
        <v>-43.1</v>
      </c>
      <c r="M85" s="26"/>
      <c r="N85" s="26">
        <v>34.7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-8.9</v>
      </c>
      <c r="G86" s="26"/>
      <c r="H86" s="26">
        <v>-8.9</v>
      </c>
      <c r="I86" s="26"/>
      <c r="J86" s="26">
        <v>-9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103.9</v>
      </c>
      <c r="E88" s="26"/>
      <c r="F88" s="26">
        <v>-0.3</v>
      </c>
      <c r="G88" s="26"/>
      <c r="H88" s="26">
        <v>-33.8</v>
      </c>
      <c r="I88" s="26"/>
      <c r="J88" s="26">
        <v>-84.1</v>
      </c>
      <c r="K88" s="26"/>
      <c r="L88" s="26">
        <v>-482.4</v>
      </c>
      <c r="M88" s="26"/>
      <c r="N88" s="26">
        <v>1.8</v>
      </c>
    </row>
    <row r="89" spans="1:14" ht="15">
      <c r="A89" s="24" t="s">
        <v>54</v>
      </c>
      <c r="B89" s="24"/>
      <c r="C89" s="24"/>
      <c r="D89" s="26">
        <v>590.4</v>
      </c>
      <c r="E89" s="26"/>
      <c r="F89" s="26">
        <v>517</v>
      </c>
      <c r="G89" s="26"/>
      <c r="H89" s="26">
        <v>574.6</v>
      </c>
      <c r="I89" s="26"/>
      <c r="J89" s="26">
        <v>621.9</v>
      </c>
      <c r="K89" s="26"/>
      <c r="L89" s="26">
        <v>668.1</v>
      </c>
      <c r="M89" s="26"/>
      <c r="N89" s="26">
        <v>365.6</v>
      </c>
    </row>
    <row r="90" spans="1:14" ht="15">
      <c r="A90" s="24" t="s">
        <v>55</v>
      </c>
      <c r="B90" s="24"/>
      <c r="C90" s="24"/>
      <c r="D90" s="26">
        <v>250.3</v>
      </c>
      <c r="E90" s="26"/>
      <c r="F90" s="26">
        <v>243.1</v>
      </c>
      <c r="G90" s="26"/>
      <c r="H90" s="26">
        <v>284</v>
      </c>
      <c r="I90" s="26"/>
      <c r="J90" s="26">
        <v>241.5</v>
      </c>
      <c r="K90" s="26"/>
      <c r="L90" s="26">
        <v>239</v>
      </c>
      <c r="M90" s="26"/>
      <c r="N90" s="26">
        <v>131.8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404.5</v>
      </c>
      <c r="E92" s="26"/>
      <c r="F92" s="26">
        <v>383</v>
      </c>
      <c r="G92" s="26"/>
      <c r="H92" s="26">
        <v>442.3</v>
      </c>
      <c r="I92" s="26"/>
      <c r="J92" s="26">
        <v>496.6</v>
      </c>
      <c r="K92" s="26"/>
      <c r="L92" s="26">
        <v>518</v>
      </c>
      <c r="M92" s="26"/>
      <c r="N92" s="26">
        <v>244.5</v>
      </c>
    </row>
    <row r="93" spans="1:14" ht="15">
      <c r="A93" s="24" t="s">
        <v>58</v>
      </c>
      <c r="B93" s="24"/>
      <c r="C93" s="24"/>
      <c r="D93" s="26">
        <v>101.4</v>
      </c>
      <c r="E93" s="26"/>
      <c r="F93" s="26">
        <v>184.6</v>
      </c>
      <c r="G93" s="26"/>
      <c r="H93" s="26">
        <v>256.8</v>
      </c>
      <c r="I93" s="26"/>
      <c r="J93" s="26">
        <v>118.8</v>
      </c>
      <c r="K93" s="26"/>
      <c r="L93" s="26">
        <v>250.2</v>
      </c>
      <c r="M93" s="26"/>
      <c r="N93" s="26">
        <v>227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250.3</v>
      </c>
      <c r="E96" s="26"/>
      <c r="F96" s="26">
        <v>242.3</v>
      </c>
      <c r="G96" s="26"/>
      <c r="H96" s="26">
        <v>284.8</v>
      </c>
      <c r="I96" s="26"/>
      <c r="J96" s="26">
        <v>240.8</v>
      </c>
      <c r="K96" s="26"/>
      <c r="L96" s="26">
        <v>239.7</v>
      </c>
      <c r="M96" s="26"/>
      <c r="N96" s="26">
        <v>98.3</v>
      </c>
    </row>
    <row r="97" spans="1:14" ht="15">
      <c r="A97" s="24" t="s">
        <v>60</v>
      </c>
      <c r="B97" s="24"/>
      <c r="C97" s="24"/>
      <c r="D97" s="26">
        <v>0.92</v>
      </c>
      <c r="E97" s="26"/>
      <c r="F97" s="26">
        <v>0.92</v>
      </c>
      <c r="G97" s="26"/>
      <c r="H97" s="26">
        <v>1.1</v>
      </c>
      <c r="I97" s="26"/>
      <c r="J97" s="26">
        <v>1.16</v>
      </c>
      <c r="K97" s="26"/>
      <c r="L97" s="26">
        <v>1.16</v>
      </c>
      <c r="M97" s="26"/>
      <c r="N97" s="26">
        <v>1.08</v>
      </c>
    </row>
    <row r="98" spans="1:14" ht="15">
      <c r="A98" s="24" t="s">
        <v>61</v>
      </c>
      <c r="B98" s="24"/>
      <c r="C98" s="24"/>
      <c r="D98" s="26">
        <v>0.92</v>
      </c>
      <c r="E98" s="26"/>
      <c r="F98" s="26">
        <v>0.92</v>
      </c>
      <c r="G98" s="26"/>
      <c r="H98" s="26">
        <v>1.1</v>
      </c>
      <c r="I98" s="26"/>
      <c r="J98" s="26">
        <v>1.16</v>
      </c>
      <c r="K98" s="26"/>
      <c r="L98" s="26">
        <v>1.16</v>
      </c>
      <c r="M98" s="26"/>
      <c r="N98" s="26">
        <v>1.08</v>
      </c>
    </row>
    <row r="99" spans="1:14" ht="15">
      <c r="A99" s="24" t="s">
        <v>62</v>
      </c>
      <c r="B99" s="24"/>
      <c r="C99" s="24"/>
      <c r="D99" s="26">
        <v>25.5</v>
      </c>
      <c r="E99" s="26"/>
      <c r="F99" s="26">
        <v>22.82</v>
      </c>
      <c r="G99" s="26"/>
      <c r="H99" s="26">
        <v>21.97</v>
      </c>
      <c r="I99" s="26"/>
      <c r="J99" s="26">
        <v>24.99</v>
      </c>
      <c r="K99" s="26"/>
      <c r="L99" s="26">
        <v>32.55</v>
      </c>
      <c r="M99" s="26"/>
      <c r="N99" s="26">
        <v>31.5</v>
      </c>
    </row>
    <row r="100" spans="1:14" ht="15">
      <c r="A100" s="24" t="s">
        <v>63</v>
      </c>
      <c r="B100" s="24"/>
      <c r="C100" s="24"/>
      <c r="D100" s="26">
        <v>20.44</v>
      </c>
      <c r="E100" s="26"/>
      <c r="F100" s="26">
        <v>19.65</v>
      </c>
      <c r="G100" s="26"/>
      <c r="H100" s="26">
        <v>16.39</v>
      </c>
      <c r="I100" s="26"/>
      <c r="J100" s="26">
        <v>14.51</v>
      </c>
      <c r="K100" s="26"/>
      <c r="L100" s="26">
        <v>18.25</v>
      </c>
      <c r="M100" s="26"/>
      <c r="N100" s="26">
        <v>12.75</v>
      </c>
    </row>
    <row r="101" spans="1:14" ht="15">
      <c r="A101" s="24" t="s">
        <v>64</v>
      </c>
      <c r="B101" s="24"/>
      <c r="C101" s="24"/>
      <c r="D101" s="26">
        <v>20.86</v>
      </c>
      <c r="E101" s="26"/>
      <c r="F101" s="26">
        <v>22.78</v>
      </c>
      <c r="G101" s="26"/>
      <c r="H101" s="26">
        <v>21.94</v>
      </c>
      <c r="I101" s="26"/>
      <c r="J101" s="26">
        <v>20</v>
      </c>
      <c r="K101" s="26"/>
      <c r="L101" s="26">
        <v>23.06</v>
      </c>
      <c r="M101" s="26"/>
      <c r="N101" s="26">
        <v>30.75</v>
      </c>
    </row>
    <row r="102" spans="1:14" ht="15">
      <c r="A102" s="24" t="s">
        <v>65</v>
      </c>
      <c r="B102" s="24"/>
      <c r="C102" s="24"/>
      <c r="D102" s="26">
        <v>272.623</v>
      </c>
      <c r="E102" s="26"/>
      <c r="F102" s="26">
        <v>270.625</v>
      </c>
      <c r="G102" s="26"/>
      <c r="H102" s="26">
        <v>262.63</v>
      </c>
      <c r="I102" s="26"/>
      <c r="J102" s="26">
        <v>248.86</v>
      </c>
      <c r="K102" s="26"/>
      <c r="L102" s="26">
        <v>207.492</v>
      </c>
      <c r="M102" s="26"/>
      <c r="N102" s="26">
        <v>205.553</v>
      </c>
    </row>
    <row r="103" spans="1:14" ht="15">
      <c r="A103" s="24" t="s">
        <v>106</v>
      </c>
      <c r="B103" s="24"/>
      <c r="C103" s="24"/>
      <c r="D103" s="26">
        <v>-5.6</v>
      </c>
      <c r="E103" s="26"/>
      <c r="F103" s="26">
        <v>-51.4</v>
      </c>
      <c r="G103" s="26"/>
      <c r="H103" s="26">
        <v>-61</v>
      </c>
      <c r="I103" s="26"/>
      <c r="J103" s="26">
        <v>-140.5</v>
      </c>
      <c r="K103" s="26"/>
      <c r="L103" s="26">
        <v>51.2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1.05</v>
      </c>
      <c r="F105" s="18">
        <f>F67/F94</f>
        <v>1.63</v>
      </c>
      <c r="H105" s="18">
        <f>H67/H94</f>
        <v>1.64</v>
      </c>
      <c r="J105" s="18">
        <f>J67/J94</f>
        <v>2.02</v>
      </c>
      <c r="L105" s="18">
        <f>L67/L94</f>
        <v>1.03</v>
      </c>
      <c r="N105" s="18">
        <f>N67/N94</f>
        <v>1.09</v>
      </c>
    </row>
    <row r="106" spans="2:14" ht="15">
      <c r="B106" t="s">
        <v>60</v>
      </c>
      <c r="D106" s="18">
        <f>D97/D94</f>
        <v>0.92</v>
      </c>
      <c r="F106" s="18">
        <f>F97/F94</f>
        <v>0.92</v>
      </c>
      <c r="H106" s="18">
        <f>H97/H94</f>
        <v>1.1</v>
      </c>
      <c r="J106" s="18">
        <f>J97/J94</f>
        <v>1.16</v>
      </c>
      <c r="L106" s="18">
        <f>L97/L94</f>
        <v>1.16</v>
      </c>
      <c r="N106" s="18">
        <f>N97/N94</f>
        <v>1.08</v>
      </c>
    </row>
    <row r="107" spans="2:14" ht="15">
      <c r="B107" t="s">
        <v>61</v>
      </c>
      <c r="D107" s="18">
        <f>D98/D94</f>
        <v>0.92</v>
      </c>
      <c r="F107" s="18">
        <f>F98/F94</f>
        <v>0.92</v>
      </c>
      <c r="H107" s="18">
        <f>H98/H94</f>
        <v>1.1</v>
      </c>
      <c r="J107" s="18">
        <f>J98/J94</f>
        <v>1.16</v>
      </c>
      <c r="L107" s="18">
        <f>L98/L94</f>
        <v>1.16</v>
      </c>
      <c r="N107" s="18">
        <f>N98/N94</f>
        <v>1.08</v>
      </c>
    </row>
    <row r="108" spans="2:14" ht="15">
      <c r="B108" t="s">
        <v>62</v>
      </c>
      <c r="D108" s="18">
        <f>D99/D94</f>
        <v>25.5</v>
      </c>
      <c r="F108" s="18">
        <f>F99/F94</f>
        <v>22.82</v>
      </c>
      <c r="H108" s="18">
        <f>H99/H94</f>
        <v>21.97</v>
      </c>
      <c r="J108" s="18">
        <f>J99/J94</f>
        <v>24.99</v>
      </c>
      <c r="L108" s="18">
        <f>L99/L94</f>
        <v>32.55</v>
      </c>
      <c r="N108" s="18">
        <f>N99/N94</f>
        <v>31.5</v>
      </c>
    </row>
    <row r="109" spans="2:14" ht="15">
      <c r="B109" t="s">
        <v>63</v>
      </c>
      <c r="D109" s="18">
        <f>D100/D94</f>
        <v>20.44</v>
      </c>
      <c r="F109" s="18">
        <f>F100/F94</f>
        <v>19.65</v>
      </c>
      <c r="H109" s="18">
        <f>H100/H94</f>
        <v>16.39</v>
      </c>
      <c r="J109" s="18">
        <f>J100/J94</f>
        <v>14.51</v>
      </c>
      <c r="L109" s="18">
        <f>L100/L94</f>
        <v>18.25</v>
      </c>
      <c r="N109" s="18">
        <f>N100/N94</f>
        <v>12.75</v>
      </c>
    </row>
    <row r="110" spans="2:14" ht="15">
      <c r="B110" t="s">
        <v>64</v>
      </c>
      <c r="D110" s="18">
        <f>D101/D94</f>
        <v>20.86</v>
      </c>
      <c r="F110" s="18">
        <f>F101/F94</f>
        <v>22.78</v>
      </c>
      <c r="H110" s="18">
        <f>H101/H94</f>
        <v>21.94</v>
      </c>
      <c r="J110" s="18">
        <f>J101/J94</f>
        <v>20</v>
      </c>
      <c r="L110" s="18">
        <f>L101/L94</f>
        <v>23.06</v>
      </c>
      <c r="N110" s="18">
        <f>N101/N94</f>
        <v>30.75</v>
      </c>
    </row>
    <row r="111" spans="2:14" ht="15">
      <c r="B111" t="s">
        <v>65</v>
      </c>
      <c r="D111" s="19">
        <f>D102*D94</f>
        <v>272.623</v>
      </c>
      <c r="E111" s="19"/>
      <c r="F111" s="19">
        <f>F102*F94</f>
        <v>270.625</v>
      </c>
      <c r="G111" s="19"/>
      <c r="H111" s="19">
        <f>H102*H94</f>
        <v>262.63</v>
      </c>
      <c r="I111" s="19"/>
      <c r="J111" s="19">
        <f>J102*J94</f>
        <v>248.86</v>
      </c>
      <c r="K111" s="19"/>
      <c r="L111" s="19">
        <f>L102*L94</f>
        <v>207.492</v>
      </c>
      <c r="M111" s="19"/>
      <c r="N111" s="19">
        <f>N102*N94</f>
        <v>205.553</v>
      </c>
    </row>
    <row r="112" spans="2:14" ht="15">
      <c r="B112" t="s">
        <v>66</v>
      </c>
      <c r="D112" s="18">
        <f>ROUND(D68/D111,2)</f>
        <v>18.09</v>
      </c>
      <c r="F112" s="18">
        <f>ROUND(F68/F111,2)</f>
        <v>17.69</v>
      </c>
      <c r="H112" s="18">
        <f>ROUND(H68/H111,2)</f>
        <v>16.81</v>
      </c>
      <c r="J112" s="18">
        <f>ROUND(J68/J111,2)</f>
        <v>16.78</v>
      </c>
      <c r="L112" s="18">
        <f>ROUND(L68/L111,2)</f>
        <v>16.72</v>
      </c>
      <c r="N112" s="18">
        <f>ROUND(N68/N111,2)</f>
        <v>16.61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2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9.6640625" style="0" customWidth="1"/>
    <col min="5" max="5" width="3.77734375" style="0" customWidth="1"/>
    <col min="6" max="6" width="9.6640625" style="0" customWidth="1"/>
    <col min="7" max="7" width="3.77734375" style="0" customWidth="1"/>
    <col min="8" max="8" width="9.6640625" style="0" customWidth="1"/>
    <col min="9" max="9" width="3.77734375" style="0" customWidth="1"/>
    <col min="10" max="10" width="9.6640625" style="0" customWidth="1"/>
    <col min="11" max="11" width="3.77734375" style="0" customWidth="1"/>
    <col min="12" max="12" width="9.7773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ALLEGHENY ENERGY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6002.132</v>
      </c>
      <c r="F8" s="41">
        <f>F78+F79+F81-F103</f>
        <v>6507.869</v>
      </c>
      <c r="H8" s="41">
        <f>H78+H79+H81-H103</f>
        <v>7400.282999999999</v>
      </c>
      <c r="J8" s="41">
        <f>J78+J79+J81-J103</f>
        <v>6132.159</v>
      </c>
      <c r="L8" s="41">
        <f>L78+L79+L81-L103</f>
        <v>6422.974999999999</v>
      </c>
    </row>
    <row r="9" spans="2:12" ht="15">
      <c r="B9" t="s">
        <v>5</v>
      </c>
      <c r="D9" s="12">
        <f>D80</f>
        <v>0</v>
      </c>
      <c r="F9" s="12">
        <f>F80</f>
        <v>0</v>
      </c>
      <c r="H9" s="12">
        <f>H80</f>
        <v>53.61</v>
      </c>
      <c r="J9" s="12">
        <f>J80</f>
        <v>1131.966</v>
      </c>
      <c r="L9" s="12">
        <f>L80</f>
        <v>1238.728</v>
      </c>
    </row>
    <row r="10" spans="2:12" ht="15.75" thickBot="1">
      <c r="B10" t="s">
        <v>7</v>
      </c>
      <c r="D10" s="13">
        <f>D8+D9</f>
        <v>6002.132</v>
      </c>
      <c r="F10" s="13">
        <f>F8+F9</f>
        <v>6507.869</v>
      </c>
      <c r="H10" s="13">
        <f>H8+H9</f>
        <v>7453.892999999999</v>
      </c>
      <c r="J10" s="13">
        <f>J8+J9</f>
        <v>7264.125</v>
      </c>
      <c r="L10" s="13">
        <f>L8+L9</f>
        <v>7661.7029999999995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53</v>
      </c>
      <c r="E13" s="8" t="s">
        <v>3</v>
      </c>
      <c r="F13" s="36">
        <f>ROUND(AVERAGE(F108:F109)/F105,0)</f>
        <v>16</v>
      </c>
      <c r="G13" s="8" t="s">
        <v>3</v>
      </c>
      <c r="I13" s="8" t="s">
        <v>3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27</v>
      </c>
      <c r="O13" s="8" t="s">
        <v>3</v>
      </c>
    </row>
    <row r="14" spans="2:14" ht="15">
      <c r="B14" t="s">
        <v>20</v>
      </c>
      <c r="D14" s="3">
        <f>ROUND(AVERAGE(D108:D109)/AVERAGE(D112,F112),3)</f>
        <v>2.497</v>
      </c>
      <c r="E14" s="3"/>
      <c r="F14" s="3">
        <f>ROUND(AVERAGE(F108:F109)/AVERAGE(F112,H112),3)</f>
        <v>1.466</v>
      </c>
      <c r="G14" s="3"/>
      <c r="H14" s="3">
        <f>ROUND(AVERAGE(H108:H109)/AVERAGE(H112,J112),3)</f>
        <v>0.654</v>
      </c>
      <c r="I14" s="3"/>
      <c r="J14" s="3">
        <f>ROUND(AVERAGE(J108:J109)/AVERAGE(J112,L112),3)</f>
        <v>1.269</v>
      </c>
      <c r="K14" s="3"/>
      <c r="L14" s="3">
        <f>ROUND(AVERAGE(L108:L109)/AVERAGE(L112,N112),3)</f>
        <v>2.356</v>
      </c>
      <c r="M14" s="3"/>
      <c r="N14" s="6">
        <f>AVERAGE(D14,F14,H14,J14,L14)</f>
        <v>1.6484</v>
      </c>
    </row>
    <row r="15" spans="2:14" ht="15">
      <c r="B15" t="s">
        <v>9</v>
      </c>
      <c r="D15" s="3">
        <f>ROUND(D106/AVERAGE(D108:D109),3)</f>
        <v>0</v>
      </c>
      <c r="E15" s="3"/>
      <c r="F15" s="3">
        <f>ROUND(F106/AVERAGE(F108:F109),3)</f>
        <v>0</v>
      </c>
      <c r="G15" s="3"/>
      <c r="H15" s="3">
        <f>ROUND(H106/AVERAGE(H108:H109),3)</f>
        <v>0</v>
      </c>
      <c r="I15" s="3"/>
      <c r="J15" s="3">
        <f>ROUND(J106/AVERAGE(J108:J109),3)</f>
        <v>0.055</v>
      </c>
      <c r="K15" s="3"/>
      <c r="L15" s="3">
        <f>ROUND(L106/AVERAGE(L108:L109),3)</f>
        <v>0.039</v>
      </c>
      <c r="M15" s="3"/>
      <c r="N15" s="6">
        <f>AVERAGE(D15,F15,H15,J15,L15)</f>
        <v>0.0188</v>
      </c>
    </row>
    <row r="16" spans="2:14" ht="15">
      <c r="B16" t="s">
        <v>10</v>
      </c>
      <c r="D16" s="3">
        <f>ROUND(D96/D66,3)</f>
        <v>0</v>
      </c>
      <c r="E16" s="3"/>
      <c r="F16" s="3">
        <f>ROUND(F96/F66,3)</f>
        <v>0</v>
      </c>
      <c r="G16" s="3"/>
      <c r="H16" s="20"/>
      <c r="I16" s="3"/>
      <c r="J16" s="20"/>
      <c r="K16" s="3"/>
      <c r="L16" s="3">
        <f>ROUND(L96/L66,3)</f>
        <v>0.465</v>
      </c>
      <c r="M16" s="3"/>
      <c r="N16" s="6">
        <f>AVERAGE(D16,F16,H16,J16,L16)</f>
        <v>0.155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0.686</v>
      </c>
      <c r="E20" s="3"/>
      <c r="F20" s="3">
        <f>ROUND((+F76+F79)/F8,3)</f>
        <v>0.761</v>
      </c>
      <c r="G20" s="3"/>
      <c r="H20" s="3">
        <f>ROUND((+H76+H79)/H8,3)</f>
        <v>0.771</v>
      </c>
      <c r="I20" s="3"/>
      <c r="J20" s="3">
        <f>ROUND((+J76+J79)/J8,3)</f>
        <v>0.664</v>
      </c>
      <c r="K20" s="3"/>
      <c r="L20" s="3">
        <f>ROUND((+L76+L79)/L8,3)</f>
        <v>0.559</v>
      </c>
      <c r="M20" s="3"/>
      <c r="N20" s="6">
        <f>AVERAGE(D20,F20,H20,J20,L20)</f>
        <v>0.6882</v>
      </c>
    </row>
    <row r="21" spans="2:14" ht="15">
      <c r="B21" s="38" t="s">
        <v>108</v>
      </c>
      <c r="D21" s="3">
        <f>ROUND((SUM(D69:D75)+D81)/D8,3)</f>
        <v>0.008</v>
      </c>
      <c r="E21" s="3"/>
      <c r="F21" s="3">
        <f>ROUND((SUM(F69:F75)+F81)/F8,3)</f>
        <v>0.015</v>
      </c>
      <c r="G21" s="3"/>
      <c r="H21" s="3">
        <f>ROUND((SUM(H69:H75)+H81)/H8,3)</f>
        <v>0.012</v>
      </c>
      <c r="I21" s="3"/>
      <c r="J21" s="3">
        <f>ROUND((SUM(J69:J75)+J81)/J8,3)</f>
        <v>0.016</v>
      </c>
      <c r="K21" s="3"/>
      <c r="L21" s="3">
        <f>ROUND((SUM(L69:L75)+L81)/L8,3)</f>
        <v>0.016</v>
      </c>
      <c r="M21" s="3"/>
      <c r="N21" s="6">
        <f>AVERAGE(D21,F21,H21,J21,L21)</f>
        <v>0.0134</v>
      </c>
    </row>
    <row r="22" spans="2:14" ht="18">
      <c r="B22" s="39" t="s">
        <v>109</v>
      </c>
      <c r="D22" s="4">
        <f>ROUND((D68-D103)/D8,3)</f>
        <v>0.306</v>
      </c>
      <c r="E22" s="3"/>
      <c r="F22" s="4">
        <f>ROUND((F68-F103)/F8,3)</f>
        <v>0.225</v>
      </c>
      <c r="G22" s="3"/>
      <c r="H22" s="4">
        <f>ROUND((H68-H103)/H8,3)</f>
        <v>0.217</v>
      </c>
      <c r="I22" s="3"/>
      <c r="J22" s="4">
        <f>ROUND((J68-J103)/J8,3)</f>
        <v>0.32</v>
      </c>
      <c r="K22" s="3"/>
      <c r="L22" s="4">
        <f>ROUND((L68-L103)/L8,3)</f>
        <v>0.425</v>
      </c>
      <c r="M22" s="3"/>
      <c r="N22" s="9">
        <f>AVERAGE(D22,F22,H22,J22,L22)</f>
        <v>0.29860000000000003</v>
      </c>
    </row>
    <row r="23" spans="4:14" ht="15.75" thickBot="1">
      <c r="D23" s="5">
        <f>SUM(D20:D22)</f>
        <v>1</v>
      </c>
      <c r="E23" s="3"/>
      <c r="F23" s="5">
        <f>SUM(F20:F22)</f>
        <v>1.0010000000000001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1.0002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0.686</v>
      </c>
      <c r="E25" s="3"/>
      <c r="F25" s="3">
        <f>ROUND((+F76+F79+F80)/F10,3)</f>
        <v>0.761</v>
      </c>
      <c r="G25" s="3"/>
      <c r="H25" s="3">
        <f>ROUND((+H76+H79+H80)/H10,3)</f>
        <v>0.773</v>
      </c>
      <c r="I25" s="3"/>
      <c r="J25" s="3">
        <f>ROUND((+J76+J79+J80)/J10,3)</f>
        <v>0.717</v>
      </c>
      <c r="K25" s="3"/>
      <c r="L25" s="3">
        <f>ROUND((+L76+L79+L80)/L10,3)</f>
        <v>0.63</v>
      </c>
      <c r="M25" s="3"/>
      <c r="N25" s="6">
        <f>AVERAGE(D25,F25,H25,J25,L25)</f>
        <v>0.7134</v>
      </c>
    </row>
    <row r="26" spans="2:14" ht="15">
      <c r="B26" s="38" t="s">
        <v>108</v>
      </c>
      <c r="D26" s="3">
        <f>ROUND((SUM(D69:D75)+D81)/D10,3)</f>
        <v>0.008</v>
      </c>
      <c r="E26" s="3"/>
      <c r="F26" s="3">
        <f>ROUND((SUM(F69:F75)+F81)/F10,3)</f>
        <v>0.015</v>
      </c>
      <c r="G26" s="3"/>
      <c r="H26" s="3">
        <f>ROUND((SUM(H69:H75)+H81)/H10,3)</f>
        <v>0.012</v>
      </c>
      <c r="I26" s="3"/>
      <c r="J26" s="3">
        <f>ROUND((SUM(J69:J75)+J81)/J10,3)</f>
        <v>0.013</v>
      </c>
      <c r="K26" s="3"/>
      <c r="L26" s="3">
        <f>ROUND((SUM(L69:L75)+L81)/L10,3)</f>
        <v>0.014</v>
      </c>
      <c r="M26" s="3"/>
      <c r="N26" s="6">
        <f>AVERAGE(D26,F26,H26,J26,L26)</f>
        <v>0.0124</v>
      </c>
    </row>
    <row r="27" spans="2:14" ht="18">
      <c r="B27" s="39" t="s">
        <v>109</v>
      </c>
      <c r="D27" s="4">
        <f>ROUND((D68-D103)/D10,3)</f>
        <v>0.306</v>
      </c>
      <c r="E27" s="3"/>
      <c r="F27" s="4">
        <f>ROUND((F68-F103)/F10,3)</f>
        <v>0.225</v>
      </c>
      <c r="G27" s="3"/>
      <c r="H27" s="4">
        <f>ROUND((H68-H103)/H10,3)</f>
        <v>0.216</v>
      </c>
      <c r="I27" s="3"/>
      <c r="J27" s="4">
        <f>ROUND((J68-J103)/J10,3)</f>
        <v>0.27</v>
      </c>
      <c r="K27" s="3"/>
      <c r="L27" s="4">
        <f>ROUND((L68-L103)/L10,3)</f>
        <v>0.356</v>
      </c>
      <c r="M27" s="3"/>
      <c r="N27" s="9">
        <f>AVERAGE(D27,F27,H27,J27,L27)</f>
        <v>0.27459999999999996</v>
      </c>
    </row>
    <row r="28" spans="4:14" ht="15.75" thickBot="1">
      <c r="D28" s="5">
        <f>SUM(D25:D27)</f>
        <v>1</v>
      </c>
      <c r="E28" s="3"/>
      <c r="F28" s="5">
        <f>SUM(F25:F27)</f>
        <v>1.0010000000000001</v>
      </c>
      <c r="G28" s="3"/>
      <c r="H28" s="5">
        <f>SUM(H25:H27)</f>
        <v>1.0010000000000001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1.0004000000000002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0.046</v>
      </c>
      <c r="E30" s="3"/>
      <c r="F30" s="3">
        <f>ROUND(+F66/(((F68-F103)+(H68-H103))/2),3)</f>
        <v>0.084</v>
      </c>
      <c r="G30" s="3"/>
      <c r="H30" s="3">
        <f>ROUND(+H66/(((H68-H103)+(J68-J103))/2),3)</f>
        <v>-0.187</v>
      </c>
      <c r="I30" s="3"/>
      <c r="J30" s="3">
        <f>ROUND(+J66/(((J68-J103)+(L68-L103))/2),3)</f>
        <v>-0.214</v>
      </c>
      <c r="K30" s="3"/>
      <c r="L30" s="3">
        <f>ROUND(+L66/(((L68-L103)+(N68))/2),3)</f>
        <v>0.201</v>
      </c>
      <c r="M30" s="3"/>
      <c r="N30" s="6">
        <f>AVERAGE(D30,F30,H30,J30,L30)</f>
        <v>-0.014000000000000002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0.814</v>
      </c>
      <c r="E32" s="3"/>
      <c r="F32" s="3">
        <f>ROUND((+F58-F57)/F56,3)</f>
        <v>0.816</v>
      </c>
      <c r="G32" s="3"/>
      <c r="H32" s="3">
        <f>ROUND((+H58-H57)/H56,3)</f>
        <v>1.069</v>
      </c>
      <c r="I32" s="3"/>
      <c r="J32" s="3">
        <f>ROUND((+J58-J57)/J56,3)</f>
        <v>1.167</v>
      </c>
      <c r="K32" s="3"/>
      <c r="L32" s="3">
        <f>ROUND((+L58-L57)/L56,3)</f>
        <v>0.907</v>
      </c>
      <c r="M32" s="3"/>
      <c r="N32" s="6">
        <f>AVERAGE(D32,F32,H32,J32,L32)</f>
        <v>0.9545999999999999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1.4</v>
      </c>
      <c r="E35" s="8" t="s">
        <v>3</v>
      </c>
      <c r="F35" s="8">
        <f>ROUND(((+F66+F65+F64+F63+F61+F59+F57)/F61),2)</f>
        <v>1.53</v>
      </c>
      <c r="G35" s="8" t="s">
        <v>3</v>
      </c>
      <c r="H35" s="8">
        <f>ROUND(((+H66+H65+H64+H63+H61+H59+H57)/H61),2)</f>
        <v>-0.14</v>
      </c>
      <c r="I35" s="8" t="s">
        <v>3</v>
      </c>
      <c r="J35" s="8">
        <f>ROUND(((+J66+J65+J64+J63+J61+J59+J57)/J61),2)</f>
        <v>-1.66</v>
      </c>
      <c r="K35" s="8" t="s">
        <v>3</v>
      </c>
      <c r="L35" s="8">
        <f>ROUND(((+L66+L65+L64+L63+L61+L59+L57)/L61),2)</f>
        <v>3.48</v>
      </c>
      <c r="M35" s="8" t="s">
        <v>3</v>
      </c>
      <c r="N35" s="31">
        <f>AVERAGE(D35,F35,H35,J35,L35)</f>
        <v>0.9219999999999999</v>
      </c>
      <c r="O35" t="s">
        <v>3</v>
      </c>
    </row>
    <row r="36" spans="2:15" ht="15">
      <c r="B36" t="s">
        <v>21</v>
      </c>
      <c r="D36" s="8">
        <f>ROUND(((+D66+D65+D64+D63+D61)/(D61)),2)</f>
        <v>1.22</v>
      </c>
      <c r="E36" s="8" t="s">
        <v>3</v>
      </c>
      <c r="F36" s="8">
        <f>ROUND(((+F66+F65+F64+F63+F61)/(F61)),2)</f>
        <v>1.33</v>
      </c>
      <c r="G36" s="8" t="s">
        <v>3</v>
      </c>
      <c r="H36" s="8">
        <f>ROUND(((+H66+H65+H64+H63+H61)/(H61)),2)</f>
        <v>0.31</v>
      </c>
      <c r="I36" s="8" t="s">
        <v>3</v>
      </c>
      <c r="J36" s="8">
        <f>ROUND(((+J66+J65+J64+J63+J61)/(J61)),2)</f>
        <v>-0.59</v>
      </c>
      <c r="K36" s="8" t="s">
        <v>3</v>
      </c>
      <c r="L36" s="8">
        <f>ROUND(((+L66+L65+L64+L63+L61)/(L61)),2)</f>
        <v>2.6</v>
      </c>
      <c r="M36" s="8" t="s">
        <v>3</v>
      </c>
      <c r="N36" s="31">
        <f>AVERAGE(D36,F36,H36,J36,L36)</f>
        <v>0.974</v>
      </c>
      <c r="O36" t="s">
        <v>3</v>
      </c>
    </row>
    <row r="37" spans="2:15" ht="15">
      <c r="B37" t="s">
        <v>14</v>
      </c>
      <c r="D37" s="8">
        <f>ROUND(((+D66+D65+D64+D63+D61)/(D61+D63+D64+D65)),2)</f>
        <v>1.21</v>
      </c>
      <c r="E37" s="8" t="s">
        <v>3</v>
      </c>
      <c r="F37" s="8">
        <f>ROUND(((+F66+F65+F64+F63+F61)/(F61+F63+F64+F65)),2)</f>
        <v>1.32</v>
      </c>
      <c r="G37" s="8" t="s">
        <v>3</v>
      </c>
      <c r="H37" s="8">
        <f>ROUND(((+H66+H65+H64+H63+H61)/(H61+H63+H64+H65)),2)</f>
        <v>0.31</v>
      </c>
      <c r="I37" s="8" t="s">
        <v>3</v>
      </c>
      <c r="J37" s="8">
        <f>ROUND(((+J66+J65+J64+J63+J61)/(J61+J63+J64+J65)),2)</f>
        <v>-0.58</v>
      </c>
      <c r="K37" s="8" t="s">
        <v>3</v>
      </c>
      <c r="L37" s="8">
        <f>ROUND(((+L66+L65+L64+L63+L61)/(L61+L63+L64+L65)),2)</f>
        <v>2.56</v>
      </c>
      <c r="M37" s="8" t="s">
        <v>3</v>
      </c>
      <c r="N37" s="31">
        <f>AVERAGE(D37,F37,H37,J37,L37)</f>
        <v>0.9640000000000001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1.4</v>
      </c>
      <c r="E40" s="8" t="s">
        <v>3</v>
      </c>
      <c r="F40" s="8">
        <f>ROUND(((+F66+F65+F64+F63-F62+F61+F59+F57)/F61),2)</f>
        <v>1.53</v>
      </c>
      <c r="G40" s="8" t="s">
        <v>3</v>
      </c>
      <c r="H40" s="8">
        <f>ROUND(((+H66+H65+H64+H63-H62+H61+H59+H57)/H61),2)</f>
        <v>-0.14</v>
      </c>
      <c r="I40" s="8" t="s">
        <v>3</v>
      </c>
      <c r="J40" s="8">
        <f>ROUND(((+J66+J65+J64+J63-J62+J61+J59+J57)/J61),2)</f>
        <v>-1.66</v>
      </c>
      <c r="K40" s="8" t="s">
        <v>3</v>
      </c>
      <c r="L40" s="8">
        <f>ROUND(((+L66+L65+L64+L63-L62+L61+L59+L57)/L61),2)</f>
        <v>3.44</v>
      </c>
      <c r="M40" s="8" t="s">
        <v>3</v>
      </c>
      <c r="N40" s="31">
        <f>AVERAGE(D40,F40,H40,J40,L40)</f>
        <v>0.9139999999999999</v>
      </c>
      <c r="O40" t="s">
        <v>3</v>
      </c>
    </row>
    <row r="41" spans="2:15" ht="15">
      <c r="B41" t="s">
        <v>21</v>
      </c>
      <c r="D41" s="8">
        <f>ROUND(((+D66+D65+D64+D63-D62+D61)/D61),2)</f>
        <v>1.22</v>
      </c>
      <c r="E41" s="8" t="s">
        <v>3</v>
      </c>
      <c r="F41" s="8">
        <f>ROUND(((+F66+F65+F64+F63-F62+F61)/F61),2)</f>
        <v>1.33</v>
      </c>
      <c r="G41" s="8" t="s">
        <v>3</v>
      </c>
      <c r="H41" s="8">
        <f>ROUND(((+H66+H65+H64+H63-H62+H61)/H61),2)</f>
        <v>0.31</v>
      </c>
      <c r="I41" s="8" t="s">
        <v>3</v>
      </c>
      <c r="J41" s="8">
        <f>ROUND(((+J66+J65+J64+J63-J62+J61)/J61),2)</f>
        <v>-0.59</v>
      </c>
      <c r="K41" s="8" t="s">
        <v>3</v>
      </c>
      <c r="L41" s="8">
        <f>ROUND(((+L66+L65+L64+L63-L62+L61)/L61),2)</f>
        <v>2.56</v>
      </c>
      <c r="M41" s="8" t="s">
        <v>3</v>
      </c>
      <c r="N41" s="31">
        <f>AVERAGE(D41,F41,H41,J41,L41)</f>
        <v>0.966</v>
      </c>
      <c r="O41" t="s">
        <v>3</v>
      </c>
    </row>
    <row r="42" spans="2:15" ht="15">
      <c r="B42" t="s">
        <v>14</v>
      </c>
      <c r="D42" s="8">
        <f>ROUND(((+D66+D65+D64+D63-D62+D61)/(D61+D63+D64+D65)),2)</f>
        <v>1.21</v>
      </c>
      <c r="E42" s="8" t="s">
        <v>3</v>
      </c>
      <c r="F42" s="8">
        <f>ROUND(((+F66+F65+F64+F63-F62+F61)/(F61+F63+F64+F65)),2)</f>
        <v>1.32</v>
      </c>
      <c r="G42" s="8" t="s">
        <v>3</v>
      </c>
      <c r="H42" s="8">
        <f>ROUND(((+H66+H65+H64+H63-H62+H61)/(H61+H63+H64+H65)),2)</f>
        <v>0.31</v>
      </c>
      <c r="I42" s="8" t="s">
        <v>3</v>
      </c>
      <c r="J42" s="8">
        <f>ROUND(((+J66+J65+J64+J63-J62+J61)/(J61+J63+J64+J65)),2)</f>
        <v>-0.58</v>
      </c>
      <c r="K42" s="8" t="s">
        <v>3</v>
      </c>
      <c r="L42" s="8">
        <f>ROUND(((+L66+L65+L64+L63-L62+L61)/(L61+L63+L64+L65)),2)</f>
        <v>2.52</v>
      </c>
      <c r="M42" s="8" t="s">
        <v>3</v>
      </c>
      <c r="N42" s="31">
        <f>AVERAGE(D42,F42,H42,J42,L42)</f>
        <v>0.9560000000000001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0.026</v>
      </c>
      <c r="M45" s="3"/>
      <c r="N45" s="6">
        <f aca="true" t="shared" si="0" ref="N45:N50">AVERAGE(D45,F45,H45,J45,L45)</f>
        <v>0.0052</v>
      </c>
    </row>
    <row r="46" spans="2:14" ht="15">
      <c r="B46" t="s">
        <v>17</v>
      </c>
      <c r="D46" s="21">
        <f>ROUND((D57+D59)/(D57+D59+D66+D63+D64+D65),3)</f>
        <v>0.45</v>
      </c>
      <c r="E46" s="22"/>
      <c r="F46" s="21">
        <f>ROUND((F57+F59)/(F57+F59+F66+F63+F64+F65),3)</f>
        <v>0.372</v>
      </c>
      <c r="G46" s="22"/>
      <c r="H46" s="21">
        <f>ROUND((H57+H59)/(H57+H59+H66+H63+H64+H65),3)</f>
        <v>0.397</v>
      </c>
      <c r="I46" s="22"/>
      <c r="J46" s="21">
        <f>ROUND((J57+J59)/(J57+J59+J66+J63+J64+J65),3)</f>
        <v>0.402</v>
      </c>
      <c r="K46" s="22"/>
      <c r="L46" s="21">
        <f>ROUND((L57+L59)/(L57+L59+L66+L63+L64+L65),3)</f>
        <v>0.353</v>
      </c>
      <c r="N46" s="6">
        <f t="shared" si="0"/>
        <v>0.3948</v>
      </c>
    </row>
    <row r="47" spans="2:14" ht="18">
      <c r="B47" s="40" t="s">
        <v>115</v>
      </c>
      <c r="D47" s="14">
        <f>ROUND(((+D82+D83+D84+D85+D86-D87+D88-D90-D91)/(+D89-D87)),3)</f>
        <v>1.124</v>
      </c>
      <c r="E47" s="15"/>
      <c r="F47" s="14">
        <f>ROUND(((+F82+F83+F84+F85+F86-F87+F88-F90-F91)/(+F89-F87)),3)</f>
        <v>1.912</v>
      </c>
      <c r="G47" s="15"/>
      <c r="H47" s="14">
        <f>ROUND(((+H82+H83+H84+H85+H86-H87+H88-H90-H91)/(+H89-H87)),3)</f>
        <v>0.758</v>
      </c>
      <c r="I47" s="15"/>
      <c r="J47" s="14">
        <f>ROUND(((+J82+J83+J84+J85+J86-J87+J88-J90-J91)/(+J89-J87)),3)</f>
        <v>0.554</v>
      </c>
      <c r="K47" s="15"/>
      <c r="L47" s="14">
        <f>ROUND(((+L82+L83+L84+L85+L86-L87+L88-L90-L91)/(+L89-L87)),3)</f>
        <v>0.424</v>
      </c>
      <c r="N47" s="6">
        <f t="shared" si="0"/>
        <v>0.9544</v>
      </c>
    </row>
    <row r="48" spans="2:14" ht="18">
      <c r="B48" s="40" t="s">
        <v>116</v>
      </c>
      <c r="D48" s="14">
        <f>ROUND(((+D82+D83+D84+D85+D86-D87+D88)/(AVERAGE(D76,F76)+AVERAGE(D79,F79)+AVERAGE(D80,F80))),3)</f>
        <v>0.076</v>
      </c>
      <c r="E48" s="15"/>
      <c r="F48" s="14">
        <f>ROUND(((+F82+F83+F84+F85+F86-F87+F88)/(AVERAGE(F76,H76)+AVERAGE(F79,H79)+AVERAGE(F80,H80))),3)</f>
        <v>0.095</v>
      </c>
      <c r="G48" s="15"/>
      <c r="H48" s="14">
        <f>ROUND(((+H82+H83+H84+H85+H86-H87+H88)/(AVERAGE(H76,J76)+AVERAGE(H79,J79)+AVERAGE(H80,J80))),3)</f>
        <v>0.035</v>
      </c>
      <c r="I48" s="15"/>
      <c r="J48" s="14">
        <f>ROUND(((+J82+J83+J84+J85+J86-J87+J88)/(AVERAGE(J76,L76)+AVERAGE(J79,L79)+AVERAGE(J80,L80))),3)</f>
        <v>0.074</v>
      </c>
      <c r="K48" s="15"/>
      <c r="L48" s="14">
        <f>ROUND(((+L82+L83+L84+L85+L86-L87+L88)/(AVERAGE(L76,N76)+AVERAGE(L79,N79)+AVERAGE(L80,N80))),3)</f>
        <v>0.095</v>
      </c>
      <c r="N48" s="6">
        <f t="shared" si="0"/>
        <v>0.075</v>
      </c>
    </row>
    <row r="49" spans="2:15" ht="18">
      <c r="B49" s="40" t="s">
        <v>117</v>
      </c>
      <c r="D49" s="32">
        <f>ROUND(((+D82+D83+D84+D85+D86-D87+D88+D92)/D61),2)</f>
        <v>2.05</v>
      </c>
      <c r="E49" t="s">
        <v>3</v>
      </c>
      <c r="F49" s="32">
        <f>ROUND(((+F82+F83+F84+F85+F86-F87+F88+F92)/F61),2)</f>
        <v>2.12</v>
      </c>
      <c r="G49" t="s">
        <v>3</v>
      </c>
      <c r="H49" s="32">
        <f>ROUND(((+H82+H83+H84+H85+H86-H87+H88+H92)/H61),2)</f>
        <v>1.31</v>
      </c>
      <c r="I49" t="s">
        <v>3</v>
      </c>
      <c r="J49" s="32">
        <f>ROUND(((+J82+J83+J84+J85+J86-J87+J88+J92)/J61),2)</f>
        <v>2.12</v>
      </c>
      <c r="K49" t="s">
        <v>3</v>
      </c>
      <c r="L49" s="32">
        <f>ROUND(((+L82+L83+L84+L85+L86-L87+L88+L92)/L61),2)</f>
        <v>2.3</v>
      </c>
      <c r="M49" t="s">
        <v>3</v>
      </c>
      <c r="N49" s="33">
        <f t="shared" si="0"/>
        <v>1.98</v>
      </c>
      <c r="O49" t="s">
        <v>3</v>
      </c>
    </row>
    <row r="50" spans="2:15" ht="18">
      <c r="B50" s="40" t="s">
        <v>118</v>
      </c>
      <c r="D50" s="32"/>
      <c r="E50" t="s">
        <v>3</v>
      </c>
      <c r="F50" s="32"/>
      <c r="G50" t="s">
        <v>3</v>
      </c>
      <c r="H50" s="32"/>
      <c r="I50" t="s">
        <v>3</v>
      </c>
      <c r="J50" s="32">
        <f>ROUND(((+J82+J83+J84+J85+J86-J87+J88-J91)/+J90),2)</f>
        <v>2.48</v>
      </c>
      <c r="K50" t="s">
        <v>3</v>
      </c>
      <c r="L50" s="32">
        <f>ROUND(((+L82+L83+L84+L85+L86-L87+L88-L91)/+L90),2)</f>
        <v>2.01</v>
      </c>
      <c r="M50" t="s">
        <v>3</v>
      </c>
      <c r="N50" s="33">
        <f t="shared" si="0"/>
        <v>2.245</v>
      </c>
      <c r="O50" t="s">
        <v>3</v>
      </c>
    </row>
    <row r="52" ht="15">
      <c r="A52" t="s">
        <v>4</v>
      </c>
    </row>
    <row r="54" spans="1:14" ht="15.75">
      <c r="A54" s="23" t="s">
        <v>73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3037.887</v>
      </c>
      <c r="E56" s="26"/>
      <c r="F56" s="26">
        <v>2756.121</v>
      </c>
      <c r="G56" s="26"/>
      <c r="H56" s="26">
        <v>2472.432</v>
      </c>
      <c r="I56" s="26"/>
      <c r="J56" s="26">
        <v>2988.487</v>
      </c>
      <c r="K56" s="26"/>
      <c r="L56" s="26">
        <v>10378.931</v>
      </c>
      <c r="M56" s="26"/>
      <c r="N56" s="26">
        <v>4011.852</v>
      </c>
    </row>
    <row r="57" spans="1:14" ht="15">
      <c r="A57" s="24" t="s">
        <v>23</v>
      </c>
      <c r="B57" s="24"/>
      <c r="C57" s="24"/>
      <c r="D57" s="26">
        <v>64.771</v>
      </c>
      <c r="E57" s="26"/>
      <c r="F57" s="26">
        <v>79.669</v>
      </c>
      <c r="G57" s="26"/>
      <c r="H57" s="26">
        <v>-216.99</v>
      </c>
      <c r="I57" s="26"/>
      <c r="J57" s="26">
        <v>-334.471</v>
      </c>
      <c r="K57" s="26"/>
      <c r="L57" s="26">
        <v>245.067</v>
      </c>
      <c r="M57" s="26"/>
      <c r="N57" s="26">
        <v>184.801</v>
      </c>
    </row>
    <row r="58" spans="1:14" ht="15">
      <c r="A58" s="24" t="s">
        <v>24</v>
      </c>
      <c r="B58" s="24"/>
      <c r="C58" s="24"/>
      <c r="D58" s="26">
        <v>2536.611</v>
      </c>
      <c r="E58" s="26"/>
      <c r="F58" s="26">
        <v>2329.686</v>
      </c>
      <c r="G58" s="26"/>
      <c r="H58" s="26">
        <v>2425.428</v>
      </c>
      <c r="I58" s="26"/>
      <c r="J58" s="26">
        <v>3153.156</v>
      </c>
      <c r="K58" s="26"/>
      <c r="L58" s="26">
        <v>9663.897</v>
      </c>
      <c r="M58" s="26"/>
      <c r="N58" s="26">
        <v>3475.629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3.152</v>
      </c>
      <c r="M59" s="26"/>
      <c r="N59" s="26">
        <v>3.556</v>
      </c>
    </row>
    <row r="60" spans="1:14" ht="15">
      <c r="A60" s="24" t="s">
        <v>26</v>
      </c>
      <c r="B60" s="24"/>
      <c r="C60" s="24"/>
      <c r="D60" s="26">
        <v>436.45</v>
      </c>
      <c r="E60" s="26"/>
      <c r="F60" s="26">
        <v>534.083</v>
      </c>
      <c r="G60" s="26"/>
      <c r="H60" s="26">
        <v>124.919</v>
      </c>
      <c r="I60" s="26"/>
      <c r="J60" s="26">
        <v>-211.095</v>
      </c>
      <c r="K60" s="26"/>
      <c r="L60" s="26">
        <v>728.947</v>
      </c>
      <c r="M60" s="26"/>
      <c r="N60" s="26">
        <v>541.548</v>
      </c>
    </row>
    <row r="61" spans="1:14" ht="15">
      <c r="A61" s="24" t="s">
        <v>27</v>
      </c>
      <c r="B61" s="24"/>
      <c r="C61" s="24"/>
      <c r="D61" s="26">
        <v>362.447</v>
      </c>
      <c r="E61" s="26"/>
      <c r="F61" s="26">
        <v>405.496</v>
      </c>
      <c r="G61" s="26"/>
      <c r="H61" s="26">
        <v>477.998</v>
      </c>
      <c r="I61" s="26"/>
      <c r="J61" s="26">
        <v>312.599</v>
      </c>
      <c r="K61" s="26"/>
      <c r="L61" s="26">
        <v>283.282</v>
      </c>
      <c r="M61" s="26"/>
      <c r="N61" s="26">
        <v>229.324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11.526</v>
      </c>
      <c r="M62" s="26"/>
      <c r="N62" s="26">
        <v>7.284</v>
      </c>
    </row>
    <row r="63" spans="1:14" ht="15">
      <c r="A63" s="24" t="s">
        <v>29</v>
      </c>
      <c r="B63" s="24"/>
      <c r="C63" s="24"/>
      <c r="D63" s="26">
        <v>4.071</v>
      </c>
      <c r="E63" s="26"/>
      <c r="F63" s="26">
        <v>5.037</v>
      </c>
      <c r="G63" s="26"/>
      <c r="H63" s="26">
        <v>5.037</v>
      </c>
      <c r="I63" s="26"/>
      <c r="J63" s="26">
        <v>5.037</v>
      </c>
      <c r="K63" s="26"/>
      <c r="L63" s="26">
        <v>5.037</v>
      </c>
      <c r="M63" s="26"/>
      <c r="N63" s="26">
        <v>5.04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75.145</v>
      </c>
      <c r="E66" s="26"/>
      <c r="F66" s="26">
        <v>129.732</v>
      </c>
      <c r="G66" s="26"/>
      <c r="H66" s="26">
        <v>-334.214</v>
      </c>
      <c r="I66" s="26"/>
      <c r="J66" s="26">
        <v>-502.176</v>
      </c>
      <c r="K66" s="26"/>
      <c r="L66" s="26">
        <v>448.922</v>
      </c>
      <c r="M66" s="26"/>
      <c r="N66" s="26">
        <v>313.652</v>
      </c>
    </row>
    <row r="67" spans="1:14" ht="15">
      <c r="A67" s="24" t="s">
        <v>33</v>
      </c>
      <c r="B67" s="24"/>
      <c r="C67" s="24"/>
      <c r="D67" s="26">
        <v>0.48</v>
      </c>
      <c r="E67" s="26"/>
      <c r="F67" s="26">
        <v>1</v>
      </c>
      <c r="G67" s="26"/>
      <c r="H67" s="26">
        <v>-2.64</v>
      </c>
      <c r="I67" s="26"/>
      <c r="J67" s="26">
        <v>-4</v>
      </c>
      <c r="K67" s="26"/>
      <c r="L67" s="26">
        <v>3.74</v>
      </c>
      <c r="M67" s="26"/>
      <c r="N67" s="26">
        <v>2.84</v>
      </c>
    </row>
    <row r="68" spans="1:14" ht="15">
      <c r="A68" s="24" t="s">
        <v>34</v>
      </c>
      <c r="B68" s="24"/>
      <c r="C68" s="24"/>
      <c r="D68" s="26">
        <v>1695.295</v>
      </c>
      <c r="E68" s="26"/>
      <c r="F68" s="26">
        <v>1353.816</v>
      </c>
      <c r="G68" s="26"/>
      <c r="H68" s="26">
        <v>1515.859</v>
      </c>
      <c r="I68" s="26"/>
      <c r="J68" s="26">
        <v>1931.507</v>
      </c>
      <c r="K68" s="26"/>
      <c r="L68" s="26">
        <v>2709.969</v>
      </c>
      <c r="M68" s="26"/>
      <c r="N68" s="26">
        <v>1740.681</v>
      </c>
    </row>
    <row r="69" spans="1:14" ht="15">
      <c r="A69" s="24" t="s">
        <v>35</v>
      </c>
      <c r="B69" s="24"/>
      <c r="C69" s="24"/>
      <c r="D69" s="26">
        <v>24</v>
      </c>
      <c r="E69" s="26"/>
      <c r="F69" s="26">
        <v>74</v>
      </c>
      <c r="G69" s="26"/>
      <c r="H69" s="26">
        <v>74</v>
      </c>
      <c r="I69" s="26"/>
      <c r="J69" s="26">
        <v>74</v>
      </c>
      <c r="K69" s="26"/>
      <c r="L69" s="26">
        <v>74</v>
      </c>
      <c r="M69" s="26"/>
      <c r="N69" s="26">
        <v>74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21.989</v>
      </c>
      <c r="E75" s="26"/>
      <c r="F75" s="26">
        <v>21.618</v>
      </c>
      <c r="G75" s="26"/>
      <c r="H75" s="26">
        <v>13.457</v>
      </c>
      <c r="I75" s="26"/>
      <c r="J75" s="26">
        <v>21.841</v>
      </c>
      <c r="K75" s="26"/>
      <c r="L75" s="26">
        <v>29.991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3640.91</v>
      </c>
      <c r="E76" s="26"/>
      <c r="F76" s="26">
        <v>4564.552</v>
      </c>
      <c r="G76" s="26"/>
      <c r="H76" s="26">
        <v>5159.92</v>
      </c>
      <c r="I76" s="26"/>
      <c r="J76" s="26">
        <v>154.998</v>
      </c>
      <c r="K76" s="26"/>
      <c r="L76" s="26">
        <v>3235.73</v>
      </c>
      <c r="M76" s="26"/>
      <c r="N76" s="26">
        <v>2559.51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5382.194</v>
      </c>
      <c r="E78" s="26"/>
      <c r="F78" s="26">
        <v>6013.986</v>
      </c>
      <c r="G78" s="26"/>
      <c r="H78" s="26">
        <v>6763.236</v>
      </c>
      <c r="I78" s="26"/>
      <c r="J78" s="26">
        <v>2182.346</v>
      </c>
      <c r="K78" s="26"/>
      <c r="L78" s="26">
        <v>6049.69</v>
      </c>
      <c r="M78" s="26"/>
      <c r="N78" s="26">
        <v>4374.191</v>
      </c>
    </row>
    <row r="79" spans="1:14" ht="15">
      <c r="A79" s="24" t="s">
        <v>45</v>
      </c>
      <c r="B79" s="24"/>
      <c r="C79" s="24"/>
      <c r="D79" s="26">
        <v>477.217</v>
      </c>
      <c r="E79" s="26"/>
      <c r="F79" s="26">
        <v>385.142</v>
      </c>
      <c r="G79" s="26"/>
      <c r="H79" s="26">
        <v>544.843</v>
      </c>
      <c r="I79" s="26"/>
      <c r="J79" s="26">
        <v>3919.401</v>
      </c>
      <c r="K79" s="26"/>
      <c r="L79" s="26">
        <v>353.054</v>
      </c>
      <c r="M79" s="26"/>
      <c r="N79" s="26">
        <v>160.184</v>
      </c>
    </row>
    <row r="80" spans="1:14" ht="15">
      <c r="A80" s="24" t="s">
        <v>46</v>
      </c>
      <c r="B80" s="24"/>
      <c r="C80" s="24"/>
      <c r="D80" s="26">
        <v>0</v>
      </c>
      <c r="E80" s="26"/>
      <c r="F80" s="26">
        <v>0</v>
      </c>
      <c r="G80" s="26"/>
      <c r="H80" s="26">
        <v>53.61</v>
      </c>
      <c r="I80" s="26"/>
      <c r="J80" s="26">
        <v>1131.966</v>
      </c>
      <c r="K80" s="26"/>
      <c r="L80" s="26">
        <v>1238.728</v>
      </c>
      <c r="M80" s="26"/>
      <c r="N80" s="26">
        <v>722.229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75.145</v>
      </c>
      <c r="E82" s="26"/>
      <c r="F82" s="26">
        <v>129.732</v>
      </c>
      <c r="G82" s="26"/>
      <c r="H82" s="26">
        <v>-334.214</v>
      </c>
      <c r="I82" s="26"/>
      <c r="J82" s="26">
        <v>-502.176</v>
      </c>
      <c r="K82" s="26"/>
      <c r="L82" s="26">
        <v>448.922</v>
      </c>
      <c r="M82" s="26"/>
      <c r="N82" s="26">
        <v>313.652</v>
      </c>
    </row>
    <row r="83" spans="1:14" ht="15">
      <c r="A83" s="24" t="s">
        <v>49</v>
      </c>
      <c r="B83" s="24"/>
      <c r="C83" s="24"/>
      <c r="D83" s="26">
        <v>333.002</v>
      </c>
      <c r="E83" s="26"/>
      <c r="F83" s="26">
        <v>343.826</v>
      </c>
      <c r="G83" s="26"/>
      <c r="H83" s="26">
        <v>326.935</v>
      </c>
      <c r="I83" s="26"/>
      <c r="J83" s="26">
        <v>308.552</v>
      </c>
      <c r="K83" s="26"/>
      <c r="L83" s="26">
        <v>301.536</v>
      </c>
      <c r="M83" s="26"/>
      <c r="N83" s="26">
        <v>247.933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-47.334</v>
      </c>
      <c r="E85" s="26"/>
      <c r="F85" s="26">
        <v>-18.907</v>
      </c>
      <c r="G85" s="26"/>
      <c r="H85" s="26">
        <v>-158.432</v>
      </c>
      <c r="I85" s="26"/>
      <c r="J85" s="26">
        <v>-205.195</v>
      </c>
      <c r="K85" s="26"/>
      <c r="L85" s="26">
        <v>285.331</v>
      </c>
      <c r="M85" s="26"/>
      <c r="N85" s="26">
        <v>15.154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-6.546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0.894</v>
      </c>
      <c r="M87" s="26"/>
      <c r="N87" s="26">
        <v>0.816</v>
      </c>
    </row>
    <row r="88" spans="1:14" ht="15">
      <c r="A88" s="24" t="s">
        <v>69</v>
      </c>
      <c r="B88" s="24"/>
      <c r="C88" s="24"/>
      <c r="D88" s="26">
        <v>-16.473</v>
      </c>
      <c r="E88" s="26"/>
      <c r="F88" s="26">
        <v>53.231</v>
      </c>
      <c r="G88" s="26"/>
      <c r="H88" s="26">
        <v>358.677</v>
      </c>
      <c r="I88" s="26"/>
      <c r="J88" s="26">
        <v>772.557</v>
      </c>
      <c r="K88" s="26"/>
      <c r="L88" s="26">
        <v>-637.247</v>
      </c>
      <c r="M88" s="26"/>
      <c r="N88" s="26">
        <v>-3.08</v>
      </c>
    </row>
    <row r="89" spans="1:14" ht="15">
      <c r="A89" s="24" t="s">
        <v>54</v>
      </c>
      <c r="B89" s="24"/>
      <c r="C89" s="24"/>
      <c r="D89" s="26">
        <v>306.461</v>
      </c>
      <c r="E89" s="26"/>
      <c r="F89" s="26">
        <v>265.618</v>
      </c>
      <c r="G89" s="26"/>
      <c r="H89" s="26">
        <v>254.46</v>
      </c>
      <c r="I89" s="26"/>
      <c r="J89" s="26">
        <v>403.142</v>
      </c>
      <c r="K89" s="26"/>
      <c r="L89" s="26">
        <v>464.144</v>
      </c>
      <c r="M89" s="26"/>
      <c r="N89" s="26">
        <v>403.192</v>
      </c>
    </row>
    <row r="90" spans="1:14" ht="15">
      <c r="A90" s="24" t="s">
        <v>55</v>
      </c>
      <c r="B90" s="24"/>
      <c r="C90" s="24"/>
      <c r="D90" s="26">
        <v>0</v>
      </c>
      <c r="E90" s="26"/>
      <c r="F90" s="26">
        <v>0</v>
      </c>
      <c r="G90" s="26"/>
      <c r="H90" s="26">
        <v>0</v>
      </c>
      <c r="I90" s="26"/>
      <c r="J90" s="26">
        <v>150.551</v>
      </c>
      <c r="K90" s="26"/>
      <c r="L90" s="26">
        <v>194.699</v>
      </c>
      <c r="M90" s="26"/>
      <c r="N90" s="26">
        <v>187.49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399.797</v>
      </c>
      <c r="E92" s="26"/>
      <c r="F92" s="26">
        <v>352.582</v>
      </c>
      <c r="G92" s="26"/>
      <c r="H92" s="26">
        <v>433.946</v>
      </c>
      <c r="I92" s="26"/>
      <c r="J92" s="26">
        <v>289.948</v>
      </c>
      <c r="K92" s="26"/>
      <c r="L92" s="26">
        <v>259.389</v>
      </c>
      <c r="M92" s="26"/>
      <c r="N92" s="26">
        <v>213.857</v>
      </c>
    </row>
    <row r="93" spans="1:14" ht="15">
      <c r="A93" s="24" t="s">
        <v>58</v>
      </c>
      <c r="B93" s="24"/>
      <c r="C93" s="24"/>
      <c r="D93" s="26">
        <v>3.215</v>
      </c>
      <c r="E93" s="26"/>
      <c r="F93" s="26">
        <v>5.173</v>
      </c>
      <c r="G93" s="26"/>
      <c r="H93" s="26">
        <v>0</v>
      </c>
      <c r="I93" s="26"/>
      <c r="J93" s="26">
        <v>0</v>
      </c>
      <c r="K93" s="26"/>
      <c r="L93" s="26">
        <v>81.099</v>
      </c>
      <c r="M93" s="26"/>
      <c r="N93" s="26">
        <v>171.738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0</v>
      </c>
      <c r="E96" s="26"/>
      <c r="F96" s="26">
        <v>0</v>
      </c>
      <c r="G96" s="26"/>
      <c r="H96" s="26">
        <v>0</v>
      </c>
      <c r="I96" s="26"/>
      <c r="J96" s="26">
        <v>161.908</v>
      </c>
      <c r="K96" s="26"/>
      <c r="L96" s="26">
        <v>208.569</v>
      </c>
      <c r="M96" s="26"/>
      <c r="N96" s="26">
        <v>189.95</v>
      </c>
    </row>
    <row r="97" spans="1:14" ht="15">
      <c r="A97" s="24" t="s">
        <v>60</v>
      </c>
      <c r="B97" s="24"/>
      <c r="C97" s="24"/>
      <c r="D97" s="26">
        <v>0</v>
      </c>
      <c r="E97" s="26"/>
      <c r="F97" s="26">
        <v>0</v>
      </c>
      <c r="G97" s="26"/>
      <c r="H97" s="26">
        <v>0</v>
      </c>
      <c r="I97" s="26"/>
      <c r="J97" s="26">
        <v>1.29</v>
      </c>
      <c r="K97" s="26"/>
      <c r="L97" s="26">
        <v>1.72</v>
      </c>
      <c r="M97" s="26"/>
      <c r="N97" s="26">
        <v>1.72</v>
      </c>
    </row>
    <row r="98" spans="1:14" ht="15">
      <c r="A98" s="24" t="s">
        <v>61</v>
      </c>
      <c r="B98" s="24"/>
      <c r="C98" s="24"/>
      <c r="D98" s="26">
        <v>0</v>
      </c>
      <c r="E98" s="26"/>
      <c r="F98" s="26">
        <v>0</v>
      </c>
      <c r="G98" s="26"/>
      <c r="H98" s="26">
        <v>0</v>
      </c>
      <c r="I98" s="26"/>
      <c r="J98" s="26">
        <v>1.29</v>
      </c>
      <c r="K98" s="26"/>
      <c r="L98" s="26">
        <v>1.72</v>
      </c>
      <c r="M98" s="26"/>
      <c r="N98" s="26">
        <v>1.72</v>
      </c>
    </row>
    <row r="99" spans="1:14" ht="15">
      <c r="A99" s="24" t="s">
        <v>62</v>
      </c>
      <c r="B99" s="24"/>
      <c r="C99" s="24"/>
      <c r="D99" s="26">
        <v>32.32</v>
      </c>
      <c r="E99" s="26"/>
      <c r="F99" s="26">
        <v>20.2</v>
      </c>
      <c r="G99" s="26"/>
      <c r="H99" s="26">
        <v>13.09</v>
      </c>
      <c r="I99" s="26"/>
      <c r="J99" s="26">
        <v>43.86</v>
      </c>
      <c r="K99" s="26"/>
      <c r="L99" s="26">
        <v>55.09</v>
      </c>
      <c r="M99" s="26"/>
      <c r="N99" s="26">
        <v>48.75</v>
      </c>
    </row>
    <row r="100" spans="1:14" ht="15">
      <c r="A100" s="24" t="s">
        <v>63</v>
      </c>
      <c r="B100" s="24"/>
      <c r="C100" s="24"/>
      <c r="D100" s="26">
        <v>18.25</v>
      </c>
      <c r="E100" s="26"/>
      <c r="F100" s="26">
        <v>11.75</v>
      </c>
      <c r="G100" s="26"/>
      <c r="H100" s="26">
        <v>4.7</v>
      </c>
      <c r="I100" s="26"/>
      <c r="J100" s="26">
        <v>2.95</v>
      </c>
      <c r="K100" s="26"/>
      <c r="L100" s="26">
        <v>32.99</v>
      </c>
      <c r="M100" s="26"/>
      <c r="N100" s="26">
        <v>23.625</v>
      </c>
    </row>
    <row r="101" spans="1:14" ht="15">
      <c r="A101" s="24" t="s">
        <v>64</v>
      </c>
      <c r="B101" s="24"/>
      <c r="C101" s="24"/>
      <c r="D101" s="26">
        <v>31.65</v>
      </c>
      <c r="E101" s="26"/>
      <c r="F101" s="26">
        <v>19.71</v>
      </c>
      <c r="G101" s="26"/>
      <c r="H101" s="26">
        <v>12.76</v>
      </c>
      <c r="I101" s="26"/>
      <c r="J101" s="26">
        <v>7.56</v>
      </c>
      <c r="K101" s="26"/>
      <c r="L101" s="26">
        <v>36.22</v>
      </c>
      <c r="M101" s="26"/>
      <c r="N101" s="26">
        <v>48.188</v>
      </c>
    </row>
    <row r="102" spans="1:14" ht="15">
      <c r="A102" s="24" t="s">
        <v>65</v>
      </c>
      <c r="B102" s="24"/>
      <c r="C102" s="24"/>
      <c r="D102" s="26">
        <v>162.953</v>
      </c>
      <c r="E102" s="26"/>
      <c r="F102" s="26">
        <v>137.381</v>
      </c>
      <c r="G102" s="26"/>
      <c r="H102" s="26">
        <v>126.968</v>
      </c>
      <c r="I102" s="26"/>
      <c r="J102" s="26">
        <v>126.597</v>
      </c>
      <c r="K102" s="26"/>
      <c r="L102" s="26">
        <v>125.276</v>
      </c>
      <c r="M102" s="26"/>
      <c r="N102" s="26">
        <v>110.436</v>
      </c>
    </row>
    <row r="103" spans="1:14" ht="15">
      <c r="A103" s="24" t="s">
        <v>106</v>
      </c>
      <c r="B103" s="24"/>
      <c r="C103" s="24"/>
      <c r="D103" s="26">
        <v>-142.721</v>
      </c>
      <c r="E103" s="26"/>
      <c r="F103" s="26">
        <v>-108.741</v>
      </c>
      <c r="G103" s="26"/>
      <c r="H103" s="26">
        <v>-92.204</v>
      </c>
      <c r="I103" s="26"/>
      <c r="J103" s="26">
        <v>-30.412</v>
      </c>
      <c r="K103" s="26"/>
      <c r="L103" s="26">
        <v>-20.231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0.48</v>
      </c>
      <c r="F105" s="18">
        <f>F67/F94</f>
        <v>1</v>
      </c>
      <c r="H105" s="18">
        <f>H67/H94</f>
        <v>-2.64</v>
      </c>
      <c r="J105" s="18">
        <f>J67/J94</f>
        <v>-4</v>
      </c>
      <c r="L105" s="18">
        <f>L67/L94</f>
        <v>3.74</v>
      </c>
      <c r="N105" s="18">
        <f>N67/N94</f>
        <v>2.84</v>
      </c>
    </row>
    <row r="106" spans="2:14" ht="15">
      <c r="B106" t="s">
        <v>60</v>
      </c>
      <c r="D106" s="18">
        <f>D97/D94</f>
        <v>0</v>
      </c>
      <c r="F106" s="18">
        <f>F97/F94</f>
        <v>0</v>
      </c>
      <c r="H106" s="18">
        <f>H97/H94</f>
        <v>0</v>
      </c>
      <c r="J106" s="18">
        <f>J97/J94</f>
        <v>1.29</v>
      </c>
      <c r="L106" s="18">
        <f>L97/L94</f>
        <v>1.72</v>
      </c>
      <c r="N106" s="18">
        <f>N97/N94</f>
        <v>1.72</v>
      </c>
    </row>
    <row r="107" spans="2:14" ht="15">
      <c r="B107" t="s">
        <v>61</v>
      </c>
      <c r="D107" s="18">
        <f>D98/D94</f>
        <v>0</v>
      </c>
      <c r="F107" s="18">
        <f>F98/F94</f>
        <v>0</v>
      </c>
      <c r="H107" s="18">
        <f>H98/H94</f>
        <v>0</v>
      </c>
      <c r="J107" s="18">
        <f>J98/J94</f>
        <v>1.29</v>
      </c>
      <c r="L107" s="18">
        <f>L98/L94</f>
        <v>1.72</v>
      </c>
      <c r="N107" s="18">
        <f>N98/N94</f>
        <v>1.72</v>
      </c>
    </row>
    <row r="108" spans="2:14" ht="15">
      <c r="B108" t="s">
        <v>62</v>
      </c>
      <c r="D108" s="18">
        <f>D99/D94</f>
        <v>32.32</v>
      </c>
      <c r="F108" s="18">
        <f>F99/F94</f>
        <v>20.2</v>
      </c>
      <c r="H108" s="18">
        <f>H99/H94</f>
        <v>13.09</v>
      </c>
      <c r="J108" s="18">
        <f>J99/J94</f>
        <v>43.86</v>
      </c>
      <c r="L108" s="18">
        <f>L99/L94</f>
        <v>55.09</v>
      </c>
      <c r="N108" s="18">
        <f>N99/N94</f>
        <v>48.75</v>
      </c>
    </row>
    <row r="109" spans="2:14" ht="15">
      <c r="B109" t="s">
        <v>63</v>
      </c>
      <c r="D109" s="18">
        <f>D100/D94</f>
        <v>18.25</v>
      </c>
      <c r="F109" s="18">
        <f>F100/F94</f>
        <v>11.75</v>
      </c>
      <c r="H109" s="18">
        <f>H100/H94</f>
        <v>4.7</v>
      </c>
      <c r="J109" s="18">
        <f>J100/J94</f>
        <v>2.95</v>
      </c>
      <c r="L109" s="18">
        <f>L100/L94</f>
        <v>32.99</v>
      </c>
      <c r="N109" s="18">
        <f>N100/N94</f>
        <v>23.625</v>
      </c>
    </row>
    <row r="110" spans="2:14" ht="15">
      <c r="B110" t="s">
        <v>64</v>
      </c>
      <c r="D110" s="18">
        <f>D101/D94</f>
        <v>31.65</v>
      </c>
      <c r="F110" s="18">
        <f>F101/F94</f>
        <v>19.71</v>
      </c>
      <c r="H110" s="18">
        <f>H101/H94</f>
        <v>12.76</v>
      </c>
      <c r="J110" s="18">
        <f>J101/J94</f>
        <v>7.56</v>
      </c>
      <c r="L110" s="18">
        <f>L101/L94</f>
        <v>36.22</v>
      </c>
      <c r="N110" s="18">
        <f>N101/N94</f>
        <v>48.188</v>
      </c>
    </row>
    <row r="111" spans="2:14" ht="15">
      <c r="B111" t="s">
        <v>65</v>
      </c>
      <c r="D111" s="19">
        <f>D102*D94</f>
        <v>162.953</v>
      </c>
      <c r="E111" s="19"/>
      <c r="F111" s="19">
        <f>F102*F94</f>
        <v>137.381</v>
      </c>
      <c r="G111" s="19"/>
      <c r="H111" s="19">
        <f>H102*H94</f>
        <v>126.968</v>
      </c>
      <c r="I111" s="19"/>
      <c r="J111" s="19">
        <f>J102*J94</f>
        <v>126.597</v>
      </c>
      <c r="K111" s="19"/>
      <c r="L111" s="19">
        <f>L102*L94</f>
        <v>125.276</v>
      </c>
      <c r="M111" s="19"/>
      <c r="N111" s="19">
        <f>N102*N94</f>
        <v>110.436</v>
      </c>
    </row>
    <row r="112" spans="2:14" ht="15">
      <c r="B112" t="s">
        <v>66</v>
      </c>
      <c r="D112" s="18">
        <f>ROUND(D68/D111,2)</f>
        <v>10.4</v>
      </c>
      <c r="F112" s="18">
        <f>ROUND(F68/F111,2)</f>
        <v>9.85</v>
      </c>
      <c r="H112" s="18">
        <f>ROUND(H68/H111,2)</f>
        <v>11.94</v>
      </c>
      <c r="J112" s="18">
        <f>ROUND(J68/J111,2)</f>
        <v>15.26</v>
      </c>
      <c r="L112" s="18">
        <f>ROUND(L68/L111,2)</f>
        <v>21.63</v>
      </c>
      <c r="N112" s="18">
        <f>ROUND(N68/N111,2)</f>
        <v>15.76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2" r:id="rId3"/>
  <rowBreaks count="1" manualBreakCount="1">
    <brk id="52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PG&amp;E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17628</v>
      </c>
      <c r="F8" s="41">
        <f>F78+F79+F81-F103</f>
        <v>17996</v>
      </c>
      <c r="H8" s="41">
        <f>H78+H79+H81-H103</f>
        <v>9507</v>
      </c>
      <c r="J8" s="41">
        <f>J78+J79+J81-J103</f>
        <v>10279</v>
      </c>
      <c r="L8" s="41">
        <f>L78+L79+L81-L103</f>
        <v>14490</v>
      </c>
    </row>
    <row r="9" spans="2:12" ht="15">
      <c r="B9" t="s">
        <v>5</v>
      </c>
      <c r="D9" s="12">
        <f>D80</f>
        <v>260</v>
      </c>
      <c r="F9" s="12">
        <f>F80</f>
        <v>300</v>
      </c>
      <c r="H9" s="12">
        <f>H80</f>
        <v>0</v>
      </c>
      <c r="J9" s="12">
        <f>J80</f>
        <v>4230</v>
      </c>
      <c r="L9" s="12">
        <f>L80</f>
        <v>330</v>
      </c>
    </row>
    <row r="10" spans="2:12" ht="15.75" thickBot="1">
      <c r="B10" t="s">
        <v>7</v>
      </c>
      <c r="D10" s="13">
        <f>D8+D9</f>
        <v>17888</v>
      </c>
      <c r="F10" s="13">
        <f>F8+F9</f>
        <v>18296</v>
      </c>
      <c r="H10" s="13">
        <f>H8+H9</f>
        <v>9507</v>
      </c>
      <c r="J10" s="13">
        <f>J8+J9</f>
        <v>14509</v>
      </c>
      <c r="L10" s="13">
        <f>L8+L9</f>
        <v>14820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15</v>
      </c>
      <c r="E13" s="8" t="s">
        <v>3</v>
      </c>
      <c r="F13" s="36">
        <f>ROUND(AVERAGE(F108:F109)/F105,0)</f>
        <v>3</v>
      </c>
      <c r="G13" s="8" t="s">
        <v>3</v>
      </c>
      <c r="H13" s="36">
        <f>ROUND(AVERAGE(H108:H109)/H105,0)</f>
        <v>10</v>
      </c>
      <c r="I13" s="8" t="s">
        <v>3</v>
      </c>
      <c r="K13" s="8" t="s">
        <v>3</v>
      </c>
      <c r="L13" s="36">
        <f>ROUND(AVERAGE(L108:L109)/L105,0)</f>
        <v>5</v>
      </c>
      <c r="M13" s="8" t="s">
        <v>3</v>
      </c>
      <c r="N13" s="37">
        <f>AVERAGE(D13,F13,H13,J13,L13)</f>
        <v>8.25</v>
      </c>
      <c r="O13" s="8" t="s">
        <v>3</v>
      </c>
    </row>
    <row r="14" spans="2:14" ht="15">
      <c r="B14" t="s">
        <v>20</v>
      </c>
      <c r="D14" s="3">
        <f>ROUND(AVERAGE(D108:D109)/AVERAGE(D112,F112),3)</f>
        <v>1.669</v>
      </c>
      <c r="E14" s="3"/>
      <c r="F14" s="3">
        <f>ROUND(AVERAGE(F108:F109)/AVERAGE(F112,H112),3)</f>
        <v>1.841</v>
      </c>
      <c r="G14" s="3"/>
      <c r="H14" s="3">
        <f>ROUND(AVERAGE(H108:H109)/AVERAGE(H112,J112),3)</f>
        <v>1.959</v>
      </c>
      <c r="I14" s="3"/>
      <c r="J14" s="3">
        <f>ROUND(AVERAGE(J108:J109)/AVERAGE(J112,L112),3)</f>
        <v>1.488</v>
      </c>
      <c r="K14" s="3"/>
      <c r="L14" s="3">
        <f>ROUND(AVERAGE(L108:L109)/AVERAGE(L112,N112),3)</f>
        <v>1.332</v>
      </c>
      <c r="M14" s="3"/>
      <c r="N14" s="6">
        <f>AVERAGE(D14,F14,H14,J14,L14)</f>
        <v>1.6578</v>
      </c>
    </row>
    <row r="15" spans="2:14" ht="15">
      <c r="B15" t="s">
        <v>9</v>
      </c>
      <c r="D15" s="3">
        <f>ROUND(D106/AVERAGE(D108:D109),3)</f>
        <v>0.034</v>
      </c>
      <c r="E15" s="3"/>
      <c r="F15" s="3">
        <f>ROUND(F106/AVERAGE(F108:F109),3)</f>
        <v>0</v>
      </c>
      <c r="G15" s="3"/>
      <c r="H15" s="3">
        <f>ROUND(H106/AVERAGE(H108:H109),3)</f>
        <v>0</v>
      </c>
      <c r="I15" s="3"/>
      <c r="J15" s="3">
        <f>ROUND(J106/AVERAGE(J108:J109),3)</f>
        <v>0</v>
      </c>
      <c r="K15" s="3"/>
      <c r="L15" s="3">
        <f>ROUND(L106/AVERAGE(L108:L109),3)</f>
        <v>0</v>
      </c>
      <c r="M15" s="3"/>
      <c r="N15" s="6">
        <f>AVERAGE(D15,F15,H15,J15,L15)</f>
        <v>0.0068000000000000005</v>
      </c>
    </row>
    <row r="16" spans="2:14" ht="15">
      <c r="B16" t="s">
        <v>10</v>
      </c>
      <c r="D16" s="3">
        <f>ROUND(D96/D66,3)</f>
        <v>0</v>
      </c>
      <c r="E16" s="3"/>
      <c r="F16" s="3">
        <f>ROUND(F96/F66,3)</f>
        <v>0</v>
      </c>
      <c r="G16" s="3"/>
      <c r="H16" s="3">
        <f>ROUND(H96/H66,3)</f>
        <v>0</v>
      </c>
      <c r="I16" s="3"/>
      <c r="K16" s="3"/>
      <c r="L16" s="3">
        <f>ROUND(L96/L66,3)</f>
        <v>0</v>
      </c>
      <c r="M16" s="3"/>
      <c r="N16" s="6"/>
    </row>
    <row r="17" spans="7:8" ht="15">
      <c r="G17" s="3"/>
      <c r="H17" s="20"/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0.576</v>
      </c>
      <c r="E20" s="3"/>
      <c r="F20" s="3">
        <f>ROUND((+F76+F79)/F8,3)</f>
        <v>0.504</v>
      </c>
      <c r="G20" s="3"/>
      <c r="H20" s="3">
        <f>ROUND((+H76+H79)/H8,3)</f>
        <v>0.518</v>
      </c>
      <c r="I20" s="3"/>
      <c r="J20" s="3">
        <f>ROUND((+J76+J79)/J8,3)</f>
        <v>0.593</v>
      </c>
      <c r="K20" s="3"/>
      <c r="L20" s="3">
        <f>ROUND((+L76+L79)/L8,3)</f>
        <v>0.671</v>
      </c>
      <c r="M20" s="3"/>
      <c r="N20" s="6">
        <f>AVERAGE(D20,F20,H20,J20,L20)</f>
        <v>0.5724</v>
      </c>
    </row>
    <row r="21" spans="2:14" ht="15">
      <c r="B21" s="38" t="s">
        <v>108</v>
      </c>
      <c r="D21" s="3">
        <f>ROUND((SUM(D69:D75)+D81)/D8,3)</f>
        <v>0.014</v>
      </c>
      <c r="E21" s="3"/>
      <c r="F21" s="3">
        <f>ROUND((SUM(F69:F75)+F81)/F8,3)</f>
        <v>0.016</v>
      </c>
      <c r="G21" s="3"/>
      <c r="H21" s="3">
        <f>ROUND((SUM(H69:H75)+H81)/H8,3)</f>
        <v>0.03</v>
      </c>
      <c r="I21" s="3"/>
      <c r="J21" s="3">
        <f>ROUND((SUM(J69:J75)+J81)/J8,3)</f>
        <v>0.047</v>
      </c>
      <c r="K21" s="3"/>
      <c r="L21" s="3">
        <f>ROUND((SUM(L69:L75)+L81)/L8,3)</f>
        <v>0.033</v>
      </c>
      <c r="M21" s="3"/>
      <c r="N21" s="6">
        <f>AVERAGE(D21,F21,H21,J21,L21)</f>
        <v>0.028000000000000004</v>
      </c>
    </row>
    <row r="22" spans="2:14" ht="18">
      <c r="B22" s="39" t="s">
        <v>109</v>
      </c>
      <c r="D22" s="4">
        <f>ROUND((D68-D103)/D8,3)</f>
        <v>0.41</v>
      </c>
      <c r="E22" s="3"/>
      <c r="F22" s="4">
        <f>ROUND((F68-F103)/F8,3)</f>
        <v>0.48</v>
      </c>
      <c r="G22" s="3"/>
      <c r="H22" s="4">
        <f>ROUND((H68-H103)/H8,3)</f>
        <v>0.452</v>
      </c>
      <c r="I22" s="3"/>
      <c r="J22" s="4">
        <f>ROUND((J68-J103)/J8,3)</f>
        <v>0.361</v>
      </c>
      <c r="K22" s="3"/>
      <c r="L22" s="4">
        <f>ROUND((L68-L103)/L8,3)</f>
        <v>0.296</v>
      </c>
      <c r="M22" s="3"/>
      <c r="N22" s="9">
        <f>AVERAGE(D22,F22,H22,J22,L22)</f>
        <v>0.3998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1.001</v>
      </c>
      <c r="K23" s="3"/>
      <c r="L23" s="5">
        <f>SUM(L20:L22)</f>
        <v>1</v>
      </c>
      <c r="M23" s="3"/>
      <c r="N23" s="10">
        <f>AVERAGE(D23,F23,H23,J23,L23)</f>
        <v>1.0002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0.582</v>
      </c>
      <c r="E25" s="3"/>
      <c r="F25" s="3">
        <f>ROUND((+F76+F79+F80)/F10,3)</f>
        <v>0.512</v>
      </c>
      <c r="G25" s="3"/>
      <c r="H25" s="3">
        <f>ROUND((+H76+H79+H80)/H10,3)</f>
        <v>0.518</v>
      </c>
      <c r="I25" s="3"/>
      <c r="J25" s="3">
        <f>ROUND((+J76+J79+J80)/J10,3)</f>
        <v>0.711</v>
      </c>
      <c r="K25" s="3"/>
      <c r="L25" s="3">
        <f>ROUND((+L76+L79+L80)/L10,3)</f>
        <v>0.678</v>
      </c>
      <c r="M25" s="3"/>
      <c r="N25" s="6">
        <f>AVERAGE(D25,F25,H25,J25,L25)</f>
        <v>0.6002</v>
      </c>
    </row>
    <row r="26" spans="2:14" ht="15">
      <c r="B26" s="38" t="s">
        <v>108</v>
      </c>
      <c r="D26" s="3">
        <f>ROUND((SUM(D69:D75)+D81)/D10,3)</f>
        <v>0.014</v>
      </c>
      <c r="E26" s="3"/>
      <c r="F26" s="3">
        <f>ROUND((SUM(F69:F75)+F81)/F10,3)</f>
        <v>0.016</v>
      </c>
      <c r="G26" s="3"/>
      <c r="H26" s="3">
        <f>ROUND((SUM(H69:H75)+H81)/H10,3)</f>
        <v>0.03</v>
      </c>
      <c r="I26" s="3"/>
      <c r="J26" s="3">
        <f>ROUND((SUM(J69:J75)+J81)/J10,3)</f>
        <v>0.033</v>
      </c>
      <c r="K26" s="3"/>
      <c r="L26" s="3">
        <f>ROUND((SUM(L69:L75)+L81)/L10,3)</f>
        <v>0.032</v>
      </c>
      <c r="M26" s="3"/>
      <c r="N26" s="6">
        <f>AVERAGE(D26,F26,H26,J26,L26)</f>
        <v>0.025</v>
      </c>
    </row>
    <row r="27" spans="2:14" ht="18">
      <c r="B27" s="39" t="s">
        <v>109</v>
      </c>
      <c r="D27" s="4">
        <f>ROUND((D68-D103)/D10,3)</f>
        <v>0.404</v>
      </c>
      <c r="E27" s="3"/>
      <c r="F27" s="4">
        <f>ROUND((F68-F103)/F10,3)</f>
        <v>0.472</v>
      </c>
      <c r="G27" s="3"/>
      <c r="H27" s="4">
        <f>ROUND((H68-H103)/H10,3)</f>
        <v>0.452</v>
      </c>
      <c r="I27" s="3"/>
      <c r="J27" s="4">
        <f>ROUND((J68-J103)/J10,3)</f>
        <v>0.255</v>
      </c>
      <c r="K27" s="3"/>
      <c r="L27" s="4">
        <f>ROUND((L68-L103)/L10,3)</f>
        <v>0.29</v>
      </c>
      <c r="M27" s="3"/>
      <c r="N27" s="9">
        <f>AVERAGE(D27,F27,H27,J27,L27)</f>
        <v>0.37460000000000004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0.999</v>
      </c>
      <c r="K28" s="3"/>
      <c r="L28" s="5">
        <f>SUM(L25:L27)</f>
        <v>1</v>
      </c>
      <c r="M28" s="3"/>
      <c r="N28" s="10">
        <f>AVERAGE(D28,F28,H28,J28,L28)</f>
        <v>0.9998000000000001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0.114</v>
      </c>
      <c r="E30" s="3"/>
      <c r="F30" s="3">
        <f>ROUND(+F66/(((F68-F103)+(H68-H103))/2),3)</f>
        <v>0.591</v>
      </c>
      <c r="G30" s="3"/>
      <c r="H30" s="3">
        <f>ROUND(+H66/(((H68-H103)+(J68-J103))/2),3)</f>
        <v>0.198</v>
      </c>
      <c r="I30" s="3"/>
      <c r="J30" s="3">
        <f>ROUND(+J66/(((J68-J103)+(L68-L103))/2),3)</f>
        <v>-0.014</v>
      </c>
      <c r="K30" s="3"/>
      <c r="L30" s="3">
        <f>ROUND(+L66/(((L68-L103)+(N68))/2),3)</f>
        <v>0.292</v>
      </c>
      <c r="M30" s="3"/>
      <c r="N30" s="6">
        <f>AVERAGE(D30,F30,H30,J30,L30)</f>
        <v>0.23620000000000002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0.819</v>
      </c>
      <c r="E32" s="3"/>
      <c r="F32" s="3">
        <f>ROUND((+F58-F57)/F56,3)</f>
        <v>0.799</v>
      </c>
      <c r="G32" s="3"/>
      <c r="H32" s="3">
        <f>ROUND((+H58-H57)/H56,3)</f>
        <v>0.76</v>
      </c>
      <c r="I32" s="3"/>
      <c r="J32" s="3">
        <f>ROUND((+J58-J57)/J56,3)</f>
        <v>0.909</v>
      </c>
      <c r="K32" s="3"/>
      <c r="L32" s="3">
        <f>ROUND((+L58-L57)/L56,3)</f>
        <v>0.881</v>
      </c>
      <c r="M32" s="3"/>
      <c r="N32" s="6">
        <f>AVERAGE(D32,F32,H32,J32,L32)</f>
        <v>0.8336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3.28</v>
      </c>
      <c r="E35" s="8" t="s">
        <v>3</v>
      </c>
      <c r="F35" s="8">
        <f>ROUND(((+F66+F65+F64+F63+F61+F59+F57)/F61),2)</f>
        <v>8.58</v>
      </c>
      <c r="G35" s="8" t="s">
        <v>3</v>
      </c>
      <c r="H35" s="8">
        <f>ROUND(((+H66+H65+H64+H63+H61+H59+H57)/H61),2)</f>
        <v>2.06</v>
      </c>
      <c r="I35" s="8" t="s">
        <v>3</v>
      </c>
      <c r="J35" s="8">
        <f>ROUND(((+J66+J65+J64+J63+J61+J59+J57)/J61),2)</f>
        <v>0.95</v>
      </c>
      <c r="K35" s="8" t="s">
        <v>3</v>
      </c>
      <c r="L35" s="8">
        <f>ROUND(((+L66+L65+L64+L63+L61+L59+L57)/L61),2)</f>
        <v>2.43</v>
      </c>
      <c r="M35" s="8" t="s">
        <v>3</v>
      </c>
      <c r="N35" s="31">
        <f>AVERAGE(D35,F35,H35,J35,L35)</f>
        <v>3.46</v>
      </c>
      <c r="O35" t="s">
        <v>3</v>
      </c>
    </row>
    <row r="36" spans="2:15" ht="15">
      <c r="B36" t="s">
        <v>21</v>
      </c>
      <c r="D36" s="8">
        <f>ROUND(((+D66+D65+D64+D63+D61)/(D61)),2)</f>
        <v>2.43</v>
      </c>
      <c r="E36" s="8" t="s">
        <v>3</v>
      </c>
      <c r="F36" s="8">
        <f>ROUND(((+F66+F65+F64+F63+F61)/(F61)),2)</f>
        <v>5.61</v>
      </c>
      <c r="G36" s="8" t="s">
        <v>3</v>
      </c>
      <c r="H36" s="8">
        <f>ROUND(((+H66+H65+H64+H63+H61)/(H61)),2)</f>
        <v>1.67</v>
      </c>
      <c r="I36" s="8" t="s">
        <v>3</v>
      </c>
      <c r="J36" s="8">
        <f>ROUND(((+J66+J65+J64+J63+J61)/(J61)),2)</f>
        <v>0.98</v>
      </c>
      <c r="K36" s="8" t="s">
        <v>3</v>
      </c>
      <c r="L36" s="8">
        <f>ROUND(((+L66+L65+L64+L63+L61)/(L61)),2)</f>
        <v>1.92</v>
      </c>
      <c r="M36" s="8" t="s">
        <v>3</v>
      </c>
      <c r="N36" s="31">
        <f>AVERAGE(D36,F36,H36,J36,L36)</f>
        <v>2.5220000000000002</v>
      </c>
      <c r="O36" t="s">
        <v>3</v>
      </c>
    </row>
    <row r="37" spans="2:15" ht="15">
      <c r="B37" t="s">
        <v>14</v>
      </c>
      <c r="D37" s="8">
        <f>ROUND(((+D66+D65+D64+D63+D61)/(D61+D63+D64+D65)),2)</f>
        <v>2.43</v>
      </c>
      <c r="E37" s="8" t="s">
        <v>3</v>
      </c>
      <c r="F37" s="8">
        <f>ROUND(((+F66+F65+F64+F63+F61)/(F61+F63+F64+F65)),2)</f>
        <v>5.61</v>
      </c>
      <c r="G37" s="8" t="s">
        <v>3</v>
      </c>
      <c r="H37" s="8">
        <f>ROUND(((+H66+H65+H64+H63+H61)/(H61+H63+H64+H65)),2)</f>
        <v>1.67</v>
      </c>
      <c r="I37" s="8" t="s">
        <v>3</v>
      </c>
      <c r="J37" s="8">
        <f>ROUND(((+J66+J65+J64+J63+J61)/(J61+J63+J64+J65)),2)</f>
        <v>0.96</v>
      </c>
      <c r="K37" s="8" t="s">
        <v>3</v>
      </c>
      <c r="L37" s="8">
        <f>ROUND(((+L66+L65+L64+L63+L61)/(L61+L63+L64+L65)),2)</f>
        <v>1.89</v>
      </c>
      <c r="M37" s="8" t="s">
        <v>3</v>
      </c>
      <c r="N37" s="31">
        <f>AVERAGE(D37,F37,H37,J37,L37)</f>
        <v>2.5120000000000005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3.28</v>
      </c>
      <c r="E40" s="8" t="s">
        <v>3</v>
      </c>
      <c r="F40" s="8">
        <f>ROUND(((+F66+F65+F64+F63-F62+F61+F59+F57)/F61),2)</f>
        <v>8.58</v>
      </c>
      <c r="G40" s="8" t="s">
        <v>3</v>
      </c>
      <c r="H40" s="8">
        <f>ROUND(((+H66+H65+H64+H63-H62+H61+H59+H57)/H61),2)</f>
        <v>2.06</v>
      </c>
      <c r="I40" s="8" t="s">
        <v>3</v>
      </c>
      <c r="J40" s="8">
        <f>ROUND(((+J66+J65+J64+J63-J62+J61+J59+J57)/J61),2)</f>
        <v>0.95</v>
      </c>
      <c r="K40" s="8" t="s">
        <v>3</v>
      </c>
      <c r="L40" s="8">
        <f>ROUND(((+L66+L65+L64+L63-L62+L61+L59+L57)/L61),2)</f>
        <v>2.43</v>
      </c>
      <c r="M40" s="8" t="s">
        <v>3</v>
      </c>
      <c r="N40" s="31">
        <f>AVERAGE(D40,F40,H40,J40,L40)</f>
        <v>3.46</v>
      </c>
      <c r="O40" t="s">
        <v>3</v>
      </c>
    </row>
    <row r="41" spans="2:15" ht="15">
      <c r="B41" t="s">
        <v>21</v>
      </c>
      <c r="D41" s="8">
        <f>ROUND(((+D66+D65+D64+D63-D62+D61)/D61),2)</f>
        <v>2.43</v>
      </c>
      <c r="E41" s="8" t="s">
        <v>3</v>
      </c>
      <c r="F41" s="8">
        <f>ROUND(((+F66+F65+F64+F63-F62+F61)/F61),2)</f>
        <v>5.61</v>
      </c>
      <c r="G41" s="8" t="s">
        <v>3</v>
      </c>
      <c r="H41" s="8">
        <f>ROUND(((+H66+H65+H64+H63-H62+H61)/H61),2)</f>
        <v>1.67</v>
      </c>
      <c r="I41" s="8" t="s">
        <v>3</v>
      </c>
      <c r="J41" s="8">
        <f>ROUND(((+J66+J65+J64+J63-J62+J61)/J61),2)</f>
        <v>0.98</v>
      </c>
      <c r="K41" s="8" t="s">
        <v>3</v>
      </c>
      <c r="L41" s="8">
        <f>ROUND(((+L66+L65+L64+L63-L62+L61)/L61),2)</f>
        <v>1.92</v>
      </c>
      <c r="M41" s="8" t="s">
        <v>3</v>
      </c>
      <c r="N41" s="31">
        <f>AVERAGE(D41,F41,H41,J41,L41)</f>
        <v>2.5220000000000002</v>
      </c>
      <c r="O41" t="s">
        <v>3</v>
      </c>
    </row>
    <row r="42" spans="2:15" ht="15">
      <c r="B42" t="s">
        <v>14</v>
      </c>
      <c r="D42" s="8">
        <f>ROUND(((+D66+D65+D64+D63-D62+D61)/(D61+D63+D64+D65)),2)</f>
        <v>2.43</v>
      </c>
      <c r="E42" s="8" t="s">
        <v>3</v>
      </c>
      <c r="F42" s="8">
        <f>ROUND(((+F66+F65+F64+F63-F62+F61)/(F61+F63+F64+F65)),2)</f>
        <v>5.61</v>
      </c>
      <c r="G42" s="8" t="s">
        <v>3</v>
      </c>
      <c r="H42" s="8">
        <f>ROUND(((+H66+H65+H64+H63-H62+H61)/(H61+H63+H64+H65)),2)</f>
        <v>1.67</v>
      </c>
      <c r="I42" s="8" t="s">
        <v>3</v>
      </c>
      <c r="J42" s="8">
        <f>ROUND(((+J66+J65+J64+J63-J62+J61)/(J61+J63+J64+J65)),2)</f>
        <v>0.96</v>
      </c>
      <c r="K42" s="8" t="s">
        <v>3</v>
      </c>
      <c r="L42" s="8">
        <f>ROUND(((+L66+L65+L64+L63-L62+L61)/(L61+L63+L64+L65)),2)</f>
        <v>1.89</v>
      </c>
      <c r="M42" s="8" t="s">
        <v>3</v>
      </c>
      <c r="N42" s="31">
        <f>AVERAGE(D42,F42,H42,J42,L42)</f>
        <v>2.5120000000000005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>AVERAGE(D45,F45,H45,J45,L45)</f>
        <v>0</v>
      </c>
    </row>
    <row r="46" spans="2:14" ht="15">
      <c r="B46" t="s">
        <v>17</v>
      </c>
      <c r="D46" s="21">
        <f>ROUND((D57+D59)/(D57+D59+D66+D63+D64+D65),3)</f>
        <v>0.376</v>
      </c>
      <c r="E46" s="22"/>
      <c r="F46" s="21">
        <f>ROUND((F57+F59)/(F57+F59+F66+F63+F64+F65),3)</f>
        <v>0.392</v>
      </c>
      <c r="G46" s="22"/>
      <c r="H46" s="21">
        <f>ROUND((H57+H59)/(H57+H59+H66+H63+H64+H65),3)</f>
        <v>0.367</v>
      </c>
      <c r="I46" s="22"/>
      <c r="J46" s="21">
        <f>ROUND((J57+J59)/(J57+J59+J66+J63+J64+J65),3)</f>
        <v>0.573</v>
      </c>
      <c r="K46" s="22"/>
      <c r="L46" s="21">
        <f>ROUND((L57+L59)/(L57+L59+L66+L63+L64+L65),3)</f>
        <v>0.353</v>
      </c>
      <c r="N46" s="6">
        <f>AVERAGE(D46,F46,H46,J46,L46)</f>
        <v>0.4122</v>
      </c>
    </row>
    <row r="47" spans="2:14" ht="18">
      <c r="B47" s="40" t="s">
        <v>115</v>
      </c>
      <c r="D47" s="14">
        <f>ROUND(((+D82+D83+D84+D85+D86-D87+D88-D90-D91)/(+D89-D87)),3)</f>
        <v>0.975</v>
      </c>
      <c r="E47" s="15"/>
      <c r="F47" s="14">
        <f>ROUND(((+F82+F83+F84+F85+F86-F87+F88-F90-F91)/(+F89-F87)),3)</f>
        <v>1.688</v>
      </c>
      <c r="G47" s="15"/>
      <c r="H47" s="14">
        <f>ROUND(((+H82+H83+H84+H85+H86-H87+H88-H90-H91)/(+H89-H87)),3)</f>
        <v>1.955</v>
      </c>
      <c r="I47" s="15"/>
      <c r="J47" s="14">
        <f>ROUND(((+J82+J83+J84+J85+J86-J87+J88-J90-J91)/(+J89-J87)),3)</f>
        <v>0.802</v>
      </c>
      <c r="K47" s="15"/>
      <c r="L47" s="14">
        <f>ROUND(((+L82+L83+L84+L85+L86-L87+L88-L90-L91)/(+L89-L87)),3)</f>
        <v>0.504</v>
      </c>
      <c r="N47" s="6">
        <f>AVERAGE(D47,F47,H47,J47,L47)</f>
        <v>1.1847999999999999</v>
      </c>
    </row>
    <row r="48" spans="2:14" ht="18">
      <c r="B48" s="40" t="s">
        <v>116</v>
      </c>
      <c r="D48" s="14">
        <f>ROUND(((+D82+D83+D84+D85+D86-D87+D88)/(AVERAGE(D76,F76)+AVERAGE(D79,F79)+AVERAGE(D80,F80))),3)</f>
        <v>0.213</v>
      </c>
      <c r="E48" s="15"/>
      <c r="F48" s="14">
        <f>ROUND(((+F82+F83+F84+F85+F86-F87+F88)/(AVERAGE(F76,H76)+AVERAGE(F79,H79)+AVERAGE(F80,H80))),3)</f>
        <v>0.381</v>
      </c>
      <c r="G48" s="15"/>
      <c r="H48" s="14">
        <f>ROUND(((+H82+H83+H84+H85+H86-H87+H88)/(AVERAGE(H76,J76)+AVERAGE(H79,J79)+AVERAGE(H80,J80))),3)</f>
        <v>0.436</v>
      </c>
      <c r="I48" s="15"/>
      <c r="J48" s="14">
        <f>ROUND(((+J82+J83+J84+J85+J86-J87+J88)/(AVERAGE(J76,L76)+AVERAGE(J79,L79)+AVERAGE(J80,L80))),3)</f>
        <v>0.239</v>
      </c>
      <c r="K48" s="15"/>
      <c r="L48" s="14">
        <f>ROUND(((+L82+L83+L84+L85+L86-L87+L88)/(AVERAGE(L76,N76)+AVERAGE(L79,N79)+AVERAGE(L80,N80))),3)</f>
        <v>0.117</v>
      </c>
      <c r="N48" s="6">
        <f>AVERAGE(D48,F48,H48,J48,L48)</f>
        <v>0.2772</v>
      </c>
    </row>
    <row r="49" spans="2:15" ht="18">
      <c r="B49" s="40" t="s">
        <v>117</v>
      </c>
      <c r="D49" s="32">
        <f>ROUND(((+D82+D83+D84+D85+D86-D87+D88+D92)/D61),2)</f>
        <v>3.96</v>
      </c>
      <c r="E49" t="s">
        <v>3</v>
      </c>
      <c r="F49" s="32">
        <f>ROUND(((+F82+F83+F84+F85+F86-F87+F88+F92)/F61),2)</f>
        <v>4.06</v>
      </c>
      <c r="G49" t="s">
        <v>3</v>
      </c>
      <c r="H49" s="32">
        <f>ROUND(((+H82+H83+H84+H85+H86-H87+H88+H92)/H61),2)</f>
        <v>3.56</v>
      </c>
      <c r="I49" t="s">
        <v>3</v>
      </c>
      <c r="J49" s="32">
        <f>ROUND(((+J82+J83+J84+J85+J86-J87+J88+J92)/J61),2)</f>
        <v>2.62</v>
      </c>
      <c r="K49" t="s">
        <v>3</v>
      </c>
      <c r="L49" s="32">
        <f>ROUND(((+L82+L83+L84+L85+L86-L87+L88+L92)/L61),2)</f>
        <v>1.68</v>
      </c>
      <c r="M49" t="s">
        <v>3</v>
      </c>
      <c r="N49" s="33">
        <f>AVERAGE(D49,F49,H49,J49,L49)</f>
        <v>3.1759999999999997</v>
      </c>
      <c r="O49" t="s">
        <v>3</v>
      </c>
    </row>
    <row r="50" spans="2:15" ht="18">
      <c r="B50" s="40" t="s">
        <v>118</v>
      </c>
      <c r="D50" s="32"/>
      <c r="E50" t="s">
        <v>3</v>
      </c>
      <c r="F50" s="32"/>
      <c r="G50" t="s">
        <v>3</v>
      </c>
      <c r="H50" s="32"/>
      <c r="I50" t="s">
        <v>3</v>
      </c>
      <c r="J50" s="32"/>
      <c r="K50" t="s">
        <v>3</v>
      </c>
      <c r="L50" s="32"/>
      <c r="M50" t="s">
        <v>3</v>
      </c>
      <c r="N50" s="33"/>
      <c r="O50" t="s">
        <v>3</v>
      </c>
    </row>
    <row r="52" ht="15">
      <c r="A52" t="s">
        <v>4</v>
      </c>
    </row>
    <row r="54" spans="1:14" ht="15.75">
      <c r="A54" s="23" t="s">
        <v>90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11703</v>
      </c>
      <c r="E56" s="26"/>
      <c r="F56" s="26">
        <v>11080</v>
      </c>
      <c r="G56" s="26"/>
      <c r="H56" s="26">
        <v>10435</v>
      </c>
      <c r="I56" s="26"/>
      <c r="J56" s="26">
        <v>12495</v>
      </c>
      <c r="K56" s="26"/>
      <c r="L56" s="26">
        <v>22959</v>
      </c>
      <c r="M56" s="26"/>
      <c r="N56" s="26">
        <v>26220</v>
      </c>
    </row>
    <row r="57" spans="1:14" ht="15">
      <c r="A57" s="24" t="s">
        <v>23</v>
      </c>
      <c r="B57" s="24"/>
      <c r="C57" s="24"/>
      <c r="D57" s="26">
        <v>544</v>
      </c>
      <c r="E57" s="26"/>
      <c r="F57" s="26">
        <v>2466</v>
      </c>
      <c r="G57" s="26"/>
      <c r="H57" s="26">
        <v>458</v>
      </c>
      <c r="I57" s="26"/>
      <c r="J57" s="26">
        <v>-43</v>
      </c>
      <c r="K57" s="26"/>
      <c r="L57" s="26">
        <v>608</v>
      </c>
      <c r="M57" s="26"/>
      <c r="N57" s="26">
        <v>-2028</v>
      </c>
    </row>
    <row r="58" spans="1:14" ht="15">
      <c r="A58" s="24" t="s">
        <v>24</v>
      </c>
      <c r="B58" s="24"/>
      <c r="C58" s="24"/>
      <c r="D58" s="26">
        <v>10123</v>
      </c>
      <c r="E58" s="26"/>
      <c r="F58" s="26">
        <v>11322</v>
      </c>
      <c r="G58" s="26"/>
      <c r="H58" s="26">
        <v>8390</v>
      </c>
      <c r="I58" s="26"/>
      <c r="J58" s="26">
        <v>11320</v>
      </c>
      <c r="K58" s="26"/>
      <c r="L58" s="26">
        <v>20831</v>
      </c>
      <c r="M58" s="26"/>
      <c r="N58" s="26">
        <v>28999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1487</v>
      </c>
      <c r="E60" s="26"/>
      <c r="F60" s="26">
        <v>4617</v>
      </c>
      <c r="G60" s="26"/>
      <c r="H60" s="26">
        <v>1938</v>
      </c>
      <c r="I60" s="26"/>
      <c r="J60" s="26">
        <v>1397</v>
      </c>
      <c r="K60" s="26"/>
      <c r="L60" s="26">
        <v>2303</v>
      </c>
      <c r="M60" s="26"/>
      <c r="N60" s="26">
        <v>-2511</v>
      </c>
    </row>
    <row r="61" spans="1:14" ht="15">
      <c r="A61" s="24" t="s">
        <v>27</v>
      </c>
      <c r="B61" s="24"/>
      <c r="C61" s="24"/>
      <c r="D61" s="26">
        <v>634</v>
      </c>
      <c r="E61" s="26"/>
      <c r="F61" s="26">
        <v>829</v>
      </c>
      <c r="G61" s="26"/>
      <c r="H61" s="26">
        <v>1176</v>
      </c>
      <c r="I61" s="26"/>
      <c r="J61" s="26">
        <v>1471</v>
      </c>
      <c r="K61" s="26"/>
      <c r="L61" s="26">
        <v>1206</v>
      </c>
      <c r="M61" s="26"/>
      <c r="N61" s="26">
        <v>807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25</v>
      </c>
      <c r="K63" s="26"/>
      <c r="L63" s="26">
        <v>25</v>
      </c>
      <c r="M63" s="26"/>
      <c r="N63" s="26">
        <v>25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904</v>
      </c>
      <c r="E66" s="26"/>
      <c r="F66" s="26">
        <v>3820</v>
      </c>
      <c r="G66" s="26"/>
      <c r="H66" s="26">
        <v>791</v>
      </c>
      <c r="I66" s="26"/>
      <c r="J66" s="26">
        <v>-57</v>
      </c>
      <c r="K66" s="26"/>
      <c r="L66" s="26">
        <v>1090</v>
      </c>
      <c r="M66" s="26"/>
      <c r="N66" s="26">
        <v>-3324</v>
      </c>
    </row>
    <row r="67" spans="1:14" ht="15">
      <c r="A67" s="24" t="s">
        <v>33</v>
      </c>
      <c r="B67" s="24"/>
      <c r="C67" s="24"/>
      <c r="D67" s="26">
        <v>2.43</v>
      </c>
      <c r="E67" s="26"/>
      <c r="F67" s="26">
        <v>9.6</v>
      </c>
      <c r="G67" s="26"/>
      <c r="H67" s="26">
        <v>2.05</v>
      </c>
      <c r="I67" s="26"/>
      <c r="J67" s="26">
        <v>-0.15</v>
      </c>
      <c r="K67" s="26"/>
      <c r="L67" s="26">
        <v>3</v>
      </c>
      <c r="M67" s="26"/>
      <c r="N67" s="26">
        <v>-9.18</v>
      </c>
    </row>
    <row r="68" spans="1:14" ht="15">
      <c r="A68" s="24" t="s">
        <v>34</v>
      </c>
      <c r="B68" s="24"/>
      <c r="C68" s="24"/>
      <c r="D68" s="26">
        <v>7218</v>
      </c>
      <c r="E68" s="26"/>
      <c r="F68" s="26">
        <v>8633</v>
      </c>
      <c r="G68" s="26"/>
      <c r="H68" s="26">
        <v>4215</v>
      </c>
      <c r="I68" s="26"/>
      <c r="J68" s="26">
        <v>3613</v>
      </c>
      <c r="K68" s="26"/>
      <c r="L68" s="26">
        <v>4322</v>
      </c>
      <c r="M68" s="26"/>
      <c r="N68" s="26">
        <v>3172</v>
      </c>
    </row>
    <row r="69" spans="1:14" ht="15">
      <c r="A69" s="24" t="s">
        <v>35</v>
      </c>
      <c r="B69" s="24"/>
      <c r="C69" s="24"/>
      <c r="D69" s="26">
        <v>252</v>
      </c>
      <c r="E69" s="26"/>
      <c r="F69" s="26">
        <v>286</v>
      </c>
      <c r="G69" s="26"/>
      <c r="H69" s="26">
        <v>286</v>
      </c>
      <c r="I69" s="26"/>
      <c r="J69" s="26">
        <v>480</v>
      </c>
      <c r="K69" s="26"/>
      <c r="L69" s="26">
        <v>480</v>
      </c>
      <c r="M69" s="26"/>
      <c r="N69" s="26">
        <v>480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9542</v>
      </c>
      <c r="E76" s="26"/>
      <c r="F76" s="26">
        <v>8025</v>
      </c>
      <c r="G76" s="26"/>
      <c r="H76" s="26">
        <v>4321</v>
      </c>
      <c r="I76" s="26"/>
      <c r="J76" s="26">
        <v>5505</v>
      </c>
      <c r="K76" s="26"/>
      <c r="L76" s="26">
        <v>9047</v>
      </c>
      <c r="M76" s="26"/>
      <c r="N76" s="26">
        <v>7590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17012</v>
      </c>
      <c r="E78" s="26"/>
      <c r="F78" s="26">
        <v>16944</v>
      </c>
      <c r="G78" s="26"/>
      <c r="H78" s="26">
        <v>8822</v>
      </c>
      <c r="I78" s="26"/>
      <c r="J78" s="26">
        <v>9598</v>
      </c>
      <c r="K78" s="26"/>
      <c r="L78" s="26">
        <v>13849</v>
      </c>
      <c r="M78" s="26"/>
      <c r="N78" s="26">
        <v>11242</v>
      </c>
    </row>
    <row r="79" spans="1:14" ht="15">
      <c r="A79" s="24" t="s">
        <v>45</v>
      </c>
      <c r="B79" s="24"/>
      <c r="C79" s="24"/>
      <c r="D79" s="26">
        <v>608</v>
      </c>
      <c r="E79" s="26"/>
      <c r="F79" s="26">
        <v>1048</v>
      </c>
      <c r="G79" s="26"/>
      <c r="H79" s="26">
        <v>600</v>
      </c>
      <c r="I79" s="26"/>
      <c r="J79" s="26">
        <v>588</v>
      </c>
      <c r="K79" s="26"/>
      <c r="L79" s="26">
        <v>671</v>
      </c>
      <c r="M79" s="26"/>
      <c r="N79" s="26">
        <v>2681</v>
      </c>
    </row>
    <row r="80" spans="1:14" ht="15">
      <c r="A80" s="24" t="s">
        <v>46</v>
      </c>
      <c r="B80" s="24"/>
      <c r="C80" s="24"/>
      <c r="D80" s="26">
        <v>260</v>
      </c>
      <c r="E80" s="26"/>
      <c r="F80" s="26">
        <v>300</v>
      </c>
      <c r="G80" s="26"/>
      <c r="H80" s="26">
        <v>0</v>
      </c>
      <c r="I80" s="26"/>
      <c r="J80" s="26">
        <v>4230</v>
      </c>
      <c r="K80" s="26"/>
      <c r="L80" s="26">
        <v>330</v>
      </c>
      <c r="M80" s="26"/>
      <c r="N80" s="26">
        <v>4530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904</v>
      </c>
      <c r="E82" s="26"/>
      <c r="F82" s="26">
        <v>3820</v>
      </c>
      <c r="G82" s="26"/>
      <c r="H82" s="26">
        <v>791</v>
      </c>
      <c r="I82" s="26"/>
      <c r="J82" s="26">
        <v>-57</v>
      </c>
      <c r="K82" s="26"/>
      <c r="L82" s="26">
        <v>1090</v>
      </c>
      <c r="M82" s="26"/>
      <c r="N82" s="26">
        <v>-3324</v>
      </c>
    </row>
    <row r="83" spans="1:14" ht="15">
      <c r="A83" s="24" t="s">
        <v>49</v>
      </c>
      <c r="B83" s="24"/>
      <c r="C83" s="24"/>
      <c r="D83" s="26">
        <v>1698</v>
      </c>
      <c r="E83" s="26"/>
      <c r="F83" s="26">
        <v>1497</v>
      </c>
      <c r="G83" s="26"/>
      <c r="H83" s="26">
        <v>1222</v>
      </c>
      <c r="I83" s="26"/>
      <c r="J83" s="26">
        <v>1309</v>
      </c>
      <c r="K83" s="26"/>
      <c r="L83" s="26">
        <v>1068</v>
      </c>
      <c r="M83" s="26"/>
      <c r="N83" s="26">
        <v>3659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-659</v>
      </c>
      <c r="E85" s="26"/>
      <c r="F85" s="26">
        <v>2607</v>
      </c>
      <c r="G85" s="26"/>
      <c r="H85" s="26">
        <v>190</v>
      </c>
      <c r="I85" s="26"/>
      <c r="J85" s="26">
        <v>-510</v>
      </c>
      <c r="K85" s="26"/>
      <c r="L85" s="26">
        <v>-370</v>
      </c>
      <c r="M85" s="26"/>
      <c r="N85" s="26">
        <v>-728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-11</v>
      </c>
      <c r="K86" s="26"/>
      <c r="L86" s="26">
        <v>-39</v>
      </c>
      <c r="M86" s="26"/>
      <c r="N86" s="26">
        <v>-39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165</v>
      </c>
      <c r="E88" s="26"/>
      <c r="F88" s="26">
        <v>-5203</v>
      </c>
      <c r="G88" s="26"/>
      <c r="H88" s="26">
        <v>1117</v>
      </c>
      <c r="I88" s="26"/>
      <c r="J88" s="26">
        <v>1702</v>
      </c>
      <c r="K88" s="26"/>
      <c r="L88" s="26">
        <v>-296</v>
      </c>
      <c r="M88" s="26"/>
      <c r="N88" s="26">
        <v>332</v>
      </c>
    </row>
    <row r="89" spans="1:14" ht="15">
      <c r="A89" s="24" t="s">
        <v>54</v>
      </c>
      <c r="B89" s="24"/>
      <c r="C89" s="24"/>
      <c r="D89" s="26">
        <v>1804</v>
      </c>
      <c r="E89" s="26"/>
      <c r="F89" s="26">
        <v>1559</v>
      </c>
      <c r="G89" s="26"/>
      <c r="H89" s="26">
        <v>1698</v>
      </c>
      <c r="I89" s="26"/>
      <c r="J89" s="26">
        <v>3032</v>
      </c>
      <c r="K89" s="26"/>
      <c r="L89" s="26">
        <v>2665</v>
      </c>
      <c r="M89" s="26"/>
      <c r="N89" s="26">
        <v>2346</v>
      </c>
    </row>
    <row r="90" spans="1:14" ht="15">
      <c r="A90" s="24" t="s">
        <v>55</v>
      </c>
      <c r="B90" s="24"/>
      <c r="C90" s="24"/>
      <c r="D90" s="26">
        <v>334</v>
      </c>
      <c r="E90" s="26"/>
      <c r="F90" s="26">
        <v>0</v>
      </c>
      <c r="G90" s="26"/>
      <c r="H90" s="26">
        <v>0</v>
      </c>
      <c r="I90" s="26"/>
      <c r="J90" s="26">
        <v>0</v>
      </c>
      <c r="K90" s="26"/>
      <c r="L90" s="26">
        <v>109</v>
      </c>
      <c r="M90" s="26"/>
      <c r="N90" s="26">
        <v>436</v>
      </c>
    </row>
    <row r="91" spans="1:14" ht="15">
      <c r="A91" s="24" t="s">
        <v>56</v>
      </c>
      <c r="B91" s="24"/>
      <c r="C91" s="24"/>
      <c r="D91" s="26">
        <v>16</v>
      </c>
      <c r="E91" s="26"/>
      <c r="F91" s="26">
        <v>90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403</v>
      </c>
      <c r="E92" s="26"/>
      <c r="F92" s="26">
        <v>646</v>
      </c>
      <c r="G92" s="26"/>
      <c r="H92" s="26">
        <v>866</v>
      </c>
      <c r="I92" s="26"/>
      <c r="J92" s="26">
        <v>1414</v>
      </c>
      <c r="K92" s="26"/>
      <c r="L92" s="26">
        <v>579</v>
      </c>
      <c r="M92" s="26"/>
      <c r="N92" s="26">
        <v>749</v>
      </c>
    </row>
    <row r="93" spans="1:14" ht="15">
      <c r="A93" s="24" t="s">
        <v>58</v>
      </c>
      <c r="B93" s="24"/>
      <c r="C93" s="24"/>
      <c r="D93" s="26">
        <v>1392</v>
      </c>
      <c r="E93" s="26"/>
      <c r="F93" s="26">
        <v>128</v>
      </c>
      <c r="G93" s="26"/>
      <c r="H93" s="26">
        <v>-91</v>
      </c>
      <c r="I93" s="26"/>
      <c r="J93" s="26">
        <v>971</v>
      </c>
      <c r="K93" s="26"/>
      <c r="L93" s="26">
        <v>-692</v>
      </c>
      <c r="M93" s="26"/>
      <c r="N93" s="26">
        <v>20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0</v>
      </c>
      <c r="E96" s="26"/>
      <c r="F96" s="26">
        <v>0</v>
      </c>
      <c r="G96" s="26"/>
      <c r="H96" s="26">
        <v>0</v>
      </c>
      <c r="I96" s="26"/>
      <c r="J96" s="26">
        <v>0</v>
      </c>
      <c r="K96" s="26"/>
      <c r="L96" s="26">
        <v>0</v>
      </c>
      <c r="M96" s="26"/>
      <c r="N96" s="26">
        <v>434</v>
      </c>
    </row>
    <row r="97" spans="1:14" ht="15">
      <c r="A97" s="24" t="s">
        <v>60</v>
      </c>
      <c r="B97" s="24"/>
      <c r="C97" s="24"/>
      <c r="D97" s="26">
        <v>1.23</v>
      </c>
      <c r="E97" s="26"/>
      <c r="F97" s="26">
        <v>0</v>
      </c>
      <c r="G97" s="26"/>
      <c r="H97" s="26">
        <v>0</v>
      </c>
      <c r="I97" s="26"/>
      <c r="J97" s="26">
        <v>0</v>
      </c>
      <c r="K97" s="26"/>
      <c r="L97" s="26">
        <v>0</v>
      </c>
      <c r="M97" s="26"/>
      <c r="N97" s="26">
        <v>1.2</v>
      </c>
    </row>
    <row r="98" spans="1:14" ht="15">
      <c r="A98" s="24" t="s">
        <v>61</v>
      </c>
      <c r="B98" s="24"/>
      <c r="C98" s="24"/>
      <c r="D98" s="26">
        <v>0.9</v>
      </c>
      <c r="E98" s="26"/>
      <c r="F98" s="26">
        <v>0</v>
      </c>
      <c r="G98" s="26"/>
      <c r="H98" s="26">
        <v>0</v>
      </c>
      <c r="I98" s="26"/>
      <c r="J98" s="26">
        <v>0</v>
      </c>
      <c r="K98" s="26"/>
      <c r="L98" s="26">
        <v>0</v>
      </c>
      <c r="M98" s="26"/>
      <c r="N98" s="26">
        <v>1.2</v>
      </c>
    </row>
    <row r="99" spans="1:14" ht="15">
      <c r="A99" s="24" t="s">
        <v>62</v>
      </c>
      <c r="B99" s="24"/>
      <c r="C99" s="24"/>
      <c r="D99" s="26">
        <v>40.1</v>
      </c>
      <c r="E99" s="26"/>
      <c r="F99" s="26">
        <v>34.46</v>
      </c>
      <c r="G99" s="26"/>
      <c r="H99" s="26">
        <v>27.98</v>
      </c>
      <c r="I99" s="26"/>
      <c r="J99" s="26">
        <v>23.75</v>
      </c>
      <c r="K99" s="26"/>
      <c r="L99" s="26">
        <v>20.938</v>
      </c>
      <c r="M99" s="26"/>
      <c r="N99" s="26">
        <v>31.813</v>
      </c>
    </row>
    <row r="100" spans="1:14" ht="15">
      <c r="A100" s="24" t="s">
        <v>63</v>
      </c>
      <c r="B100" s="24"/>
      <c r="C100" s="24"/>
      <c r="D100" s="26">
        <v>31.83</v>
      </c>
      <c r="E100" s="26"/>
      <c r="F100" s="26">
        <v>25.9</v>
      </c>
      <c r="G100" s="26"/>
      <c r="H100" s="26">
        <v>11.69</v>
      </c>
      <c r="I100" s="26"/>
      <c r="J100" s="26">
        <v>8</v>
      </c>
      <c r="K100" s="26"/>
      <c r="L100" s="26">
        <v>6.5</v>
      </c>
      <c r="M100" s="26"/>
      <c r="N100" s="26">
        <v>17</v>
      </c>
    </row>
    <row r="101" spans="1:14" ht="15">
      <c r="A101" s="24" t="s">
        <v>64</v>
      </c>
      <c r="B101" s="24"/>
      <c r="C101" s="24"/>
      <c r="D101" s="26">
        <v>37.12</v>
      </c>
      <c r="E101" s="26"/>
      <c r="F101" s="26">
        <v>33.28</v>
      </c>
      <c r="G101" s="26"/>
      <c r="H101" s="26">
        <v>27.77</v>
      </c>
      <c r="I101" s="26"/>
      <c r="J101" s="26">
        <v>13.9</v>
      </c>
      <c r="K101" s="26"/>
      <c r="L101" s="26">
        <v>19.24</v>
      </c>
      <c r="M101" s="26"/>
      <c r="N101" s="26">
        <v>20</v>
      </c>
    </row>
    <row r="102" spans="1:14" ht="15">
      <c r="A102" s="24" t="s">
        <v>65</v>
      </c>
      <c r="B102" s="24"/>
      <c r="C102" s="24"/>
      <c r="D102" s="26">
        <v>342.203</v>
      </c>
      <c r="E102" s="26"/>
      <c r="F102" s="26">
        <v>392.349</v>
      </c>
      <c r="G102" s="26"/>
      <c r="H102" s="26">
        <v>391.17</v>
      </c>
      <c r="I102" s="26"/>
      <c r="J102" s="26">
        <v>381.671</v>
      </c>
      <c r="K102" s="26"/>
      <c r="L102" s="26">
        <v>364.083</v>
      </c>
      <c r="M102" s="26"/>
      <c r="N102" s="26">
        <v>363.378</v>
      </c>
    </row>
    <row r="103" spans="1:14" ht="15">
      <c r="A103" s="24" t="s">
        <v>106</v>
      </c>
      <c r="B103" s="24"/>
      <c r="C103" s="24"/>
      <c r="D103" s="26">
        <v>-8</v>
      </c>
      <c r="E103" s="26"/>
      <c r="F103" s="26">
        <v>-4</v>
      </c>
      <c r="G103" s="26"/>
      <c r="H103" s="26">
        <v>-85</v>
      </c>
      <c r="I103" s="26"/>
      <c r="J103" s="26">
        <v>-93</v>
      </c>
      <c r="K103" s="26"/>
      <c r="L103" s="26">
        <v>30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2.43</v>
      </c>
      <c r="F105" s="18">
        <f>F67/F94</f>
        <v>9.6</v>
      </c>
      <c r="H105" s="18">
        <f>H67/H94</f>
        <v>2.05</v>
      </c>
      <c r="J105" s="18">
        <f>J67/J94</f>
        <v>-0.15</v>
      </c>
      <c r="L105" s="18">
        <f>L67/L94</f>
        <v>3</v>
      </c>
      <c r="N105" s="18">
        <f>N67/N94</f>
        <v>-9.18</v>
      </c>
    </row>
    <row r="106" spans="2:14" ht="15">
      <c r="B106" t="s">
        <v>60</v>
      </c>
      <c r="D106" s="18">
        <f>D97/D94</f>
        <v>1.23</v>
      </c>
      <c r="F106" s="18">
        <f>F97/F94</f>
        <v>0</v>
      </c>
      <c r="H106" s="18">
        <f>H97/H94</f>
        <v>0</v>
      </c>
      <c r="J106" s="18">
        <f>J97/J94</f>
        <v>0</v>
      </c>
      <c r="L106" s="18">
        <f>L97/L94</f>
        <v>0</v>
      </c>
      <c r="N106" s="18">
        <f>N97/N94</f>
        <v>1.2</v>
      </c>
    </row>
    <row r="107" spans="2:14" ht="15">
      <c r="B107" t="s">
        <v>61</v>
      </c>
      <c r="D107" s="18">
        <f>D98/D94</f>
        <v>0.9</v>
      </c>
      <c r="F107" s="18">
        <f>F98/F94</f>
        <v>0</v>
      </c>
      <c r="H107" s="18">
        <f>H98/H94</f>
        <v>0</v>
      </c>
      <c r="J107" s="18">
        <f>J98/J94</f>
        <v>0</v>
      </c>
      <c r="L107" s="18">
        <f>L98/L94</f>
        <v>0</v>
      </c>
      <c r="N107" s="18">
        <f>N98/N94</f>
        <v>1.2</v>
      </c>
    </row>
    <row r="108" spans="2:14" ht="15">
      <c r="B108" t="s">
        <v>62</v>
      </c>
      <c r="D108" s="18">
        <f>D99/D94</f>
        <v>40.1</v>
      </c>
      <c r="F108" s="18">
        <f>F99/F94</f>
        <v>34.46</v>
      </c>
      <c r="H108" s="18">
        <f>H99/H94</f>
        <v>27.98</v>
      </c>
      <c r="J108" s="18">
        <f>J99/J94</f>
        <v>23.75</v>
      </c>
      <c r="L108" s="18">
        <f>L99/L94</f>
        <v>20.938</v>
      </c>
      <c r="N108" s="18">
        <f>N99/N94</f>
        <v>31.813</v>
      </c>
    </row>
    <row r="109" spans="2:14" ht="15">
      <c r="B109" t="s">
        <v>63</v>
      </c>
      <c r="D109" s="18">
        <f>D100/D94</f>
        <v>31.83</v>
      </c>
      <c r="F109" s="18">
        <f>F100/F94</f>
        <v>25.9</v>
      </c>
      <c r="H109" s="18">
        <f>H100/H94</f>
        <v>11.69</v>
      </c>
      <c r="J109" s="18">
        <f>J100/J94</f>
        <v>8</v>
      </c>
      <c r="L109" s="18">
        <f>L100/L94</f>
        <v>6.5</v>
      </c>
      <c r="N109" s="18">
        <f>N100/N94</f>
        <v>17</v>
      </c>
    </row>
    <row r="110" spans="2:14" ht="15">
      <c r="B110" t="s">
        <v>64</v>
      </c>
      <c r="D110" s="18">
        <f>D101/D94</f>
        <v>37.12</v>
      </c>
      <c r="F110" s="18">
        <f>F101/F94</f>
        <v>33.28</v>
      </c>
      <c r="H110" s="18">
        <f>H101/H94</f>
        <v>27.77</v>
      </c>
      <c r="J110" s="18">
        <f>J101/J94</f>
        <v>13.9</v>
      </c>
      <c r="L110" s="18">
        <f>L101/L94</f>
        <v>19.24</v>
      </c>
      <c r="N110" s="18">
        <f>N101/N94</f>
        <v>20</v>
      </c>
    </row>
    <row r="111" spans="2:14" ht="15">
      <c r="B111" t="s">
        <v>65</v>
      </c>
      <c r="D111" s="19">
        <f>D102*D94</f>
        <v>342.203</v>
      </c>
      <c r="E111" s="19"/>
      <c r="F111" s="19">
        <f>F102*F94</f>
        <v>392.349</v>
      </c>
      <c r="G111" s="19"/>
      <c r="H111" s="19">
        <f>H102*H94</f>
        <v>391.17</v>
      </c>
      <c r="I111" s="19"/>
      <c r="J111" s="19">
        <f>J102*J94</f>
        <v>381.671</v>
      </c>
      <c r="K111" s="19"/>
      <c r="L111" s="19">
        <f>L102*L94</f>
        <v>364.083</v>
      </c>
      <c r="M111" s="19"/>
      <c r="N111" s="19">
        <f>N102*N94</f>
        <v>363.378</v>
      </c>
    </row>
    <row r="112" spans="2:14" ht="15">
      <c r="B112" t="s">
        <v>66</v>
      </c>
      <c r="D112" s="18">
        <f>ROUND(D68/D111,2)</f>
        <v>21.09</v>
      </c>
      <c r="F112" s="18">
        <f>ROUND(F68/F111,2)</f>
        <v>22</v>
      </c>
      <c r="H112" s="18">
        <f>ROUND(H68/H111,2)</f>
        <v>10.78</v>
      </c>
      <c r="J112" s="18">
        <f>ROUND(J68/J111,2)</f>
        <v>9.47</v>
      </c>
      <c r="L112" s="18">
        <f>ROUND(L68/L111,2)</f>
        <v>11.87</v>
      </c>
      <c r="N112" s="18">
        <f>ROUND(N68/N111,2)</f>
        <v>8.73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3"/>
  <rowBreaks count="1" manualBreakCount="1">
    <brk id="52" max="25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3359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PPL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12227</v>
      </c>
      <c r="F8" s="41">
        <f>F78+F79+F81-F103</f>
        <v>12416</v>
      </c>
      <c r="H8" s="41">
        <f>H78+H79+H81-H103</f>
        <v>12201</v>
      </c>
      <c r="J8" s="41">
        <f>J78+J79+J81-J103</f>
        <v>9716</v>
      </c>
      <c r="L8" s="41">
        <f>L78+L79+L81-L103</f>
        <v>8632</v>
      </c>
    </row>
    <row r="9" spans="2:12" ht="15">
      <c r="B9" t="s">
        <v>5</v>
      </c>
      <c r="D9" s="12">
        <f>D80</f>
        <v>214</v>
      </c>
      <c r="F9" s="12">
        <f>F80</f>
        <v>42</v>
      </c>
      <c r="H9" s="12">
        <f>H80</f>
        <v>56</v>
      </c>
      <c r="J9" s="12">
        <f>J80</f>
        <v>943</v>
      </c>
      <c r="L9" s="12">
        <f>L80</f>
        <v>118</v>
      </c>
    </row>
    <row r="10" spans="2:12" ht="15.75" thickBot="1">
      <c r="B10" t="s">
        <v>7</v>
      </c>
      <c r="D10" s="13">
        <f>D8+D9</f>
        <v>12441</v>
      </c>
      <c r="F10" s="13">
        <f>F8+F9</f>
        <v>12458</v>
      </c>
      <c r="H10" s="13">
        <f>H8+H9</f>
        <v>12257</v>
      </c>
      <c r="J10" s="13">
        <f>J8+J9</f>
        <v>10659</v>
      </c>
      <c r="L10" s="13">
        <f>L8+L9</f>
        <v>8750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15</v>
      </c>
      <c r="E13" s="8" t="s">
        <v>3</v>
      </c>
      <c r="F13" s="36">
        <f>ROUND(AVERAGE(F108:F109)/F105,0)</f>
        <v>12</v>
      </c>
      <c r="G13" s="8" t="s">
        <v>3</v>
      </c>
      <c r="H13" s="36">
        <f>ROUND(AVERAGE(H108:H109)/H105,0)</f>
        <v>9</v>
      </c>
      <c r="I13" s="8" t="s">
        <v>3</v>
      </c>
      <c r="J13" s="36">
        <f>ROUND(AVERAGE(J108:J109)/J105,0)</f>
        <v>14</v>
      </c>
      <c r="K13" s="8" t="s">
        <v>3</v>
      </c>
      <c r="L13" s="36">
        <f>ROUND(AVERAGE(L108:L109)/L105,0)</f>
        <v>40</v>
      </c>
      <c r="M13" s="8" t="s">
        <v>3</v>
      </c>
      <c r="N13" s="37">
        <f>AVERAGE(D13,F13,H13,J13,L13)</f>
        <v>18</v>
      </c>
      <c r="O13" s="8" t="s">
        <v>3</v>
      </c>
    </row>
    <row r="14" spans="2:14" ht="15">
      <c r="B14" t="s">
        <v>20</v>
      </c>
      <c r="D14" s="3">
        <f>ROUND(AVERAGE(D108:D109)/AVERAGE(D112,F112),3)</f>
        <v>2.593</v>
      </c>
      <c r="E14" s="3"/>
      <c r="F14" s="3">
        <f>ROUND(AVERAGE(F108:F109)/AVERAGE(F112,H112),3)</f>
        <v>2.303</v>
      </c>
      <c r="G14" s="3"/>
      <c r="H14" s="3">
        <f>ROUND(AVERAGE(H108:H109)/AVERAGE(H112,J112),3)</f>
        <v>2.39</v>
      </c>
      <c r="I14" s="3"/>
      <c r="J14" s="3">
        <f>ROUND(AVERAGE(J108:J109)/AVERAGE(J112,L112),3)</f>
        <v>2.529</v>
      </c>
      <c r="K14" s="3"/>
      <c r="L14" s="3">
        <f>ROUND(AVERAGE(L108:L109)/AVERAGE(L112,N112),3)</f>
        <v>3.517</v>
      </c>
      <c r="M14" s="3"/>
      <c r="N14" s="6">
        <f>AVERAGE(D14,F14,H14,J14,L14)</f>
        <v>2.6664</v>
      </c>
    </row>
    <row r="15" spans="2:14" ht="15">
      <c r="B15" t="s">
        <v>9</v>
      </c>
      <c r="D15" s="3">
        <f>ROUND(D106/AVERAGE(D108:D109),3)</f>
        <v>0.032</v>
      </c>
      <c r="E15" s="3"/>
      <c r="F15" s="3">
        <f>ROUND(F106/AVERAGE(F108:F109),3)</f>
        <v>0.035</v>
      </c>
      <c r="G15" s="3"/>
      <c r="H15" s="3">
        <f>ROUND(H106/AVERAGE(H108:H109),3)</f>
        <v>0.041</v>
      </c>
      <c r="I15" s="3"/>
      <c r="J15" s="3">
        <f>ROUND(J106/AVERAGE(J108:J109),3)</f>
        <v>0.044</v>
      </c>
      <c r="K15" s="3"/>
      <c r="L15" s="3">
        <f>ROUND(L106/AVERAGE(L108:L109),3)</f>
        <v>0.023</v>
      </c>
      <c r="M15" s="3"/>
      <c r="N15" s="6">
        <f>AVERAGE(D15,F15,H15,J15,L15)</f>
        <v>0.035</v>
      </c>
    </row>
    <row r="16" spans="2:14" ht="15">
      <c r="B16" t="s">
        <v>10</v>
      </c>
      <c r="D16" s="3">
        <f>ROUND(D96/D66,3)</f>
        <v>0.497</v>
      </c>
      <c r="E16" s="3"/>
      <c r="F16" s="3">
        <f>ROUND(F96/F66,3)</f>
        <v>0.437</v>
      </c>
      <c r="G16" s="3"/>
      <c r="H16" s="3">
        <f>ROUND(H96/H66,3)</f>
        <v>0.374</v>
      </c>
      <c r="I16" s="3"/>
      <c r="J16" s="3">
        <f>ROUND(J96/J66,3)</f>
        <v>0.609</v>
      </c>
      <c r="K16" s="3"/>
      <c r="L16" s="3">
        <f>ROUND(L96/L66,3)</f>
        <v>0.917</v>
      </c>
      <c r="M16" s="3"/>
      <c r="N16" s="6">
        <f>AVERAGE(D16,F16,H16,J16,L16)</f>
        <v>0.5668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0.586</v>
      </c>
      <c r="E20" s="3"/>
      <c r="F20" s="3">
        <f>ROUND((+F76+F79)/F8,3)</f>
        <v>0.624</v>
      </c>
      <c r="G20" s="3"/>
      <c r="H20" s="3">
        <f>ROUND((+H76+H79)/H8,3)</f>
        <v>0.7</v>
      </c>
      <c r="I20" s="3"/>
      <c r="J20" s="3">
        <f>ROUND((+J76+J79)/J8,3)</f>
        <v>0.713</v>
      </c>
      <c r="K20" s="3"/>
      <c r="L20" s="3">
        <f>ROUND((+L76+L79)/L8,3)</f>
        <v>0.742</v>
      </c>
      <c r="M20" s="3"/>
      <c r="N20" s="6">
        <f>AVERAGE(D20,F20,H20,J20,L20)</f>
        <v>0.6729999999999999</v>
      </c>
    </row>
    <row r="21" spans="2:14" ht="15">
      <c r="B21" s="38" t="s">
        <v>108</v>
      </c>
      <c r="D21" s="3">
        <f>ROUND((SUM(D69:D75)+D81)/D8,3)</f>
        <v>0.009</v>
      </c>
      <c r="E21" s="3"/>
      <c r="F21" s="3">
        <f>ROUND((SUM(F69:F75)+F81)/F8,3)</f>
        <v>0.009</v>
      </c>
      <c r="G21" s="3"/>
      <c r="H21" s="3">
        <f>ROUND((SUM(H69:H75)+H81)/H8,3)</f>
        <v>0.009</v>
      </c>
      <c r="I21" s="3"/>
      <c r="J21" s="3">
        <f>ROUND((SUM(J69:J75)+J81)/J8,3)</f>
        <v>0.012</v>
      </c>
      <c r="K21" s="3"/>
      <c r="L21" s="3">
        <f>ROUND((SUM(L69:L75)+L81)/L8,3)</f>
        <v>0.014</v>
      </c>
      <c r="M21" s="3"/>
      <c r="N21" s="6">
        <f>AVERAGE(D21,F21,H21,J21,L21)</f>
        <v>0.010599999999999998</v>
      </c>
    </row>
    <row r="22" spans="2:14" ht="18">
      <c r="B22" s="39" t="s">
        <v>109</v>
      </c>
      <c r="D22" s="4">
        <f>ROUND((D68-D103)/D8,3)</f>
        <v>0.405</v>
      </c>
      <c r="E22" s="3"/>
      <c r="F22" s="4">
        <f>ROUND((F68-F103)/F8,3)</f>
        <v>0.367</v>
      </c>
      <c r="G22" s="3"/>
      <c r="H22" s="4">
        <f>ROUND((H68-H103)/H8,3)</f>
        <v>0.291</v>
      </c>
      <c r="I22" s="3"/>
      <c r="J22" s="4">
        <f>ROUND((J68-J103)/J8,3)</f>
        <v>0.275</v>
      </c>
      <c r="K22" s="3"/>
      <c r="L22" s="4">
        <f>ROUND((L68-L103)/L8,3)</f>
        <v>0.244</v>
      </c>
      <c r="M22" s="3"/>
      <c r="N22" s="9">
        <f>AVERAGE(D22,F22,H22,J22,L22)</f>
        <v>0.3164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0.594</v>
      </c>
      <c r="E25" s="3"/>
      <c r="F25" s="3">
        <f>ROUND((+F76+F79+F80)/F10,3)</f>
        <v>0.625</v>
      </c>
      <c r="G25" s="3"/>
      <c r="H25" s="3">
        <f>ROUND((+H76+H79+H80)/H10,3)</f>
        <v>0.701</v>
      </c>
      <c r="I25" s="3"/>
      <c r="J25" s="3">
        <f>ROUND((+J76+J79+J80)/J10,3)</f>
        <v>0.738</v>
      </c>
      <c r="K25" s="3"/>
      <c r="L25" s="3">
        <f>ROUND((+L76+L79+L80)/L10,3)</f>
        <v>0.745</v>
      </c>
      <c r="M25" s="3"/>
      <c r="N25" s="6">
        <f>AVERAGE(D25,F25,H25,J25,L25)</f>
        <v>0.6806</v>
      </c>
    </row>
    <row r="26" spans="2:14" ht="15">
      <c r="B26" s="38" t="s">
        <v>108</v>
      </c>
      <c r="D26" s="3">
        <f>ROUND((SUM(D69:D75)+D81)/D10,3)</f>
        <v>0.009</v>
      </c>
      <c r="E26" s="3"/>
      <c r="F26" s="3">
        <f>ROUND((SUM(F69:F75)+F81)/F10,3)</f>
        <v>0.009</v>
      </c>
      <c r="G26" s="3"/>
      <c r="H26" s="3">
        <f>ROUND((SUM(H69:H75)+H81)/H10,3)</f>
        <v>0.009</v>
      </c>
      <c r="I26" s="3"/>
      <c r="J26" s="3">
        <f>ROUND((SUM(J69:J75)+J81)/J10,3)</f>
        <v>0.011</v>
      </c>
      <c r="K26" s="3"/>
      <c r="L26" s="3">
        <f>ROUND((SUM(L69:L75)+L81)/L10,3)</f>
        <v>0.014</v>
      </c>
      <c r="M26" s="3"/>
      <c r="N26" s="6">
        <f>AVERAGE(D26,F26,H26,J26,L26)</f>
        <v>0.010399999999999998</v>
      </c>
    </row>
    <row r="27" spans="2:14" ht="18">
      <c r="B27" s="39" t="s">
        <v>109</v>
      </c>
      <c r="D27" s="4">
        <f>ROUND((D68-D103)/D10,3)</f>
        <v>0.398</v>
      </c>
      <c r="E27" s="3"/>
      <c r="F27" s="4">
        <f>ROUND((F68-F103)/F10,3)</f>
        <v>0.366</v>
      </c>
      <c r="G27" s="3"/>
      <c r="H27" s="4">
        <f>ROUND((H68-H103)/H10,3)</f>
        <v>0.29</v>
      </c>
      <c r="I27" s="3"/>
      <c r="J27" s="4">
        <f>ROUND((J68-J103)/J10,3)</f>
        <v>0.25</v>
      </c>
      <c r="K27" s="3"/>
      <c r="L27" s="4">
        <f>ROUND((L68-L103)/L10,3)</f>
        <v>0.241</v>
      </c>
      <c r="M27" s="3"/>
      <c r="N27" s="9">
        <f>AVERAGE(D27,F27,H27,J27,L27)</f>
        <v>0.309</v>
      </c>
    </row>
    <row r="28" spans="4:14" ht="15.75" thickBot="1">
      <c r="D28" s="5">
        <f>SUM(D25:D27)</f>
        <v>1.001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0.999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0.155</v>
      </c>
      <c r="E30" s="3"/>
      <c r="F30" s="3">
        <f>ROUND(+F66/(((F68-F103)+(H68-H103))/2),3)</f>
        <v>0.172</v>
      </c>
      <c r="G30" s="3"/>
      <c r="H30" s="3">
        <f>ROUND(+H66/(((H68-H103)+(J68-J103))/2),3)</f>
        <v>0.231</v>
      </c>
      <c r="I30" s="3"/>
      <c r="J30" s="3">
        <f>ROUND(+J66/(((J68-J103)+(L68-L103))/2),3)</f>
        <v>0.15</v>
      </c>
      <c r="K30" s="3"/>
      <c r="L30" s="3">
        <f>ROUND(+L66/(((L68-L103)+(N68))/2),3)</f>
        <v>0.082</v>
      </c>
      <c r="M30" s="3"/>
      <c r="N30" s="6">
        <f>AVERAGE(D30,F30,H30,J30,L30)</f>
        <v>0.15799999999999997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0.769</v>
      </c>
      <c r="E32" s="3"/>
      <c r="F32" s="3">
        <f>ROUND((+F58-F57)/F56,3)</f>
        <v>0.761</v>
      </c>
      <c r="G32" s="3"/>
      <c r="H32" s="3">
        <f>ROUND((+H58-H57)/H56,3)</f>
        <v>0.759</v>
      </c>
      <c r="I32" s="3"/>
      <c r="J32" s="3">
        <f>ROUND((+J58-J57)/J56,3)</f>
        <v>0.772</v>
      </c>
      <c r="K32" s="3"/>
      <c r="L32" s="3">
        <f>ROUND((+L58-L57)/L56,3)</f>
        <v>0.851</v>
      </c>
      <c r="M32" s="3"/>
      <c r="N32" s="6">
        <f>AVERAGE(D32,F32,H32,J32,L32)</f>
        <v>0.7824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2.72</v>
      </c>
      <c r="E35" s="8" t="s">
        <v>3</v>
      </c>
      <c r="F35" s="8">
        <f>ROUND(((+F66+F65+F64+F63+F61+F59+F57)/F61),2)</f>
        <v>2.72</v>
      </c>
      <c r="G35" s="8" t="s">
        <v>3</v>
      </c>
      <c r="H35" s="8">
        <f>ROUND(((+H66+H65+H64+H63+H61+H59+H57)/H61),2)</f>
        <v>2.93</v>
      </c>
      <c r="I35" s="8" t="s">
        <v>3</v>
      </c>
      <c r="J35" s="8">
        <f>ROUND(((+J66+J65+J64+J63+J61+J59+J57)/J61),2)</f>
        <v>2.13</v>
      </c>
      <c r="K35" s="8" t="s">
        <v>3</v>
      </c>
      <c r="L35" s="8">
        <f>ROUND(((+L66+L65+L64+L63+L61+L59+L57)/L61),2)</f>
        <v>2.25</v>
      </c>
      <c r="M35" s="8" t="s">
        <v>3</v>
      </c>
      <c r="N35" s="31">
        <f>AVERAGE(D35,F35,H35,J35,L35)</f>
        <v>2.55</v>
      </c>
      <c r="O35" t="s">
        <v>3</v>
      </c>
    </row>
    <row r="36" spans="2:15" ht="15">
      <c r="B36" t="s">
        <v>21</v>
      </c>
      <c r="D36" s="8">
        <f>ROUND(((+D66+D65+D64+D63+D61)/(D61)),2)</f>
        <v>2.48</v>
      </c>
      <c r="E36" s="8" t="s">
        <v>3</v>
      </c>
      <c r="F36" s="8">
        <f>ROUND(((+F66+F65+F64+F63+F61)/(F61)),2)</f>
        <v>2.34</v>
      </c>
      <c r="G36" s="8" t="s">
        <v>3</v>
      </c>
      <c r="H36" s="8">
        <f>ROUND(((+H66+H65+H64+H63+H61)/(H61)),2)</f>
        <v>2.57</v>
      </c>
      <c r="I36" s="8" t="s">
        <v>3</v>
      </c>
      <c r="J36" s="8">
        <f>ROUND(((+J66+J65+J64+J63+J61)/(J61)),2)</f>
        <v>1.76</v>
      </c>
      <c r="K36" s="8" t="s">
        <v>3</v>
      </c>
      <c r="L36" s="8">
        <f>ROUND(((+L66+L65+L64+L63+L61)/(L61)),2)</f>
        <v>1.57</v>
      </c>
      <c r="M36" s="8" t="s">
        <v>3</v>
      </c>
      <c r="N36" s="31">
        <f>AVERAGE(D36,F36,H36,J36,L36)</f>
        <v>2.144</v>
      </c>
      <c r="O36" t="s">
        <v>3</v>
      </c>
    </row>
    <row r="37" spans="2:15" ht="15">
      <c r="B37" t="s">
        <v>14</v>
      </c>
      <c r="D37" s="8">
        <f>ROUND(((+D66+D65+D64+D63+D61)/(D61+D63+D64+D65)),2)</f>
        <v>2.47</v>
      </c>
      <c r="E37" s="8" t="s">
        <v>3</v>
      </c>
      <c r="F37" s="8">
        <f>ROUND(((+F66+F65+F64+F63+F61)/(F61+F63+F64+F65)),2)</f>
        <v>2.33</v>
      </c>
      <c r="G37" s="8" t="s">
        <v>3</v>
      </c>
      <c r="H37" s="8">
        <f>ROUND(((+H66+H65+H64+H63+H61)/(H61+H63+H64+H65)),2)</f>
        <v>2.43</v>
      </c>
      <c r="I37" s="8" t="s">
        <v>3</v>
      </c>
      <c r="J37" s="8">
        <f>ROUND(((+J66+J65+J64+J63+J61)/(J61+J63+J64+J65)),2)</f>
        <v>1.57</v>
      </c>
      <c r="K37" s="8" t="s">
        <v>3</v>
      </c>
      <c r="L37" s="8">
        <f>ROUND(((+L66+L65+L64+L63+L61)/(L61+L63+L64+L65)),2)</f>
        <v>1.38</v>
      </c>
      <c r="M37" s="8" t="s">
        <v>3</v>
      </c>
      <c r="N37" s="31">
        <f>AVERAGE(D37,F37,H37,J37,L37)</f>
        <v>2.036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2.72</v>
      </c>
      <c r="E40" s="8" t="s">
        <v>3</v>
      </c>
      <c r="F40" s="8">
        <f>ROUND(((+F66+F65+F64+F63-F62+F61+F59+F57)/F61),2)</f>
        <v>2.72</v>
      </c>
      <c r="G40" s="8" t="s">
        <v>3</v>
      </c>
      <c r="H40" s="8">
        <f>ROUND(((+H66+H65+H64+H63-H62+H61+H59+H57)/H61),2)</f>
        <v>2.93</v>
      </c>
      <c r="I40" s="8" t="s">
        <v>3</v>
      </c>
      <c r="J40" s="8">
        <f>ROUND(((+J66+J65+J64+J63-J62+J61+J59+J57)/J61),2)</f>
        <v>2.13</v>
      </c>
      <c r="K40" s="8" t="s">
        <v>3</v>
      </c>
      <c r="L40" s="8">
        <f>ROUND(((+L66+L65+L64+L63-L62+L61+L59+L57)/L61),2)</f>
        <v>2.25</v>
      </c>
      <c r="M40" s="8" t="s">
        <v>3</v>
      </c>
      <c r="N40" s="31">
        <f>AVERAGE(D40,F40,H40,J40,L40)</f>
        <v>2.55</v>
      </c>
      <c r="O40" t="s">
        <v>3</v>
      </c>
    </row>
    <row r="41" spans="2:15" ht="15">
      <c r="B41" t="s">
        <v>21</v>
      </c>
      <c r="D41" s="8">
        <f>ROUND(((+D66+D65+D64+D63-D62+D61)/D61),2)</f>
        <v>2.48</v>
      </c>
      <c r="E41" s="8" t="s">
        <v>3</v>
      </c>
      <c r="F41" s="8">
        <f>ROUND(((+F66+F65+F64+F63-F62+F61)/F61),2)</f>
        <v>2.34</v>
      </c>
      <c r="G41" s="8" t="s">
        <v>3</v>
      </c>
      <c r="H41" s="8">
        <f>ROUND(((+H66+H65+H64+H63-H62+H61)/H61),2)</f>
        <v>2.57</v>
      </c>
      <c r="I41" s="8" t="s">
        <v>3</v>
      </c>
      <c r="J41" s="8">
        <f>ROUND(((+J66+J65+J64+J63-J62+J61)/J61),2)</f>
        <v>1.76</v>
      </c>
      <c r="K41" s="8" t="s">
        <v>3</v>
      </c>
      <c r="L41" s="8">
        <f>ROUND(((+L66+L65+L64+L63-L62+L61)/L61),2)</f>
        <v>1.57</v>
      </c>
      <c r="M41" s="8" t="s">
        <v>3</v>
      </c>
      <c r="N41" s="31">
        <f>AVERAGE(D41,F41,H41,J41,L41)</f>
        <v>2.144</v>
      </c>
      <c r="O41" t="s">
        <v>3</v>
      </c>
    </row>
    <row r="42" spans="2:15" ht="15">
      <c r="B42" t="s">
        <v>14</v>
      </c>
      <c r="D42" s="8">
        <f>ROUND(((+D66+D65+D64+D63-D62+D61)/(D61+D63+D64+D65)),2)</f>
        <v>2.47</v>
      </c>
      <c r="E42" s="8" t="s">
        <v>3</v>
      </c>
      <c r="F42" s="8">
        <f>ROUND(((+F66+F65+F64+F63-F62+F61)/(F61+F63+F64+F65)),2)</f>
        <v>2.33</v>
      </c>
      <c r="G42" s="8" t="s">
        <v>3</v>
      </c>
      <c r="H42" s="8">
        <f>ROUND(((+H66+H65+H64+H63-H62+H61)/(H61+H63+H64+H65)),2)</f>
        <v>2.43</v>
      </c>
      <c r="I42" s="8" t="s">
        <v>3</v>
      </c>
      <c r="J42" s="8">
        <f>ROUND(((+J66+J65+J64+J63-J62+J61)/(J61+J63+J64+J65)),2)</f>
        <v>1.57</v>
      </c>
      <c r="K42" s="8" t="s">
        <v>3</v>
      </c>
      <c r="L42" s="8">
        <f>ROUND(((+L66+L65+L64+L63-L62+L61)/(L61+L63+L64+L65)),2)</f>
        <v>1.38</v>
      </c>
      <c r="M42" s="8" t="s">
        <v>3</v>
      </c>
      <c r="N42" s="31">
        <f>AVERAGE(D42,F42,H42,J42,L42)</f>
        <v>2.036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0.141</v>
      </c>
      <c r="E46" s="22"/>
      <c r="F46" s="21">
        <f>ROUND((F57+F59)/(F57+F59+F66+F63+F64+F65),3)</f>
        <v>0.217</v>
      </c>
      <c r="G46" s="22"/>
      <c r="H46" s="21">
        <f>ROUND((H57+H59)/(H57+H59+H66+H63+H64+H65),3)</f>
        <v>0.185</v>
      </c>
      <c r="I46" s="22"/>
      <c r="J46" s="21">
        <f>ROUND((J57+J59)/(J57+J59+J66+J63+J64+J65),3)</f>
        <v>0.331</v>
      </c>
      <c r="K46" s="22"/>
      <c r="L46" s="21">
        <f>ROUND((L57+L59)/(L57+L59+L66+L63+L64+L65),3)</f>
        <v>0.541</v>
      </c>
      <c r="N46" s="6">
        <f t="shared" si="0"/>
        <v>0.28300000000000003</v>
      </c>
    </row>
    <row r="47" spans="2:14" ht="18">
      <c r="B47" s="40" t="s">
        <v>115</v>
      </c>
      <c r="D47" s="14">
        <f>ROUND(((+D82+D83+D84+D85+D86-D87+D88-D90-D91)/(+D89-D87)),3)</f>
        <v>1.388</v>
      </c>
      <c r="E47" s="15"/>
      <c r="F47" s="14">
        <f>ROUND(((+F82+F83+F84+F85+F86-F87+F88-F90-F91)/(+F89-F87)),3)</f>
        <v>1.741</v>
      </c>
      <c r="G47" s="15"/>
      <c r="H47" s="14">
        <f>ROUND(((+H82+H83+H84+H85+H86-H87+H88-H90-H91)/(+H89-H87)),3)</f>
        <v>1.403</v>
      </c>
      <c r="I47" s="15"/>
      <c r="J47" s="14">
        <f>ROUND(((+J82+J83+J84+J85+J86-J87+J88-J90-J91)/(+J89-J87)),3)</f>
        <v>1.093</v>
      </c>
      <c r="K47" s="15"/>
      <c r="L47" s="14">
        <f>ROUND(((+L82+L83+L84+L85+L86-L87+L88-L90-L91)/(+L89-L87)),3)</f>
        <v>1.471</v>
      </c>
      <c r="N47" s="6">
        <f t="shared" si="0"/>
        <v>1.4192</v>
      </c>
    </row>
    <row r="48" spans="2:14" ht="18">
      <c r="B48" s="40" t="s">
        <v>116</v>
      </c>
      <c r="D48" s="14">
        <f>ROUND(((+D82+D83+D84+D85+D86-D87+D88)/(AVERAGE(D76,F76)+AVERAGE(D79,F79)+AVERAGE(D80,F80))),3)</f>
        <v>0.194</v>
      </c>
      <c r="E48" s="15"/>
      <c r="F48" s="14">
        <f>ROUND(((+F82+F83+F84+F85+F86-F87+F88)/(AVERAGE(F76,H76)+AVERAGE(F79,H79)+AVERAGE(F80,H80))),3)</f>
        <v>0.186</v>
      </c>
      <c r="G48" s="15"/>
      <c r="H48" s="14">
        <f>ROUND(((+H82+H83+H84+H85+H86-H87+H88)/(AVERAGE(H76,J76)+AVERAGE(H79,J79)+AVERAGE(H80,J80))),3)</f>
        <v>0.166</v>
      </c>
      <c r="I48" s="15"/>
      <c r="J48" s="14">
        <f>ROUND(((+J82+J83+J84+J85+J86-J87+J88)/(AVERAGE(J76,L76)+AVERAGE(J79,L79)+AVERAGE(J80,L80))),3)</f>
        <v>0.135</v>
      </c>
      <c r="K48" s="15"/>
      <c r="L48" s="14">
        <f>ROUND(((+L82+L83+L84+L85+L86-L87+L88)/(AVERAGE(L76,N76)+AVERAGE(L79,N79)+AVERAGE(L80,N80))),3)</f>
        <v>0.164</v>
      </c>
      <c r="N48" s="6">
        <f t="shared" si="0"/>
        <v>0.169</v>
      </c>
    </row>
    <row r="49" spans="2:15" ht="18">
      <c r="B49" s="40" t="s">
        <v>117</v>
      </c>
      <c r="D49" s="32">
        <f>ROUND(((+D82+D83+D84+D85+D86-D87+D88+D92)/D61),2)</f>
        <v>3.88</v>
      </c>
      <c r="E49" t="s">
        <v>3</v>
      </c>
      <c r="F49" s="32">
        <f>ROUND(((+F82+F83+F84+F85+F86-F87+F88+F92)/F61),2)</f>
        <v>3.85</v>
      </c>
      <c r="G49" t="s">
        <v>3</v>
      </c>
      <c r="H49" s="32">
        <f>ROUND(((+H82+H83+H84+H85+H86-H87+H88+H92)/H61),2)</f>
        <v>3.84</v>
      </c>
      <c r="I49" t="s">
        <v>3</v>
      </c>
      <c r="J49" s="32">
        <f>ROUND(((+J82+J83+J84+J85+J86-J87+J88+J92)/J61),2)</f>
        <v>2.47</v>
      </c>
      <c r="K49" t="s">
        <v>3</v>
      </c>
      <c r="L49" s="32">
        <f>ROUND(((+L82+L83+L84+L85+L86-L87+L88+L92)/L61),2)</f>
        <v>3.63</v>
      </c>
      <c r="M49" t="s">
        <v>3</v>
      </c>
      <c r="N49" s="33">
        <f t="shared" si="0"/>
        <v>3.5340000000000003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4.24</v>
      </c>
      <c r="E50" t="s">
        <v>3</v>
      </c>
      <c r="F50" s="32">
        <f>ROUND(((+F82+F83+F84+F85+F86-F87+F88-F91)/+F90),2)</f>
        <v>5.12</v>
      </c>
      <c r="G50" t="s">
        <v>3</v>
      </c>
      <c r="H50" s="32">
        <f>ROUND(((+H82+H83+H84+H85+H86-H87+H88-H91)/+H90),2)</f>
        <v>4.77</v>
      </c>
      <c r="I50" t="s">
        <v>3</v>
      </c>
      <c r="J50" s="32">
        <f>ROUND(((+J82+J83+J84+J85+J86-J87+J88-J91)/+J90),2)</f>
        <v>3.71</v>
      </c>
      <c r="K50" t="s">
        <v>3</v>
      </c>
      <c r="L50" s="32">
        <f>ROUND(((+L82+L83+L84+L85+L86-L87+L88-L91)/+L90),2)</f>
        <v>5.13</v>
      </c>
      <c r="M50" t="s">
        <v>3</v>
      </c>
      <c r="N50" s="33">
        <f t="shared" si="0"/>
        <v>4.593999999999999</v>
      </c>
      <c r="O50" t="s">
        <v>3</v>
      </c>
    </row>
    <row r="52" ht="15">
      <c r="A52" t="s">
        <v>4</v>
      </c>
    </row>
    <row r="54" spans="1:14" ht="15.75">
      <c r="A54" s="23" t="s">
        <v>91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6219</v>
      </c>
      <c r="E56" s="26"/>
      <c r="F56" s="26">
        <v>5812</v>
      </c>
      <c r="G56" s="26"/>
      <c r="H56" s="26">
        <v>5587</v>
      </c>
      <c r="I56" s="26"/>
      <c r="J56" s="26">
        <v>5429</v>
      </c>
      <c r="K56" s="26"/>
      <c r="L56" s="26">
        <v>5725</v>
      </c>
      <c r="M56" s="26"/>
      <c r="N56" s="26">
        <v>5683</v>
      </c>
    </row>
    <row r="57" spans="1:14" ht="15">
      <c r="A57" s="24" t="s">
        <v>23</v>
      </c>
      <c r="B57" s="24"/>
      <c r="C57" s="24"/>
      <c r="D57" s="26">
        <v>121</v>
      </c>
      <c r="E57" s="26"/>
      <c r="F57" s="26">
        <v>195</v>
      </c>
      <c r="G57" s="26"/>
      <c r="H57" s="26">
        <v>170</v>
      </c>
      <c r="I57" s="26"/>
      <c r="J57" s="26">
        <v>210</v>
      </c>
      <c r="K57" s="26"/>
      <c r="L57" s="26">
        <v>261</v>
      </c>
      <c r="M57" s="26"/>
      <c r="N57" s="26">
        <v>294</v>
      </c>
    </row>
    <row r="58" spans="1:14" ht="15">
      <c r="A58" s="24" t="s">
        <v>24</v>
      </c>
      <c r="B58" s="24"/>
      <c r="C58" s="24"/>
      <c r="D58" s="26">
        <v>4905</v>
      </c>
      <c r="E58" s="26"/>
      <c r="F58" s="26">
        <v>4620</v>
      </c>
      <c r="G58" s="26"/>
      <c r="H58" s="26">
        <v>4408</v>
      </c>
      <c r="I58" s="26"/>
      <c r="J58" s="26">
        <v>4399</v>
      </c>
      <c r="K58" s="26"/>
      <c r="L58" s="26">
        <v>5131</v>
      </c>
      <c r="M58" s="26"/>
      <c r="N58" s="26">
        <v>4775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1246</v>
      </c>
      <c r="E60" s="26"/>
      <c r="F60" s="26">
        <v>1233</v>
      </c>
      <c r="G60" s="26"/>
      <c r="H60" s="26">
        <v>1230</v>
      </c>
      <c r="I60" s="26"/>
      <c r="J60" s="26">
        <v>1063</v>
      </c>
      <c r="K60" s="26"/>
      <c r="L60" s="26">
        <v>606</v>
      </c>
      <c r="M60" s="26"/>
      <c r="N60" s="26">
        <v>893</v>
      </c>
    </row>
    <row r="61" spans="1:14" ht="15">
      <c r="A61" s="24" t="s">
        <v>27</v>
      </c>
      <c r="B61" s="24"/>
      <c r="C61" s="24"/>
      <c r="D61" s="26">
        <v>500</v>
      </c>
      <c r="E61" s="26"/>
      <c r="F61" s="26">
        <v>523</v>
      </c>
      <c r="G61" s="26"/>
      <c r="H61" s="26">
        <v>475</v>
      </c>
      <c r="I61" s="26"/>
      <c r="J61" s="26">
        <v>560</v>
      </c>
      <c r="K61" s="26"/>
      <c r="L61" s="26">
        <v>387</v>
      </c>
      <c r="M61" s="26"/>
      <c r="N61" s="26">
        <v>376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2</v>
      </c>
      <c r="E63" s="26"/>
      <c r="F63" s="26">
        <v>2</v>
      </c>
      <c r="G63" s="26"/>
      <c r="H63" s="26">
        <v>29</v>
      </c>
      <c r="I63" s="26"/>
      <c r="J63" s="26">
        <v>67</v>
      </c>
      <c r="K63" s="26"/>
      <c r="L63" s="26">
        <v>52</v>
      </c>
      <c r="M63" s="26"/>
      <c r="N63" s="26">
        <v>26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737</v>
      </c>
      <c r="E66" s="26"/>
      <c r="F66" s="26">
        <v>700</v>
      </c>
      <c r="G66" s="26"/>
      <c r="H66" s="26">
        <v>719</v>
      </c>
      <c r="I66" s="26"/>
      <c r="J66" s="26">
        <v>358</v>
      </c>
      <c r="K66" s="26"/>
      <c r="L66" s="26">
        <v>169</v>
      </c>
      <c r="M66" s="26"/>
      <c r="N66" s="26">
        <v>487</v>
      </c>
    </row>
    <row r="67" spans="1:14" ht="15">
      <c r="A67" s="24" t="s">
        <v>33</v>
      </c>
      <c r="B67" s="24"/>
      <c r="C67" s="24"/>
      <c r="D67" s="26">
        <v>1.94</v>
      </c>
      <c r="E67" s="26"/>
      <c r="F67" s="26">
        <v>3.8</v>
      </c>
      <c r="G67" s="26"/>
      <c r="H67" s="26">
        <v>4.16</v>
      </c>
      <c r="I67" s="26"/>
      <c r="J67" s="26">
        <v>2.35</v>
      </c>
      <c r="K67" s="26"/>
      <c r="L67" s="26">
        <v>1.16</v>
      </c>
      <c r="M67" s="26"/>
      <c r="N67" s="26">
        <v>3.38</v>
      </c>
    </row>
    <row r="68" spans="1:14" ht="15">
      <c r="A68" s="24" t="s">
        <v>34</v>
      </c>
      <c r="B68" s="24"/>
      <c r="C68" s="24"/>
      <c r="D68" s="26">
        <v>4418</v>
      </c>
      <c r="E68" s="26"/>
      <c r="F68" s="26">
        <v>4239</v>
      </c>
      <c r="G68" s="26"/>
      <c r="H68" s="26">
        <v>3259</v>
      </c>
      <c r="I68" s="26"/>
      <c r="J68" s="26">
        <v>2224</v>
      </c>
      <c r="K68" s="26"/>
      <c r="L68" s="26">
        <v>1857</v>
      </c>
      <c r="M68" s="26"/>
      <c r="N68" s="26">
        <v>2012</v>
      </c>
    </row>
    <row r="69" spans="1:14" ht="15">
      <c r="A69" s="24" t="s">
        <v>35</v>
      </c>
      <c r="B69" s="24"/>
      <c r="C69" s="24"/>
      <c r="D69" s="26">
        <v>51</v>
      </c>
      <c r="E69" s="26"/>
      <c r="F69" s="26">
        <v>51</v>
      </c>
      <c r="G69" s="26"/>
      <c r="H69" s="26">
        <v>51</v>
      </c>
      <c r="I69" s="26"/>
      <c r="J69" s="26">
        <v>82</v>
      </c>
      <c r="K69" s="26"/>
      <c r="L69" s="26">
        <v>82</v>
      </c>
      <c r="M69" s="26"/>
      <c r="N69" s="26">
        <v>97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56</v>
      </c>
      <c r="E75" s="26"/>
      <c r="F75" s="26">
        <v>56</v>
      </c>
      <c r="G75" s="26"/>
      <c r="H75" s="26">
        <v>54</v>
      </c>
      <c r="I75" s="26"/>
      <c r="J75" s="26">
        <v>36</v>
      </c>
      <c r="K75" s="26"/>
      <c r="L75" s="26">
        <v>38</v>
      </c>
      <c r="M75" s="26"/>
      <c r="N75" s="26">
        <v>54</v>
      </c>
    </row>
    <row r="76" spans="1:14" ht="15">
      <c r="A76" s="24" t="s">
        <v>42</v>
      </c>
      <c r="B76" s="24"/>
      <c r="C76" s="24"/>
      <c r="D76" s="26">
        <v>6044</v>
      </c>
      <c r="E76" s="26"/>
      <c r="F76" s="26">
        <v>6881</v>
      </c>
      <c r="G76" s="26"/>
      <c r="H76" s="26">
        <v>8145</v>
      </c>
      <c r="I76" s="26"/>
      <c r="J76" s="26">
        <v>6562</v>
      </c>
      <c r="K76" s="26"/>
      <c r="L76" s="26">
        <v>5906</v>
      </c>
      <c r="M76" s="26"/>
      <c r="N76" s="26">
        <v>4717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10569</v>
      </c>
      <c r="E78" s="26"/>
      <c r="F78" s="26">
        <v>11227</v>
      </c>
      <c r="G78" s="26"/>
      <c r="H78" s="26">
        <v>11509</v>
      </c>
      <c r="I78" s="26"/>
      <c r="J78" s="26">
        <v>8904</v>
      </c>
      <c r="K78" s="26"/>
      <c r="L78" s="26">
        <v>7883</v>
      </c>
      <c r="M78" s="26"/>
      <c r="N78" s="26">
        <v>6880</v>
      </c>
    </row>
    <row r="79" spans="1:14" ht="15">
      <c r="A79" s="24" t="s">
        <v>45</v>
      </c>
      <c r="B79" s="24"/>
      <c r="C79" s="24"/>
      <c r="D79" s="26">
        <v>1126</v>
      </c>
      <c r="E79" s="26"/>
      <c r="F79" s="26">
        <v>866</v>
      </c>
      <c r="G79" s="26"/>
      <c r="H79" s="26">
        <v>395</v>
      </c>
      <c r="I79" s="26"/>
      <c r="J79" s="26">
        <v>366</v>
      </c>
      <c r="K79" s="26"/>
      <c r="L79" s="26">
        <v>498</v>
      </c>
      <c r="M79" s="26"/>
      <c r="N79" s="26">
        <v>317</v>
      </c>
    </row>
    <row r="80" spans="1:14" ht="15">
      <c r="A80" s="24" t="s">
        <v>46</v>
      </c>
      <c r="B80" s="24"/>
      <c r="C80" s="24"/>
      <c r="D80" s="26">
        <v>214</v>
      </c>
      <c r="E80" s="26"/>
      <c r="F80" s="26">
        <v>42</v>
      </c>
      <c r="G80" s="26"/>
      <c r="H80" s="26">
        <v>56</v>
      </c>
      <c r="I80" s="26"/>
      <c r="J80" s="26">
        <v>943</v>
      </c>
      <c r="K80" s="26"/>
      <c r="L80" s="26">
        <v>118</v>
      </c>
      <c r="M80" s="26"/>
      <c r="N80" s="26">
        <v>1037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737</v>
      </c>
      <c r="E82" s="26"/>
      <c r="F82" s="26">
        <v>700</v>
      </c>
      <c r="G82" s="26"/>
      <c r="H82" s="26">
        <v>719</v>
      </c>
      <c r="I82" s="26"/>
      <c r="J82" s="26">
        <v>358</v>
      </c>
      <c r="K82" s="26"/>
      <c r="L82" s="26">
        <v>169</v>
      </c>
      <c r="M82" s="26"/>
      <c r="N82" s="26">
        <v>487</v>
      </c>
    </row>
    <row r="83" spans="1:14" ht="15">
      <c r="A83" s="24" t="s">
        <v>49</v>
      </c>
      <c r="B83" s="24"/>
      <c r="C83" s="24"/>
      <c r="D83" s="26">
        <v>423</v>
      </c>
      <c r="E83" s="26"/>
      <c r="F83" s="26">
        <v>412</v>
      </c>
      <c r="G83" s="26"/>
      <c r="H83" s="26">
        <v>380</v>
      </c>
      <c r="I83" s="26"/>
      <c r="J83" s="26">
        <v>289</v>
      </c>
      <c r="K83" s="26"/>
      <c r="L83" s="26">
        <v>254</v>
      </c>
      <c r="M83" s="26"/>
      <c r="N83" s="26">
        <v>261</v>
      </c>
    </row>
    <row r="84" spans="1:14" ht="15">
      <c r="A84" s="24" t="s">
        <v>50</v>
      </c>
      <c r="B84" s="24"/>
      <c r="C84" s="24"/>
      <c r="D84" s="26">
        <v>298</v>
      </c>
      <c r="E84" s="26"/>
      <c r="F84" s="26">
        <v>242</v>
      </c>
      <c r="G84" s="26"/>
      <c r="H84" s="26">
        <v>244</v>
      </c>
      <c r="I84" s="26"/>
      <c r="J84" s="26">
        <v>198</v>
      </c>
      <c r="K84" s="26"/>
      <c r="L84" s="26">
        <v>224</v>
      </c>
      <c r="M84" s="26"/>
      <c r="N84" s="26">
        <v>121</v>
      </c>
    </row>
    <row r="85" spans="1:14" ht="15">
      <c r="A85" s="24" t="s">
        <v>51</v>
      </c>
      <c r="B85" s="24"/>
      <c r="C85" s="24"/>
      <c r="D85" s="26">
        <v>-66</v>
      </c>
      <c r="E85" s="26"/>
      <c r="F85" s="26">
        <v>170</v>
      </c>
      <c r="G85" s="26"/>
      <c r="H85" s="26">
        <v>96</v>
      </c>
      <c r="I85" s="26"/>
      <c r="J85" s="26">
        <v>85</v>
      </c>
      <c r="K85" s="26"/>
      <c r="L85" s="26">
        <v>-47</v>
      </c>
      <c r="M85" s="26"/>
      <c r="N85" s="26">
        <v>-44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-15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-15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83</v>
      </c>
      <c r="E88" s="26"/>
      <c r="F88" s="26">
        <v>14</v>
      </c>
      <c r="G88" s="26"/>
      <c r="H88" s="26">
        <v>-70</v>
      </c>
      <c r="I88" s="26"/>
      <c r="J88" s="26">
        <v>39</v>
      </c>
      <c r="K88" s="26"/>
      <c r="L88" s="26">
        <v>432</v>
      </c>
      <c r="M88" s="26"/>
      <c r="N88" s="26">
        <v>57</v>
      </c>
    </row>
    <row r="89" spans="1:14" ht="15">
      <c r="A89" s="24" t="s">
        <v>54</v>
      </c>
      <c r="B89" s="24"/>
      <c r="C89" s="24"/>
      <c r="D89" s="26">
        <v>811</v>
      </c>
      <c r="E89" s="26"/>
      <c r="F89" s="26">
        <v>703</v>
      </c>
      <c r="G89" s="26"/>
      <c r="H89" s="26">
        <v>771</v>
      </c>
      <c r="I89" s="26"/>
      <c r="J89" s="26">
        <v>648</v>
      </c>
      <c r="K89" s="26"/>
      <c r="L89" s="26">
        <v>565</v>
      </c>
      <c r="M89" s="26"/>
      <c r="N89" s="26">
        <v>460</v>
      </c>
    </row>
    <row r="90" spans="1:14" ht="15">
      <c r="A90" s="24" t="s">
        <v>55</v>
      </c>
      <c r="B90" s="24"/>
      <c r="C90" s="24"/>
      <c r="D90" s="26">
        <v>347</v>
      </c>
      <c r="E90" s="26"/>
      <c r="F90" s="26">
        <v>297</v>
      </c>
      <c r="G90" s="26"/>
      <c r="H90" s="26">
        <v>287</v>
      </c>
      <c r="I90" s="26"/>
      <c r="J90" s="26">
        <v>261</v>
      </c>
      <c r="K90" s="26"/>
      <c r="L90" s="26">
        <v>201</v>
      </c>
      <c r="M90" s="26"/>
      <c r="N90" s="26">
        <v>177</v>
      </c>
    </row>
    <row r="91" spans="1:14" ht="15">
      <c r="A91" s="24" t="s">
        <v>56</v>
      </c>
      <c r="B91" s="24"/>
      <c r="C91" s="24"/>
      <c r="D91" s="26">
        <v>2</v>
      </c>
      <c r="E91" s="26"/>
      <c r="F91" s="26">
        <v>2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466</v>
      </c>
      <c r="E92" s="26"/>
      <c r="F92" s="26">
        <v>488</v>
      </c>
      <c r="G92" s="26"/>
      <c r="H92" s="26">
        <v>456</v>
      </c>
      <c r="I92" s="26"/>
      <c r="J92" s="26">
        <v>412</v>
      </c>
      <c r="K92" s="26"/>
      <c r="L92" s="26">
        <v>373</v>
      </c>
      <c r="M92" s="26"/>
      <c r="N92" s="26">
        <v>363</v>
      </c>
    </row>
    <row r="93" spans="1:14" ht="15">
      <c r="A93" s="24" t="s">
        <v>58</v>
      </c>
      <c r="B93" s="24"/>
      <c r="C93" s="24"/>
      <c r="D93" s="26">
        <v>149</v>
      </c>
      <c r="E93" s="26"/>
      <c r="F93" s="26">
        <v>14</v>
      </c>
      <c r="G93" s="26"/>
      <c r="H93" s="26">
        <v>19</v>
      </c>
      <c r="I93" s="26"/>
      <c r="J93" s="26">
        <v>100</v>
      </c>
      <c r="K93" s="26"/>
      <c r="L93" s="26">
        <v>328</v>
      </c>
      <c r="M93" s="26"/>
      <c r="N93" s="26">
        <v>266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2</v>
      </c>
      <c r="G94" s="26"/>
      <c r="H94" s="26">
        <v>2</v>
      </c>
      <c r="I94" s="26"/>
      <c r="J94" s="26">
        <v>2</v>
      </c>
      <c r="K94" s="26"/>
      <c r="L94" s="26">
        <v>2</v>
      </c>
      <c r="M94" s="26"/>
      <c r="N94" s="26">
        <v>2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2</v>
      </c>
      <c r="G95" s="26"/>
      <c r="H95" s="26">
        <v>2</v>
      </c>
      <c r="I95" s="26"/>
      <c r="J95" s="26">
        <v>2</v>
      </c>
      <c r="K95" s="26"/>
      <c r="L95" s="26">
        <v>2</v>
      </c>
      <c r="M95" s="26"/>
      <c r="N95" s="26">
        <v>2</v>
      </c>
    </row>
    <row r="96" spans="1:14" ht="15">
      <c r="A96" s="24" t="s">
        <v>59</v>
      </c>
      <c r="B96" s="24"/>
      <c r="C96" s="24"/>
      <c r="D96" s="26">
        <v>366</v>
      </c>
      <c r="E96" s="26"/>
      <c r="F96" s="26">
        <v>306</v>
      </c>
      <c r="G96" s="26"/>
      <c r="H96" s="26">
        <v>269</v>
      </c>
      <c r="I96" s="26"/>
      <c r="J96" s="26">
        <v>218</v>
      </c>
      <c r="K96" s="26"/>
      <c r="L96" s="26">
        <v>155</v>
      </c>
      <c r="M96" s="26"/>
      <c r="N96" s="26">
        <v>153</v>
      </c>
    </row>
    <row r="97" spans="1:14" ht="15">
      <c r="A97" s="24" t="s">
        <v>60</v>
      </c>
      <c r="B97" s="24"/>
      <c r="C97" s="24"/>
      <c r="D97" s="26">
        <v>0.96</v>
      </c>
      <c r="E97" s="26"/>
      <c r="F97" s="26">
        <v>1.64</v>
      </c>
      <c r="G97" s="26"/>
      <c r="H97" s="26">
        <v>1.54</v>
      </c>
      <c r="I97" s="26"/>
      <c r="J97" s="26">
        <v>1.44</v>
      </c>
      <c r="K97" s="26"/>
      <c r="L97" s="26">
        <v>1.06</v>
      </c>
      <c r="M97" s="26"/>
      <c r="N97" s="26">
        <v>1.06</v>
      </c>
    </row>
    <row r="98" spans="1:14" ht="15">
      <c r="A98" s="24" t="s">
        <v>61</v>
      </c>
      <c r="B98" s="24"/>
      <c r="C98" s="24"/>
      <c r="D98" s="26">
        <v>0.915</v>
      </c>
      <c r="E98" s="26"/>
      <c r="F98" s="26">
        <v>1.615</v>
      </c>
      <c r="G98" s="26"/>
      <c r="H98" s="26">
        <v>1.515</v>
      </c>
      <c r="I98" s="26"/>
      <c r="J98" s="26">
        <v>1.345</v>
      </c>
      <c r="K98" s="26"/>
      <c r="L98" s="26">
        <v>1.06</v>
      </c>
      <c r="M98" s="26"/>
      <c r="N98" s="26">
        <v>1.045</v>
      </c>
    </row>
    <row r="99" spans="1:14" ht="15">
      <c r="A99" s="24" t="s">
        <v>62</v>
      </c>
      <c r="B99" s="24"/>
      <c r="C99" s="24"/>
      <c r="D99" s="26">
        <v>33.68</v>
      </c>
      <c r="E99" s="26"/>
      <c r="F99" s="26">
        <v>54.15</v>
      </c>
      <c r="G99" s="26"/>
      <c r="H99" s="26">
        <v>44.339</v>
      </c>
      <c r="I99" s="26"/>
      <c r="J99" s="26">
        <v>39.95</v>
      </c>
      <c r="K99" s="26"/>
      <c r="L99" s="26">
        <v>62.36</v>
      </c>
      <c r="M99" s="26"/>
      <c r="N99" s="26">
        <v>46.125</v>
      </c>
    </row>
    <row r="100" spans="1:14" ht="15">
      <c r="A100" s="24" t="s">
        <v>63</v>
      </c>
      <c r="B100" s="24"/>
      <c r="C100" s="24"/>
      <c r="D100" s="26">
        <v>25.52</v>
      </c>
      <c r="E100" s="26"/>
      <c r="F100" s="26">
        <v>39.83</v>
      </c>
      <c r="G100" s="26"/>
      <c r="H100" s="26">
        <v>31.65</v>
      </c>
      <c r="I100" s="26"/>
      <c r="J100" s="26">
        <v>26</v>
      </c>
      <c r="K100" s="26"/>
      <c r="L100" s="26">
        <v>30.99</v>
      </c>
      <c r="M100" s="26"/>
      <c r="N100" s="26">
        <v>18.375</v>
      </c>
    </row>
    <row r="101" spans="1:14" ht="15">
      <c r="A101" s="24" t="s">
        <v>64</v>
      </c>
      <c r="B101" s="24"/>
      <c r="C101" s="24"/>
      <c r="D101" s="26">
        <v>29.4</v>
      </c>
      <c r="E101" s="26"/>
      <c r="F101" s="26">
        <v>53.28</v>
      </c>
      <c r="G101" s="26"/>
      <c r="H101" s="26">
        <v>43.75</v>
      </c>
      <c r="I101" s="26"/>
      <c r="J101" s="26">
        <v>34.68</v>
      </c>
      <c r="K101" s="26"/>
      <c r="L101" s="26">
        <v>34.85</v>
      </c>
      <c r="M101" s="26"/>
      <c r="N101" s="26">
        <v>45.188</v>
      </c>
    </row>
    <row r="102" spans="1:14" ht="15">
      <c r="A102" s="24" t="s">
        <v>65</v>
      </c>
      <c r="B102" s="24"/>
      <c r="C102" s="24"/>
      <c r="D102" s="26">
        <v>380.145</v>
      </c>
      <c r="E102" s="26"/>
      <c r="F102" s="26">
        <v>189.072</v>
      </c>
      <c r="G102" s="26"/>
      <c r="H102" s="26">
        <v>177.362</v>
      </c>
      <c r="I102" s="26"/>
      <c r="J102" s="26">
        <v>165.736</v>
      </c>
      <c r="K102" s="26"/>
      <c r="L102" s="26">
        <v>146.58</v>
      </c>
      <c r="M102" s="26"/>
      <c r="N102" s="26">
        <v>145.041</v>
      </c>
    </row>
    <row r="103" spans="1:14" ht="15">
      <c r="A103" s="24" t="s">
        <v>106</v>
      </c>
      <c r="B103" s="24"/>
      <c r="C103" s="24"/>
      <c r="D103" s="26">
        <v>-532</v>
      </c>
      <c r="E103" s="26"/>
      <c r="F103" s="26">
        <v>-323</v>
      </c>
      <c r="G103" s="26"/>
      <c r="H103" s="26">
        <v>-297</v>
      </c>
      <c r="I103" s="26"/>
      <c r="J103" s="26">
        <v>-446</v>
      </c>
      <c r="K103" s="26"/>
      <c r="L103" s="26">
        <v>-251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1.94</v>
      </c>
      <c r="F105" s="18">
        <f>F67/F94</f>
        <v>1.9</v>
      </c>
      <c r="H105" s="18">
        <f>H67/H94</f>
        <v>2.08</v>
      </c>
      <c r="J105" s="18">
        <f>J67/J94</f>
        <v>1.175</v>
      </c>
      <c r="L105" s="18">
        <f>L67/L94</f>
        <v>0.58</v>
      </c>
      <c r="N105" s="18">
        <f>N67/N94</f>
        <v>1.69</v>
      </c>
    </row>
    <row r="106" spans="2:14" ht="15">
      <c r="B106" t="s">
        <v>60</v>
      </c>
      <c r="D106" s="18">
        <f>D97/D94</f>
        <v>0.96</v>
      </c>
      <c r="F106" s="18">
        <f>F97/F94</f>
        <v>0.82</v>
      </c>
      <c r="H106" s="18">
        <f>H97/H94</f>
        <v>0.77</v>
      </c>
      <c r="J106" s="18">
        <f>J97/J94</f>
        <v>0.72</v>
      </c>
      <c r="L106" s="18">
        <f>L97/L94</f>
        <v>0.53</v>
      </c>
      <c r="N106" s="18">
        <f>N97/N94</f>
        <v>0.53</v>
      </c>
    </row>
    <row r="107" spans="2:14" ht="15">
      <c r="B107" t="s">
        <v>61</v>
      </c>
      <c r="D107" s="18">
        <f>D98/D94</f>
        <v>0.915</v>
      </c>
      <c r="F107" s="18">
        <f>F98/F94</f>
        <v>0.8075</v>
      </c>
      <c r="H107" s="18">
        <f>H98/H94</f>
        <v>0.7575</v>
      </c>
      <c r="J107" s="18">
        <f>J98/J94</f>
        <v>0.6725</v>
      </c>
      <c r="L107" s="18">
        <f>L98/L94</f>
        <v>0.53</v>
      </c>
      <c r="N107" s="18">
        <f>N98/N94</f>
        <v>0.5225</v>
      </c>
    </row>
    <row r="108" spans="2:14" ht="15">
      <c r="B108" t="s">
        <v>62</v>
      </c>
      <c r="D108" s="18">
        <f>D99/D94</f>
        <v>33.68</v>
      </c>
      <c r="F108" s="18">
        <f>F99/F94</f>
        <v>27.075</v>
      </c>
      <c r="H108" s="18">
        <f>H99/H94</f>
        <v>22.1695</v>
      </c>
      <c r="J108" s="18">
        <f>J99/J94</f>
        <v>19.975</v>
      </c>
      <c r="L108" s="18">
        <f>L99/L94</f>
        <v>31.18</v>
      </c>
      <c r="N108" s="18">
        <f>N99/N94</f>
        <v>23.0625</v>
      </c>
    </row>
    <row r="109" spans="2:14" ht="15">
      <c r="B109" t="s">
        <v>63</v>
      </c>
      <c r="D109" s="18">
        <f>D100/D94</f>
        <v>25.52</v>
      </c>
      <c r="F109" s="18">
        <f>F100/F94</f>
        <v>19.915</v>
      </c>
      <c r="H109" s="18">
        <f>H100/H94</f>
        <v>15.825</v>
      </c>
      <c r="J109" s="18">
        <f>J100/J94</f>
        <v>13</v>
      </c>
      <c r="L109" s="18">
        <f>L100/L94</f>
        <v>15.495</v>
      </c>
      <c r="N109" s="18">
        <f>N100/N94</f>
        <v>9.1875</v>
      </c>
    </row>
    <row r="110" spans="2:14" ht="15">
      <c r="B110" t="s">
        <v>64</v>
      </c>
      <c r="D110" s="18">
        <f>D101/D94</f>
        <v>29.4</v>
      </c>
      <c r="F110" s="18">
        <f>F101/F94</f>
        <v>26.64</v>
      </c>
      <c r="H110" s="18">
        <f>H101/H94</f>
        <v>21.875</v>
      </c>
      <c r="J110" s="18">
        <f>J101/J94</f>
        <v>17.34</v>
      </c>
      <c r="L110" s="18">
        <f>L101/L94</f>
        <v>17.425</v>
      </c>
      <c r="N110" s="18">
        <f>N101/N94</f>
        <v>22.594</v>
      </c>
    </row>
    <row r="111" spans="2:14" ht="15">
      <c r="B111" t="s">
        <v>65</v>
      </c>
      <c r="D111" s="19">
        <f>D102*D94</f>
        <v>380.145</v>
      </c>
      <c r="E111" s="19"/>
      <c r="F111" s="19">
        <f>F102*F94</f>
        <v>378.144</v>
      </c>
      <c r="G111" s="19"/>
      <c r="H111" s="19">
        <f>H102*H94</f>
        <v>354.724</v>
      </c>
      <c r="I111" s="19"/>
      <c r="J111" s="19">
        <f>J102*J94</f>
        <v>331.472</v>
      </c>
      <c r="K111" s="19"/>
      <c r="L111" s="19">
        <f>L102*L94</f>
        <v>293.16</v>
      </c>
      <c r="M111" s="19"/>
      <c r="N111" s="19">
        <f>N102*N94</f>
        <v>290.082</v>
      </c>
    </row>
    <row r="112" spans="2:14" ht="15">
      <c r="B112" t="s">
        <v>66</v>
      </c>
      <c r="D112" s="18">
        <f>ROUND(D68/D111,2)</f>
        <v>11.62</v>
      </c>
      <c r="F112" s="18">
        <f>ROUND(F68/F111,2)</f>
        <v>11.21</v>
      </c>
      <c r="H112" s="18">
        <f>ROUND(H68/H111,2)</f>
        <v>9.19</v>
      </c>
      <c r="J112" s="18">
        <f>ROUND(J68/J111,2)</f>
        <v>6.71</v>
      </c>
      <c r="L112" s="18">
        <f>ROUND(L68/L111,2)</f>
        <v>6.33</v>
      </c>
      <c r="N112" s="18">
        <f>ROUND(N68/N111,2)</f>
        <v>6.94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9.21484375" style="0" customWidth="1"/>
    <col min="5" max="5" width="3.77734375" style="0" customWidth="1"/>
    <col min="6" max="6" width="9.21484375" style="0" bestFit="1" customWidth="1"/>
    <col min="7" max="7" width="3.77734375" style="0" customWidth="1"/>
    <col min="8" max="8" width="9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PEOPLES ENERGY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1844.203</v>
      </c>
      <c r="F8" s="41">
        <f>F78+F79+F81-F103</f>
        <v>1832.767</v>
      </c>
      <c r="H8" s="41">
        <f>H78+H79+H81-H103</f>
        <v>1634.0990000000002</v>
      </c>
      <c r="J8" s="41">
        <f>J78+J79+J81-J103</f>
        <v>1461.334</v>
      </c>
      <c r="L8" s="41">
        <f>L78+L79+L81-L103</f>
        <v>1550.334</v>
      </c>
    </row>
    <row r="9" spans="2:12" ht="15">
      <c r="B9" t="s">
        <v>5</v>
      </c>
      <c r="D9" s="12">
        <f>D80</f>
        <v>8.148</v>
      </c>
      <c r="F9" s="12">
        <f>F80</f>
        <v>55.625</v>
      </c>
      <c r="H9" s="12">
        <f>H80</f>
        <v>207.949</v>
      </c>
      <c r="J9" s="12">
        <f>J80</f>
        <v>287.871</v>
      </c>
      <c r="L9" s="12">
        <f>L80</f>
        <v>507.454</v>
      </c>
    </row>
    <row r="10" spans="2:12" ht="15.75" thickBot="1">
      <c r="B10" t="s">
        <v>7</v>
      </c>
      <c r="D10" s="13">
        <f>D8+D9</f>
        <v>1852.3509999999999</v>
      </c>
      <c r="F10" s="13">
        <f>F8+F9</f>
        <v>1888.392</v>
      </c>
      <c r="H10" s="13">
        <f>H8+H9</f>
        <v>1842.0480000000002</v>
      </c>
      <c r="J10" s="13">
        <f>J8+J9</f>
        <v>1749.205</v>
      </c>
      <c r="L10" s="13">
        <f>L8+L9</f>
        <v>2057.788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19</v>
      </c>
      <c r="E13" s="8" t="s">
        <v>3</v>
      </c>
      <c r="F13" s="36">
        <f>ROUND(AVERAGE(F108:F109)/F105,0)</f>
        <v>19</v>
      </c>
      <c r="G13" s="8" t="s">
        <v>3</v>
      </c>
      <c r="H13" s="36">
        <f>ROUND(AVERAGE(H108:H109)/H105,0)</f>
        <v>14</v>
      </c>
      <c r="I13" s="8" t="s">
        <v>3</v>
      </c>
      <c r="J13" s="36">
        <f>ROUND(AVERAGE(J108:J109)/J105,0)</f>
        <v>14</v>
      </c>
      <c r="K13" s="8" t="s">
        <v>3</v>
      </c>
      <c r="L13" s="36">
        <f>ROUND(AVERAGE(L108:L109)/L105,0)</f>
        <v>14</v>
      </c>
      <c r="M13" s="8" t="s">
        <v>3</v>
      </c>
      <c r="N13" s="37">
        <f>AVERAGE(D13,F13,H13,J13,L13)</f>
        <v>16</v>
      </c>
      <c r="O13" s="8" t="s">
        <v>3</v>
      </c>
    </row>
    <row r="14" spans="2:14" ht="15">
      <c r="B14" t="s">
        <v>20</v>
      </c>
      <c r="D14" s="3">
        <f>ROUND(AVERAGE(D108:D109)/AVERAGE(D112,F112),3)</f>
        <v>1.814</v>
      </c>
      <c r="E14" s="3"/>
      <c r="F14" s="3">
        <f>ROUND(AVERAGE(F108:F109)/AVERAGE(F112,H112),3)</f>
        <v>1.831</v>
      </c>
      <c r="G14" s="3"/>
      <c r="H14" s="3">
        <f>ROUND(AVERAGE(H108:H109)/AVERAGE(H112,J112),3)</f>
        <v>1.749</v>
      </c>
      <c r="I14" s="3"/>
      <c r="J14" s="3">
        <f>ROUND(AVERAGE(J108:J109)/AVERAGE(J112,L112),3)</f>
        <v>1.5</v>
      </c>
      <c r="K14" s="3"/>
      <c r="L14" s="3">
        <f>ROUND(AVERAGE(L108:L109)/AVERAGE(L112,N112),3)</f>
        <v>1.764</v>
      </c>
      <c r="M14" s="3"/>
      <c r="N14" s="6">
        <f>AVERAGE(D14,F14,H14,J14,L14)</f>
        <v>1.7315999999999998</v>
      </c>
    </row>
    <row r="15" spans="2:14" ht="15">
      <c r="B15" t="s">
        <v>9</v>
      </c>
      <c r="D15" s="3">
        <f>ROUND(D106/AVERAGE(D108:D109),3)</f>
        <v>0.054</v>
      </c>
      <c r="E15" s="3"/>
      <c r="F15" s="3">
        <f>ROUND(F106/AVERAGE(F108:F109),3)</f>
        <v>0.051</v>
      </c>
      <c r="G15" s="3"/>
      <c r="H15" s="3">
        <f>ROUND(H106/AVERAGE(H108:H109),3)</f>
        <v>0.053</v>
      </c>
      <c r="I15" s="3"/>
      <c r="J15" s="3">
        <f>ROUND(J106/AVERAGE(J108:J109),3)</f>
        <v>0.061</v>
      </c>
      <c r="K15" s="3"/>
      <c r="L15" s="3">
        <f>ROUND(L106/AVERAGE(L108:L109),3)</f>
        <v>0.051</v>
      </c>
      <c r="M15" s="3"/>
      <c r="N15" s="6">
        <f>AVERAGE(D15,F15,H15,J15,L15)</f>
        <v>0.054000000000000006</v>
      </c>
    </row>
    <row r="16" spans="2:14" ht="15">
      <c r="B16" t="s">
        <v>10</v>
      </c>
      <c r="D16" s="3">
        <f>ROUND(D96/D66,3)</f>
        <v>1.058</v>
      </c>
      <c r="E16" s="3"/>
      <c r="F16" s="3">
        <f>ROUND(F96/F66,3)</f>
        <v>0.986</v>
      </c>
      <c r="G16" s="3"/>
      <c r="H16" s="3">
        <f>ROUND(H96/H66,3)</f>
        <v>0.735</v>
      </c>
      <c r="I16" s="3"/>
      <c r="J16" s="3">
        <f>ROUND(J96/J66,3)</f>
        <v>0.823</v>
      </c>
      <c r="K16" s="3"/>
      <c r="L16" s="3">
        <f>ROUND(L96/L66,3)</f>
        <v>0.74</v>
      </c>
      <c r="M16" s="3"/>
      <c r="N16" s="6">
        <f>AVERAGE(D16,F16,H16,J16,L16)</f>
        <v>0.8684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0.486</v>
      </c>
      <c r="E20" s="3"/>
      <c r="F20" s="3">
        <f>ROUND((+F76+F79)/F8,3)</f>
        <v>0.49</v>
      </c>
      <c r="G20" s="3"/>
      <c r="H20" s="3">
        <f>ROUND((+H76+H79)/H8,3)</f>
        <v>0.456</v>
      </c>
      <c r="I20" s="3"/>
      <c r="J20" s="3">
        <f>ROUND((+J76+J79)/J8,3)</f>
        <v>0.441</v>
      </c>
      <c r="K20" s="3"/>
      <c r="L20" s="3">
        <f>ROUND((+L76+L79)/L8,3)</f>
        <v>0.48</v>
      </c>
      <c r="M20" s="3"/>
      <c r="N20" s="6">
        <f>AVERAGE(D20,F20,H20,J20,L20)</f>
        <v>0.47059999999999996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2:14" ht="18">
      <c r="B22" s="39" t="s">
        <v>109</v>
      </c>
      <c r="D22" s="4">
        <f>ROUND((D68-D103)/D8,3)</f>
        <v>0.514</v>
      </c>
      <c r="E22" s="3"/>
      <c r="F22" s="4">
        <f>ROUND((F68-F103)/F8,3)</f>
        <v>0.51</v>
      </c>
      <c r="G22" s="3"/>
      <c r="H22" s="4">
        <f>ROUND((H68-H103)/H8,3)</f>
        <v>0.544</v>
      </c>
      <c r="I22" s="3"/>
      <c r="J22" s="4">
        <f>ROUND((J68-J103)/J8,3)</f>
        <v>0.559</v>
      </c>
      <c r="K22" s="3"/>
      <c r="L22" s="4">
        <f>ROUND((L68-L103)/L8,3)</f>
        <v>0.52</v>
      </c>
      <c r="M22" s="3"/>
      <c r="N22" s="9">
        <f>AVERAGE(D22,F22,H22,J22,L22)</f>
        <v>0.5294000000000001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0.488</v>
      </c>
      <c r="E25" s="3"/>
      <c r="F25" s="3">
        <f>ROUND((+F76+F79+F80)/F10,3)</f>
        <v>0.505</v>
      </c>
      <c r="G25" s="3"/>
      <c r="H25" s="3">
        <f>ROUND((+H76+H79+H80)/H10,3)</f>
        <v>0.517</v>
      </c>
      <c r="I25" s="3"/>
      <c r="J25" s="3">
        <f>ROUND((+J76+J79+J80)/J10,3)</f>
        <v>0.533</v>
      </c>
      <c r="K25" s="3"/>
      <c r="L25" s="3">
        <f>ROUND((+L76+L79+L80)/L10,3)</f>
        <v>0.608</v>
      </c>
      <c r="M25" s="3"/>
      <c r="N25" s="6">
        <f>AVERAGE(D25,F25,H25,J25,L25)</f>
        <v>0.5302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2:14" ht="18">
      <c r="B27" s="39" t="s">
        <v>109</v>
      </c>
      <c r="D27" s="4">
        <f>ROUND((D68-D103)/D10,3)</f>
        <v>0.512</v>
      </c>
      <c r="E27" s="3"/>
      <c r="F27" s="4">
        <f>ROUND((F68-F103)/F10,3)</f>
        <v>0.495</v>
      </c>
      <c r="G27" s="3"/>
      <c r="H27" s="4">
        <f>ROUND((H68-H103)/H10,3)</f>
        <v>0.483</v>
      </c>
      <c r="I27" s="3"/>
      <c r="J27" s="4">
        <f>ROUND((J68-J103)/J10,3)</f>
        <v>0.467</v>
      </c>
      <c r="K27" s="3"/>
      <c r="L27" s="4">
        <f>ROUND((L68-L103)/L10,3)</f>
        <v>0.392</v>
      </c>
      <c r="M27" s="3"/>
      <c r="N27" s="9">
        <f>AVERAGE(D27,F27,H27,J27,L27)</f>
        <v>0.46980000000000005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0.083</v>
      </c>
      <c r="E30" s="3"/>
      <c r="F30" s="3">
        <f>ROUND(+F66/(((F68-F103)+(H68-H103))/2),3)</f>
        <v>0.089</v>
      </c>
      <c r="G30" s="3"/>
      <c r="H30" s="3">
        <f>ROUND(+H66/(((H68-H103)+(J68-J103))/2),3)</f>
        <v>0.122</v>
      </c>
      <c r="I30" s="3"/>
      <c r="J30" s="3">
        <f>ROUND(+J66/(((J68-J103)+(L68-L103))/2),3)</f>
        <v>0.11</v>
      </c>
      <c r="K30" s="3"/>
      <c r="L30" s="3">
        <f>ROUND(+L66/(((L68-L103)+(N68))/2),3)</f>
        <v>0.123</v>
      </c>
      <c r="M30" s="3"/>
      <c r="N30" s="6">
        <f>AVERAGE(D30,F30,H30,J30,L30)</f>
        <v>0.10539999999999998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0.942</v>
      </c>
      <c r="E32" s="3"/>
      <c r="F32" s="3">
        <f>ROUND((+F58-F57)/F56,3)</f>
        <v>0.929</v>
      </c>
      <c r="G32" s="3"/>
      <c r="H32" s="3">
        <f>ROUND((+H58-H57)/H56,3)</f>
        <v>0.91</v>
      </c>
      <c r="I32" s="3"/>
      <c r="J32" s="3">
        <f>ROUND((+J58-J57)/J56,3)</f>
        <v>0.884</v>
      </c>
      <c r="K32" s="3"/>
      <c r="L32" s="3">
        <f>ROUND((+L58-L57)/L56,3)</f>
        <v>0.929</v>
      </c>
      <c r="M32" s="3"/>
      <c r="N32" s="6">
        <f>AVERAGE(D32,F32,H32,J32,L32)</f>
        <v>0.9188000000000001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3.43</v>
      </c>
      <c r="E35" s="8" t="s">
        <v>3</v>
      </c>
      <c r="F35" s="8">
        <f>ROUND(((+F66+F65+F64+F63+F61+F59+F57)/F61),2)</f>
        <v>3.47</v>
      </c>
      <c r="G35" s="8" t="s">
        <v>3</v>
      </c>
      <c r="H35" s="8">
        <f>ROUND(((+H66+H65+H64+H63+H61+H59+H57)/H61),2)</f>
        <v>4.3</v>
      </c>
      <c r="I35" s="8" t="s">
        <v>3</v>
      </c>
      <c r="J35" s="8">
        <f>ROUND(((+J66+J65+J64+J63+J61+J59+J57)/J61),2)</f>
        <v>3.4</v>
      </c>
      <c r="K35" s="8" t="s">
        <v>3</v>
      </c>
      <c r="L35" s="8">
        <f>ROUND(((+L66+L65+L64+L63+L61+L59+L57)/L61),2)</f>
        <v>3.06</v>
      </c>
      <c r="M35" s="8" t="s">
        <v>3</v>
      </c>
      <c r="N35" s="31">
        <f>AVERAGE(D35,F35,H35,J35,L35)</f>
        <v>3.532</v>
      </c>
      <c r="O35" t="s">
        <v>3</v>
      </c>
    </row>
    <row r="36" spans="2:15" ht="15">
      <c r="B36" t="s">
        <v>21</v>
      </c>
      <c r="D36" s="8">
        <f>ROUND(((+D66+D65+D64+D63+D61)/(D61)),2)</f>
        <v>2.54</v>
      </c>
      <c r="E36" s="8" t="s">
        <v>3</v>
      </c>
      <c r="F36" s="8">
        <f>ROUND(((+F66+F65+F64+F63+F61)/(F61)),2)</f>
        <v>2.68</v>
      </c>
      <c r="G36" s="8" t="s">
        <v>3</v>
      </c>
      <c r="H36" s="8">
        <f>ROUND(((+H66+H65+H64+H63+H61)/(H61)),2)</f>
        <v>3.1</v>
      </c>
      <c r="I36" s="8" t="s">
        <v>3</v>
      </c>
      <c r="J36" s="8">
        <f>ROUND(((+J66+J65+J64+J63+J61)/(J61)),2)</f>
        <v>2.58</v>
      </c>
      <c r="K36" s="8" t="s">
        <v>3</v>
      </c>
      <c r="L36" s="8">
        <f>ROUND(((+L66+L65+L64+L63+L61)/(L61)),2)</f>
        <v>2.35</v>
      </c>
      <c r="M36" s="8" t="s">
        <v>3</v>
      </c>
      <c r="N36" s="31">
        <f>AVERAGE(D36,F36,H36,J36,L36)</f>
        <v>2.65</v>
      </c>
      <c r="O36" t="s">
        <v>3</v>
      </c>
    </row>
    <row r="37" spans="2:15" ht="15">
      <c r="B37" t="s">
        <v>14</v>
      </c>
      <c r="D37" s="8">
        <f>ROUND(((+D66+D65+D64+D63+D61)/(D61+D63+D64+D65)),2)</f>
        <v>2.54</v>
      </c>
      <c r="E37" s="8" t="s">
        <v>3</v>
      </c>
      <c r="F37" s="8">
        <f>ROUND(((+F66+F65+F64+F63+F61)/(F61+F63+F64+F65)),2)</f>
        <v>2.68</v>
      </c>
      <c r="G37" s="8" t="s">
        <v>3</v>
      </c>
      <c r="H37" s="8">
        <f>ROUND(((+H66+H65+H64+H63+H61)/(H61+H63+H64+H65)),2)</f>
        <v>3.1</v>
      </c>
      <c r="I37" s="8" t="s">
        <v>3</v>
      </c>
      <c r="J37" s="8">
        <f>ROUND(((+J66+J65+J64+J63+J61)/(J61+J63+J64+J65)),2)</f>
        <v>2.58</v>
      </c>
      <c r="K37" s="8" t="s">
        <v>3</v>
      </c>
      <c r="L37" s="8">
        <f>ROUND(((+L66+L65+L64+L63+L61)/(L61+L63+L64+L65)),2)</f>
        <v>2.35</v>
      </c>
      <c r="M37" s="8" t="s">
        <v>3</v>
      </c>
      <c r="N37" s="31">
        <f>AVERAGE(D37,F37,H37,J37,L37)</f>
        <v>2.65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3.43</v>
      </c>
      <c r="E40" s="8" t="s">
        <v>3</v>
      </c>
      <c r="F40" s="8">
        <f>ROUND(((+F66+F65+F64+F63-F62+F61+F59+F57)/F61),2)</f>
        <v>3.47</v>
      </c>
      <c r="G40" s="8" t="s">
        <v>3</v>
      </c>
      <c r="H40" s="8">
        <f>ROUND(((+H66+H65+H64+H63-H62+H61+H59+H57)/H61),2)</f>
        <v>4.3</v>
      </c>
      <c r="I40" s="8" t="s">
        <v>3</v>
      </c>
      <c r="J40" s="8">
        <f>ROUND(((+J66+J65+J64+J63-J62+J61+J59+J57)/J61),2)</f>
        <v>3.4</v>
      </c>
      <c r="K40" s="8" t="s">
        <v>3</v>
      </c>
      <c r="L40" s="8">
        <f>ROUND(((+L66+L65+L64+L63-L62+L61+L59+L57)/L61),2)</f>
        <v>3.06</v>
      </c>
      <c r="M40" s="8" t="s">
        <v>3</v>
      </c>
      <c r="N40" s="31">
        <f>AVERAGE(D40,F40,H40,J40,L40)</f>
        <v>3.532</v>
      </c>
      <c r="O40" t="s">
        <v>3</v>
      </c>
    </row>
    <row r="41" spans="2:15" ht="15">
      <c r="B41" t="s">
        <v>21</v>
      </c>
      <c r="D41" s="8">
        <f>ROUND(((+D66+D65+D64+D63-D62+D61)/D61),2)</f>
        <v>2.54</v>
      </c>
      <c r="E41" s="8" t="s">
        <v>3</v>
      </c>
      <c r="F41" s="8">
        <f>ROUND(((+F66+F65+F64+F63-F62+F61)/F61),2)</f>
        <v>2.68</v>
      </c>
      <c r="G41" s="8" t="s">
        <v>3</v>
      </c>
      <c r="H41" s="8">
        <f>ROUND(((+H66+H65+H64+H63-H62+H61)/H61),2)</f>
        <v>3.1</v>
      </c>
      <c r="I41" s="8" t="s">
        <v>3</v>
      </c>
      <c r="J41" s="8">
        <f>ROUND(((+J66+J65+J64+J63-J62+J61)/J61),2)</f>
        <v>2.58</v>
      </c>
      <c r="K41" s="8" t="s">
        <v>3</v>
      </c>
      <c r="L41" s="8">
        <f>ROUND(((+L66+L65+L64+L63-L62+L61)/L61),2)</f>
        <v>2.35</v>
      </c>
      <c r="M41" s="8" t="s">
        <v>3</v>
      </c>
      <c r="N41" s="31">
        <f>AVERAGE(D41,F41,H41,J41,L41)</f>
        <v>2.65</v>
      </c>
      <c r="O41" t="s">
        <v>3</v>
      </c>
    </row>
    <row r="42" spans="2:15" ht="15">
      <c r="B42" t="s">
        <v>14</v>
      </c>
      <c r="D42" s="8">
        <f>ROUND(((+D66+D65+D64+D63-D62+D61)/(D61+D63+D64+D65)),2)</f>
        <v>2.54</v>
      </c>
      <c r="E42" s="8" t="s">
        <v>3</v>
      </c>
      <c r="F42" s="8">
        <f>ROUND(((+F66+F65+F64+F63-F62+F61)/(F61+F63+F64+F65)),2)</f>
        <v>2.68</v>
      </c>
      <c r="G42" s="8" t="s">
        <v>3</v>
      </c>
      <c r="H42" s="8">
        <f>ROUND(((+H66+H65+H64+H63-H62+H61)/(H61+H63+H64+H65)),2)</f>
        <v>3.1</v>
      </c>
      <c r="I42" s="8" t="s">
        <v>3</v>
      </c>
      <c r="J42" s="8">
        <f>ROUND(((+J66+J65+J64+J63-J62+J61)/(J61+J63+J64+J65)),2)</f>
        <v>2.58</v>
      </c>
      <c r="K42" s="8" t="s">
        <v>3</v>
      </c>
      <c r="L42" s="8">
        <f>ROUND(((+L66+L65+L64+L63-L62+L61)/(L61+L63+L64+L65)),2)</f>
        <v>2.35</v>
      </c>
      <c r="M42" s="8" t="s">
        <v>3</v>
      </c>
      <c r="N42" s="31">
        <f>AVERAGE(D42,F42,H42,J42,L42)</f>
        <v>2.65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0.364</v>
      </c>
      <c r="E46" s="22"/>
      <c r="F46" s="21">
        <f>ROUND((F57+F59)/(F57+F59+F66+F63+F64+F65),3)</f>
        <v>0.317</v>
      </c>
      <c r="G46" s="22"/>
      <c r="H46" s="21">
        <f>ROUND((H57+H59)/(H57+H59+H66+H63+H64+H65),3)</f>
        <v>0.363</v>
      </c>
      <c r="I46" s="22"/>
      <c r="J46" s="21">
        <f>ROUND((J57+J59)/(J57+J59+J66+J63+J64+J65),3)</f>
        <v>0.342</v>
      </c>
      <c r="K46" s="22"/>
      <c r="L46" s="21">
        <f>ROUND((L57+L59)/(L57+L59+L66+L63+L64+L65),3)</f>
        <v>0.346</v>
      </c>
      <c r="N46" s="6">
        <f t="shared" si="0"/>
        <v>0.34640000000000004</v>
      </c>
    </row>
    <row r="47" spans="2:14" ht="18">
      <c r="B47" s="40" t="s">
        <v>115</v>
      </c>
      <c r="D47" s="14">
        <f>ROUND(((+D82+D83+D84+D85+D86-D87+D88-D90-D91)/(+D89-D87)),3)</f>
        <v>0.896</v>
      </c>
      <c r="E47" s="15"/>
      <c r="F47" s="14">
        <f>ROUND(((+F82+F83+F84+F85+F86-F87+F88-F90-F91)/(+F89-F87)),3)</f>
        <v>0.677</v>
      </c>
      <c r="G47" s="15"/>
      <c r="H47" s="14">
        <f>ROUND(((+H82+H83+H84+H85+H86-H87+H88-H90-H91)/(+H89-H87)),3)</f>
        <v>1.037</v>
      </c>
      <c r="I47" s="15"/>
      <c r="J47" s="14">
        <f>ROUND(((+J82+J83+J84+J85+J86-J87+J88-J90-J91)/(+J89-J87)),3)</f>
        <v>0.803</v>
      </c>
      <c r="K47" s="15"/>
      <c r="L47" s="14">
        <f>ROUND(((+L82+L83+L84+L85+L86-L87+L88-L90-L91)/(+L89-L87)),3)</f>
        <v>0.451</v>
      </c>
      <c r="N47" s="6">
        <f t="shared" si="0"/>
        <v>0.7727999999999999</v>
      </c>
    </row>
    <row r="48" spans="2:14" ht="18">
      <c r="B48" s="40" t="s">
        <v>116</v>
      </c>
      <c r="D48" s="14">
        <f>ROUND(((+D82+D83+D84+D85+D86-D87+D88)/(AVERAGE(D76,F76)+AVERAGE(D79,F79)+AVERAGE(D80,F80))),3)</f>
        <v>0.246</v>
      </c>
      <c r="E48" s="15"/>
      <c r="F48" s="14">
        <f>ROUND(((+F82+F83+F84+F85+F86-F87+F88)/(AVERAGE(F76,H76)+AVERAGE(F79,H79)+AVERAGE(F80,H80))),3)</f>
        <v>0.218</v>
      </c>
      <c r="G48" s="15"/>
      <c r="H48" s="14">
        <f>ROUND(((+H82+H83+H84+H85+H86-H87+H88)/(AVERAGE(H76,J76)+AVERAGE(H79,J79)+AVERAGE(H80,J80))),3)</f>
        <v>0.286</v>
      </c>
      <c r="I48" s="15"/>
      <c r="J48" s="14">
        <f>ROUND(((+J82+J83+J84+J85+J86-J87+J88)/(AVERAGE(J76,L76)+AVERAGE(J79,L79)+AVERAGE(J80,L80))),3)</f>
        <v>0.214</v>
      </c>
      <c r="K48" s="15"/>
      <c r="L48" s="14">
        <f>ROUND(((+L82+L83+L84+L85+L86-L87+L88)/(AVERAGE(L76,N76)+AVERAGE(L79,N79)+AVERAGE(L80,N80))),3)</f>
        <v>0.171</v>
      </c>
      <c r="N48" s="6">
        <f t="shared" si="0"/>
        <v>0.227</v>
      </c>
    </row>
    <row r="49" spans="2:15" ht="18">
      <c r="B49" s="40" t="s">
        <v>117</v>
      </c>
      <c r="D49" s="32">
        <f>ROUND(((+D82+D83+D84+D85+D86-D87+D88+D92)/D61),2)</f>
        <v>5.48</v>
      </c>
      <c r="E49" t="s">
        <v>3</v>
      </c>
      <c r="F49" s="32">
        <f>ROUND(((+F82+F83+F84+F85+F86-F87+F88+F92)/F61),2)</f>
        <v>5.25</v>
      </c>
      <c r="G49" t="s">
        <v>3</v>
      </c>
      <c r="H49" s="32">
        <f>ROUND(((+H82+H83+H84+H85+H86-H87+H88+H92)/H61),2)</f>
        <v>6.39</v>
      </c>
      <c r="I49" t="s">
        <v>3</v>
      </c>
      <c r="J49" s="32">
        <f>ROUND(((+J82+J83+J84+J85+J86-J87+J88+J92)/J61),2)</f>
        <v>5.15</v>
      </c>
      <c r="K49" t="s">
        <v>3</v>
      </c>
      <c r="L49" s="32">
        <f>ROUND(((+L82+L83+L84+L85+L86-L87+L88+L92)/L61),2)</f>
        <v>3.35</v>
      </c>
      <c r="M49" t="s">
        <v>3</v>
      </c>
      <c r="N49" s="33">
        <f t="shared" si="0"/>
        <v>5.1240000000000006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2.77</v>
      </c>
      <c r="E50" t="s">
        <v>3</v>
      </c>
      <c r="F50" s="32">
        <f>ROUND(((+F82+F83+F84+F85+F86-F87+F88-F91)/+F90),2)</f>
        <v>2.61</v>
      </c>
      <c r="G50" t="s">
        <v>3</v>
      </c>
      <c r="H50" s="32">
        <f>ROUND(((+H82+H83+H84+H85+H86-H87+H88-H91)/+H90),2)</f>
        <v>3.57</v>
      </c>
      <c r="I50" t="s">
        <v>3</v>
      </c>
      <c r="J50" s="32">
        <f>ROUND(((+J82+J83+J84+J85+J86-J87+J88-J91)/+J90),2)</f>
        <v>3.21</v>
      </c>
      <c r="K50" t="s">
        <v>3</v>
      </c>
      <c r="L50" s="32">
        <f>ROUND(((+L82+L83+L84+L85+L86-L87+L88-L91)/+L90),2)</f>
        <v>2.68</v>
      </c>
      <c r="M50" t="s">
        <v>3</v>
      </c>
      <c r="N50" s="33">
        <f t="shared" si="0"/>
        <v>2.968</v>
      </c>
      <c r="O50" t="s">
        <v>3</v>
      </c>
    </row>
    <row r="52" ht="15">
      <c r="A52" t="s">
        <v>4</v>
      </c>
    </row>
    <row r="54" spans="1:14" ht="15.75">
      <c r="A54" s="23" t="s">
        <v>92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2599.585</v>
      </c>
      <c r="E56" s="26"/>
      <c r="F56" s="26">
        <v>2260.199</v>
      </c>
      <c r="G56" s="26"/>
      <c r="H56" s="26">
        <v>2138.394</v>
      </c>
      <c r="I56" s="26"/>
      <c r="J56" s="26">
        <v>1482.534</v>
      </c>
      <c r="K56" s="26"/>
      <c r="L56" s="26">
        <v>2270.218</v>
      </c>
      <c r="M56" s="26"/>
      <c r="N56" s="26">
        <v>1417.533</v>
      </c>
    </row>
    <row r="57" spans="1:14" ht="15">
      <c r="A57" s="24" t="s">
        <v>23</v>
      </c>
      <c r="B57" s="24"/>
      <c r="C57" s="24"/>
      <c r="D57" s="26">
        <v>44.704</v>
      </c>
      <c r="E57" s="26"/>
      <c r="F57" s="26">
        <v>37.833</v>
      </c>
      <c r="G57" s="26"/>
      <c r="H57" s="26">
        <v>59.182</v>
      </c>
      <c r="I57" s="26"/>
      <c r="J57" s="26">
        <v>46.321</v>
      </c>
      <c r="K57" s="26"/>
      <c r="L57" s="26">
        <v>51.417</v>
      </c>
      <c r="M57" s="26"/>
      <c r="N57" s="26">
        <v>43.346</v>
      </c>
    </row>
    <row r="58" spans="1:14" ht="15">
      <c r="A58" s="24" t="s">
        <v>24</v>
      </c>
      <c r="B58" s="24"/>
      <c r="C58" s="24"/>
      <c r="D58" s="26">
        <v>2494.234</v>
      </c>
      <c r="E58" s="26"/>
      <c r="F58" s="26">
        <v>2136.523</v>
      </c>
      <c r="G58" s="26"/>
      <c r="H58" s="26">
        <v>2005.399</v>
      </c>
      <c r="I58" s="26"/>
      <c r="J58" s="26">
        <v>1357.506</v>
      </c>
      <c r="K58" s="26"/>
      <c r="L58" s="26">
        <v>2159.618</v>
      </c>
      <c r="M58" s="26"/>
      <c r="N58" s="26">
        <v>1301.696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128.748</v>
      </c>
      <c r="E60" s="26"/>
      <c r="F60" s="26">
        <v>129.99</v>
      </c>
      <c r="G60" s="26"/>
      <c r="H60" s="26">
        <v>153.375</v>
      </c>
      <c r="I60" s="26"/>
      <c r="J60" s="26">
        <v>145.51</v>
      </c>
      <c r="K60" s="26"/>
      <c r="L60" s="26">
        <v>169.105</v>
      </c>
      <c r="M60" s="26"/>
      <c r="N60" s="26">
        <v>139.334</v>
      </c>
    </row>
    <row r="61" spans="1:14" ht="15">
      <c r="A61" s="24" t="s">
        <v>27</v>
      </c>
      <c r="B61" s="24"/>
      <c r="C61" s="24"/>
      <c r="D61" s="26">
        <v>50.615</v>
      </c>
      <c r="E61" s="26"/>
      <c r="F61" s="26">
        <v>48.426</v>
      </c>
      <c r="G61" s="26"/>
      <c r="H61" s="26">
        <v>49.441</v>
      </c>
      <c r="I61" s="26"/>
      <c r="J61" s="26">
        <v>56.439</v>
      </c>
      <c r="K61" s="26"/>
      <c r="L61" s="26">
        <v>72.051</v>
      </c>
      <c r="M61" s="26"/>
      <c r="N61" s="26">
        <v>53.741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1.939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78.133</v>
      </c>
      <c r="E66" s="26"/>
      <c r="F66" s="26">
        <v>81.564</v>
      </c>
      <c r="G66" s="26"/>
      <c r="H66" s="26">
        <v>103.934</v>
      </c>
      <c r="I66" s="26"/>
      <c r="J66" s="26">
        <v>89.071</v>
      </c>
      <c r="K66" s="26"/>
      <c r="L66" s="26">
        <v>97.054</v>
      </c>
      <c r="M66" s="26"/>
      <c r="N66" s="26">
        <v>86.415</v>
      </c>
    </row>
    <row r="67" spans="1:14" ht="15">
      <c r="A67" s="24" t="s">
        <v>33</v>
      </c>
      <c r="B67" s="24"/>
      <c r="C67" s="24"/>
      <c r="D67" s="26">
        <v>2.06</v>
      </c>
      <c r="E67" s="26"/>
      <c r="F67" s="26">
        <v>2.19</v>
      </c>
      <c r="G67" s="26"/>
      <c r="H67" s="26">
        <v>2.88</v>
      </c>
      <c r="I67" s="26"/>
      <c r="J67" s="26">
        <v>2.51</v>
      </c>
      <c r="K67" s="26"/>
      <c r="L67" s="26">
        <v>2.74</v>
      </c>
      <c r="M67" s="26"/>
      <c r="N67" s="26">
        <v>2.44</v>
      </c>
    </row>
    <row r="68" spans="1:14" ht="15">
      <c r="A68" s="24" t="s">
        <v>34</v>
      </c>
      <c r="B68" s="24"/>
      <c r="C68" s="24"/>
      <c r="D68" s="26">
        <v>800.154</v>
      </c>
      <c r="E68" s="26"/>
      <c r="F68" s="26">
        <v>870.083</v>
      </c>
      <c r="G68" s="26"/>
      <c r="H68" s="26">
        <v>847.999</v>
      </c>
      <c r="I68" s="26"/>
      <c r="J68" s="26">
        <v>806.324</v>
      </c>
      <c r="K68" s="26"/>
      <c r="L68" s="26">
        <v>805.517</v>
      </c>
      <c r="M68" s="26"/>
      <c r="N68" s="26">
        <v>777.082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895.583</v>
      </c>
      <c r="E76" s="26"/>
      <c r="F76" s="26">
        <v>897.377</v>
      </c>
      <c r="G76" s="26"/>
      <c r="H76" s="26">
        <v>744.345</v>
      </c>
      <c r="I76" s="26"/>
      <c r="J76" s="26">
        <v>554.014</v>
      </c>
      <c r="K76" s="26"/>
      <c r="L76" s="26">
        <v>644.308</v>
      </c>
      <c r="M76" s="26"/>
      <c r="N76" s="26">
        <v>419.663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1695.737</v>
      </c>
      <c r="E78" s="26"/>
      <c r="F78" s="26">
        <v>1767.46</v>
      </c>
      <c r="G78" s="26"/>
      <c r="H78" s="26">
        <v>1592.344</v>
      </c>
      <c r="I78" s="26"/>
      <c r="J78" s="26">
        <v>1360.338</v>
      </c>
      <c r="K78" s="26"/>
      <c r="L78" s="26">
        <v>1449.825</v>
      </c>
      <c r="M78" s="26"/>
      <c r="N78" s="26">
        <v>1196.745</v>
      </c>
    </row>
    <row r="79" spans="1:14" ht="15">
      <c r="A79" s="24" t="s">
        <v>45</v>
      </c>
      <c r="B79" s="24"/>
      <c r="C79" s="24"/>
      <c r="D79" s="26">
        <v>0</v>
      </c>
      <c r="E79" s="26"/>
      <c r="F79" s="26">
        <v>0</v>
      </c>
      <c r="G79" s="26"/>
      <c r="H79" s="26">
        <v>0</v>
      </c>
      <c r="I79" s="26"/>
      <c r="J79" s="26">
        <v>90</v>
      </c>
      <c r="K79" s="26"/>
      <c r="L79" s="26">
        <v>100</v>
      </c>
      <c r="M79" s="26"/>
      <c r="N79" s="26">
        <v>0</v>
      </c>
    </row>
    <row r="80" spans="1:14" ht="15">
      <c r="A80" s="24" t="s">
        <v>46</v>
      </c>
      <c r="B80" s="24"/>
      <c r="C80" s="24"/>
      <c r="D80" s="26">
        <v>8.148</v>
      </c>
      <c r="E80" s="26"/>
      <c r="F80" s="26">
        <v>55.625</v>
      </c>
      <c r="G80" s="26"/>
      <c r="H80" s="26">
        <v>207.949</v>
      </c>
      <c r="I80" s="26"/>
      <c r="J80" s="26">
        <v>287.871</v>
      </c>
      <c r="K80" s="26"/>
      <c r="L80" s="26">
        <v>507.454</v>
      </c>
      <c r="M80" s="26"/>
      <c r="N80" s="26">
        <v>568.215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78.133</v>
      </c>
      <c r="E82" s="26"/>
      <c r="F82" s="26">
        <v>81.564</v>
      </c>
      <c r="G82" s="26"/>
      <c r="H82" s="26">
        <v>103.934</v>
      </c>
      <c r="I82" s="26"/>
      <c r="J82" s="26">
        <v>89.071</v>
      </c>
      <c r="K82" s="26"/>
      <c r="L82" s="26">
        <v>97.054</v>
      </c>
      <c r="M82" s="26"/>
      <c r="N82" s="26">
        <v>86.415</v>
      </c>
    </row>
    <row r="83" spans="1:14" ht="15">
      <c r="A83" s="24" t="s">
        <v>49</v>
      </c>
      <c r="B83" s="24"/>
      <c r="C83" s="24"/>
      <c r="D83" s="26">
        <v>116.226</v>
      </c>
      <c r="E83" s="26"/>
      <c r="F83" s="26">
        <v>125.212</v>
      </c>
      <c r="G83" s="26"/>
      <c r="H83" s="26">
        <v>116.773</v>
      </c>
      <c r="I83" s="26"/>
      <c r="J83" s="26">
        <v>103.305</v>
      </c>
      <c r="K83" s="26"/>
      <c r="L83" s="26">
        <v>100.881</v>
      </c>
      <c r="M83" s="26"/>
      <c r="N83" s="26">
        <v>105.726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20.227</v>
      </c>
      <c r="E85" s="26"/>
      <c r="F85" s="26">
        <v>18.122</v>
      </c>
      <c r="G85" s="26"/>
      <c r="H85" s="26">
        <v>26.204</v>
      </c>
      <c r="I85" s="26"/>
      <c r="J85" s="26">
        <v>43.339</v>
      </c>
      <c r="K85" s="26"/>
      <c r="L85" s="26">
        <v>-6.865</v>
      </c>
      <c r="M85" s="26"/>
      <c r="N85" s="26">
        <v>39.772</v>
      </c>
    </row>
    <row r="86" spans="1:14" ht="15">
      <c r="A86" s="24" t="s">
        <v>52</v>
      </c>
      <c r="B86" s="24"/>
      <c r="C86" s="24"/>
      <c r="D86" s="26">
        <v>-0.613</v>
      </c>
      <c r="E86" s="26"/>
      <c r="F86" s="26">
        <v>-1.119</v>
      </c>
      <c r="G86" s="26"/>
      <c r="H86" s="26">
        <v>-0.8</v>
      </c>
      <c r="I86" s="26"/>
      <c r="J86" s="26">
        <v>-0.659</v>
      </c>
      <c r="K86" s="26"/>
      <c r="L86" s="26">
        <v>0</v>
      </c>
      <c r="M86" s="26"/>
      <c r="N86" s="26">
        <v>-1.008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14.054</v>
      </c>
      <c r="E88" s="26"/>
      <c r="F88" s="26">
        <v>-16.033</v>
      </c>
      <c r="G88" s="26"/>
      <c r="H88" s="26">
        <v>23.331</v>
      </c>
      <c r="I88" s="26"/>
      <c r="J88" s="26">
        <v>-0.892</v>
      </c>
      <c r="K88" s="26"/>
      <c r="L88" s="26">
        <v>0.662</v>
      </c>
      <c r="M88" s="26"/>
      <c r="N88" s="26">
        <v>0</v>
      </c>
    </row>
    <row r="89" spans="1:14" ht="15">
      <c r="A89" s="24" t="s">
        <v>54</v>
      </c>
      <c r="B89" s="24"/>
      <c r="C89" s="24"/>
      <c r="D89" s="26">
        <v>162.758</v>
      </c>
      <c r="E89" s="26"/>
      <c r="F89" s="26">
        <v>189.389</v>
      </c>
      <c r="G89" s="26"/>
      <c r="H89" s="26">
        <v>187.151</v>
      </c>
      <c r="I89" s="26"/>
      <c r="J89" s="26">
        <v>200.852</v>
      </c>
      <c r="K89" s="26"/>
      <c r="L89" s="26">
        <v>266.184</v>
      </c>
      <c r="M89" s="26"/>
      <c r="N89" s="26">
        <v>247.724</v>
      </c>
    </row>
    <row r="90" spans="1:14" ht="15">
      <c r="A90" s="24" t="s">
        <v>55</v>
      </c>
      <c r="B90" s="24"/>
      <c r="C90" s="24"/>
      <c r="D90" s="26">
        <v>82.272</v>
      </c>
      <c r="E90" s="26"/>
      <c r="F90" s="26">
        <v>79.503</v>
      </c>
      <c r="G90" s="26"/>
      <c r="H90" s="26">
        <v>75.395</v>
      </c>
      <c r="I90" s="26"/>
      <c r="J90" s="26">
        <v>72.956</v>
      </c>
      <c r="K90" s="26"/>
      <c r="L90" s="26">
        <v>71.577</v>
      </c>
      <c r="M90" s="26"/>
      <c r="N90" s="26">
        <v>70.068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49.295</v>
      </c>
      <c r="E92" s="26"/>
      <c r="F92" s="26">
        <v>46.363</v>
      </c>
      <c r="G92" s="26"/>
      <c r="H92" s="26">
        <v>46.525</v>
      </c>
      <c r="I92" s="26"/>
      <c r="J92" s="26">
        <v>56.507</v>
      </c>
      <c r="K92" s="26"/>
      <c r="L92" s="26">
        <v>49.868</v>
      </c>
      <c r="M92" s="26"/>
      <c r="N92" s="26">
        <v>53.452</v>
      </c>
    </row>
    <row r="93" spans="1:14" ht="15">
      <c r="A93" s="24" t="s">
        <v>58</v>
      </c>
      <c r="B93" s="24"/>
      <c r="C93" s="24"/>
      <c r="D93" s="26">
        <v>15.334</v>
      </c>
      <c r="E93" s="26"/>
      <c r="F93" s="26">
        <v>37.264</v>
      </c>
      <c r="G93" s="26"/>
      <c r="H93" s="26">
        <v>6.433</v>
      </c>
      <c r="I93" s="26"/>
      <c r="J93" s="26">
        <v>-1.306</v>
      </c>
      <c r="K93" s="26"/>
      <c r="L93" s="26">
        <v>30.6</v>
      </c>
      <c r="M93" s="26"/>
      <c r="N93" s="26">
        <v>23.11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82.695</v>
      </c>
      <c r="E96" s="26"/>
      <c r="F96" s="26">
        <v>80.424</v>
      </c>
      <c r="G96" s="26"/>
      <c r="H96" s="26">
        <v>76.346</v>
      </c>
      <c r="I96" s="26"/>
      <c r="J96" s="26">
        <v>73.279</v>
      </c>
      <c r="K96" s="26"/>
      <c r="L96" s="26">
        <v>71.842</v>
      </c>
      <c r="M96" s="26"/>
      <c r="N96" s="26">
        <v>70.584</v>
      </c>
    </row>
    <row r="97" spans="1:14" ht="15">
      <c r="A97" s="24" t="s">
        <v>60</v>
      </c>
      <c r="B97" s="24"/>
      <c r="C97" s="24"/>
      <c r="D97" s="26">
        <v>2.175</v>
      </c>
      <c r="E97" s="26"/>
      <c r="F97" s="26">
        <v>2.15</v>
      </c>
      <c r="G97" s="26"/>
      <c r="H97" s="26">
        <v>2.11</v>
      </c>
      <c r="I97" s="26"/>
      <c r="J97" s="26">
        <v>2.07</v>
      </c>
      <c r="K97" s="26"/>
      <c r="L97" s="26">
        <v>2.03</v>
      </c>
      <c r="M97" s="26"/>
      <c r="N97" s="26">
        <v>1.99</v>
      </c>
    </row>
    <row r="98" spans="1:14" ht="15">
      <c r="A98" s="24" t="s">
        <v>61</v>
      </c>
      <c r="B98" s="24"/>
      <c r="C98" s="24"/>
      <c r="D98" s="26">
        <v>2.17</v>
      </c>
      <c r="E98" s="26"/>
      <c r="F98" s="26">
        <v>2.14</v>
      </c>
      <c r="G98" s="26"/>
      <c r="H98" s="26">
        <v>2.1</v>
      </c>
      <c r="I98" s="26"/>
      <c r="J98" s="26">
        <v>2.06</v>
      </c>
      <c r="K98" s="26"/>
      <c r="L98" s="26">
        <v>2.02</v>
      </c>
      <c r="M98" s="26"/>
      <c r="N98" s="26">
        <v>1.98</v>
      </c>
    </row>
    <row r="99" spans="1:14" ht="15">
      <c r="A99" s="24" t="s">
        <v>62</v>
      </c>
      <c r="B99" s="24"/>
      <c r="C99" s="24"/>
      <c r="D99" s="26">
        <v>45.52</v>
      </c>
      <c r="E99" s="26"/>
      <c r="F99" s="26">
        <v>46.03</v>
      </c>
      <c r="G99" s="26"/>
      <c r="H99" s="26">
        <v>45.25</v>
      </c>
      <c r="I99" s="26"/>
      <c r="J99" s="26">
        <v>40.45</v>
      </c>
      <c r="K99" s="26"/>
      <c r="L99" s="26">
        <v>44.625</v>
      </c>
      <c r="M99" s="26"/>
      <c r="N99" s="26">
        <v>46.938</v>
      </c>
    </row>
    <row r="100" spans="1:14" ht="15">
      <c r="A100" s="24" t="s">
        <v>63</v>
      </c>
      <c r="B100" s="24"/>
      <c r="C100" s="24"/>
      <c r="D100" s="26">
        <v>34.34</v>
      </c>
      <c r="E100" s="26"/>
      <c r="F100" s="26">
        <v>38.5</v>
      </c>
      <c r="G100" s="26"/>
      <c r="H100" s="26">
        <v>34.93</v>
      </c>
      <c r="I100" s="26"/>
      <c r="J100" s="26">
        <v>27.8</v>
      </c>
      <c r="K100" s="26"/>
      <c r="L100" s="26">
        <v>34.35</v>
      </c>
      <c r="M100" s="26"/>
      <c r="N100" s="26">
        <v>26.188</v>
      </c>
    </row>
    <row r="101" spans="1:14" ht="15">
      <c r="A101" s="24" t="s">
        <v>64</v>
      </c>
      <c r="B101" s="24"/>
      <c r="C101" s="24"/>
      <c r="D101" s="26">
        <v>35.07</v>
      </c>
      <c r="E101" s="26"/>
      <c r="F101" s="26">
        <v>43.95</v>
      </c>
      <c r="G101" s="26"/>
      <c r="H101" s="26">
        <v>42.04</v>
      </c>
      <c r="I101" s="26"/>
      <c r="J101" s="26">
        <v>38.65</v>
      </c>
      <c r="K101" s="26"/>
      <c r="L101" s="26">
        <v>37.93</v>
      </c>
      <c r="M101" s="26"/>
      <c r="N101" s="26">
        <v>44.75</v>
      </c>
    </row>
    <row r="102" spans="1:14" ht="15">
      <c r="A102" s="24" t="s">
        <v>65</v>
      </c>
      <c r="B102" s="24"/>
      <c r="C102" s="24"/>
      <c r="D102" s="26">
        <v>38.157</v>
      </c>
      <c r="E102" s="26"/>
      <c r="F102" s="26">
        <v>37.734</v>
      </c>
      <c r="G102" s="26"/>
      <c r="H102" s="26">
        <v>36.69</v>
      </c>
      <c r="I102" s="26"/>
      <c r="J102" s="26">
        <v>35.459</v>
      </c>
      <c r="K102" s="26"/>
      <c r="L102" s="26">
        <v>35.399</v>
      </c>
      <c r="M102" s="26"/>
      <c r="N102" s="26">
        <v>35.296</v>
      </c>
    </row>
    <row r="103" spans="1:14" ht="15">
      <c r="A103" s="24" t="s">
        <v>106</v>
      </c>
      <c r="B103" s="24"/>
      <c r="C103" s="24"/>
      <c r="D103" s="26">
        <v>-148.466</v>
      </c>
      <c r="E103" s="26"/>
      <c r="F103" s="26">
        <v>-65.307</v>
      </c>
      <c r="G103" s="26"/>
      <c r="H103" s="26">
        <v>-41.755</v>
      </c>
      <c r="I103" s="26"/>
      <c r="J103" s="26">
        <v>-10.996</v>
      </c>
      <c r="K103" s="26"/>
      <c r="L103" s="26">
        <v>-0.509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7">
        <f>D67/D94</f>
        <v>2.06</v>
      </c>
      <c r="F105" s="7">
        <f>F67/F94</f>
        <v>2.19</v>
      </c>
      <c r="H105" s="7">
        <f>H67/H94</f>
        <v>2.88</v>
      </c>
      <c r="J105" s="7">
        <f>J67/J94</f>
        <v>2.51</v>
      </c>
      <c r="L105" s="7">
        <f>L67/L94</f>
        <v>2.74</v>
      </c>
      <c r="N105" s="7">
        <f>N67/N94</f>
        <v>2.44</v>
      </c>
    </row>
    <row r="106" spans="2:14" ht="15">
      <c r="B106" t="s">
        <v>60</v>
      </c>
      <c r="D106" s="7">
        <f>D97/D94</f>
        <v>2.175</v>
      </c>
      <c r="F106" s="7">
        <f>F97/F94</f>
        <v>2.15</v>
      </c>
      <c r="H106" s="7">
        <f>H97/H94</f>
        <v>2.11</v>
      </c>
      <c r="J106" s="7">
        <f>J97/J94</f>
        <v>2.07</v>
      </c>
      <c r="L106" s="7">
        <f>L97/L94</f>
        <v>2.03</v>
      </c>
      <c r="N106" s="7">
        <f>N97/N94</f>
        <v>1.99</v>
      </c>
    </row>
    <row r="107" spans="2:14" ht="15">
      <c r="B107" t="s">
        <v>61</v>
      </c>
      <c r="D107" s="7">
        <f>D98/D94</f>
        <v>2.17</v>
      </c>
      <c r="F107" s="7">
        <f>F98/F94</f>
        <v>2.14</v>
      </c>
      <c r="H107" s="7">
        <f>H98/H94</f>
        <v>2.1</v>
      </c>
      <c r="J107" s="7">
        <f>J98/J94</f>
        <v>2.06</v>
      </c>
      <c r="L107" s="7">
        <f>L98/L94</f>
        <v>2.02</v>
      </c>
      <c r="N107" s="7">
        <f>N98/N94</f>
        <v>1.98</v>
      </c>
    </row>
    <row r="108" spans="2:14" ht="15">
      <c r="B108" t="s">
        <v>62</v>
      </c>
      <c r="D108" s="7">
        <f>D99/D94</f>
        <v>45.52</v>
      </c>
      <c r="F108" s="7">
        <f>F99/F94</f>
        <v>46.03</v>
      </c>
      <c r="H108" s="7">
        <f>H99/H94</f>
        <v>45.25</v>
      </c>
      <c r="J108" s="7">
        <f>J99/J94</f>
        <v>40.45</v>
      </c>
      <c r="L108" s="7">
        <f>L99/L94</f>
        <v>44.625</v>
      </c>
      <c r="N108" s="7">
        <f>N99/N94</f>
        <v>46.938</v>
      </c>
    </row>
    <row r="109" spans="2:14" ht="15">
      <c r="B109" t="s">
        <v>63</v>
      </c>
      <c r="D109" s="7">
        <f>D100/D94</f>
        <v>34.34</v>
      </c>
      <c r="F109" s="7">
        <f>F100/F94</f>
        <v>38.5</v>
      </c>
      <c r="H109" s="7">
        <f>H100/H94</f>
        <v>34.93</v>
      </c>
      <c r="J109" s="7">
        <f>J100/J94</f>
        <v>27.8</v>
      </c>
      <c r="L109" s="7">
        <f>L100/L94</f>
        <v>34.35</v>
      </c>
      <c r="N109" s="7">
        <f>N100/N94</f>
        <v>26.188</v>
      </c>
    </row>
    <row r="110" spans="2:14" ht="15">
      <c r="B110" t="s">
        <v>64</v>
      </c>
      <c r="D110" s="7">
        <f>D101/D94</f>
        <v>35.07</v>
      </c>
      <c r="F110" s="7">
        <f>F101/F94</f>
        <v>43.95</v>
      </c>
      <c r="H110" s="7">
        <f>H101/H94</f>
        <v>42.04</v>
      </c>
      <c r="J110" s="7">
        <f>J101/J94</f>
        <v>38.65</v>
      </c>
      <c r="L110" s="7">
        <f>L101/L94</f>
        <v>37.93</v>
      </c>
      <c r="N110" s="7">
        <f>N101/N94</f>
        <v>44.75</v>
      </c>
    </row>
    <row r="111" spans="2:14" ht="15">
      <c r="B111" t="s">
        <v>65</v>
      </c>
      <c r="D111" s="17">
        <f>D102*D94</f>
        <v>38.157</v>
      </c>
      <c r="E111" s="17"/>
      <c r="F111" s="17">
        <f>F102*F94</f>
        <v>37.734</v>
      </c>
      <c r="G111" s="17"/>
      <c r="H111" s="17">
        <f>H102*H94</f>
        <v>36.69</v>
      </c>
      <c r="I111" s="17"/>
      <c r="J111" s="17">
        <f>J102*J94</f>
        <v>35.459</v>
      </c>
      <c r="K111" s="17"/>
      <c r="L111" s="17">
        <f>L102*L94</f>
        <v>35.399</v>
      </c>
      <c r="M111" s="17"/>
      <c r="N111" s="17">
        <f>N102*N94</f>
        <v>35.296</v>
      </c>
    </row>
    <row r="112" spans="2:14" ht="15">
      <c r="B112" t="s">
        <v>66</v>
      </c>
      <c r="D112" s="7">
        <f>ROUND(D68/D111,2)</f>
        <v>20.97</v>
      </c>
      <c r="F112" s="7">
        <f>ROUND(F68/F111,2)</f>
        <v>23.06</v>
      </c>
      <c r="H112" s="7">
        <f>ROUND(H68/H111,2)</f>
        <v>23.11</v>
      </c>
      <c r="J112" s="7">
        <f>ROUND(J68/J111,2)</f>
        <v>22.74</v>
      </c>
      <c r="L112" s="7">
        <f>ROUND(L68/L111,2)</f>
        <v>22.76</v>
      </c>
      <c r="N112" s="7">
        <f>ROUND(N68/N111,2)</f>
        <v>22.02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PINNACLE WEST CAPITAL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6253.246</v>
      </c>
      <c r="F8" s="41">
        <f>F78+F79+F81-F103</f>
        <v>6174.891</v>
      </c>
      <c r="H8" s="41">
        <f>H78+H79+H81-H103</f>
        <v>6191.985000000001</v>
      </c>
      <c r="J8" s="41">
        <f>J78+J79+J81-J103</f>
        <v>5940.155</v>
      </c>
      <c r="L8" s="41">
        <f>L78+L79+L81-L103</f>
        <v>5363.106</v>
      </c>
    </row>
    <row r="9" spans="2:12" ht="15">
      <c r="B9" t="s">
        <v>5</v>
      </c>
      <c r="D9" s="12">
        <f>D80</f>
        <v>15.673</v>
      </c>
      <c r="F9" s="12">
        <f>F80</f>
        <v>71.03</v>
      </c>
      <c r="H9" s="12">
        <f>H80</f>
        <v>86.081</v>
      </c>
      <c r="J9" s="12">
        <f>J80</f>
        <v>102.183</v>
      </c>
      <c r="L9" s="12">
        <f>L80</f>
        <v>405.762</v>
      </c>
    </row>
    <row r="10" spans="2:12" ht="15.75" thickBot="1">
      <c r="B10" t="s">
        <v>7</v>
      </c>
      <c r="D10" s="13">
        <f>D8+D9</f>
        <v>6268.919</v>
      </c>
      <c r="F10" s="13">
        <f>F8+F9</f>
        <v>6245.920999999999</v>
      </c>
      <c r="H10" s="13">
        <f>H8+H9</f>
        <v>6278.066000000001</v>
      </c>
      <c r="J10" s="13">
        <f>J8+J9</f>
        <v>6042.338</v>
      </c>
      <c r="L10" s="13">
        <f>L8+L9</f>
        <v>5768.8679999999995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19</v>
      </c>
      <c r="E13" s="8" t="s">
        <v>3</v>
      </c>
      <c r="F13" s="36">
        <f>ROUND(AVERAGE(F108:F109)/F105,0)</f>
        <v>16</v>
      </c>
      <c r="G13" s="8" t="s">
        <v>3</v>
      </c>
      <c r="H13" s="36">
        <f>ROUND(AVERAGE(H108:H109)/H105,0)</f>
        <v>14</v>
      </c>
      <c r="I13" s="8" t="s">
        <v>3</v>
      </c>
      <c r="J13" s="36">
        <f>ROUND(AVERAGE(J108:J109)/J105,0)</f>
        <v>14</v>
      </c>
      <c r="K13" s="8" t="s">
        <v>3</v>
      </c>
      <c r="L13" s="36">
        <f>ROUND(AVERAGE(L108:L109)/L105,0)</f>
        <v>11</v>
      </c>
      <c r="M13" s="8" t="s">
        <v>3</v>
      </c>
      <c r="N13" s="37">
        <f>AVERAGE(D13,F13,H13,J13,L13)</f>
        <v>14.8</v>
      </c>
      <c r="O13" s="8" t="s">
        <v>3</v>
      </c>
    </row>
    <row r="14" spans="2:14" ht="15">
      <c r="B14" t="s">
        <v>20</v>
      </c>
      <c r="D14" s="3">
        <f>ROUND(AVERAGE(D108:D109)/AVERAGE(D112,F112),3)</f>
        <v>1.296</v>
      </c>
      <c r="E14" s="3"/>
      <c r="F14" s="3">
        <f>ROUND(AVERAGE(F108:F109)/AVERAGE(F112,H112),3)</f>
        <v>1.301</v>
      </c>
      <c r="G14" s="3"/>
      <c r="H14" s="3">
        <f>ROUND(AVERAGE(H108:H109)/AVERAGE(H112,J112),3)</f>
        <v>1.139</v>
      </c>
      <c r="I14" s="3"/>
      <c r="J14" s="3">
        <f>ROUND(AVERAGE(J108:J109)/AVERAGE(J112,L112),3)</f>
        <v>1.161</v>
      </c>
      <c r="K14" s="3"/>
      <c r="L14" s="3">
        <f>ROUND(AVERAGE(L108:L109)/AVERAGE(L112,N112),3)</f>
        <v>1.535</v>
      </c>
      <c r="M14" s="3"/>
      <c r="N14" s="6">
        <f>AVERAGE(D14,F14,H14,J14,L14)</f>
        <v>1.2864</v>
      </c>
    </row>
    <row r="15" spans="2:14" ht="15">
      <c r="B15" t="s">
        <v>9</v>
      </c>
      <c r="D15" s="3">
        <f>ROUND(D106/AVERAGE(D108:D109),3)</f>
        <v>0.045</v>
      </c>
      <c r="E15" s="3"/>
      <c r="F15" s="3">
        <f>ROUND(F106/AVERAGE(F108:F109),3)</f>
        <v>0.044</v>
      </c>
      <c r="G15" s="3"/>
      <c r="H15" s="3">
        <f>ROUND(H106/AVERAGE(H108:H109),3)</f>
        <v>0.05</v>
      </c>
      <c r="I15" s="3"/>
      <c r="J15" s="3">
        <f>ROUND(J106/AVERAGE(J108:J109),3)</f>
        <v>0.048</v>
      </c>
      <c r="K15" s="3"/>
      <c r="L15" s="3">
        <f>ROUND(L106/AVERAGE(L108:L109),3)</f>
        <v>0.035</v>
      </c>
      <c r="M15" s="3"/>
      <c r="N15" s="6">
        <f>AVERAGE(D15,F15,H15,J15,L15)</f>
        <v>0.0444</v>
      </c>
    </row>
    <row r="16" spans="2:14" ht="15">
      <c r="B16" t="s">
        <v>10</v>
      </c>
      <c r="D16" s="3">
        <f>ROUND(D96/D66,3)</f>
        <v>0.837</v>
      </c>
      <c r="E16" s="3"/>
      <c r="F16" s="3">
        <f>ROUND(F96/F66,3)</f>
        <v>0.709</v>
      </c>
      <c r="G16" s="3"/>
      <c r="H16" s="3">
        <f>ROUND(H96/H66,3)</f>
        <v>0.683</v>
      </c>
      <c r="I16" s="3"/>
      <c r="J16" s="3">
        <f>ROUND(J96/J66,3)</f>
        <v>0.64</v>
      </c>
      <c r="K16" s="3"/>
      <c r="L16" s="3">
        <f>ROUND(L96/L66,3)</f>
        <v>0.395</v>
      </c>
      <c r="M16" s="3"/>
      <c r="N16" s="6">
        <f>AVERAGE(D16,F16,H16,J16,L16)</f>
        <v>0.6528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0.479</v>
      </c>
      <c r="E20" s="3"/>
      <c r="F20" s="3">
        <f>ROUND((+F76+F79)/F8,3)</f>
        <v>0.519</v>
      </c>
      <c r="G20" s="3"/>
      <c r="H20" s="3">
        <f>ROUND((+H76+H79)/H8,3)</f>
        <v>0.537</v>
      </c>
      <c r="I20" s="3"/>
      <c r="J20" s="3">
        <f>ROUND((+J76+J79)/J8,3)</f>
        <v>0.532</v>
      </c>
      <c r="K20" s="3"/>
      <c r="L20" s="3">
        <f>ROUND((+L76+L79)/L8,3)</f>
        <v>0.522</v>
      </c>
      <c r="M20" s="3"/>
      <c r="N20" s="6">
        <f>AVERAGE(D20,F20,H20,J20,L20)</f>
        <v>0.5178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2:14" ht="18">
      <c r="B22" s="39" t="s">
        <v>109</v>
      </c>
      <c r="D22" s="4">
        <f>ROUND((D68-D103)/D8,3)</f>
        <v>0.521</v>
      </c>
      <c r="E22" s="3"/>
      <c r="F22" s="4">
        <f>ROUND((F68-F103)/F8,3)</f>
        <v>0.481</v>
      </c>
      <c r="G22" s="3"/>
      <c r="H22" s="4">
        <f>ROUND((H68-H103)/H8,3)</f>
        <v>0.463</v>
      </c>
      <c r="I22" s="3"/>
      <c r="J22" s="4">
        <f>ROUND((J68-J103)/J8,3)</f>
        <v>0.468</v>
      </c>
      <c r="K22" s="3"/>
      <c r="L22" s="4">
        <f>ROUND((L68-L103)/L8,3)</f>
        <v>0.478</v>
      </c>
      <c r="M22" s="3"/>
      <c r="N22" s="9">
        <f>AVERAGE(D22,F22,H22,J22,L22)</f>
        <v>0.4822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0.48</v>
      </c>
      <c r="E25" s="3"/>
      <c r="F25" s="3">
        <f>ROUND((+F76+F79+F80)/F10,3)</f>
        <v>0.524</v>
      </c>
      <c r="G25" s="3"/>
      <c r="H25" s="3">
        <f>ROUND((+H76+H79+H80)/H10,3)</f>
        <v>0.543</v>
      </c>
      <c r="I25" s="3"/>
      <c r="J25" s="3">
        <f>ROUND((+J76+J79+J80)/J10,3)</f>
        <v>0.54</v>
      </c>
      <c r="K25" s="3"/>
      <c r="L25" s="3">
        <f>ROUND((+L76+L79+L80)/L10,3)</f>
        <v>0.556</v>
      </c>
      <c r="M25" s="3"/>
      <c r="N25" s="6">
        <f>AVERAGE(D25,F25,H25,J25,L25)</f>
        <v>0.5286000000000001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2:14" ht="18">
      <c r="B27" s="39" t="s">
        <v>109</v>
      </c>
      <c r="D27" s="4">
        <f>ROUND((D68-D103)/D10,3)</f>
        <v>0.52</v>
      </c>
      <c r="E27" s="3"/>
      <c r="F27" s="4">
        <f>ROUND((F68-F103)/F10,3)</f>
        <v>0.476</v>
      </c>
      <c r="G27" s="3"/>
      <c r="H27" s="4">
        <f>ROUND((H68-H103)/H10,3)</f>
        <v>0.457</v>
      </c>
      <c r="I27" s="3"/>
      <c r="J27" s="4">
        <f>ROUND((J68-J103)/J10,3)</f>
        <v>0.46</v>
      </c>
      <c r="K27" s="3"/>
      <c r="L27" s="4">
        <f>ROUND((L68-L103)/L10,3)</f>
        <v>0.444</v>
      </c>
      <c r="M27" s="3"/>
      <c r="N27" s="9">
        <f>AVERAGE(D27,F27,H27,J27,L27)</f>
        <v>0.47140000000000004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0.072</v>
      </c>
      <c r="E30" s="3"/>
      <c r="F30" s="3">
        <f>ROUND(+F66/(((F68-F103)+(H68-H103))/2),3)</f>
        <v>0.081</v>
      </c>
      <c r="G30" s="3"/>
      <c r="H30" s="3">
        <f>ROUND(+H66/(((H68-H103)+(J68-J103))/2),3)</f>
        <v>0.082</v>
      </c>
      <c r="I30" s="3"/>
      <c r="J30" s="3">
        <f>ROUND(+J66/(((J68-J103)+(L68-L103))/2),3)</f>
        <v>0.081</v>
      </c>
      <c r="K30" s="3"/>
      <c r="L30" s="3">
        <f>ROUND(+L66/(((L68-L103)+(N68))/2),3)</f>
        <v>0.132</v>
      </c>
      <c r="M30" s="3"/>
      <c r="N30" s="6">
        <f>AVERAGE(D30,F30,H30,J30,L30)</f>
        <v>0.0896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0.781</v>
      </c>
      <c r="E32" s="3"/>
      <c r="F32" s="3">
        <f>ROUND((+F58-F57)/F56,3)</f>
        <v>0.825</v>
      </c>
      <c r="G32" s="3"/>
      <c r="H32" s="3">
        <f>ROUND((+H58-H57)/H56,3)</f>
        <v>0.829</v>
      </c>
      <c r="I32" s="3"/>
      <c r="J32" s="3">
        <f>ROUND((+J58-J57)/J56,3)</f>
        <v>0.804</v>
      </c>
      <c r="K32" s="3"/>
      <c r="L32" s="3">
        <f>ROUND((+L58-L57)/L56,3)</f>
        <v>0.852</v>
      </c>
      <c r="M32" s="3"/>
      <c r="N32" s="6">
        <f>AVERAGE(D32,F32,H32,J32,L32)</f>
        <v>0.8182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2.89</v>
      </c>
      <c r="E35" s="8" t="s">
        <v>3</v>
      </c>
      <c r="F35" s="8">
        <f>ROUND(((+F66+F65+F64+F63+F61+F59+F57)/F61),2)</f>
        <v>2.86</v>
      </c>
      <c r="G35" s="8" t="s">
        <v>3</v>
      </c>
      <c r="H35" s="8">
        <f>ROUND(((+H66+H65+H64+H63+H61+H59+H57)/H61),2)</f>
        <v>2.64</v>
      </c>
      <c r="I35" s="8" t="s">
        <v>3</v>
      </c>
      <c r="J35" s="8">
        <f>ROUND(((+J66+J65+J64+J63+J61+J59+J57)/J61),2)</f>
        <v>2.88</v>
      </c>
      <c r="K35" s="8" t="s">
        <v>3</v>
      </c>
      <c r="L35" s="8">
        <f>ROUND(((+L66+L65+L64+L63+L61+L59+L57)/L61),2)</f>
        <v>4.08</v>
      </c>
      <c r="M35" s="8" t="s">
        <v>3</v>
      </c>
      <c r="N35" s="31">
        <f>AVERAGE(D35,F35,H35,J35,L35)</f>
        <v>3.07</v>
      </c>
      <c r="O35" t="s">
        <v>3</v>
      </c>
    </row>
    <row r="36" spans="2:15" ht="15">
      <c r="B36" t="s">
        <v>21</v>
      </c>
      <c r="D36" s="8">
        <f>ROUND(((+D66+D65+D64+D63+D61)/(D61)),2)</f>
        <v>2.21</v>
      </c>
      <c r="E36" s="8" t="s">
        <v>3</v>
      </c>
      <c r="F36" s="8">
        <f>ROUND(((+F66+F65+F64+F63+F61)/(F61)),2)</f>
        <v>2.2</v>
      </c>
      <c r="G36" s="8" t="s">
        <v>3</v>
      </c>
      <c r="H36" s="8">
        <f>ROUND(((+H66+H65+H64+H63+H61)/(H61)),2)</f>
        <v>2.13</v>
      </c>
      <c r="I36" s="8" t="s">
        <v>3</v>
      </c>
      <c r="J36" s="8">
        <f>ROUND(((+J66+J65+J64+J63+J61)/(J61)),2)</f>
        <v>2.14</v>
      </c>
      <c r="K36" s="8" t="s">
        <v>3</v>
      </c>
      <c r="L36" s="8">
        <f>ROUND(((+L66+L65+L64+L63+L61)/(L61)),2)</f>
        <v>2.86</v>
      </c>
      <c r="M36" s="8" t="s">
        <v>3</v>
      </c>
      <c r="N36" s="31">
        <f>AVERAGE(D36,F36,H36,J36,L36)</f>
        <v>2.308</v>
      </c>
      <c r="O36" t="s">
        <v>3</v>
      </c>
    </row>
    <row r="37" spans="2:15" ht="15">
      <c r="B37" t="s">
        <v>14</v>
      </c>
      <c r="D37" s="8">
        <f>ROUND(((+D66+D65+D64+D63+D61)/(D61+D63+D64+D65)),2)</f>
        <v>2.21</v>
      </c>
      <c r="E37" s="8" t="s">
        <v>3</v>
      </c>
      <c r="F37" s="8">
        <f>ROUND(((+F66+F65+F64+F63+F61)/(F61+F63+F64+F65)),2)</f>
        <v>2.2</v>
      </c>
      <c r="G37" s="8" t="s">
        <v>3</v>
      </c>
      <c r="H37" s="8">
        <f>ROUND(((+H66+H65+H64+H63+H61)/(H61+H63+H64+H65)),2)</f>
        <v>2.13</v>
      </c>
      <c r="I37" s="8" t="s">
        <v>3</v>
      </c>
      <c r="J37" s="8">
        <f>ROUND(((+J66+J65+J64+J63+J61)/(J61+J63+J64+J65)),2)</f>
        <v>2.14</v>
      </c>
      <c r="K37" s="8" t="s">
        <v>3</v>
      </c>
      <c r="L37" s="8">
        <f>ROUND(((+L66+L65+L64+L63+L61)/(L61+L63+L64+L65)),2)</f>
        <v>2.86</v>
      </c>
      <c r="M37" s="8" t="s">
        <v>3</v>
      </c>
      <c r="N37" s="31">
        <f>AVERAGE(D37,F37,H37,J37,L37)</f>
        <v>2.308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2.77</v>
      </c>
      <c r="E40" s="8" t="s">
        <v>3</v>
      </c>
      <c r="F40" s="8">
        <f>ROUND(((+F66+F65+F64+F63-F62+F61+F59+F57)/F61),2)</f>
        <v>2.75</v>
      </c>
      <c r="G40" s="8" t="s">
        <v>3</v>
      </c>
      <c r="H40" s="8">
        <f>ROUND(((+H66+H65+H64+H63-H62+H61+H59+H57)/H61),2)</f>
        <v>2.43</v>
      </c>
      <c r="I40" s="8" t="s">
        <v>3</v>
      </c>
      <c r="J40" s="8">
        <f>ROUND(((+J66+J65+J64+J63-J62+J61+J59+J57)/J61),2)</f>
        <v>2.64</v>
      </c>
      <c r="K40" s="8" t="s">
        <v>3</v>
      </c>
      <c r="L40" s="8">
        <f>ROUND(((+L66+L65+L64+L63-L62+L61+L59+L57)/L61),2)</f>
        <v>3.8</v>
      </c>
      <c r="M40" s="8" t="s">
        <v>3</v>
      </c>
      <c r="N40" s="31">
        <f>AVERAGE(D40,F40,H40,J40,L40)</f>
        <v>2.878</v>
      </c>
      <c r="O40" t="s">
        <v>3</v>
      </c>
    </row>
    <row r="41" spans="2:15" ht="15">
      <c r="B41" t="s">
        <v>21</v>
      </c>
      <c r="D41" s="8">
        <f>ROUND(((+D66+D65+D64+D63-D62+D61)/D61),2)</f>
        <v>2.08</v>
      </c>
      <c r="E41" s="8" t="s">
        <v>3</v>
      </c>
      <c r="F41" s="8">
        <f>ROUND(((+F66+F65+F64+F63-F62+F61)/F61),2)</f>
        <v>2.09</v>
      </c>
      <c r="G41" s="8" t="s">
        <v>3</v>
      </c>
      <c r="H41" s="8">
        <f>ROUND(((+H66+H65+H64+H63-H62+H61)/H61),2)</f>
        <v>1.91</v>
      </c>
      <c r="I41" s="8" t="s">
        <v>3</v>
      </c>
      <c r="J41" s="8">
        <f>ROUND(((+J66+J65+J64+J63-J62+J61)/J61),2)</f>
        <v>1.91</v>
      </c>
      <c r="K41" s="8" t="s">
        <v>3</v>
      </c>
      <c r="L41" s="8">
        <f>ROUND(((+L66+L65+L64+L63-L62+L61)/L61),2)</f>
        <v>2.59</v>
      </c>
      <c r="M41" s="8" t="s">
        <v>3</v>
      </c>
      <c r="N41" s="31">
        <f>AVERAGE(D41,F41,H41,J41,L41)</f>
        <v>2.116</v>
      </c>
      <c r="O41" t="s">
        <v>3</v>
      </c>
    </row>
    <row r="42" spans="2:15" ht="15">
      <c r="B42" t="s">
        <v>14</v>
      </c>
      <c r="D42" s="8">
        <f>ROUND(((+D66+D65+D64+D63-D62+D61)/(D61+D63+D64+D65)),2)</f>
        <v>2.08</v>
      </c>
      <c r="E42" s="8" t="s">
        <v>3</v>
      </c>
      <c r="F42" s="8">
        <f>ROUND(((+F66+F65+F64+F63-F62+F61)/(F61+F63+F64+F65)),2)</f>
        <v>2.09</v>
      </c>
      <c r="G42" s="8" t="s">
        <v>3</v>
      </c>
      <c r="H42" s="8">
        <f>ROUND(((+H66+H65+H64+H63-H62+H61)/(H61+H63+H64+H65)),2)</f>
        <v>1.91</v>
      </c>
      <c r="I42" s="8" t="s">
        <v>3</v>
      </c>
      <c r="J42" s="8">
        <f>ROUND(((+J66+J65+J64+J63-J62+J61)/(J61+J63+J64+J65)),2)</f>
        <v>1.91</v>
      </c>
      <c r="K42" s="8" t="s">
        <v>3</v>
      </c>
      <c r="L42" s="8">
        <f>ROUND(((+L66+L65+L64+L63-L62+L61)/(L61+L63+L64+L65)),2)</f>
        <v>2.59</v>
      </c>
      <c r="M42" s="8" t="s">
        <v>3</v>
      </c>
      <c r="N42" s="31">
        <f>AVERAGE(D42,F42,H42,J42,L42)</f>
        <v>2.116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0.104</v>
      </c>
      <c r="E45" s="14"/>
      <c r="F45" s="14">
        <f>ROUND(F62/F66,3)</f>
        <v>0.09</v>
      </c>
      <c r="G45" s="14"/>
      <c r="H45" s="14">
        <f>ROUND(H62/H66,3)</f>
        <v>0.189</v>
      </c>
      <c r="I45" s="14"/>
      <c r="J45" s="14">
        <f>ROUND(J62/J66,3)</f>
        <v>0.205</v>
      </c>
      <c r="K45" s="14"/>
      <c r="L45" s="14">
        <f>ROUND(L62/L66,3)</f>
        <v>0.146</v>
      </c>
      <c r="M45" s="3"/>
      <c r="N45" s="6">
        <f aca="true" t="shared" si="0" ref="N45:N50">AVERAGE(D45,F45,H45,J45,L45)</f>
        <v>0.14679999999999999</v>
      </c>
    </row>
    <row r="46" spans="2:14" ht="15">
      <c r="B46" t="s">
        <v>17</v>
      </c>
      <c r="D46" s="21">
        <f>ROUND((D57+D59)/(D57+D59+D66+D63+D64+D65),3)</f>
        <v>0.362</v>
      </c>
      <c r="E46" s="22"/>
      <c r="F46" s="21">
        <f>ROUND((F57+F59)/(F57+F59+F66+F63+F64+F65),3)</f>
        <v>0.354</v>
      </c>
      <c r="G46" s="22"/>
      <c r="H46" s="21">
        <f>ROUND((H57+H59)/(H57+H59+H66+H63+H64+H65),3)</f>
        <v>0.314</v>
      </c>
      <c r="I46" s="22"/>
      <c r="J46" s="21">
        <f>ROUND((J57+J59)/(J57+J59+J66+J63+J64+J65),3)</f>
        <v>0.391</v>
      </c>
      <c r="K46" s="22"/>
      <c r="L46" s="21">
        <f>ROUND((L57+L59)/(L57+L59+L66+L63+L64+L65),3)</f>
        <v>0.395</v>
      </c>
      <c r="N46" s="6">
        <f t="shared" si="0"/>
        <v>0.3632</v>
      </c>
    </row>
    <row r="47" spans="2:14" ht="18">
      <c r="B47" s="40" t="s">
        <v>115</v>
      </c>
      <c r="D47" s="14">
        <f>ROUND(((+D82+D83+D84+D85+D86-D87+D88-D90-D91)/(+D89-D87)),3)</f>
        <v>0.663</v>
      </c>
      <c r="E47" s="15"/>
      <c r="F47" s="14">
        <f>ROUND(((+F82+F83+F84+F85+F86-F87+F88-F90-F91)/(+F89-F87)),3)</f>
        <v>0.653</v>
      </c>
      <c r="G47" s="15"/>
      <c r="H47" s="14">
        <f>ROUND(((+H82+H83+H84+H85+H86-H87+H88-H90-H91)/(+H89-H87)),3)</f>
        <v>0.865</v>
      </c>
      <c r="I47" s="15"/>
      <c r="J47" s="14">
        <f>ROUND(((+J82+J83+J84+J85+J86-J87+J88-J90-J91)/(+J89-J87)),3)</f>
        <v>0.85</v>
      </c>
      <c r="K47" s="15"/>
      <c r="L47" s="14">
        <f>ROUND(((+L82+L83+L84+L85+L86-L87+L88-L90-L91)/(+L89-L87)),3)</f>
        <v>0.464</v>
      </c>
      <c r="N47" s="6">
        <f t="shared" si="0"/>
        <v>0.6990000000000001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0.196</v>
      </c>
      <c r="E48" s="15"/>
      <c r="F48" s="14">
        <f>ROUND(((+F82+F83+F84+F85+F86-F87+F88)/(AVERAGE(F76,H76)+AVERAGE(F79,H79)+AVERAGE(F80,H80))),3)</f>
        <v>0.158</v>
      </c>
      <c r="G48" s="15"/>
      <c r="H48" s="14">
        <f>ROUND(((+H82+H83+H84+H85+H86-H87+H88)/(AVERAGE(H76,J76)+AVERAGE(H79,J79)+AVERAGE(H80,J80))),3)</f>
        <v>0.234</v>
      </c>
      <c r="I48" s="15"/>
      <c r="J48" s="14">
        <f>ROUND(((+J82+J83+J84+J85+J86-J87+J88)/(AVERAGE(J76,L76)+AVERAGE(J79,L79)+AVERAGE(J80,L80))),3)</f>
        <v>0.278</v>
      </c>
      <c r="K48" s="15"/>
      <c r="L48" s="14">
        <f>ROUND(((+L82+L83+L84+L85+L86-L87+L88)/(AVERAGE(L76,N76)+AVERAGE(L79,N79)+AVERAGE(L80,N80))),3)</f>
        <v>0.214</v>
      </c>
      <c r="N48" s="6">
        <f t="shared" si="0"/>
        <v>0.21600000000000003</v>
      </c>
    </row>
    <row r="49" spans="2:15" ht="18">
      <c r="B49" s="40" t="s">
        <v>117</v>
      </c>
      <c r="D49" s="32">
        <f>ROUND(((+D82+D83+D84+D85+D86-D87+D88+D92)/D61),2)</f>
        <v>4.31</v>
      </c>
      <c r="E49" t="s">
        <v>3</v>
      </c>
      <c r="F49" s="32">
        <f>ROUND(((+F82+F83+F84+F85+F86-F87+F88+F92)/F61),2)</f>
        <v>3.68</v>
      </c>
      <c r="G49" t="s">
        <v>3</v>
      </c>
      <c r="H49" s="32">
        <f>ROUND(((+H82+H83+H84+H85+H86-H87+H88+H92)/H61),2)</f>
        <v>4.61</v>
      </c>
      <c r="I49" t="s">
        <v>3</v>
      </c>
      <c r="J49" s="32">
        <f>ROUND(((+J82+J83+J84+J85+J86-J87+J88+J92)/J61),2)</f>
        <v>5.44</v>
      </c>
      <c r="K49" t="s">
        <v>3</v>
      </c>
      <c r="L49" s="32">
        <f>ROUND(((+L82+L83+L84+L85+L86-L87+L88+L92)/L61),2)</f>
        <v>4.13</v>
      </c>
      <c r="M49" t="s">
        <v>3</v>
      </c>
      <c r="N49" s="33">
        <f t="shared" si="0"/>
        <v>4.434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3.29</v>
      </c>
      <c r="E50" t="s">
        <v>3</v>
      </c>
      <c r="F50" s="32">
        <f>ROUND(((+F82+F83+F84+F85+F86-F87+F88-F91)/+F90),2)</f>
        <v>3.17</v>
      </c>
      <c r="G50" t="s">
        <v>3</v>
      </c>
      <c r="H50" s="32">
        <f>ROUND(((+H82+H83+H84+H85+H86-H87+H88-H91)/+H90),2)</f>
        <v>4.97</v>
      </c>
      <c r="I50" t="s">
        <v>3</v>
      </c>
      <c r="J50" s="32">
        <f>ROUND(((+J82+J83+J84+J85+J86-J87+J88-J91)/+J90),2)</f>
        <v>6.52</v>
      </c>
      <c r="K50" t="s">
        <v>3</v>
      </c>
      <c r="L50" s="32">
        <f>ROUND(((+L82+L83+L84+L85+L86-L87+L88-L91)/+L90),2)</f>
        <v>4.73</v>
      </c>
      <c r="M50" t="s">
        <v>3</v>
      </c>
      <c r="N50" s="33">
        <f t="shared" si="0"/>
        <v>4.536</v>
      </c>
      <c r="O50" t="s">
        <v>3</v>
      </c>
    </row>
    <row r="52" ht="15">
      <c r="A52" t="s">
        <v>4</v>
      </c>
    </row>
    <row r="54" spans="1:14" ht="15.75">
      <c r="A54" s="23" t="s">
        <v>103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2987.955</v>
      </c>
      <c r="E56" s="26"/>
      <c r="F56" s="26">
        <v>2899.725</v>
      </c>
      <c r="G56" s="26"/>
      <c r="H56" s="26">
        <v>2817.852</v>
      </c>
      <c r="I56" s="26"/>
      <c r="J56" s="26">
        <v>2637.279</v>
      </c>
      <c r="K56" s="26"/>
      <c r="L56" s="26">
        <v>4551.373</v>
      </c>
      <c r="M56" s="26"/>
      <c r="N56" s="26">
        <v>3690.175</v>
      </c>
    </row>
    <row r="57" spans="1:14" ht="15">
      <c r="A57" s="24" t="s">
        <v>23</v>
      </c>
      <c r="B57" s="24"/>
      <c r="C57" s="24"/>
      <c r="D57" s="26">
        <v>126.892</v>
      </c>
      <c r="E57" s="26"/>
      <c r="F57" s="26">
        <v>128.857</v>
      </c>
      <c r="G57" s="26"/>
      <c r="H57" s="26">
        <v>105.56</v>
      </c>
      <c r="I57" s="26"/>
      <c r="J57" s="26">
        <v>138.1</v>
      </c>
      <c r="K57" s="26"/>
      <c r="L57" s="26">
        <v>213.535</v>
      </c>
      <c r="M57" s="26"/>
      <c r="N57" s="26">
        <v>223.852</v>
      </c>
    </row>
    <row r="58" spans="1:14" ht="15">
      <c r="A58" s="24" t="s">
        <v>24</v>
      </c>
      <c r="B58" s="24"/>
      <c r="C58" s="24"/>
      <c r="D58" s="26">
        <v>2460.996</v>
      </c>
      <c r="E58" s="26"/>
      <c r="F58" s="26">
        <v>2522.323</v>
      </c>
      <c r="G58" s="26"/>
      <c r="H58" s="26">
        <v>2441.359</v>
      </c>
      <c r="I58" s="26"/>
      <c r="J58" s="26">
        <v>2259.332</v>
      </c>
      <c r="K58" s="26"/>
      <c r="L58" s="26">
        <v>4090.281</v>
      </c>
      <c r="M58" s="26"/>
      <c r="N58" s="26">
        <v>3238.056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396.232</v>
      </c>
      <c r="E60" s="26"/>
      <c r="F60" s="26">
        <v>414.766</v>
      </c>
      <c r="G60" s="26"/>
      <c r="H60" s="26">
        <v>405.722</v>
      </c>
      <c r="I60" s="26"/>
      <c r="J60" s="26">
        <v>359.396</v>
      </c>
      <c r="K60" s="26"/>
      <c r="L60" s="26">
        <v>455.327</v>
      </c>
      <c r="M60" s="26"/>
      <c r="N60" s="26">
        <v>451.933</v>
      </c>
    </row>
    <row r="61" spans="1:14" ht="15">
      <c r="A61" s="24" t="s">
        <v>27</v>
      </c>
      <c r="B61" s="24"/>
      <c r="C61" s="24"/>
      <c r="D61" s="26">
        <v>185.087</v>
      </c>
      <c r="E61" s="26"/>
      <c r="F61" s="26">
        <v>195.859</v>
      </c>
      <c r="G61" s="26"/>
      <c r="H61" s="26">
        <v>204.59</v>
      </c>
      <c r="I61" s="26"/>
      <c r="J61" s="26">
        <v>188.353</v>
      </c>
      <c r="K61" s="26"/>
      <c r="L61" s="26">
        <v>175.822</v>
      </c>
      <c r="M61" s="26"/>
      <c r="N61" s="26">
        <v>171.239</v>
      </c>
    </row>
    <row r="62" spans="1:14" ht="15">
      <c r="A62" s="24" t="s">
        <v>28</v>
      </c>
      <c r="B62" s="24"/>
      <c r="C62" s="24"/>
      <c r="D62" s="26">
        <v>23.209</v>
      </c>
      <c r="E62" s="26"/>
      <c r="F62" s="26">
        <v>21.196</v>
      </c>
      <c r="G62" s="26"/>
      <c r="H62" s="26">
        <v>43.684</v>
      </c>
      <c r="I62" s="26"/>
      <c r="J62" s="26">
        <v>44.11</v>
      </c>
      <c r="K62" s="26"/>
      <c r="L62" s="26">
        <v>47.862</v>
      </c>
      <c r="M62" s="26"/>
      <c r="N62" s="26">
        <v>21.638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223.163</v>
      </c>
      <c r="E66" s="26"/>
      <c r="F66" s="26">
        <v>235.218</v>
      </c>
      <c r="G66" s="26"/>
      <c r="H66" s="26">
        <v>230.576</v>
      </c>
      <c r="I66" s="26"/>
      <c r="J66" s="26">
        <v>215.153</v>
      </c>
      <c r="K66" s="26"/>
      <c r="L66" s="26">
        <v>327.367</v>
      </c>
      <c r="M66" s="26"/>
      <c r="N66" s="26">
        <v>302.332</v>
      </c>
    </row>
    <row r="67" spans="1:14" ht="15">
      <c r="A67" s="24" t="s">
        <v>33</v>
      </c>
      <c r="B67" s="24"/>
      <c r="C67" s="24"/>
      <c r="D67" s="26">
        <v>2.31</v>
      </c>
      <c r="E67" s="26"/>
      <c r="F67" s="26">
        <v>2.57</v>
      </c>
      <c r="G67" s="26"/>
      <c r="H67" s="26">
        <v>2.53</v>
      </c>
      <c r="I67" s="26"/>
      <c r="J67" s="26">
        <v>2.53</v>
      </c>
      <c r="K67" s="26"/>
      <c r="L67" s="26">
        <v>3.86</v>
      </c>
      <c r="M67" s="26"/>
      <c r="N67" s="26">
        <v>3.57</v>
      </c>
    </row>
    <row r="68" spans="1:14" ht="15">
      <c r="A68" s="24" t="s">
        <v>34</v>
      </c>
      <c r="B68" s="24"/>
      <c r="C68" s="24"/>
      <c r="D68" s="26">
        <v>3424.964</v>
      </c>
      <c r="E68" s="26"/>
      <c r="F68" s="26">
        <v>2950.196</v>
      </c>
      <c r="G68" s="26"/>
      <c r="H68" s="26">
        <v>2829.779</v>
      </c>
      <c r="I68" s="26"/>
      <c r="J68" s="26">
        <v>2686.153</v>
      </c>
      <c r="K68" s="26"/>
      <c r="L68" s="26">
        <v>2499.323</v>
      </c>
      <c r="M68" s="26"/>
      <c r="N68" s="26">
        <v>2382.714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2608.455</v>
      </c>
      <c r="E76" s="26"/>
      <c r="F76" s="26">
        <v>2584.985</v>
      </c>
      <c r="G76" s="26"/>
      <c r="H76" s="26">
        <v>2897.725</v>
      </c>
      <c r="I76" s="26"/>
      <c r="J76" s="26">
        <v>2881.695</v>
      </c>
      <c r="K76" s="26"/>
      <c r="L76" s="26">
        <v>2673.078</v>
      </c>
      <c r="M76" s="26"/>
      <c r="N76" s="26">
        <v>1955.083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6033.419</v>
      </c>
      <c r="E78" s="26"/>
      <c r="F78" s="26">
        <v>5535.181</v>
      </c>
      <c r="G78" s="26"/>
      <c r="H78" s="26">
        <v>5727.504</v>
      </c>
      <c r="I78" s="26"/>
      <c r="J78" s="26">
        <v>5567.848</v>
      </c>
      <c r="K78" s="26"/>
      <c r="L78" s="26">
        <v>5172.401</v>
      </c>
      <c r="M78" s="26"/>
      <c r="N78" s="26">
        <v>4337.797</v>
      </c>
    </row>
    <row r="79" spans="1:14" ht="15">
      <c r="A79" s="24" t="s">
        <v>45</v>
      </c>
      <c r="B79" s="24"/>
      <c r="C79" s="24"/>
      <c r="D79" s="26">
        <v>384.947</v>
      </c>
      <c r="E79" s="26"/>
      <c r="F79" s="26">
        <v>617.165</v>
      </c>
      <c r="G79" s="26"/>
      <c r="H79" s="26">
        <v>425.48</v>
      </c>
      <c r="I79" s="26"/>
      <c r="J79" s="26">
        <v>281.023</v>
      </c>
      <c r="K79" s="26"/>
      <c r="L79" s="26">
        <v>126.14</v>
      </c>
      <c r="M79" s="26"/>
      <c r="N79" s="26">
        <v>463.469</v>
      </c>
    </row>
    <row r="80" spans="1:14" ht="15">
      <c r="A80" s="24" t="s">
        <v>46</v>
      </c>
      <c r="B80" s="24"/>
      <c r="C80" s="24"/>
      <c r="D80" s="26">
        <v>15.673</v>
      </c>
      <c r="E80" s="26"/>
      <c r="F80" s="26">
        <v>71.03</v>
      </c>
      <c r="G80" s="26"/>
      <c r="H80" s="26">
        <v>86.081</v>
      </c>
      <c r="I80" s="26"/>
      <c r="J80" s="26">
        <v>102.183</v>
      </c>
      <c r="K80" s="26"/>
      <c r="L80" s="26">
        <v>405.762</v>
      </c>
      <c r="M80" s="26"/>
      <c r="N80" s="26">
        <v>82.775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223.163</v>
      </c>
      <c r="E82" s="26"/>
      <c r="F82" s="26">
        <v>235.218</v>
      </c>
      <c r="G82" s="26"/>
      <c r="H82" s="26">
        <v>230.576</v>
      </c>
      <c r="I82" s="26"/>
      <c r="J82" s="26">
        <v>215.153</v>
      </c>
      <c r="K82" s="26"/>
      <c r="L82" s="26">
        <v>327.367</v>
      </c>
      <c r="M82" s="26"/>
      <c r="N82" s="26">
        <v>302.332</v>
      </c>
    </row>
    <row r="83" spans="1:14" ht="15">
      <c r="A83" s="24" t="s">
        <v>49</v>
      </c>
      <c r="B83" s="24"/>
      <c r="C83" s="24"/>
      <c r="D83" s="26">
        <v>381.604</v>
      </c>
      <c r="E83" s="26"/>
      <c r="F83" s="26">
        <v>431.551</v>
      </c>
      <c r="G83" s="26"/>
      <c r="H83" s="26">
        <v>466.9</v>
      </c>
      <c r="I83" s="26"/>
      <c r="J83" s="26">
        <v>456.071</v>
      </c>
      <c r="K83" s="26"/>
      <c r="L83" s="26">
        <v>456.265</v>
      </c>
      <c r="M83" s="26"/>
      <c r="N83" s="26">
        <v>424.493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-23.806</v>
      </c>
      <c r="E85" s="26"/>
      <c r="F85" s="26">
        <v>-113.85</v>
      </c>
      <c r="G85" s="26"/>
      <c r="H85" s="26">
        <v>81.756</v>
      </c>
      <c r="I85" s="26"/>
      <c r="J85" s="26">
        <v>196.324</v>
      </c>
      <c r="K85" s="26"/>
      <c r="L85" s="26">
        <v>-16.939</v>
      </c>
      <c r="M85" s="26"/>
      <c r="N85" s="26">
        <v>-8.973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-0.264</v>
      </c>
      <c r="M86" s="26"/>
      <c r="N86" s="26">
        <v>0.74</v>
      </c>
    </row>
    <row r="87" spans="1:14" ht="15">
      <c r="A87" s="24" t="s">
        <v>53</v>
      </c>
      <c r="B87" s="24"/>
      <c r="C87" s="24"/>
      <c r="D87" s="26">
        <v>11.191</v>
      </c>
      <c r="E87" s="26"/>
      <c r="F87" s="26">
        <v>4.885</v>
      </c>
      <c r="G87" s="26"/>
      <c r="H87" s="26">
        <v>14.24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45.161</v>
      </c>
      <c r="E88" s="26"/>
      <c r="F88" s="26">
        <v>-18.915</v>
      </c>
      <c r="G88" s="26"/>
      <c r="H88" s="26">
        <v>17.41</v>
      </c>
      <c r="I88" s="26"/>
      <c r="J88" s="26">
        <v>31.046</v>
      </c>
      <c r="K88" s="26"/>
      <c r="L88" s="26">
        <v>-154.732</v>
      </c>
      <c r="M88" s="26"/>
      <c r="N88" s="26">
        <v>3.083</v>
      </c>
    </row>
    <row r="89" spans="1:14" ht="15">
      <c r="A89" s="24" t="s">
        <v>54</v>
      </c>
      <c r="B89" s="24"/>
      <c r="C89" s="24"/>
      <c r="D89" s="26">
        <v>656.741</v>
      </c>
      <c r="E89" s="26"/>
      <c r="F89" s="26">
        <v>559.428</v>
      </c>
      <c r="G89" s="26"/>
      <c r="H89" s="26">
        <v>737.159</v>
      </c>
      <c r="I89" s="26"/>
      <c r="J89" s="26">
        <v>895.522</v>
      </c>
      <c r="K89" s="26"/>
      <c r="L89" s="26">
        <v>1040.585</v>
      </c>
      <c r="M89" s="26"/>
      <c r="N89" s="26">
        <v>658.608</v>
      </c>
    </row>
    <row r="90" spans="1:14" ht="15">
      <c r="A90" s="24" t="s">
        <v>55</v>
      </c>
      <c r="B90" s="24"/>
      <c r="C90" s="24"/>
      <c r="D90" s="26">
        <v>186.677</v>
      </c>
      <c r="E90" s="26"/>
      <c r="F90" s="26">
        <v>166.772</v>
      </c>
      <c r="G90" s="26"/>
      <c r="H90" s="26">
        <v>157.417</v>
      </c>
      <c r="I90" s="26"/>
      <c r="J90" s="26">
        <v>137.721</v>
      </c>
      <c r="K90" s="26"/>
      <c r="L90" s="26">
        <v>129.199</v>
      </c>
      <c r="M90" s="26"/>
      <c r="N90" s="26">
        <v>120.733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181.975</v>
      </c>
      <c r="E92" s="26"/>
      <c r="F92" s="26">
        <v>191.865</v>
      </c>
      <c r="G92" s="26"/>
      <c r="H92" s="26">
        <v>161.581</v>
      </c>
      <c r="I92" s="26"/>
      <c r="J92" s="26">
        <v>126.322</v>
      </c>
      <c r="K92" s="26"/>
      <c r="L92" s="26">
        <v>115.276</v>
      </c>
      <c r="M92" s="26"/>
      <c r="N92" s="26">
        <v>132</v>
      </c>
    </row>
    <row r="93" spans="1:14" ht="15">
      <c r="A93" s="24" t="s">
        <v>58</v>
      </c>
      <c r="B93" s="24"/>
      <c r="C93" s="24"/>
      <c r="D93" s="26">
        <v>86.711</v>
      </c>
      <c r="E93" s="26"/>
      <c r="F93" s="26">
        <v>66.447</v>
      </c>
      <c r="G93" s="26"/>
      <c r="H93" s="26">
        <v>32.816</v>
      </c>
      <c r="I93" s="26"/>
      <c r="J93" s="26">
        <v>-17.918</v>
      </c>
      <c r="K93" s="26"/>
      <c r="L93" s="26">
        <v>223.037</v>
      </c>
      <c r="M93" s="26"/>
      <c r="N93" s="26">
        <v>219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186.677</v>
      </c>
      <c r="E96" s="26"/>
      <c r="F96" s="26">
        <v>166.772</v>
      </c>
      <c r="G96" s="26"/>
      <c r="H96" s="26">
        <v>157.417</v>
      </c>
      <c r="I96" s="26"/>
      <c r="J96" s="26">
        <v>137.721</v>
      </c>
      <c r="K96" s="26"/>
      <c r="L96" s="26">
        <v>129.199</v>
      </c>
      <c r="M96" s="26"/>
      <c r="N96" s="26">
        <v>120.733</v>
      </c>
    </row>
    <row r="97" spans="1:14" ht="15">
      <c r="A97" s="24" t="s">
        <v>60</v>
      </c>
      <c r="B97" s="24"/>
      <c r="C97" s="24"/>
      <c r="D97" s="26">
        <v>1.925</v>
      </c>
      <c r="E97" s="26"/>
      <c r="F97" s="26">
        <v>1.825</v>
      </c>
      <c r="G97" s="26"/>
      <c r="H97" s="26">
        <v>1.725</v>
      </c>
      <c r="I97" s="26"/>
      <c r="J97" s="26">
        <v>1.625</v>
      </c>
      <c r="K97" s="26"/>
      <c r="L97" s="26">
        <v>1.525</v>
      </c>
      <c r="M97" s="26"/>
      <c r="N97" s="26">
        <v>1.425</v>
      </c>
    </row>
    <row r="98" spans="1:14" ht="15">
      <c r="A98" s="24" t="s">
        <v>61</v>
      </c>
      <c r="B98" s="24"/>
      <c r="C98" s="24"/>
      <c r="D98" s="26">
        <v>1.925</v>
      </c>
      <c r="E98" s="26"/>
      <c r="F98" s="26">
        <v>1.825</v>
      </c>
      <c r="G98" s="26"/>
      <c r="H98" s="26">
        <v>1.725</v>
      </c>
      <c r="I98" s="26"/>
      <c r="J98" s="26">
        <v>1.625</v>
      </c>
      <c r="K98" s="26"/>
      <c r="L98" s="26">
        <v>1.525</v>
      </c>
      <c r="M98" s="26"/>
      <c r="N98" s="26">
        <v>1.425</v>
      </c>
    </row>
    <row r="99" spans="1:14" ht="15">
      <c r="A99" s="24" t="s">
        <v>62</v>
      </c>
      <c r="B99" s="24"/>
      <c r="C99" s="24"/>
      <c r="D99" s="26">
        <v>46.68</v>
      </c>
      <c r="E99" s="26"/>
      <c r="F99" s="26">
        <v>45.84</v>
      </c>
      <c r="G99" s="26"/>
      <c r="H99" s="26">
        <v>40.48</v>
      </c>
      <c r="I99" s="26"/>
      <c r="J99" s="26">
        <v>46.68</v>
      </c>
      <c r="K99" s="26"/>
      <c r="L99" s="26">
        <v>50.7</v>
      </c>
      <c r="M99" s="26"/>
      <c r="N99" s="26">
        <v>52.688</v>
      </c>
    </row>
    <row r="100" spans="1:14" ht="15">
      <c r="A100" s="24" t="s">
        <v>63</v>
      </c>
      <c r="B100" s="24"/>
      <c r="C100" s="24"/>
      <c r="D100" s="26">
        <v>39.81</v>
      </c>
      <c r="E100" s="26"/>
      <c r="F100" s="26">
        <v>36.3</v>
      </c>
      <c r="G100" s="26"/>
      <c r="H100" s="26">
        <v>28.34</v>
      </c>
      <c r="I100" s="26"/>
      <c r="J100" s="26">
        <v>21.7</v>
      </c>
      <c r="K100" s="26"/>
      <c r="L100" s="26">
        <v>37.65</v>
      </c>
      <c r="M100" s="26"/>
      <c r="N100" s="26">
        <v>25.688</v>
      </c>
    </row>
    <row r="101" spans="1:14" ht="15">
      <c r="A101" s="24" t="s">
        <v>64</v>
      </c>
      <c r="B101" s="24"/>
      <c r="C101" s="24"/>
      <c r="D101" s="26">
        <v>41.35</v>
      </c>
      <c r="E101" s="26"/>
      <c r="F101" s="26">
        <v>44.41</v>
      </c>
      <c r="G101" s="26"/>
      <c r="H101" s="26">
        <v>40.02</v>
      </c>
      <c r="I101" s="26"/>
      <c r="J101" s="26">
        <v>34.09</v>
      </c>
      <c r="K101" s="26"/>
      <c r="L101" s="26">
        <v>41.85</v>
      </c>
      <c r="M101" s="26"/>
      <c r="N101" s="26">
        <v>47.625</v>
      </c>
    </row>
    <row r="102" spans="1:14" ht="15">
      <c r="A102" s="24" t="s">
        <v>65</v>
      </c>
      <c r="B102" s="24"/>
      <c r="C102" s="24"/>
      <c r="D102" s="26">
        <v>99.057</v>
      </c>
      <c r="E102" s="26"/>
      <c r="F102" s="26">
        <v>91.793</v>
      </c>
      <c r="G102" s="26"/>
      <c r="H102" s="26">
        <v>91.288</v>
      </c>
      <c r="I102" s="26"/>
      <c r="J102" s="26">
        <v>91.255</v>
      </c>
      <c r="K102" s="26"/>
      <c r="L102" s="26">
        <v>84.825</v>
      </c>
      <c r="M102" s="26"/>
      <c r="N102" s="26">
        <v>84.825</v>
      </c>
    </row>
    <row r="103" spans="1:14" ht="15">
      <c r="A103" s="24" t="s">
        <v>106</v>
      </c>
      <c r="B103" s="24"/>
      <c r="C103" s="24"/>
      <c r="D103" s="26">
        <v>165.12</v>
      </c>
      <c r="E103" s="26"/>
      <c r="F103" s="26">
        <v>-22.545</v>
      </c>
      <c r="G103" s="26"/>
      <c r="H103" s="26">
        <v>-39.001</v>
      </c>
      <c r="I103" s="26"/>
      <c r="J103" s="26">
        <v>-91.284</v>
      </c>
      <c r="K103" s="26"/>
      <c r="L103" s="26">
        <v>-64.565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2.31</v>
      </c>
      <c r="F105" s="18">
        <f>F67/F94</f>
        <v>2.57</v>
      </c>
      <c r="H105" s="18">
        <f>H67/H94</f>
        <v>2.53</v>
      </c>
      <c r="J105" s="18">
        <f>J67/J94</f>
        <v>2.53</v>
      </c>
      <c r="L105" s="18">
        <f>L67/L94</f>
        <v>3.86</v>
      </c>
      <c r="N105" s="18">
        <f>N67/N94</f>
        <v>3.57</v>
      </c>
    </row>
    <row r="106" spans="2:14" ht="15">
      <c r="B106" t="s">
        <v>60</v>
      </c>
      <c r="D106" s="18">
        <f>D97/D94</f>
        <v>1.925</v>
      </c>
      <c r="F106" s="18">
        <f>F97/F94</f>
        <v>1.825</v>
      </c>
      <c r="H106" s="18">
        <f>H97/H94</f>
        <v>1.725</v>
      </c>
      <c r="J106" s="18">
        <f>J97/J94</f>
        <v>1.625</v>
      </c>
      <c r="L106" s="18">
        <f>L97/L94</f>
        <v>1.525</v>
      </c>
      <c r="N106" s="18">
        <f>N97/N94</f>
        <v>1.425</v>
      </c>
    </row>
    <row r="107" spans="2:14" ht="15">
      <c r="B107" t="s">
        <v>61</v>
      </c>
      <c r="D107" s="18">
        <f>D98/D94</f>
        <v>1.925</v>
      </c>
      <c r="F107" s="18">
        <f>F98/F94</f>
        <v>1.825</v>
      </c>
      <c r="H107" s="18">
        <f>H98/H94</f>
        <v>1.725</v>
      </c>
      <c r="J107" s="18">
        <f>J98/J94</f>
        <v>1.625</v>
      </c>
      <c r="L107" s="18">
        <f>L98/L94</f>
        <v>1.525</v>
      </c>
      <c r="N107" s="18">
        <f>N98/N94</f>
        <v>1.425</v>
      </c>
    </row>
    <row r="108" spans="2:14" ht="15">
      <c r="B108" t="s">
        <v>62</v>
      </c>
      <c r="D108" s="18">
        <f>D99/D94</f>
        <v>46.68</v>
      </c>
      <c r="F108" s="18">
        <f>F99/F94</f>
        <v>45.84</v>
      </c>
      <c r="H108" s="18">
        <f>H99/H94</f>
        <v>40.48</v>
      </c>
      <c r="J108" s="18">
        <f>J99/J94</f>
        <v>46.68</v>
      </c>
      <c r="L108" s="18">
        <f>L99/L94</f>
        <v>50.7</v>
      </c>
      <c r="N108" s="18">
        <f>N99/N94</f>
        <v>52.688</v>
      </c>
    </row>
    <row r="109" spans="2:14" ht="15">
      <c r="B109" t="s">
        <v>63</v>
      </c>
      <c r="D109" s="18">
        <f>D100/D94</f>
        <v>39.81</v>
      </c>
      <c r="F109" s="18">
        <f>F100/F94</f>
        <v>36.3</v>
      </c>
      <c r="H109" s="18">
        <f>H100/H94</f>
        <v>28.34</v>
      </c>
      <c r="J109" s="18">
        <f>J100/J94</f>
        <v>21.7</v>
      </c>
      <c r="L109" s="18">
        <f>L100/L94</f>
        <v>37.65</v>
      </c>
      <c r="N109" s="18">
        <f>N100/N94</f>
        <v>25.688</v>
      </c>
    </row>
    <row r="110" spans="2:14" ht="15">
      <c r="B110" t="s">
        <v>64</v>
      </c>
      <c r="D110" s="18">
        <f>D101/D94</f>
        <v>41.35</v>
      </c>
      <c r="F110" s="18">
        <f>F101/F94</f>
        <v>44.41</v>
      </c>
      <c r="H110" s="18">
        <f>H101/H94</f>
        <v>40.02</v>
      </c>
      <c r="J110" s="18">
        <f>J101/J94</f>
        <v>34.09</v>
      </c>
      <c r="L110" s="18">
        <f>L101/L94</f>
        <v>41.85</v>
      </c>
      <c r="N110" s="18">
        <f>N101/N94</f>
        <v>47.625</v>
      </c>
    </row>
    <row r="111" spans="2:14" ht="15">
      <c r="B111" t="s">
        <v>65</v>
      </c>
      <c r="D111" s="19">
        <f>D102*D94</f>
        <v>99.057</v>
      </c>
      <c r="E111" s="19"/>
      <c r="F111" s="19">
        <f>F102*F94</f>
        <v>91.793</v>
      </c>
      <c r="G111" s="19"/>
      <c r="H111" s="19">
        <f>H102*H94</f>
        <v>91.288</v>
      </c>
      <c r="I111" s="19"/>
      <c r="J111" s="19">
        <f>J102*J94</f>
        <v>91.255</v>
      </c>
      <c r="K111" s="19"/>
      <c r="L111" s="19">
        <f>L102*L94</f>
        <v>84.825</v>
      </c>
      <c r="M111" s="19"/>
      <c r="N111" s="19">
        <f>N102*N94</f>
        <v>84.825</v>
      </c>
    </row>
    <row r="112" spans="2:14" ht="15">
      <c r="B112" t="s">
        <v>66</v>
      </c>
      <c r="D112" s="18">
        <f>ROUND(D68/D111,2)</f>
        <v>34.58</v>
      </c>
      <c r="F112" s="18">
        <f>ROUND(F68/F111,2)</f>
        <v>32.14</v>
      </c>
      <c r="H112" s="18">
        <f>ROUND(H68/H111,2)</f>
        <v>31</v>
      </c>
      <c r="J112" s="18">
        <f>ROUND(J68/J111,2)</f>
        <v>29.44</v>
      </c>
      <c r="L112" s="18">
        <f>ROUND(L68/L111,2)</f>
        <v>29.46</v>
      </c>
      <c r="N112" s="18">
        <f>ROUND(N68/N111,2)</f>
        <v>28.09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3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445312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PROGRESS ENERGY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19237</v>
      </c>
      <c r="F8" s="41">
        <f>F78+F79+F81-F103</f>
        <v>17796</v>
      </c>
      <c r="H8" s="41">
        <f>H78+H79+H81-H103</f>
        <v>18389</v>
      </c>
      <c r="J8" s="41">
        <f>J78+J79+J81-J103</f>
        <v>17030.292</v>
      </c>
      <c r="L8" s="41">
        <f>L78+L79+L81-L103</f>
        <v>16300.341</v>
      </c>
    </row>
    <row r="9" spans="2:12" ht="15">
      <c r="B9" t="s">
        <v>5</v>
      </c>
      <c r="D9" s="12">
        <f>D80</f>
        <v>175</v>
      </c>
      <c r="F9" s="12">
        <f>F80</f>
        <v>684</v>
      </c>
      <c r="H9" s="12">
        <f>H80</f>
        <v>4</v>
      </c>
      <c r="J9" s="12">
        <f>J80</f>
        <v>694.85</v>
      </c>
      <c r="L9" s="12">
        <f>L80</f>
        <v>77.529</v>
      </c>
    </row>
    <row r="10" spans="2:12" ht="15.75" thickBot="1">
      <c r="B10" t="s">
        <v>7</v>
      </c>
      <c r="D10" s="13">
        <f>D8+D9</f>
        <v>19412</v>
      </c>
      <c r="F10" s="13">
        <f>F8+F9</f>
        <v>18480</v>
      </c>
      <c r="H10" s="13">
        <f>H8+H9</f>
        <v>18393</v>
      </c>
      <c r="J10" s="13">
        <f>J8+J9</f>
        <v>17725.142</v>
      </c>
      <c r="L10" s="13">
        <f>L8+L9</f>
        <v>16377.87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15</v>
      </c>
      <c r="E13" s="8" t="s">
        <v>3</v>
      </c>
      <c r="F13" s="36">
        <f>ROUND(AVERAGE(F108:F109)/F105,0)</f>
        <v>14</v>
      </c>
      <c r="G13" s="8" t="s">
        <v>3</v>
      </c>
      <c r="H13" s="36">
        <f>ROUND(AVERAGE(H108:H109)/H105,0)</f>
        <v>12</v>
      </c>
      <c r="I13" s="8" t="s">
        <v>3</v>
      </c>
      <c r="J13" s="36">
        <f>ROUND(AVERAGE(J108:J109)/J105,0)</f>
        <v>17</v>
      </c>
      <c r="K13" s="8" t="s">
        <v>3</v>
      </c>
      <c r="L13" s="36">
        <f>ROUND(AVERAGE(L108:L109)/L105,0)</f>
        <v>17</v>
      </c>
      <c r="M13" s="8" t="s">
        <v>3</v>
      </c>
      <c r="N13" s="37">
        <f>AVERAGE(D13,F13,H13,J13,L13)</f>
        <v>15</v>
      </c>
      <c r="O13" s="8" t="s">
        <v>3</v>
      </c>
    </row>
    <row r="14" spans="2:14" ht="15">
      <c r="B14" t="s">
        <v>20</v>
      </c>
      <c r="D14" s="3">
        <f>ROUND(AVERAGE(D108:D109)/AVERAGE(D112,F112),3)</f>
        <v>1.372</v>
      </c>
      <c r="E14" s="3"/>
      <c r="F14" s="3">
        <f>ROUND(AVERAGE(F108:F109)/AVERAGE(F112,H112),3)</f>
        <v>1.44</v>
      </c>
      <c r="G14" s="3"/>
      <c r="H14" s="3">
        <f>ROUND(AVERAGE(H108:H109)/AVERAGE(H112,J112),3)</f>
        <v>1.465</v>
      </c>
      <c r="I14" s="3"/>
      <c r="J14" s="3">
        <f>ROUND(AVERAGE(J108:J109)/AVERAGE(J112,L112),3)</f>
        <v>1.541</v>
      </c>
      <c r="K14" s="3"/>
      <c r="L14" s="3">
        <f>ROUND(AVERAGE(L108:L109)/AVERAGE(L112,N112),3)</f>
        <v>1.637</v>
      </c>
      <c r="M14" s="3"/>
      <c r="N14" s="6">
        <f>AVERAGE(D14,F14,H14,J14,L14)</f>
        <v>1.491</v>
      </c>
    </row>
    <row r="15" spans="2:14" ht="15">
      <c r="B15" t="s">
        <v>9</v>
      </c>
      <c r="D15" s="3">
        <f>ROUND(D106/AVERAGE(D108:D109),3)</f>
        <v>0.055</v>
      </c>
      <c r="E15" s="3"/>
      <c r="F15" s="3">
        <f>ROUND(F106/AVERAGE(F108:F109),3)</f>
        <v>0.052</v>
      </c>
      <c r="G15" s="3"/>
      <c r="H15" s="3">
        <f>ROUND(H106/AVERAGE(H108:H109),3)</f>
        <v>0.052</v>
      </c>
      <c r="I15" s="3"/>
      <c r="J15" s="3">
        <f>ROUND(J106/AVERAGE(J108:J109),3)</f>
        <v>0.051</v>
      </c>
      <c r="K15" s="3"/>
      <c r="L15" s="3">
        <f>ROUND(L106/AVERAGE(L108:L109),3)</f>
        <v>0.048</v>
      </c>
      <c r="M15" s="3"/>
      <c r="N15" s="6">
        <f>AVERAGE(D15,F15,H15,J15,L15)</f>
        <v>0.0516</v>
      </c>
    </row>
    <row r="16" spans="2:14" ht="15">
      <c r="B16" t="s">
        <v>10</v>
      </c>
      <c r="D16" s="3">
        <f>ROUND(D96/D66,3)</f>
        <v>0.81</v>
      </c>
      <c r="E16" s="3"/>
      <c r="F16" s="3">
        <f>ROUND(F96/F66,3)</f>
        <v>0.748</v>
      </c>
      <c r="G16" s="3"/>
      <c r="H16" s="3">
        <f>ROUND(H96/H66,3)</f>
        <v>0.665</v>
      </c>
      <c r="I16" s="3"/>
      <c r="J16" s="3">
        <f>ROUND(J96/J66,3)</f>
        <v>0.876</v>
      </c>
      <c r="K16" s="3"/>
      <c r="L16" s="3">
        <f>ROUND(L96/L66,3)</f>
        <v>0.815</v>
      </c>
      <c r="M16" s="3"/>
      <c r="N16" s="6">
        <f>AVERAGE(D16,F16,H16,J16,L16)</f>
        <v>0.7827999999999999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0.57</v>
      </c>
      <c r="E20" s="3"/>
      <c r="F20" s="3">
        <f>ROUND((+F76+F79)/F8,3)</f>
        <v>0.555</v>
      </c>
      <c r="G20" s="3"/>
      <c r="H20" s="3">
        <f>ROUND((+H76+H79)/H8,3)</f>
        <v>0.587</v>
      </c>
      <c r="I20" s="3"/>
      <c r="J20" s="3">
        <f>ROUND((+J76+J79)/J8,3)</f>
        <v>0.589</v>
      </c>
      <c r="K20" s="3"/>
      <c r="L20" s="3">
        <f>ROUND((+L76+L79)/L8,3)</f>
        <v>0.624</v>
      </c>
      <c r="M20" s="3"/>
      <c r="N20" s="6">
        <f>AVERAGE(D20,F20,H20,J20,L20)</f>
        <v>0.5850000000000001</v>
      </c>
    </row>
    <row r="21" spans="2:14" ht="15">
      <c r="B21" s="38" t="s">
        <v>108</v>
      </c>
      <c r="D21" s="3">
        <f>ROUND((SUM(D69:D75)+D81)/D8,3)</f>
        <v>0.007</v>
      </c>
      <c r="E21" s="3"/>
      <c r="F21" s="3">
        <f>ROUND((SUM(F69:F75)+F81)/F8,3)</f>
        <v>0.007</v>
      </c>
      <c r="G21" s="3"/>
      <c r="H21" s="3">
        <f>ROUND((SUM(H69:H75)+H81)/H8,3)</f>
        <v>0.005</v>
      </c>
      <c r="I21" s="3"/>
      <c r="J21" s="3">
        <f>ROUND((SUM(J69:J75)+J81)/J8,3)</f>
        <v>0.005</v>
      </c>
      <c r="K21" s="3"/>
      <c r="L21" s="3">
        <f>ROUND((SUM(L69:L75)+L81)/L8,3)</f>
        <v>0.006</v>
      </c>
      <c r="M21" s="3"/>
      <c r="N21" s="6">
        <f>AVERAGE(D21,F21,H21,J21,L21)</f>
        <v>0.006</v>
      </c>
    </row>
    <row r="22" spans="2:14" ht="18">
      <c r="B22" s="39" t="s">
        <v>109</v>
      </c>
      <c r="D22" s="4">
        <f>ROUND((D68-D103)/D8,3)</f>
        <v>0.423</v>
      </c>
      <c r="E22" s="3"/>
      <c r="F22" s="4">
        <f>ROUND((F68-F103)/F8,3)</f>
        <v>0.438</v>
      </c>
      <c r="G22" s="3"/>
      <c r="H22" s="4">
        <f>ROUND((H68-H103)/H8,3)</f>
        <v>0.408</v>
      </c>
      <c r="I22" s="3"/>
      <c r="J22" s="4">
        <f>ROUND((J68-J103)/J8,3)</f>
        <v>0.406</v>
      </c>
      <c r="K22" s="3"/>
      <c r="L22" s="4">
        <f>ROUND((L68-L103)/L8,3)</f>
        <v>0.37</v>
      </c>
      <c r="M22" s="3"/>
      <c r="N22" s="9">
        <f>AVERAGE(D22,F22,H22,J22,L22)</f>
        <v>0.409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0.574</v>
      </c>
      <c r="E25" s="3"/>
      <c r="F25" s="3">
        <f>ROUND((+F76+F79+F80)/F10,3)</f>
        <v>0.571</v>
      </c>
      <c r="G25" s="3"/>
      <c r="H25" s="3">
        <f>ROUND((+H76+H79+H80)/H10,3)</f>
        <v>0.588</v>
      </c>
      <c r="I25" s="3"/>
      <c r="J25" s="3">
        <f>ROUND((+J76+J79+J80)/J10,3)</f>
        <v>0.605</v>
      </c>
      <c r="K25" s="3"/>
      <c r="L25" s="3">
        <f>ROUND((+L76+L79+L80)/L10,3)</f>
        <v>0.626</v>
      </c>
      <c r="M25" s="3"/>
      <c r="N25" s="6">
        <f>AVERAGE(D25,F25,H25,J25,L25)</f>
        <v>0.5928</v>
      </c>
    </row>
    <row r="26" spans="2:14" ht="15">
      <c r="B26" s="38" t="s">
        <v>108</v>
      </c>
      <c r="D26" s="3">
        <f>ROUND((SUM(D69:D75)+D81)/D10,3)</f>
        <v>0.007</v>
      </c>
      <c r="E26" s="3"/>
      <c r="F26" s="3">
        <f>ROUND((SUM(F69:F75)+F81)/F10,3)</f>
        <v>0.007</v>
      </c>
      <c r="G26" s="3"/>
      <c r="H26" s="3">
        <f>ROUND((SUM(H69:H75)+H81)/H10,3)</f>
        <v>0.005</v>
      </c>
      <c r="I26" s="3"/>
      <c r="J26" s="3">
        <f>ROUND((SUM(J69:J75)+J81)/J10,3)</f>
        <v>0.005</v>
      </c>
      <c r="K26" s="3"/>
      <c r="L26" s="3">
        <f>ROUND((SUM(L69:L75)+L81)/L10,3)</f>
        <v>0.006</v>
      </c>
      <c r="M26" s="3"/>
      <c r="N26" s="6">
        <f>AVERAGE(D26,F26,H26,J26,L26)</f>
        <v>0.006</v>
      </c>
    </row>
    <row r="27" spans="2:14" ht="18">
      <c r="B27" s="39" t="s">
        <v>109</v>
      </c>
      <c r="D27" s="4">
        <f>ROUND((D68-D103)/D10,3)</f>
        <v>0.419</v>
      </c>
      <c r="E27" s="3"/>
      <c r="F27" s="4">
        <f>ROUND((F68-F103)/F10,3)</f>
        <v>0.422</v>
      </c>
      <c r="G27" s="3"/>
      <c r="H27" s="4">
        <f>ROUND((H68-H103)/H10,3)</f>
        <v>0.407</v>
      </c>
      <c r="I27" s="3"/>
      <c r="J27" s="4">
        <f>ROUND((J68-J103)/J10,3)</f>
        <v>0.39</v>
      </c>
      <c r="K27" s="3"/>
      <c r="L27" s="4">
        <f>ROUND((L68-L103)/L10,3)</f>
        <v>0.369</v>
      </c>
      <c r="M27" s="3"/>
      <c r="N27" s="9">
        <f>AVERAGE(D27,F27,H27,J27,L27)</f>
        <v>0.4013999999999999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1.001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0.091</v>
      </c>
      <c r="E30" s="3"/>
      <c r="F30" s="3">
        <f>ROUND(+F66/(((F68-F103)+(H68-H103))/2),3)</f>
        <v>0.098</v>
      </c>
      <c r="G30" s="3"/>
      <c r="H30" s="3">
        <f>ROUND(+H66/(((H68-H103)+(J68-J103))/2),3)</f>
        <v>0.113</v>
      </c>
      <c r="I30" s="3"/>
      <c r="J30" s="3">
        <f>ROUND(+J66/(((J68-J103)+(L68-L103))/2),3)</f>
        <v>0.085</v>
      </c>
      <c r="K30" s="3"/>
      <c r="L30" s="3">
        <f>ROUND(+L66/(((L68-L103)+(N68))/2),3)</f>
        <v>0.095</v>
      </c>
      <c r="M30" s="3"/>
      <c r="N30" s="6">
        <f>AVERAGE(D30,F30,H30,J30,L30)</f>
        <v>0.0964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0.873</v>
      </c>
      <c r="E32" s="3"/>
      <c r="F32" s="3">
        <f>ROUND((+F58-F57)/F56,3)</f>
        <v>0.85</v>
      </c>
      <c r="G32" s="3"/>
      <c r="H32" s="3">
        <f>ROUND((+H58-H57)/H56,3)</f>
        <v>0.842</v>
      </c>
      <c r="I32" s="3"/>
      <c r="J32" s="3">
        <f>ROUND((+J58-J57)/J56,3)</f>
        <v>0.874</v>
      </c>
      <c r="K32" s="3"/>
      <c r="L32" s="3">
        <f>ROUND((+L58-L57)/L56,3)</f>
        <v>0.853</v>
      </c>
      <c r="M32" s="3"/>
      <c r="N32" s="6">
        <f>AVERAGE(D32,F32,H32,J32,L32)</f>
        <v>0.8583999999999999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2.04</v>
      </c>
      <c r="E35" s="8" t="s">
        <v>3</v>
      </c>
      <c r="F35" s="8">
        <f>ROUND(((+F66+F65+F64+F63+F61+F59+F57)/F61),2)</f>
        <v>2.33</v>
      </c>
      <c r="G35" s="8" t="s">
        <v>3</v>
      </c>
      <c r="H35" s="8">
        <f>ROUND(((+H66+H65+H64+H63+H61+H59+H57)/H61),2)</f>
        <v>2.11</v>
      </c>
      <c r="I35" s="8" t="s">
        <v>3</v>
      </c>
      <c r="J35" s="8">
        <f>ROUND(((+J66+J65+J64+J63+J61+J59+J57)/J61),2)</f>
        <v>1.61</v>
      </c>
      <c r="K35" s="8" t="s">
        <v>3</v>
      </c>
      <c r="L35" s="8">
        <f>ROUND(((+L66+L65+L64+L63+L61+L59+L57)/L61),2)</f>
        <v>1.55</v>
      </c>
      <c r="M35" s="8" t="s">
        <v>3</v>
      </c>
      <c r="N35" s="31">
        <f>AVERAGE(D35,F35,H35,J35,L35)</f>
        <v>1.9280000000000002</v>
      </c>
      <c r="O35" t="s">
        <v>3</v>
      </c>
    </row>
    <row r="36" spans="2:15" ht="15">
      <c r="B36" t="s">
        <v>21</v>
      </c>
      <c r="D36" s="8">
        <f>ROUND(((+D66+D65+D64+D63+D61)/(D61)),2)</f>
        <v>2.11</v>
      </c>
      <c r="E36" s="8" t="s">
        <v>3</v>
      </c>
      <c r="F36" s="8">
        <f>ROUND(((+F66+F65+F64+F63+F61)/(F61)),2)</f>
        <v>2.15</v>
      </c>
      <c r="G36" s="8" t="s">
        <v>3</v>
      </c>
      <c r="H36" s="8">
        <f>ROUND(((+H66+H65+H64+H63+H61)/(H61)),2)</f>
        <v>2.28</v>
      </c>
      <c r="I36" s="8" t="s">
        <v>3</v>
      </c>
      <c r="J36" s="8">
        <f>ROUND(((+J66+J65+J64+J63+J61)/(J61)),2)</f>
        <v>1.86</v>
      </c>
      <c r="K36" s="8" t="s">
        <v>3</v>
      </c>
      <c r="L36" s="8">
        <f>ROUND(((+L66+L65+L64+L63+L61)/(L61)),2)</f>
        <v>1.77</v>
      </c>
      <c r="M36" s="8" t="s">
        <v>3</v>
      </c>
      <c r="N36" s="31">
        <f>AVERAGE(D36,F36,H36,J36,L36)</f>
        <v>2.034</v>
      </c>
      <c r="O36" t="s">
        <v>3</v>
      </c>
    </row>
    <row r="37" spans="2:15" ht="15">
      <c r="B37" t="s">
        <v>14</v>
      </c>
      <c r="D37" s="8">
        <f>ROUND(((+D66+D65+D64+D63+D61)/(D61+D63+D64+D65)),2)</f>
        <v>2.11</v>
      </c>
      <c r="E37" s="8" t="s">
        <v>3</v>
      </c>
      <c r="F37" s="8">
        <f>ROUND(((+F66+F65+F64+F63+F61)/(F61+F63+F64+F65)),2)</f>
        <v>2.15</v>
      </c>
      <c r="G37" s="8" t="s">
        <v>3</v>
      </c>
      <c r="H37" s="8">
        <f>ROUND(((+H66+H65+H64+H63+H61)/(H61+H63+H64+H65)),2)</f>
        <v>2.28</v>
      </c>
      <c r="I37" s="8" t="s">
        <v>3</v>
      </c>
      <c r="J37" s="8">
        <f>ROUND(((+J66+J65+J64+J63+J61)/(J61+J63+J64+J65)),2)</f>
        <v>1.86</v>
      </c>
      <c r="K37" s="8" t="s">
        <v>3</v>
      </c>
      <c r="L37" s="8">
        <f>ROUND(((+L66+L65+L64+L63+L61)/(L61+L63+L64+L65)),2)</f>
        <v>1.77</v>
      </c>
      <c r="M37" s="8" t="s">
        <v>3</v>
      </c>
      <c r="N37" s="31">
        <f>AVERAGE(D37,F37,H37,J37,L37)</f>
        <v>2.034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</v>
      </c>
      <c r="E40" s="8" t="s">
        <v>3</v>
      </c>
      <c r="F40" s="8">
        <f>ROUND(((+F66+F65+F64+F63-F62+F61+F59+F57)/F61),2)</f>
        <v>2.3</v>
      </c>
      <c r="G40" s="8" t="s">
        <v>3</v>
      </c>
      <c r="H40" s="8">
        <f>ROUND(((+H66+H65+H64+H63-H62+H61+H59+H57)/H61),2)</f>
        <v>2.08</v>
      </c>
      <c r="I40" s="8" t="s">
        <v>3</v>
      </c>
      <c r="J40" s="8">
        <f>ROUND(((+J66+J65+J64+J63-J62+J61+J59+J57)/J61),2)</f>
        <v>1.59</v>
      </c>
      <c r="K40" s="8" t="s">
        <v>3</v>
      </c>
      <c r="L40" s="8">
        <f>ROUND(((+L66+L65+L64+L63-L62+L61+L59+L57)/L61),2)</f>
        <v>1.51</v>
      </c>
      <c r="M40" s="8" t="s">
        <v>3</v>
      </c>
      <c r="N40" s="31">
        <f>AVERAGE(D40,F40,H40,J40,L40)</f>
        <v>1.8960000000000001</v>
      </c>
      <c r="O40" t="s">
        <v>3</v>
      </c>
    </row>
    <row r="41" spans="2:15" ht="15">
      <c r="B41" t="s">
        <v>21</v>
      </c>
      <c r="D41" s="8">
        <f>ROUND(((+D66+D65+D64+D63-D62+D61)/D61),2)</f>
        <v>2.07</v>
      </c>
      <c r="E41" s="8" t="s">
        <v>3</v>
      </c>
      <c r="F41" s="8">
        <f>ROUND(((+F66+F65+F64+F63-F62+F61)/F61),2)</f>
        <v>2.13</v>
      </c>
      <c r="G41" s="8" t="s">
        <v>3</v>
      </c>
      <c r="H41" s="8">
        <f>ROUND(((+H66+H65+H64+H63-H62+H61)/H61),2)</f>
        <v>2.25</v>
      </c>
      <c r="I41" s="8" t="s">
        <v>3</v>
      </c>
      <c r="J41" s="8">
        <f>ROUND(((+J66+J65+J64+J63-J62+J61)/J61),2)</f>
        <v>1.83</v>
      </c>
      <c r="K41" s="8" t="s">
        <v>3</v>
      </c>
      <c r="L41" s="8">
        <f>ROUND(((+L66+L65+L64+L63-L62+L61)/L61),2)</f>
        <v>1.73</v>
      </c>
      <c r="M41" s="8" t="s">
        <v>3</v>
      </c>
      <c r="N41" s="31">
        <f>AVERAGE(D41,F41,H41,J41,L41)</f>
        <v>2.002</v>
      </c>
      <c r="O41" t="s">
        <v>3</v>
      </c>
    </row>
    <row r="42" spans="2:15" ht="15">
      <c r="B42" t="s">
        <v>14</v>
      </c>
      <c r="D42" s="8">
        <f>ROUND(((+D66+D65+D64+D63-D62+D61)/(D61+D63+D64+D65)),2)</f>
        <v>2.07</v>
      </c>
      <c r="E42" s="8" t="s">
        <v>3</v>
      </c>
      <c r="F42" s="8">
        <f>ROUND(((+F66+F65+F64+F63-F62+F61)/(F61+F63+F64+F65)),2)</f>
        <v>2.13</v>
      </c>
      <c r="G42" s="8" t="s">
        <v>3</v>
      </c>
      <c r="H42" s="8">
        <f>ROUND(((+H66+H65+H64+H63-H62+H61)/(H61+H63+H64+H65)),2)</f>
        <v>2.25</v>
      </c>
      <c r="I42" s="8" t="s">
        <v>3</v>
      </c>
      <c r="J42" s="8">
        <f>ROUND(((+J66+J65+J64+J63-J62+J61)/(J61+J63+J64+J65)),2)</f>
        <v>1.83</v>
      </c>
      <c r="K42" s="8" t="s">
        <v>3</v>
      </c>
      <c r="L42" s="8">
        <f>ROUND(((+L66+L65+L64+L63-L62+L61)/(L61+L63+L64+L65)),2)</f>
        <v>1.73</v>
      </c>
      <c r="M42" s="8" t="s">
        <v>3</v>
      </c>
      <c r="N42" s="31">
        <f>AVERAGE(D42,F42,H42,J42,L42)</f>
        <v>2.002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0.04</v>
      </c>
      <c r="E45" s="14"/>
      <c r="F45" s="14">
        <f>ROUND(F62/F66,3)</f>
        <v>0.023</v>
      </c>
      <c r="G45" s="14"/>
      <c r="H45" s="14">
        <f>ROUND(H62/H66,3)</f>
        <v>0.026</v>
      </c>
      <c r="I45" s="14"/>
      <c r="J45" s="14">
        <f>ROUND(J62/J66,3)</f>
        <v>0.031</v>
      </c>
      <c r="K45" s="14"/>
      <c r="L45" s="14">
        <f>ROUND(L62/L66,3)</f>
        <v>0.053</v>
      </c>
      <c r="M45" s="3"/>
      <c r="N45" s="6">
        <f aca="true" t="shared" si="0" ref="N45:N50">AVERAGE(D45,F45,H45,J45,L45)</f>
        <v>0.0346</v>
      </c>
    </row>
    <row r="46" spans="2:14" ht="15">
      <c r="B46" t="s">
        <v>17</v>
      </c>
      <c r="D46" s="21">
        <f>ROUND((D57+D59)/(D57+D59+D66+D63+D64+D65),3)</f>
        <v>-0.066</v>
      </c>
      <c r="E46" s="22"/>
      <c r="F46" s="21">
        <f>ROUND((F57+F59)/(F57+F59+F66+F63+F64+F65),3)</f>
        <v>0.132</v>
      </c>
      <c r="G46" s="22"/>
      <c r="H46" s="21">
        <f>ROUND((H57+H59)/(H57+H59+H66+H63+H64+H65),3)</f>
        <v>-0.155</v>
      </c>
      <c r="I46" s="22"/>
      <c r="J46" s="21">
        <f>ROUND((J57+J59)/(J57+J59+J66+J63+J64+J65),3)</f>
        <v>-0.4</v>
      </c>
      <c r="K46" s="22"/>
      <c r="L46" s="21">
        <f>ROUND((L57+L59)/(L57+L59+L66+L63+L64+L65),3)</f>
        <v>-0.389</v>
      </c>
      <c r="N46" s="6">
        <f t="shared" si="0"/>
        <v>-0.1756</v>
      </c>
    </row>
    <row r="47" spans="2:14" ht="18">
      <c r="B47" s="40" t="s">
        <v>115</v>
      </c>
      <c r="D47" s="14">
        <f>ROUND(((+D82+D83+D84+D85+D86-D87+D88-D90-D91)/(+D89-D87)),3)</f>
        <v>1.075</v>
      </c>
      <c r="E47" s="15"/>
      <c r="F47" s="14">
        <f>ROUND(((+F82+F83+F84+F85+F86-F87+F88-F90-F91)/(+F89-F87)),3)</f>
        <v>1.172</v>
      </c>
      <c r="G47" s="15"/>
      <c r="H47" s="14">
        <f>ROUND(((+H82+H83+H84+H85+H86-H87+H88-H90-H91)/(+H89-H87)),3)</f>
        <v>1.024</v>
      </c>
      <c r="I47" s="15"/>
      <c r="J47" s="14">
        <f>ROUND(((+J82+J83+J84+J85+J86-J87+J88-J90-J91)/(+J89-J87)),3)</f>
        <v>0.936</v>
      </c>
      <c r="K47" s="15"/>
      <c r="L47" s="14">
        <f>ROUND(((+L82+L83+L84+L85+L86-L87+L88-L90-L91)/(+L89-L87)),3)</f>
        <v>0.88</v>
      </c>
      <c r="N47" s="6">
        <f t="shared" si="0"/>
        <v>1.0173999999999999</v>
      </c>
    </row>
    <row r="48" spans="2:14" ht="18">
      <c r="B48" s="40" t="s">
        <v>116</v>
      </c>
      <c r="D48" s="14">
        <f>ROUND(((+D82+D83+D84+D85+D86-D87+D88)/(AVERAGE(D76,F76)+AVERAGE(D79,F79)+AVERAGE(D80,F80))),3)</f>
        <v>0.173</v>
      </c>
      <c r="E48" s="15"/>
      <c r="F48" s="14">
        <f>ROUND(((+F82+F83+F84+F85+F86-F87+F88)/(AVERAGE(F76,H76)+AVERAGE(F79,H79)+AVERAGE(F80,H80))),3)</f>
        <v>0.173</v>
      </c>
      <c r="G48" s="15"/>
      <c r="H48" s="14">
        <f>ROUND(((+H82+H83+H84+H85+H86-H87+H88)/(AVERAGE(H76,J76)+AVERAGE(H79,J79)+AVERAGE(H80,J80))),3)</f>
        <v>0.158</v>
      </c>
      <c r="I48" s="15"/>
      <c r="J48" s="14">
        <f>ROUND(((+J82+J83+J84+J85+J86-J87+J88)/(AVERAGE(J76,L76)+AVERAGE(J79,L79)+AVERAGE(J80,L80))),3)</f>
        <v>0.158</v>
      </c>
      <c r="K48" s="15"/>
      <c r="L48" s="14">
        <f>ROUND(((+L82+L83+L84+L85+L86-L87+L88)/(AVERAGE(L76,N76)+AVERAGE(L79,N79)+AVERAGE(L80,N80))),3)</f>
        <v>0.158</v>
      </c>
      <c r="N48" s="6">
        <f t="shared" si="0"/>
        <v>0.164</v>
      </c>
    </row>
    <row r="49" spans="2:15" ht="18">
      <c r="B49" s="40" t="s">
        <v>117</v>
      </c>
      <c r="D49" s="32">
        <f>ROUND(((+D82+D83+D84+D85+D86-D87+D88+D92)/D61),2)</f>
        <v>3.86</v>
      </c>
      <c r="E49" t="s">
        <v>3</v>
      </c>
      <c r="F49" s="32">
        <f>ROUND(((+F82+F83+F84+F85+F86-F87+F88+F92)/F61),2)</f>
        <v>3.83</v>
      </c>
      <c r="G49" t="s">
        <v>3</v>
      </c>
      <c r="H49" s="32">
        <f>ROUND(((+H82+H83+H84+H85+H86-H87+H88+H92)/H61),2)</f>
        <v>3.66</v>
      </c>
      <c r="I49" t="s">
        <v>3</v>
      </c>
      <c r="J49" s="32">
        <f>ROUND(((+J82+J83+J84+J85+J86-J87+J88+J92)/J61),2)</f>
        <v>3.56</v>
      </c>
      <c r="K49" t="s">
        <v>3</v>
      </c>
      <c r="L49" s="32">
        <f>ROUND(((+L82+L83+L84+L85+L86-L87+L88+L92)/L61),2)</f>
        <v>3.12</v>
      </c>
      <c r="M49" t="s">
        <v>3</v>
      </c>
      <c r="N49" s="33">
        <f t="shared" si="0"/>
        <v>3.6060000000000003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3.23</v>
      </c>
      <c r="E50" t="s">
        <v>3</v>
      </c>
      <c r="F50" s="32">
        <f>ROUND(((+F82+F83+F84+F85+F86-F87+F88-F91)/+F90),2)</f>
        <v>3.31</v>
      </c>
      <c r="G50" t="s">
        <v>3</v>
      </c>
      <c r="H50" s="32">
        <f>ROUND(((+H82+H83+H84+H85+H86-H87+H88-H91)/+H90),2)</f>
        <v>3.15</v>
      </c>
      <c r="I50" t="s">
        <v>3</v>
      </c>
      <c r="J50" s="32">
        <f>ROUND(((+J82+J83+J84+J85+J86-J87+J88-J91)/+J90),2)</f>
        <v>3.45</v>
      </c>
      <c r="K50" t="s">
        <v>3</v>
      </c>
      <c r="L50" s="32">
        <f>ROUND(((+L82+L83+L84+L85+L86-L87+L88-L91)/+L90),2)</f>
        <v>3.71</v>
      </c>
      <c r="M50" t="s">
        <v>3</v>
      </c>
      <c r="N50" s="33">
        <f t="shared" si="0"/>
        <v>3.37</v>
      </c>
      <c r="O50" t="s">
        <v>3</v>
      </c>
    </row>
    <row r="52" ht="15">
      <c r="A52" t="s">
        <v>4</v>
      </c>
    </row>
    <row r="54" spans="1:14" ht="15.75">
      <c r="A54" s="23" t="s">
        <v>93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10108</v>
      </c>
      <c r="E56" s="26"/>
      <c r="F56" s="26">
        <v>9772</v>
      </c>
      <c r="G56" s="26"/>
      <c r="H56" s="26">
        <v>8743</v>
      </c>
      <c r="I56" s="26"/>
      <c r="J56" s="26">
        <v>7945.12</v>
      </c>
      <c r="K56" s="26"/>
      <c r="L56" s="26">
        <v>8461.459</v>
      </c>
      <c r="M56" s="26"/>
      <c r="N56" s="26">
        <v>4118.873</v>
      </c>
    </row>
    <row r="57" spans="1:14" ht="15">
      <c r="A57" s="24" t="s">
        <v>23</v>
      </c>
      <c r="B57" s="24"/>
      <c r="C57" s="24"/>
      <c r="D57" s="26">
        <v>-45</v>
      </c>
      <c r="E57" s="26"/>
      <c r="F57" s="26">
        <v>115</v>
      </c>
      <c r="G57" s="26"/>
      <c r="H57" s="26">
        <v>-109</v>
      </c>
      <c r="I57" s="26"/>
      <c r="J57" s="26">
        <v>-157.808</v>
      </c>
      <c r="K57" s="26"/>
      <c r="L57" s="26">
        <v>-151.643</v>
      </c>
      <c r="M57" s="26"/>
      <c r="N57" s="26">
        <v>202.774</v>
      </c>
    </row>
    <row r="58" spans="1:14" ht="15">
      <c r="A58" s="24" t="s">
        <v>24</v>
      </c>
      <c r="B58" s="24"/>
      <c r="C58" s="24"/>
      <c r="D58" s="26">
        <v>8778</v>
      </c>
      <c r="E58" s="26"/>
      <c r="F58" s="26">
        <v>8424</v>
      </c>
      <c r="G58" s="26"/>
      <c r="H58" s="26">
        <v>7255</v>
      </c>
      <c r="I58" s="26"/>
      <c r="J58" s="26">
        <v>6782.829</v>
      </c>
      <c r="K58" s="26"/>
      <c r="L58" s="26">
        <v>7066.041</v>
      </c>
      <c r="M58" s="26"/>
      <c r="N58" s="26">
        <v>3602.089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1341</v>
      </c>
      <c r="E60" s="26"/>
      <c r="F60" s="26">
        <v>1383</v>
      </c>
      <c r="G60" s="26"/>
      <c r="H60" s="26">
        <v>1439</v>
      </c>
      <c r="I60" s="26"/>
      <c r="J60" s="26">
        <v>1185.61</v>
      </c>
      <c r="K60" s="26"/>
      <c r="L60" s="26">
        <v>1226.423</v>
      </c>
      <c r="M60" s="26"/>
      <c r="N60" s="26">
        <v>740.646</v>
      </c>
    </row>
    <row r="61" spans="1:14" ht="15">
      <c r="A61" s="24" t="s">
        <v>27</v>
      </c>
      <c r="B61" s="24"/>
      <c r="C61" s="24"/>
      <c r="D61" s="26">
        <v>653</v>
      </c>
      <c r="E61" s="26"/>
      <c r="F61" s="26">
        <v>653</v>
      </c>
      <c r="G61" s="26"/>
      <c r="H61" s="26">
        <v>632</v>
      </c>
      <c r="I61" s="26"/>
      <c r="J61" s="26">
        <v>641.574</v>
      </c>
      <c r="K61" s="26"/>
      <c r="L61" s="26">
        <v>702.832</v>
      </c>
      <c r="M61" s="26"/>
      <c r="N61" s="26">
        <v>282.953</v>
      </c>
    </row>
    <row r="62" spans="1:14" ht="15">
      <c r="A62" s="24" t="s">
        <v>28</v>
      </c>
      <c r="B62" s="24"/>
      <c r="C62" s="24"/>
      <c r="D62" s="26">
        <v>29</v>
      </c>
      <c r="E62" s="26"/>
      <c r="F62" s="26">
        <v>17</v>
      </c>
      <c r="G62" s="26"/>
      <c r="H62" s="26">
        <v>21</v>
      </c>
      <c r="I62" s="26"/>
      <c r="J62" s="26">
        <v>16.872</v>
      </c>
      <c r="K62" s="26"/>
      <c r="L62" s="26">
        <v>28.919</v>
      </c>
      <c r="M62" s="26"/>
      <c r="N62" s="26">
        <v>36.168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727</v>
      </c>
      <c r="E66" s="26"/>
      <c r="F66" s="26">
        <v>753</v>
      </c>
      <c r="G66" s="26"/>
      <c r="H66" s="26">
        <v>811</v>
      </c>
      <c r="I66" s="26"/>
      <c r="J66" s="26">
        <v>552.169</v>
      </c>
      <c r="K66" s="26"/>
      <c r="L66" s="26">
        <v>541.61</v>
      </c>
      <c r="M66" s="26"/>
      <c r="N66" s="26">
        <v>478.361</v>
      </c>
    </row>
    <row r="67" spans="1:14" ht="15">
      <c r="A67" s="24" t="s">
        <v>33</v>
      </c>
      <c r="B67" s="24"/>
      <c r="C67" s="24"/>
      <c r="D67" s="26">
        <v>2.95</v>
      </c>
      <c r="E67" s="26"/>
      <c r="F67" s="26">
        <v>3.11</v>
      </c>
      <c r="G67" s="26"/>
      <c r="H67" s="26">
        <v>3.42</v>
      </c>
      <c r="I67" s="26"/>
      <c r="J67" s="26">
        <v>2.54</v>
      </c>
      <c r="K67" s="26"/>
      <c r="L67" s="26">
        <v>2.65</v>
      </c>
      <c r="M67" s="26"/>
      <c r="N67" s="26">
        <v>3.04</v>
      </c>
    </row>
    <row r="68" spans="1:14" ht="15">
      <c r="A68" s="24" t="s">
        <v>34</v>
      </c>
      <c r="B68" s="24"/>
      <c r="C68" s="24"/>
      <c r="D68" s="26">
        <v>8038</v>
      </c>
      <c r="E68" s="26"/>
      <c r="F68" s="26">
        <v>7633</v>
      </c>
      <c r="G68" s="26"/>
      <c r="H68" s="26">
        <v>7444</v>
      </c>
      <c r="I68" s="26"/>
      <c r="J68" s="26">
        <v>6677.009</v>
      </c>
      <c r="K68" s="26"/>
      <c r="L68" s="26">
        <v>6003.533</v>
      </c>
      <c r="M68" s="26"/>
      <c r="N68" s="26">
        <v>5424.201</v>
      </c>
    </row>
    <row r="69" spans="1:14" ht="15">
      <c r="A69" s="24" t="s">
        <v>35</v>
      </c>
      <c r="B69" s="24"/>
      <c r="C69" s="24"/>
      <c r="D69" s="26">
        <v>93</v>
      </c>
      <c r="E69" s="26"/>
      <c r="F69" s="26">
        <v>93</v>
      </c>
      <c r="G69" s="26"/>
      <c r="H69" s="26">
        <v>93</v>
      </c>
      <c r="I69" s="26"/>
      <c r="J69" s="26">
        <v>92.831</v>
      </c>
      <c r="K69" s="26"/>
      <c r="L69" s="26">
        <v>92.831</v>
      </c>
      <c r="M69" s="26"/>
      <c r="N69" s="26">
        <v>92.831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43</v>
      </c>
      <c r="E75" s="26"/>
      <c r="F75" s="26">
        <v>36</v>
      </c>
      <c r="G75" s="26"/>
      <c r="H75" s="26" t="s">
        <v>105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10446</v>
      </c>
      <c r="E76" s="26"/>
      <c r="F76" s="26">
        <v>9521</v>
      </c>
      <c r="G76" s="26"/>
      <c r="H76" s="26">
        <v>9934</v>
      </c>
      <c r="I76" s="26"/>
      <c r="J76" s="26">
        <v>9747.293</v>
      </c>
      <c r="K76" s="26"/>
      <c r="L76" s="26">
        <v>9483.745</v>
      </c>
      <c r="M76" s="26"/>
      <c r="N76" s="26">
        <v>5890.099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18620</v>
      </c>
      <c r="E78" s="26"/>
      <c r="F78" s="26">
        <v>17283</v>
      </c>
      <c r="G78" s="26"/>
      <c r="H78" s="26">
        <v>17471</v>
      </c>
      <c r="I78" s="26"/>
      <c r="J78" s="26">
        <v>16517.133</v>
      </c>
      <c r="K78" s="26"/>
      <c r="L78" s="26">
        <v>15580.109</v>
      </c>
      <c r="M78" s="26"/>
      <c r="N78" s="26">
        <v>11407.131</v>
      </c>
    </row>
    <row r="79" spans="1:14" ht="15">
      <c r="A79" s="24" t="s">
        <v>45</v>
      </c>
      <c r="B79" s="24"/>
      <c r="C79" s="24"/>
      <c r="D79" s="26">
        <v>513</v>
      </c>
      <c r="E79" s="26"/>
      <c r="F79" s="26">
        <v>349</v>
      </c>
      <c r="G79" s="26"/>
      <c r="H79" s="26">
        <v>868</v>
      </c>
      <c r="I79" s="26"/>
      <c r="J79" s="26">
        <v>275.397</v>
      </c>
      <c r="K79" s="26"/>
      <c r="L79" s="26">
        <v>688.052</v>
      </c>
      <c r="M79" s="26"/>
      <c r="N79" s="26">
        <v>184.037</v>
      </c>
    </row>
    <row r="80" spans="1:14" ht="15">
      <c r="A80" s="24" t="s">
        <v>46</v>
      </c>
      <c r="B80" s="24"/>
      <c r="C80" s="24"/>
      <c r="D80" s="26">
        <v>175</v>
      </c>
      <c r="E80" s="26"/>
      <c r="F80" s="26">
        <v>684</v>
      </c>
      <c r="G80" s="26"/>
      <c r="H80" s="26">
        <v>4</v>
      </c>
      <c r="I80" s="26"/>
      <c r="J80" s="26">
        <v>694.85</v>
      </c>
      <c r="K80" s="26"/>
      <c r="L80" s="26">
        <v>77.529</v>
      </c>
      <c r="M80" s="26"/>
      <c r="N80" s="26">
        <v>3972.674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727</v>
      </c>
      <c r="E82" s="26"/>
      <c r="F82" s="26">
        <v>753</v>
      </c>
      <c r="G82" s="26"/>
      <c r="H82" s="26">
        <v>811</v>
      </c>
      <c r="I82" s="26"/>
      <c r="J82" s="26">
        <v>552.169</v>
      </c>
      <c r="K82" s="26"/>
      <c r="L82" s="26">
        <v>541.61</v>
      </c>
      <c r="M82" s="26"/>
      <c r="N82" s="26">
        <v>478.361</v>
      </c>
    </row>
    <row r="83" spans="1:14" ht="15">
      <c r="A83" s="24" t="s">
        <v>49</v>
      </c>
      <c r="B83" s="24"/>
      <c r="C83" s="24"/>
      <c r="D83" s="26">
        <v>1195</v>
      </c>
      <c r="E83" s="26"/>
      <c r="F83" s="26">
        <v>1181</v>
      </c>
      <c r="G83" s="26"/>
      <c r="H83" s="26">
        <v>1146</v>
      </c>
      <c r="I83" s="26"/>
      <c r="J83" s="26">
        <v>1099.128</v>
      </c>
      <c r="K83" s="26"/>
      <c r="L83" s="26">
        <v>1189.171</v>
      </c>
      <c r="M83" s="26"/>
      <c r="N83" s="26">
        <v>834.95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-351</v>
      </c>
      <c r="E85" s="26"/>
      <c r="F85" s="26">
        <v>-74</v>
      </c>
      <c r="G85" s="26"/>
      <c r="H85" s="26">
        <v>-276</v>
      </c>
      <c r="I85" s="26"/>
      <c r="J85" s="26">
        <v>-402.04</v>
      </c>
      <c r="K85" s="26"/>
      <c r="L85" s="26">
        <v>-366.49</v>
      </c>
      <c r="M85" s="26"/>
      <c r="N85" s="26">
        <v>-73.446</v>
      </c>
    </row>
    <row r="86" spans="1:14" ht="15">
      <c r="A86" s="24" t="s">
        <v>52</v>
      </c>
      <c r="B86" s="24"/>
      <c r="C86" s="24"/>
      <c r="D86" s="26">
        <v>-13</v>
      </c>
      <c r="E86" s="26"/>
      <c r="F86" s="26">
        <v>-14</v>
      </c>
      <c r="G86" s="26"/>
      <c r="H86" s="26">
        <v>-16</v>
      </c>
      <c r="I86" s="26"/>
      <c r="J86" s="26">
        <v>-18.467</v>
      </c>
      <c r="K86" s="26"/>
      <c r="L86" s="26">
        <v>-22.895</v>
      </c>
      <c r="M86" s="26"/>
      <c r="N86" s="26">
        <v>-5.261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320</v>
      </c>
      <c r="E88" s="26"/>
      <c r="F88" s="26">
        <v>0</v>
      </c>
      <c r="G88" s="26"/>
      <c r="H88" s="26">
        <v>38</v>
      </c>
      <c r="I88" s="26"/>
      <c r="J88" s="26">
        <v>423.342</v>
      </c>
      <c r="K88" s="26"/>
      <c r="L88" s="26">
        <v>263.597</v>
      </c>
      <c r="M88" s="26"/>
      <c r="N88" s="26">
        <v>-37.591</v>
      </c>
    </row>
    <row r="89" spans="1:14" ht="15">
      <c r="A89" s="24" t="s">
        <v>54</v>
      </c>
      <c r="B89" s="24"/>
      <c r="C89" s="24"/>
      <c r="D89" s="26">
        <v>1206</v>
      </c>
      <c r="E89" s="26"/>
      <c r="F89" s="26">
        <v>1099</v>
      </c>
      <c r="G89" s="26"/>
      <c r="H89" s="26">
        <v>1135</v>
      </c>
      <c r="I89" s="26"/>
      <c r="J89" s="26">
        <v>1254.793</v>
      </c>
      <c r="K89" s="26"/>
      <c r="L89" s="26">
        <v>1332.144</v>
      </c>
      <c r="M89" s="26"/>
      <c r="N89" s="26">
        <v>1009.95</v>
      </c>
    </row>
    <row r="90" spans="1:14" ht="15">
      <c r="A90" s="24" t="s">
        <v>55</v>
      </c>
      <c r="B90" s="24"/>
      <c r="C90" s="24"/>
      <c r="D90" s="26">
        <v>582</v>
      </c>
      <c r="E90" s="26"/>
      <c r="F90" s="26">
        <v>558</v>
      </c>
      <c r="G90" s="26"/>
      <c r="H90" s="26">
        <v>541</v>
      </c>
      <c r="I90" s="26"/>
      <c r="J90" s="26">
        <v>479.981</v>
      </c>
      <c r="K90" s="26"/>
      <c r="L90" s="26">
        <v>432.078</v>
      </c>
      <c r="M90" s="26"/>
      <c r="N90" s="26">
        <v>368.004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644</v>
      </c>
      <c r="E92" s="26"/>
      <c r="F92" s="26">
        <v>657</v>
      </c>
      <c r="G92" s="26"/>
      <c r="H92" s="26">
        <v>612</v>
      </c>
      <c r="I92" s="26"/>
      <c r="J92" s="26">
        <v>630.935</v>
      </c>
      <c r="K92" s="26"/>
      <c r="L92" s="26">
        <v>588.127</v>
      </c>
      <c r="M92" s="26"/>
      <c r="N92" s="26">
        <v>244.224</v>
      </c>
    </row>
    <row r="93" spans="1:14" ht="15">
      <c r="A93" s="24" t="s">
        <v>58</v>
      </c>
      <c r="B93" s="24"/>
      <c r="C93" s="24"/>
      <c r="D93" s="26">
        <v>168</v>
      </c>
      <c r="E93" s="26"/>
      <c r="F93" s="26">
        <v>189</v>
      </c>
      <c r="G93" s="26"/>
      <c r="H93" s="26">
        <v>177</v>
      </c>
      <c r="I93" s="26"/>
      <c r="J93" s="26">
        <v>219.278</v>
      </c>
      <c r="K93" s="26"/>
      <c r="L93" s="26">
        <v>127.427</v>
      </c>
      <c r="M93" s="26"/>
      <c r="N93" s="26">
        <v>367.665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589</v>
      </c>
      <c r="E96" s="26"/>
      <c r="F96" s="26">
        <v>563</v>
      </c>
      <c r="G96" s="26"/>
      <c r="H96" s="26">
        <v>539</v>
      </c>
      <c r="I96" s="26"/>
      <c r="J96" s="26">
        <v>483.764</v>
      </c>
      <c r="K96" s="26"/>
      <c r="L96" s="26">
        <v>441.515</v>
      </c>
      <c r="M96" s="26"/>
      <c r="N96" s="26">
        <v>343.196</v>
      </c>
    </row>
    <row r="97" spans="1:14" ht="15">
      <c r="A97" s="24" t="s">
        <v>60</v>
      </c>
      <c r="B97" s="24"/>
      <c r="C97" s="24"/>
      <c r="D97" s="26">
        <v>2.36</v>
      </c>
      <c r="E97" s="26"/>
      <c r="F97" s="26">
        <v>2.3</v>
      </c>
      <c r="G97" s="26"/>
      <c r="H97" s="26">
        <v>2.24</v>
      </c>
      <c r="I97" s="26"/>
      <c r="J97" s="26">
        <v>2.18</v>
      </c>
      <c r="K97" s="26"/>
      <c r="L97" s="26">
        <v>2.12</v>
      </c>
      <c r="M97" s="26"/>
      <c r="N97" s="26">
        <v>2.06</v>
      </c>
    </row>
    <row r="98" spans="1:14" ht="15">
      <c r="A98" s="24" t="s">
        <v>61</v>
      </c>
      <c r="B98" s="24"/>
      <c r="C98" s="24"/>
      <c r="D98" s="26">
        <v>2.36</v>
      </c>
      <c r="E98" s="26"/>
      <c r="F98" s="26">
        <v>2.3</v>
      </c>
      <c r="G98" s="26"/>
      <c r="H98" s="26">
        <v>2.24</v>
      </c>
      <c r="I98" s="26"/>
      <c r="J98" s="26">
        <v>2.18</v>
      </c>
      <c r="K98" s="26"/>
      <c r="L98" s="26">
        <v>2.12</v>
      </c>
      <c r="M98" s="26"/>
      <c r="N98" s="26">
        <v>2.06</v>
      </c>
    </row>
    <row r="99" spans="1:14" ht="15">
      <c r="A99" s="24" t="s">
        <v>62</v>
      </c>
      <c r="B99" s="24"/>
      <c r="C99" s="24"/>
      <c r="D99" s="26">
        <v>46</v>
      </c>
      <c r="E99" s="26"/>
      <c r="F99" s="26">
        <v>47.95</v>
      </c>
      <c r="G99" s="26"/>
      <c r="H99" s="26">
        <v>48</v>
      </c>
      <c r="I99" s="26"/>
      <c r="J99" s="26">
        <v>52.7</v>
      </c>
      <c r="K99" s="26"/>
      <c r="L99" s="26">
        <v>49.25</v>
      </c>
      <c r="M99" s="26"/>
      <c r="N99" s="26">
        <v>49.375</v>
      </c>
    </row>
    <row r="100" spans="1:14" ht="15">
      <c r="A100" s="24" t="s">
        <v>63</v>
      </c>
      <c r="B100" s="24"/>
      <c r="C100" s="24"/>
      <c r="D100" s="26">
        <v>40.19</v>
      </c>
      <c r="E100" s="26"/>
      <c r="F100" s="26">
        <v>40.09</v>
      </c>
      <c r="G100" s="26"/>
      <c r="H100" s="26">
        <v>37.45</v>
      </c>
      <c r="I100" s="26"/>
      <c r="J100" s="26">
        <v>32.84</v>
      </c>
      <c r="K100" s="26"/>
      <c r="L100" s="26">
        <v>38.78</v>
      </c>
      <c r="M100" s="26"/>
      <c r="N100" s="26">
        <v>28.25</v>
      </c>
    </row>
    <row r="101" spans="1:14" ht="15">
      <c r="A101" s="24" t="s">
        <v>64</v>
      </c>
      <c r="B101" s="24"/>
      <c r="C101" s="24"/>
      <c r="D101" s="26">
        <v>43.92</v>
      </c>
      <c r="E101" s="26"/>
      <c r="F101" s="26">
        <v>45.24</v>
      </c>
      <c r="G101" s="26"/>
      <c r="H101" s="26">
        <v>45.26</v>
      </c>
      <c r="I101" s="26"/>
      <c r="J101" s="26">
        <v>43.35</v>
      </c>
      <c r="K101" s="26"/>
      <c r="L101" s="26">
        <v>45.03</v>
      </c>
      <c r="M101" s="26"/>
      <c r="N101" s="26">
        <v>49.188</v>
      </c>
    </row>
    <row r="102" spans="1:14" ht="15">
      <c r="A102" s="24" t="s">
        <v>65</v>
      </c>
      <c r="B102" s="24"/>
      <c r="C102" s="24"/>
      <c r="D102" s="26">
        <v>252</v>
      </c>
      <c r="E102" s="26"/>
      <c r="F102" s="26">
        <v>247</v>
      </c>
      <c r="G102" s="26"/>
      <c r="H102" s="26">
        <v>246</v>
      </c>
      <c r="I102" s="26"/>
      <c r="J102" s="26">
        <v>237.993</v>
      </c>
      <c r="K102" s="26"/>
      <c r="L102" s="26">
        <v>218.725</v>
      </c>
      <c r="M102" s="26"/>
      <c r="N102" s="26">
        <v>206.089</v>
      </c>
    </row>
    <row r="103" spans="1:14" ht="15">
      <c r="A103" s="24" t="s">
        <v>106</v>
      </c>
      <c r="B103" s="24"/>
      <c r="C103" s="24"/>
      <c r="D103" s="26">
        <v>-104</v>
      </c>
      <c r="E103" s="26"/>
      <c r="F103" s="26">
        <v>-164</v>
      </c>
      <c r="G103" s="26"/>
      <c r="H103" s="26">
        <v>-50</v>
      </c>
      <c r="I103" s="26"/>
      <c r="J103" s="26">
        <v>-237.762</v>
      </c>
      <c r="K103" s="26"/>
      <c r="L103" s="26">
        <v>-32.18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2.95</v>
      </c>
      <c r="F105" s="18">
        <f>F67/F94</f>
        <v>3.11</v>
      </c>
      <c r="H105" s="18">
        <f>H67/H94</f>
        <v>3.42</v>
      </c>
      <c r="J105" s="18">
        <f>J67/J94</f>
        <v>2.54</v>
      </c>
      <c r="L105" s="18">
        <f>L67/L94</f>
        <v>2.65</v>
      </c>
      <c r="N105" s="18">
        <f>N67/N94</f>
        <v>3.04</v>
      </c>
    </row>
    <row r="106" spans="2:14" ht="15">
      <c r="B106" t="s">
        <v>60</v>
      </c>
      <c r="D106" s="18">
        <f>D97/D94</f>
        <v>2.36</v>
      </c>
      <c r="F106" s="18">
        <f>F97/F94</f>
        <v>2.3</v>
      </c>
      <c r="H106" s="18">
        <f>H97/H94</f>
        <v>2.24</v>
      </c>
      <c r="J106" s="18">
        <f>J97/J94</f>
        <v>2.18</v>
      </c>
      <c r="L106" s="18">
        <f>L97/L94</f>
        <v>2.12</v>
      </c>
      <c r="N106" s="18">
        <f>N97/N94</f>
        <v>2.06</v>
      </c>
    </row>
    <row r="107" spans="2:14" ht="15">
      <c r="B107" t="s">
        <v>61</v>
      </c>
      <c r="D107" s="18">
        <f>D98/D94</f>
        <v>2.36</v>
      </c>
      <c r="F107" s="18">
        <f>F98/F94</f>
        <v>2.3</v>
      </c>
      <c r="H107" s="18">
        <f>H98/H94</f>
        <v>2.24</v>
      </c>
      <c r="J107" s="18">
        <f>J98/J94</f>
        <v>2.18</v>
      </c>
      <c r="L107" s="18">
        <f>L98/L94</f>
        <v>2.12</v>
      </c>
      <c r="N107" s="18">
        <f>N98/N94</f>
        <v>2.06</v>
      </c>
    </row>
    <row r="108" spans="2:14" ht="15">
      <c r="B108" t="s">
        <v>62</v>
      </c>
      <c r="D108" s="18">
        <f>D99/D94</f>
        <v>46</v>
      </c>
      <c r="F108" s="18">
        <f>F99/F94</f>
        <v>47.95</v>
      </c>
      <c r="H108" s="18">
        <f>H99/H94</f>
        <v>48</v>
      </c>
      <c r="J108" s="18">
        <f>J99/J94</f>
        <v>52.7</v>
      </c>
      <c r="L108" s="18">
        <f>L99/L94</f>
        <v>49.25</v>
      </c>
      <c r="N108" s="18">
        <f>N99/N94</f>
        <v>49.375</v>
      </c>
    </row>
    <row r="109" spans="2:14" ht="15">
      <c r="B109" t="s">
        <v>63</v>
      </c>
      <c r="D109" s="18">
        <f>D100/D94</f>
        <v>40.19</v>
      </c>
      <c r="F109" s="18">
        <f>F100/F94</f>
        <v>40.09</v>
      </c>
      <c r="H109" s="18">
        <f>H100/H94</f>
        <v>37.45</v>
      </c>
      <c r="J109" s="18">
        <f>J100/J94</f>
        <v>32.84</v>
      </c>
      <c r="L109" s="18">
        <f>L100/L94</f>
        <v>38.78</v>
      </c>
      <c r="N109" s="18">
        <f>N100/N94</f>
        <v>28.25</v>
      </c>
    </row>
    <row r="110" spans="2:14" ht="15">
      <c r="B110" t="s">
        <v>64</v>
      </c>
      <c r="D110" s="18">
        <f>D101/D94</f>
        <v>43.92</v>
      </c>
      <c r="F110" s="18">
        <f>F101/F94</f>
        <v>45.24</v>
      </c>
      <c r="H110" s="18">
        <f>H101/H94</f>
        <v>45.26</v>
      </c>
      <c r="J110" s="18">
        <f>J101/J94</f>
        <v>43.35</v>
      </c>
      <c r="L110" s="18">
        <f>L101/L94</f>
        <v>45.03</v>
      </c>
      <c r="N110" s="18">
        <f>N101/N94</f>
        <v>49.188</v>
      </c>
    </row>
    <row r="111" spans="2:14" ht="15">
      <c r="B111" t="s">
        <v>65</v>
      </c>
      <c r="D111" s="19">
        <f>D102*D94</f>
        <v>252</v>
      </c>
      <c r="E111" s="19"/>
      <c r="F111" s="19">
        <f>F102*F94</f>
        <v>247</v>
      </c>
      <c r="G111" s="19"/>
      <c r="H111" s="19">
        <f>H102*H94</f>
        <v>246</v>
      </c>
      <c r="I111" s="19"/>
      <c r="J111" s="19">
        <f>J102*J94</f>
        <v>237.993</v>
      </c>
      <c r="K111" s="19"/>
      <c r="L111" s="19">
        <f>L102*L94</f>
        <v>218.725</v>
      </c>
      <c r="M111" s="19"/>
      <c r="N111" s="19">
        <f>N102*N94</f>
        <v>206.089</v>
      </c>
    </row>
    <row r="112" spans="2:14" ht="15">
      <c r="B112" t="s">
        <v>66</v>
      </c>
      <c r="D112" s="18">
        <f>ROUND(D68/D111,2)</f>
        <v>31.9</v>
      </c>
      <c r="F112" s="18">
        <f>ROUND(F68/F111,2)</f>
        <v>30.9</v>
      </c>
      <c r="H112" s="18">
        <f>ROUND(H68/H111,2)</f>
        <v>30.26</v>
      </c>
      <c r="J112" s="18">
        <f>ROUND(J68/J111,2)</f>
        <v>28.06</v>
      </c>
      <c r="L112" s="18">
        <f>ROUND(L68/L111,2)</f>
        <v>27.45</v>
      </c>
      <c r="N112" s="18">
        <f>ROUND(N68/N111,2)</f>
        <v>26.32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PUBLIC SERVICE ENTRP GRP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19526</v>
      </c>
      <c r="F8" s="41">
        <f>F78+F79+F81-F103</f>
        <v>19407</v>
      </c>
      <c r="H8" s="41">
        <f>H78+H79+H81-H103</f>
        <v>19481</v>
      </c>
      <c r="J8" s="41">
        <f>J78+J79+J81-J103</f>
        <v>17816</v>
      </c>
      <c r="L8" s="41">
        <f>L78+L79+L81-L103</f>
        <v>16701</v>
      </c>
    </row>
    <row r="9" spans="2:12" ht="15">
      <c r="B9" t="s">
        <v>5</v>
      </c>
      <c r="D9" s="12">
        <f>D80</f>
        <v>100</v>
      </c>
      <c r="F9" s="12">
        <f>F80</f>
        <v>638</v>
      </c>
      <c r="H9" s="12">
        <f>H80</f>
        <v>301</v>
      </c>
      <c r="J9" s="12">
        <f>J80</f>
        <v>762</v>
      </c>
      <c r="L9" s="12">
        <f>L80</f>
        <v>1338</v>
      </c>
    </row>
    <row r="10" spans="2:12" ht="15.75" thickBot="1">
      <c r="B10" t="s">
        <v>7</v>
      </c>
      <c r="D10" s="13">
        <f>D8+D9</f>
        <v>19626</v>
      </c>
      <c r="F10" s="13">
        <f>F8+F9</f>
        <v>20045</v>
      </c>
      <c r="H10" s="13">
        <f>H8+H9</f>
        <v>19782</v>
      </c>
      <c r="J10" s="13">
        <f>J8+J9</f>
        <v>18578</v>
      </c>
      <c r="L10" s="13">
        <f>L8+L9</f>
        <v>18039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16</v>
      </c>
      <c r="E13" s="8" t="s">
        <v>3</v>
      </c>
      <c r="F13" s="36">
        <f>ROUND(AVERAGE(F108:F109)/F105,0)</f>
        <v>15</v>
      </c>
      <c r="G13" s="8" t="s">
        <v>3</v>
      </c>
      <c r="H13" s="36">
        <f>ROUND(AVERAGE(H108:H109)/H105,0)</f>
        <v>10</v>
      </c>
      <c r="I13" s="8" t="s">
        <v>3</v>
      </c>
      <c r="J13" s="36">
        <f>ROUND(AVERAGE(J108:J109)/J105,0)</f>
        <v>17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14</v>
      </c>
      <c r="O13" s="8" t="s">
        <v>3</v>
      </c>
    </row>
    <row r="14" spans="2:14" ht="15">
      <c r="B14" t="s">
        <v>20</v>
      </c>
      <c r="D14" s="3">
        <f>ROUND(AVERAGE(D108:D109)/AVERAGE(D112,F112),3)</f>
        <v>2.45</v>
      </c>
      <c r="E14" s="3"/>
      <c r="F14" s="3">
        <f>ROUND(AVERAGE(F108:F109)/AVERAGE(F112,H112),3)</f>
        <v>1.91</v>
      </c>
      <c r="G14" s="3"/>
      <c r="H14" s="3">
        <f>ROUND(AVERAGE(H108:H109)/AVERAGE(H112,J112),3)</f>
        <v>1.863</v>
      </c>
      <c r="I14" s="3"/>
      <c r="J14" s="3">
        <f>ROUND(AVERAGE(J108:J109)/AVERAGE(J112,L112),3)</f>
        <v>1.779</v>
      </c>
      <c r="K14" s="3"/>
      <c r="L14" s="3">
        <f>ROUND(AVERAGE(L108:L109)/AVERAGE(L112,N112),3)</f>
        <v>2.249</v>
      </c>
      <c r="M14" s="3"/>
      <c r="N14" s="6">
        <f>AVERAGE(D14,F14,H14,J14,L14)</f>
        <v>2.0502000000000002</v>
      </c>
    </row>
    <row r="15" spans="2:14" ht="15">
      <c r="B15" t="s">
        <v>9</v>
      </c>
      <c r="D15" s="3">
        <f>ROUND(D106/AVERAGE(D108:D109),3)</f>
        <v>0.038</v>
      </c>
      <c r="E15" s="3"/>
      <c r="F15" s="3">
        <f>ROUND(F106/AVERAGE(F108:F109),3)</f>
        <v>0.048</v>
      </c>
      <c r="G15" s="3"/>
      <c r="H15" s="3">
        <f>ROUND(H106/AVERAGE(H108:H109),3)</f>
        <v>0.056</v>
      </c>
      <c r="I15" s="3"/>
      <c r="J15" s="3">
        <f>ROUND(J106/AVERAGE(J108:J109),3)</f>
        <v>0.064</v>
      </c>
      <c r="K15" s="3"/>
      <c r="L15" s="3">
        <f>ROUND(L106/AVERAGE(L108:L109),3)</f>
        <v>0.049</v>
      </c>
      <c r="M15" s="3"/>
      <c r="N15" s="6">
        <f>AVERAGE(D15,F15,H15,J15,L15)</f>
        <v>0.051000000000000004</v>
      </c>
    </row>
    <row r="16" spans="2:14" ht="15">
      <c r="B16" t="s">
        <v>10</v>
      </c>
      <c r="D16" s="3">
        <f>ROUND(D96/D66,3)</f>
        <v>0.631</v>
      </c>
      <c r="E16" s="3"/>
      <c r="F16" s="3">
        <f>ROUND(F96/F66,3)</f>
        <v>0.724</v>
      </c>
      <c r="G16" s="3"/>
      <c r="H16" s="3">
        <f>ROUND(H96/H66,3)</f>
        <v>0.579</v>
      </c>
      <c r="I16" s="3"/>
      <c r="J16" s="3">
        <f>ROUND(J96/J66,3)</f>
        <v>1.096</v>
      </c>
      <c r="K16" s="3"/>
      <c r="L16" s="3">
        <f>ROUND(L96/L66,3)</f>
        <v>0.588</v>
      </c>
      <c r="M16" s="3"/>
      <c r="N16" s="6">
        <f>AVERAGE(D16,F16,H16,J16,L16)</f>
        <v>0.7236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0.656</v>
      </c>
      <c r="E20" s="3"/>
      <c r="F20" s="3">
        <f>ROUND((+F76+F79)/F8,3)</f>
        <v>0.686</v>
      </c>
      <c r="G20" s="3"/>
      <c r="H20" s="3">
        <f>ROUND((+H76+H79)/H8,3)</f>
        <v>0.702</v>
      </c>
      <c r="I20" s="3"/>
      <c r="J20" s="3">
        <f>ROUND((+J76+J79)/J8,3)</f>
        <v>0.707</v>
      </c>
      <c r="K20" s="3"/>
      <c r="L20" s="3">
        <f>ROUND((+L76+L79)/L8,3)</f>
        <v>0.73</v>
      </c>
      <c r="M20" s="3"/>
      <c r="N20" s="6">
        <f>AVERAGE(D20,F20,H20,J20,L20)</f>
        <v>0.6961999999999999</v>
      </c>
    </row>
    <row r="21" spans="2:14" ht="15">
      <c r="B21" s="38" t="s">
        <v>108</v>
      </c>
      <c r="D21" s="3">
        <f>ROUND((SUM(D69:D75)+D81)/D8,3)</f>
        <v>0.004</v>
      </c>
      <c r="E21" s="3"/>
      <c r="F21" s="3">
        <f>ROUND((SUM(F69:F75)+F81)/F8,3)</f>
        <v>0.004</v>
      </c>
      <c r="G21" s="3"/>
      <c r="H21" s="3">
        <f>ROUND((SUM(H69:H75)+H81)/H8,3)</f>
        <v>0.004</v>
      </c>
      <c r="I21" s="3"/>
      <c r="J21" s="3">
        <f>ROUND((SUM(J69:J75)+J81)/J8,3)</f>
        <v>0.03</v>
      </c>
      <c r="K21" s="3"/>
      <c r="L21" s="3">
        <f>ROUND((SUM(L69:L75)+L81)/L8,3)</f>
        <v>0.005</v>
      </c>
      <c r="M21" s="3"/>
      <c r="N21" s="6">
        <f>AVERAGE(D21,F21,H21,J21,L21)</f>
        <v>0.009399999999999999</v>
      </c>
    </row>
    <row r="22" spans="2:14" ht="18">
      <c r="B22" s="39" t="s">
        <v>109</v>
      </c>
      <c r="D22" s="4">
        <f>ROUND((D68-D103)/D8,3)</f>
        <v>0.34</v>
      </c>
      <c r="E22" s="3"/>
      <c r="F22" s="4">
        <f>ROUND((F68-F103)/F8,3)</f>
        <v>0.31</v>
      </c>
      <c r="G22" s="3"/>
      <c r="H22" s="4">
        <f>ROUND((H68-H103)/H8,3)</f>
        <v>0.294</v>
      </c>
      <c r="I22" s="3"/>
      <c r="J22" s="4">
        <f>ROUND((J68-J103)/J8,3)</f>
        <v>0.262</v>
      </c>
      <c r="K22" s="3"/>
      <c r="L22" s="4">
        <f>ROUND((L68-L103)/L8,3)</f>
        <v>0.265</v>
      </c>
      <c r="M22" s="3"/>
      <c r="N22" s="9">
        <f>AVERAGE(D22,F22,H22,J22,L22)</f>
        <v>0.2942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0.658</v>
      </c>
      <c r="E25" s="3"/>
      <c r="F25" s="3">
        <f>ROUND((+F76+F79+F80)/F10,3)</f>
        <v>0.696</v>
      </c>
      <c r="G25" s="3"/>
      <c r="H25" s="3">
        <f>ROUND((+H76+H79+H80)/H10,3)</f>
        <v>0.706</v>
      </c>
      <c r="I25" s="3"/>
      <c r="J25" s="3">
        <f>ROUND((+J76+J79+J80)/J10,3)</f>
        <v>0.719</v>
      </c>
      <c r="K25" s="3"/>
      <c r="L25" s="3">
        <f>ROUND((+L76+L79+L80)/L10,3)</f>
        <v>0.75</v>
      </c>
      <c r="M25" s="3"/>
      <c r="N25" s="6">
        <f>AVERAGE(D25,F25,H25,J25,L25)</f>
        <v>0.7058</v>
      </c>
    </row>
    <row r="26" spans="2:14" ht="15">
      <c r="B26" s="38" t="s">
        <v>108</v>
      </c>
      <c r="D26" s="3">
        <f>ROUND((SUM(D69:D75)+D81)/D10,3)</f>
        <v>0.004</v>
      </c>
      <c r="E26" s="3"/>
      <c r="F26" s="3">
        <f>ROUND((SUM(F69:F75)+F81)/F10,3)</f>
        <v>0.004</v>
      </c>
      <c r="G26" s="3"/>
      <c r="H26" s="3">
        <f>ROUND((SUM(H69:H75)+H81)/H10,3)</f>
        <v>0.004</v>
      </c>
      <c r="I26" s="3"/>
      <c r="J26" s="3">
        <f>ROUND((SUM(J69:J75)+J81)/J10,3)</f>
        <v>0.029</v>
      </c>
      <c r="K26" s="3"/>
      <c r="L26" s="3">
        <f>ROUND((SUM(L69:L75)+L81)/L10,3)</f>
        <v>0.004</v>
      </c>
      <c r="M26" s="3"/>
      <c r="N26" s="6">
        <f>AVERAGE(D26,F26,H26,J26,L26)</f>
        <v>0.009</v>
      </c>
    </row>
    <row r="27" spans="2:14" ht="18">
      <c r="B27" s="39" t="s">
        <v>109</v>
      </c>
      <c r="D27" s="4">
        <f>ROUND((D68-D103)/D10,3)</f>
        <v>0.338</v>
      </c>
      <c r="E27" s="3"/>
      <c r="F27" s="4">
        <f>ROUND((F68-F103)/F10,3)</f>
        <v>0.3</v>
      </c>
      <c r="G27" s="3"/>
      <c r="H27" s="4">
        <f>ROUND((H68-H103)/H10,3)</f>
        <v>0.29</v>
      </c>
      <c r="I27" s="3"/>
      <c r="J27" s="4">
        <f>ROUND((J68-J103)/J10,3)</f>
        <v>0.252</v>
      </c>
      <c r="K27" s="3"/>
      <c r="L27" s="4">
        <f>ROUND((L68-L103)/L10,3)</f>
        <v>0.245</v>
      </c>
      <c r="M27" s="3"/>
      <c r="N27" s="9">
        <f>AVERAGE(D27,F27,H27,J27,L27)</f>
        <v>0.285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0.999</v>
      </c>
      <c r="M28" s="3"/>
      <c r="N28" s="10">
        <f>AVERAGE(D28,F28,H28,J28,L28)</f>
        <v>0.9997999999999999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0.136</v>
      </c>
      <c r="E30" s="3"/>
      <c r="F30" s="3">
        <f>ROUND(+F66/(((F68-F103)+(H68-H103))/2),3)</f>
        <v>0.123</v>
      </c>
      <c r="G30" s="3"/>
      <c r="H30" s="3">
        <f>ROUND(+H66/(((H68-H103)+(J68-J103))/2),3)</f>
        <v>0.164</v>
      </c>
      <c r="I30" s="3"/>
      <c r="J30" s="3">
        <f>ROUND(+J66/(((J68-J103)+(L68-L103))/2),3)</f>
        <v>0.091</v>
      </c>
      <c r="K30" s="3"/>
      <c r="L30" s="3">
        <f>ROUND(+L66/(((L68-L103)+(N68))/2),3)</f>
        <v>0.181</v>
      </c>
      <c r="M30" s="3"/>
      <c r="N30" s="6">
        <f>AVERAGE(D30,F30,H30,J30,L30)</f>
        <v>0.139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0.843</v>
      </c>
      <c r="E32" s="3"/>
      <c r="F32" s="3">
        <f>ROUND((+F58-F57)/F56,3)</f>
        <v>0.834</v>
      </c>
      <c r="G32" s="3"/>
      <c r="H32" s="3">
        <f>ROUND((+H58-H57)/H56,3)</f>
        <v>0.823</v>
      </c>
      <c r="I32" s="3"/>
      <c r="J32" s="3">
        <f>ROUND((+J58-J57)/J56,3)</f>
        <v>0.818</v>
      </c>
      <c r="K32" s="3"/>
      <c r="L32" s="3">
        <f>ROUND((+L58-L57)/L56,3)</f>
        <v>0.807</v>
      </c>
      <c r="M32" s="3"/>
      <c r="N32" s="6">
        <f>AVERAGE(D32,F32,H32,J32,L32)</f>
        <v>0.825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2.72</v>
      </c>
      <c r="E35" s="8" t="s">
        <v>3</v>
      </c>
      <c r="F35" s="8">
        <f>ROUND(((+F66+F65+F64+F63+F61+F59+F57)/F61),2)</f>
        <v>2.36</v>
      </c>
      <c r="G35" s="8" t="s">
        <v>3</v>
      </c>
      <c r="H35" s="8">
        <f>ROUND(((+H66+H65+H64+H63+H61+H59+H57)/H61),2)</f>
        <v>2.58</v>
      </c>
      <c r="I35" s="8" t="s">
        <v>3</v>
      </c>
      <c r="J35" s="8">
        <f>ROUND(((+J66+J65+J64+J63+J61+J59+J57)/J61),2)</f>
        <v>1.79</v>
      </c>
      <c r="K35" s="8" t="s">
        <v>3</v>
      </c>
      <c r="L35" s="8">
        <f>ROUND(((+L66+L65+L64+L63+L61+L59+L57)/L61),2)</f>
        <v>2.46</v>
      </c>
      <c r="M35" s="8" t="s">
        <v>3</v>
      </c>
      <c r="N35" s="31">
        <f>AVERAGE(D35,F35,H35,J35,L35)</f>
        <v>2.382</v>
      </c>
      <c r="O35" t="s">
        <v>3</v>
      </c>
    </row>
    <row r="36" spans="2:15" ht="15">
      <c r="B36" t="s">
        <v>21</v>
      </c>
      <c r="D36" s="8">
        <f>ROUND(((+D66+D65+D64+D63+D61)/(D61)),2)</f>
        <v>2.06</v>
      </c>
      <c r="E36" s="8" t="s">
        <v>3</v>
      </c>
      <c r="F36" s="8">
        <f>ROUND(((+F66+F65+F64+F63+F61)/(F61)),2)</f>
        <v>1.84</v>
      </c>
      <c r="G36" s="8" t="s">
        <v>3</v>
      </c>
      <c r="H36" s="8">
        <f>ROUND(((+H66+H65+H64+H63+H61)/(H61)),2)</f>
        <v>2.02</v>
      </c>
      <c r="I36" s="8" t="s">
        <v>3</v>
      </c>
      <c r="J36" s="8">
        <f>ROUND(((+J66+J65+J64+J63+J61)/(J61)),2)</f>
        <v>1.5</v>
      </c>
      <c r="K36" s="8" t="s">
        <v>3</v>
      </c>
      <c r="L36" s="8">
        <f>ROUND(((+L66+L65+L64+L63+L61)/(L61)),2)</f>
        <v>1.98</v>
      </c>
      <c r="M36" s="8" t="s">
        <v>3</v>
      </c>
      <c r="N36" s="31">
        <f>AVERAGE(D36,F36,H36,J36,L36)</f>
        <v>1.8800000000000001</v>
      </c>
      <c r="O36" t="s">
        <v>3</v>
      </c>
    </row>
    <row r="37" spans="2:15" ht="15">
      <c r="B37" t="s">
        <v>14</v>
      </c>
      <c r="D37" s="8">
        <f>ROUND(((+D66+D65+D64+D63+D61)/(D61+D63+D64+D65)),2)</f>
        <v>2.05</v>
      </c>
      <c r="E37" s="8" t="s">
        <v>3</v>
      </c>
      <c r="F37" s="8">
        <f>ROUND(((+F66+F65+F64+F63+F61)/(F61+F63+F64+F65)),2)</f>
        <v>1.84</v>
      </c>
      <c r="G37" s="8" t="s">
        <v>3</v>
      </c>
      <c r="H37" s="8">
        <f>ROUND(((+H66+H65+H64+H63+H61)/(H61+H63+H64+H65)),2)</f>
        <v>2.01</v>
      </c>
      <c r="I37" s="8" t="s">
        <v>3</v>
      </c>
      <c r="J37" s="8">
        <f>ROUND(((+J66+J65+J64+J63+J61)/(J61+J63+J64+J65)),2)</f>
        <v>1.5</v>
      </c>
      <c r="K37" s="8" t="s">
        <v>3</v>
      </c>
      <c r="L37" s="8">
        <f>ROUND(((+L66+L65+L64+L63+L61)/(L61+L63+L64+L65)),2)</f>
        <v>1.98</v>
      </c>
      <c r="M37" s="8" t="s">
        <v>3</v>
      </c>
      <c r="N37" s="31">
        <f>AVERAGE(D37,F37,H37,J37,L37)</f>
        <v>1.876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2.72</v>
      </c>
      <c r="E40" s="8" t="s">
        <v>3</v>
      </c>
      <c r="F40" s="8">
        <f>ROUND(((+F66+F65+F64+F63-F62+F61+F59+F57)/F61),2)</f>
        <v>2.36</v>
      </c>
      <c r="G40" s="8" t="s">
        <v>3</v>
      </c>
      <c r="H40" s="8">
        <f>ROUND(((+H66+H65+H64+H63-H62+H61+H59+H57)/H61),2)</f>
        <v>2.58</v>
      </c>
      <c r="I40" s="8" t="s">
        <v>3</v>
      </c>
      <c r="J40" s="8">
        <f>ROUND(((+J66+J65+J64+J63-J62+J61+J59+J57)/J61),2)</f>
        <v>1.79</v>
      </c>
      <c r="K40" s="8" t="s">
        <v>3</v>
      </c>
      <c r="L40" s="8">
        <f>ROUND(((+L66+L65+L64+L63-L62+L61+L59+L57)/L61),2)</f>
        <v>2.46</v>
      </c>
      <c r="M40" s="8" t="s">
        <v>3</v>
      </c>
      <c r="N40" s="31">
        <f>AVERAGE(D40,F40,H40,J40,L40)</f>
        <v>2.382</v>
      </c>
      <c r="O40" t="s">
        <v>3</v>
      </c>
    </row>
    <row r="41" spans="2:15" ht="15">
      <c r="B41" t="s">
        <v>21</v>
      </c>
      <c r="D41" s="8">
        <f>ROUND(((+D66+D65+D64+D63-D62+D61)/D61),2)</f>
        <v>2.06</v>
      </c>
      <c r="E41" s="8" t="s">
        <v>3</v>
      </c>
      <c r="F41" s="8">
        <f>ROUND(((+F66+F65+F64+F63-F62+F61)/F61),2)</f>
        <v>1.84</v>
      </c>
      <c r="G41" s="8" t="s">
        <v>3</v>
      </c>
      <c r="H41" s="8">
        <f>ROUND(((+H66+H65+H64+H63-H62+H61)/H61),2)</f>
        <v>2.02</v>
      </c>
      <c r="I41" s="8" t="s">
        <v>3</v>
      </c>
      <c r="J41" s="8">
        <f>ROUND(((+J66+J65+J64+J63-J62+J61)/J61),2)</f>
        <v>1.5</v>
      </c>
      <c r="K41" s="8" t="s">
        <v>3</v>
      </c>
      <c r="L41" s="8">
        <f>ROUND(((+L66+L65+L64+L63-L62+L61)/L61),2)</f>
        <v>1.98</v>
      </c>
      <c r="M41" s="8" t="s">
        <v>3</v>
      </c>
      <c r="N41" s="31">
        <f>AVERAGE(D41,F41,H41,J41,L41)</f>
        <v>1.8800000000000001</v>
      </c>
      <c r="O41" t="s">
        <v>3</v>
      </c>
    </row>
    <row r="42" spans="2:15" ht="15">
      <c r="B42" t="s">
        <v>14</v>
      </c>
      <c r="D42" s="8">
        <f>ROUND(((+D66+D65+D64+D63-D62+D61)/(D61+D63+D64+D65)),2)</f>
        <v>2.05</v>
      </c>
      <c r="E42" s="8" t="s">
        <v>3</v>
      </c>
      <c r="F42" s="8">
        <f>ROUND(((+F66+F65+F64+F63-F62+F61)/(F61+F63+F64+F65)),2)</f>
        <v>1.84</v>
      </c>
      <c r="G42" s="8" t="s">
        <v>3</v>
      </c>
      <c r="H42" s="8">
        <f>ROUND(((+H66+H65+H64+H63-H62+H61)/(H61+H63+H64+H65)),2)</f>
        <v>2.01</v>
      </c>
      <c r="I42" s="8" t="s">
        <v>3</v>
      </c>
      <c r="J42" s="8">
        <f>ROUND(((+J66+J65+J64+J63-J62+J61)/(J61+J63+J64+J65)),2)</f>
        <v>1.5</v>
      </c>
      <c r="K42" s="8" t="s">
        <v>3</v>
      </c>
      <c r="L42" s="8">
        <f>ROUND(((+L66+L65+L64+L63-L62+L61)/(L61+L63+L64+L65)),2)</f>
        <v>1.98</v>
      </c>
      <c r="M42" s="8" t="s">
        <v>3</v>
      </c>
      <c r="N42" s="31">
        <f>AVERAGE(D42,F42,H42,J42,L42)</f>
        <v>1.876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0.386</v>
      </c>
      <c r="E46" s="22"/>
      <c r="F46" s="21">
        <f>ROUND((F57+F59)/(F57+F59+F66+F63+F64+F65),3)</f>
        <v>0.381</v>
      </c>
      <c r="G46" s="22"/>
      <c r="H46" s="21">
        <f>ROUND((H57+H59)/(H57+H59+H66+H63+H64+H65),3)</f>
        <v>0.352</v>
      </c>
      <c r="I46" s="22"/>
      <c r="J46" s="21">
        <f>ROUND((J57+J59)/(J57+J59+J66+J63+J64+J65),3)</f>
        <v>0.373</v>
      </c>
      <c r="K46" s="22"/>
      <c r="L46" s="21">
        <f>ROUND((L57+L59)/(L57+L59+L66+L63+L64+L65),3)</f>
        <v>0.328</v>
      </c>
      <c r="N46" s="6">
        <f t="shared" si="0"/>
        <v>0.364</v>
      </c>
    </row>
    <row r="47" spans="2:14" ht="18">
      <c r="B47" s="40" t="s">
        <v>115</v>
      </c>
      <c r="D47" s="14">
        <f>ROUND(((+D82+D83+D84+D85+D86-D87+D88-D90-D91)/(+D89-D87)),3)</f>
        <v>1.352</v>
      </c>
      <c r="E47" s="15"/>
      <c r="F47" s="14">
        <f>ROUND(((+F82+F83+F84+F85+F86-F87+F88-F90-F91)/(+F89-F87)),3)</f>
        <v>0.939</v>
      </c>
      <c r="G47" s="15"/>
      <c r="H47" s="14">
        <f>ROUND(((+H82+H83+H84+H85+H86-H87+H88-H90-H91)/(+H89-H87)),3)</f>
        <v>0.893</v>
      </c>
      <c r="I47" s="15"/>
      <c r="J47" s="14">
        <f>ROUND(((+J82+J83+J84+J85+J86-J87+J88-J90-J91)/(+J89-J87)),3)</f>
        <v>0.479</v>
      </c>
      <c r="K47" s="15"/>
      <c r="L47" s="14">
        <f>ROUND(((+L82+L83+L84+L85+L86-L87+L88-L90-L91)/(+L89-L87)),3)</f>
        <v>0.359</v>
      </c>
      <c r="N47" s="6">
        <f t="shared" si="0"/>
        <v>0.8044</v>
      </c>
    </row>
    <row r="48" spans="2:14" ht="18">
      <c r="B48" s="40" t="s">
        <v>116</v>
      </c>
      <c r="D48" s="14">
        <f>ROUND(((+D82+D83+D84+D85+D86-D87+D88)/(AVERAGE(D76,F76)+AVERAGE(D79,F79)+AVERAGE(D80,F80))),3)</f>
        <v>0.143</v>
      </c>
      <c r="E48" s="15"/>
      <c r="F48" s="14">
        <f>ROUND(((+F82+F83+F84+F85+F86-F87+F88)/(AVERAGE(F76,H76)+AVERAGE(F79,H79)+AVERAGE(F80,H80))),3)</f>
        <v>0.122</v>
      </c>
      <c r="G48" s="15"/>
      <c r="H48" s="14">
        <f>ROUND(((+H82+H83+H84+H85+H86-H87+H88)/(AVERAGE(H76,J76)+AVERAGE(H79,J79)+AVERAGE(H80,J80))),3)</f>
        <v>0.124</v>
      </c>
      <c r="I48" s="15"/>
      <c r="J48" s="14">
        <f>ROUND(((+J82+J83+J84+J85+J86-J87+J88)/(AVERAGE(J76,L76)+AVERAGE(J79,L79)+AVERAGE(J80,L80))),3)</f>
        <v>0.098</v>
      </c>
      <c r="K48" s="15"/>
      <c r="L48" s="14">
        <f>ROUND(((+L82+L83+L84+L85+L86-L87+L88)/(AVERAGE(L76,N76)+AVERAGE(L79,N79)+AVERAGE(L80,N80))),3)</f>
        <v>0.101</v>
      </c>
      <c r="N48" s="6">
        <f t="shared" si="0"/>
        <v>0.1176</v>
      </c>
    </row>
    <row r="49" spans="2:15" ht="18">
      <c r="B49" s="40" t="s">
        <v>117</v>
      </c>
      <c r="D49" s="32">
        <f>ROUND(((+D82+D83+D84+D85+D86-D87+D88+D92)/D61),2)</f>
        <v>3.32</v>
      </c>
      <c r="E49" t="s">
        <v>3</v>
      </c>
      <c r="F49" s="32">
        <f>ROUND(((+F82+F83+F84+F85+F86-F87+F88+F92)/F61),2)</f>
        <v>2.97</v>
      </c>
      <c r="G49" t="s">
        <v>3</v>
      </c>
      <c r="H49" s="32">
        <f>ROUND(((+H82+H83+H84+H85+H86-H87+H88+H92)/H61),2)</f>
        <v>3.2</v>
      </c>
      <c r="I49" t="s">
        <v>3</v>
      </c>
      <c r="J49" s="32">
        <f>ROUND(((+J82+J83+J84+J85+J86-J87+J88+J92)/J61),2)</f>
        <v>2.58</v>
      </c>
      <c r="K49" t="s">
        <v>3</v>
      </c>
      <c r="L49" s="32">
        <f>ROUND(((+L82+L83+L84+L85+L86-L87+L88+L92)/L61),2)</f>
        <v>1.64</v>
      </c>
      <c r="M49" t="s">
        <v>3</v>
      </c>
      <c r="N49" s="33">
        <f t="shared" si="0"/>
        <v>2.742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3.56</v>
      </c>
      <c r="E50" t="s">
        <v>3</v>
      </c>
      <c r="F50" s="32">
        <f>ROUND(((+F82+F83+F84+F85+F86-F87+F88-F91)/+F90),2)</f>
        <v>3.26</v>
      </c>
      <c r="G50" t="s">
        <v>3</v>
      </c>
      <c r="H50" s="32">
        <f>ROUND(((+H82+H83+H84+H85+H86-H87+H88-H91)/+H90),2)</f>
        <v>3.45</v>
      </c>
      <c r="I50" t="s">
        <v>3</v>
      </c>
      <c r="J50" s="32">
        <f>ROUND(((+J82+J83+J84+J85+J86-J87+J88-J91)/+J90),2)</f>
        <v>2.9</v>
      </c>
      <c r="K50" t="s">
        <v>3</v>
      </c>
      <c r="L50" s="32">
        <f>ROUND(((+L82+L83+L84+L85+L86-L87+L88-L91)/+L90),2)</f>
        <v>2.64</v>
      </c>
      <c r="M50" t="s">
        <v>3</v>
      </c>
      <c r="N50" s="33">
        <f t="shared" si="0"/>
        <v>3.162</v>
      </c>
      <c r="O50" t="s">
        <v>3</v>
      </c>
    </row>
    <row r="52" ht="15">
      <c r="A52" t="s">
        <v>4</v>
      </c>
    </row>
    <row r="54" spans="1:14" ht="15.75">
      <c r="A54" s="23" t="s">
        <v>100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12430</v>
      </c>
      <c r="E56" s="26"/>
      <c r="F56" s="26">
        <v>10996</v>
      </c>
      <c r="G56" s="26"/>
      <c r="H56" s="26">
        <v>11116</v>
      </c>
      <c r="I56" s="26"/>
      <c r="J56" s="26">
        <v>8390</v>
      </c>
      <c r="K56" s="26"/>
      <c r="L56" s="26">
        <v>9815</v>
      </c>
      <c r="M56" s="26"/>
      <c r="N56" s="26">
        <v>6848</v>
      </c>
    </row>
    <row r="57" spans="1:14" ht="15">
      <c r="A57" s="24" t="s">
        <v>23</v>
      </c>
      <c r="B57" s="24"/>
      <c r="C57" s="24"/>
      <c r="D57" s="26">
        <v>541</v>
      </c>
      <c r="E57" s="26"/>
      <c r="F57" s="26">
        <v>446</v>
      </c>
      <c r="G57" s="26"/>
      <c r="H57" s="26">
        <v>464</v>
      </c>
      <c r="I57" s="26"/>
      <c r="J57" s="26">
        <v>248</v>
      </c>
      <c r="K57" s="26"/>
      <c r="L57" s="26">
        <v>373</v>
      </c>
      <c r="M57" s="26"/>
      <c r="N57" s="26">
        <v>490</v>
      </c>
    </row>
    <row r="58" spans="1:14" ht="15">
      <c r="A58" s="24" t="s">
        <v>24</v>
      </c>
      <c r="B58" s="24"/>
      <c r="C58" s="24"/>
      <c r="D58" s="26">
        <v>11017</v>
      </c>
      <c r="E58" s="26"/>
      <c r="F58" s="26">
        <v>9621</v>
      </c>
      <c r="G58" s="26"/>
      <c r="H58" s="26">
        <v>9615</v>
      </c>
      <c r="I58" s="26"/>
      <c r="J58" s="26">
        <v>7112</v>
      </c>
      <c r="K58" s="26"/>
      <c r="L58" s="26">
        <v>8296</v>
      </c>
      <c r="M58" s="26"/>
      <c r="N58" s="26">
        <v>5449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1679</v>
      </c>
      <c r="E60" s="26"/>
      <c r="F60" s="26">
        <v>1585</v>
      </c>
      <c r="G60" s="26"/>
      <c r="H60" s="26">
        <v>1705</v>
      </c>
      <c r="I60" s="26"/>
      <c r="J60" s="26">
        <v>1258</v>
      </c>
      <c r="K60" s="26"/>
      <c r="L60" s="26">
        <v>1540</v>
      </c>
      <c r="M60" s="26"/>
      <c r="N60" s="26">
        <v>1432</v>
      </c>
    </row>
    <row r="61" spans="1:14" ht="15">
      <c r="A61" s="24" t="s">
        <v>27</v>
      </c>
      <c r="B61" s="24"/>
      <c r="C61" s="24"/>
      <c r="D61" s="26">
        <v>816</v>
      </c>
      <c r="E61" s="26"/>
      <c r="F61" s="26">
        <v>859</v>
      </c>
      <c r="G61" s="26"/>
      <c r="H61" s="26">
        <v>836</v>
      </c>
      <c r="I61" s="26"/>
      <c r="J61" s="26">
        <v>840</v>
      </c>
      <c r="K61" s="26"/>
      <c r="L61" s="26">
        <v>777</v>
      </c>
      <c r="M61" s="26"/>
      <c r="N61" s="26">
        <v>659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4</v>
      </c>
      <c r="E63" s="26"/>
      <c r="F63" s="26">
        <v>4</v>
      </c>
      <c r="G63" s="26"/>
      <c r="H63" s="26">
        <v>4</v>
      </c>
      <c r="I63" s="26"/>
      <c r="J63" s="26">
        <v>0</v>
      </c>
      <c r="K63" s="26"/>
      <c r="L63" s="26">
        <v>0</v>
      </c>
      <c r="M63" s="26"/>
      <c r="N63" s="26">
        <v>9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858</v>
      </c>
      <c r="E66" s="26"/>
      <c r="F66" s="26">
        <v>721</v>
      </c>
      <c r="G66" s="26"/>
      <c r="H66" s="26">
        <v>852</v>
      </c>
      <c r="I66" s="26"/>
      <c r="J66" s="26">
        <v>416</v>
      </c>
      <c r="K66" s="26"/>
      <c r="L66" s="26">
        <v>763</v>
      </c>
      <c r="M66" s="26"/>
      <c r="N66" s="26">
        <v>764</v>
      </c>
    </row>
    <row r="67" spans="1:14" ht="15">
      <c r="A67" s="24" t="s">
        <v>33</v>
      </c>
      <c r="B67" s="24"/>
      <c r="C67" s="24"/>
      <c r="D67" s="26">
        <v>3.57</v>
      </c>
      <c r="E67" s="26"/>
      <c r="F67" s="26">
        <v>3.04</v>
      </c>
      <c r="G67" s="26"/>
      <c r="H67" s="26">
        <v>3.73</v>
      </c>
      <c r="I67" s="26"/>
      <c r="J67" s="26">
        <v>1.99</v>
      </c>
      <c r="K67" s="26"/>
      <c r="L67" s="26">
        <v>3.67</v>
      </c>
      <c r="M67" s="26"/>
      <c r="N67" s="26">
        <v>3.55</v>
      </c>
    </row>
    <row r="68" spans="1:14" ht="15">
      <c r="A68" s="24" t="s">
        <v>34</v>
      </c>
      <c r="B68" s="24"/>
      <c r="C68" s="24"/>
      <c r="D68" s="26">
        <v>6022</v>
      </c>
      <c r="E68" s="26"/>
      <c r="F68" s="26">
        <v>5739</v>
      </c>
      <c r="G68" s="26"/>
      <c r="H68" s="26">
        <v>5529</v>
      </c>
      <c r="I68" s="26"/>
      <c r="J68" s="26">
        <v>3987</v>
      </c>
      <c r="K68" s="26"/>
      <c r="L68" s="26">
        <v>4137</v>
      </c>
      <c r="M68" s="26"/>
      <c r="N68" s="26">
        <v>3996</v>
      </c>
    </row>
    <row r="69" spans="1:14" ht="15">
      <c r="A69" s="24" t="s">
        <v>35</v>
      </c>
      <c r="B69" s="24"/>
      <c r="C69" s="24"/>
      <c r="D69" s="26">
        <v>80</v>
      </c>
      <c r="E69" s="26"/>
      <c r="F69" s="26">
        <v>80</v>
      </c>
      <c r="G69" s="26"/>
      <c r="H69" s="26">
        <v>80</v>
      </c>
      <c r="I69" s="26"/>
      <c r="J69" s="26">
        <v>540</v>
      </c>
      <c r="K69" s="26"/>
      <c r="L69" s="26">
        <v>80</v>
      </c>
      <c r="M69" s="26"/>
      <c r="N69" s="26">
        <v>170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11279</v>
      </c>
      <c r="E76" s="26"/>
      <c r="F76" s="26">
        <v>12925</v>
      </c>
      <c r="G76" s="26"/>
      <c r="H76" s="26">
        <v>12945</v>
      </c>
      <c r="I76" s="26"/>
      <c r="J76" s="26">
        <v>11851</v>
      </c>
      <c r="K76" s="26"/>
      <c r="L76" s="26">
        <v>10981</v>
      </c>
      <c r="M76" s="26"/>
      <c r="N76" s="26">
        <v>6335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17381</v>
      </c>
      <c r="E78" s="26"/>
      <c r="F78" s="26">
        <v>18744</v>
      </c>
      <c r="G78" s="26"/>
      <c r="H78" s="26">
        <v>18554</v>
      </c>
      <c r="I78" s="26"/>
      <c r="J78" s="26">
        <v>16378</v>
      </c>
      <c r="K78" s="26"/>
      <c r="L78" s="26">
        <v>15198</v>
      </c>
      <c r="M78" s="26"/>
      <c r="N78" s="26">
        <v>10501</v>
      </c>
    </row>
    <row r="79" spans="1:14" ht="15">
      <c r="A79" s="24" t="s">
        <v>45</v>
      </c>
      <c r="B79" s="24"/>
      <c r="C79" s="24"/>
      <c r="D79" s="26">
        <v>1536</v>
      </c>
      <c r="E79" s="26"/>
      <c r="F79" s="26">
        <v>386</v>
      </c>
      <c r="G79" s="26"/>
      <c r="H79" s="26">
        <v>726</v>
      </c>
      <c r="I79" s="26"/>
      <c r="J79" s="26">
        <v>749</v>
      </c>
      <c r="K79" s="26"/>
      <c r="L79" s="26">
        <v>1213</v>
      </c>
      <c r="M79" s="26"/>
      <c r="N79" s="26">
        <v>667</v>
      </c>
    </row>
    <row r="80" spans="1:14" ht="15">
      <c r="A80" s="24" t="s">
        <v>46</v>
      </c>
      <c r="B80" s="24"/>
      <c r="C80" s="24"/>
      <c r="D80" s="26">
        <v>100</v>
      </c>
      <c r="E80" s="26"/>
      <c r="F80" s="26">
        <v>638</v>
      </c>
      <c r="G80" s="26"/>
      <c r="H80" s="26">
        <v>301</v>
      </c>
      <c r="I80" s="26"/>
      <c r="J80" s="26">
        <v>762</v>
      </c>
      <c r="K80" s="26"/>
      <c r="L80" s="26">
        <v>1338</v>
      </c>
      <c r="M80" s="26"/>
      <c r="N80" s="26">
        <v>2885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858</v>
      </c>
      <c r="E82" s="26"/>
      <c r="F82" s="26">
        <v>721</v>
      </c>
      <c r="G82" s="26"/>
      <c r="H82" s="26">
        <v>852</v>
      </c>
      <c r="I82" s="26"/>
      <c r="J82" s="26">
        <v>416</v>
      </c>
      <c r="K82" s="26"/>
      <c r="L82" s="26">
        <v>763</v>
      </c>
      <c r="M82" s="26"/>
      <c r="N82" s="26">
        <v>764</v>
      </c>
    </row>
    <row r="83" spans="1:14" ht="15">
      <c r="A83" s="24" t="s">
        <v>49</v>
      </c>
      <c r="B83" s="24"/>
      <c r="C83" s="24"/>
      <c r="D83" s="26">
        <v>859</v>
      </c>
      <c r="E83" s="26"/>
      <c r="F83" s="26">
        <v>799</v>
      </c>
      <c r="G83" s="26"/>
      <c r="H83" s="26">
        <v>616</v>
      </c>
      <c r="I83" s="26"/>
      <c r="J83" s="26">
        <v>660</v>
      </c>
      <c r="K83" s="26"/>
      <c r="L83" s="26">
        <v>621</v>
      </c>
      <c r="M83" s="26"/>
      <c r="N83" s="26">
        <v>492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224</v>
      </c>
      <c r="E85" s="26"/>
      <c r="F85" s="26">
        <v>172</v>
      </c>
      <c r="G85" s="26"/>
      <c r="H85" s="26">
        <v>368</v>
      </c>
      <c r="I85" s="26"/>
      <c r="J85" s="26">
        <v>-117</v>
      </c>
      <c r="K85" s="26"/>
      <c r="L85" s="26">
        <v>-179</v>
      </c>
      <c r="M85" s="26"/>
      <c r="N85" s="26">
        <v>-11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-16</v>
      </c>
      <c r="E88" s="26"/>
      <c r="F88" s="26">
        <v>9</v>
      </c>
      <c r="G88" s="26"/>
      <c r="H88" s="26">
        <v>-137</v>
      </c>
      <c r="I88" s="26"/>
      <c r="J88" s="26">
        <v>365</v>
      </c>
      <c r="K88" s="26"/>
      <c r="L88" s="26">
        <v>-18</v>
      </c>
      <c r="M88" s="26"/>
      <c r="N88" s="26">
        <v>142</v>
      </c>
    </row>
    <row r="89" spans="1:14" ht="15">
      <c r="A89" s="24" t="s">
        <v>54</v>
      </c>
      <c r="B89" s="24"/>
      <c r="C89" s="24"/>
      <c r="D89" s="26">
        <v>1024</v>
      </c>
      <c r="E89" s="26"/>
      <c r="F89" s="26">
        <v>1255</v>
      </c>
      <c r="G89" s="26"/>
      <c r="H89" s="26">
        <v>1351</v>
      </c>
      <c r="I89" s="26"/>
      <c r="J89" s="26">
        <v>1814</v>
      </c>
      <c r="K89" s="26"/>
      <c r="L89" s="26">
        <v>2053</v>
      </c>
      <c r="M89" s="26"/>
      <c r="N89" s="26">
        <v>959</v>
      </c>
    </row>
    <row r="90" spans="1:14" ht="15">
      <c r="A90" s="24" t="s">
        <v>55</v>
      </c>
      <c r="B90" s="24"/>
      <c r="C90" s="24"/>
      <c r="D90" s="26">
        <v>541</v>
      </c>
      <c r="E90" s="26"/>
      <c r="F90" s="26">
        <v>522</v>
      </c>
      <c r="G90" s="26"/>
      <c r="H90" s="26">
        <v>493</v>
      </c>
      <c r="I90" s="26"/>
      <c r="J90" s="26">
        <v>456</v>
      </c>
      <c r="K90" s="26"/>
      <c r="L90" s="26">
        <v>449</v>
      </c>
      <c r="M90" s="26"/>
      <c r="N90" s="26">
        <v>464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783</v>
      </c>
      <c r="E92" s="26"/>
      <c r="F92" s="26">
        <v>851</v>
      </c>
      <c r="G92" s="26"/>
      <c r="H92" s="26">
        <v>975</v>
      </c>
      <c r="I92" s="26"/>
      <c r="J92" s="26">
        <v>843</v>
      </c>
      <c r="K92" s="26"/>
      <c r="L92" s="26">
        <v>87</v>
      </c>
      <c r="M92" s="26"/>
      <c r="N92" s="26">
        <v>550</v>
      </c>
    </row>
    <row r="93" spans="1:14" ht="15">
      <c r="A93" s="24" t="s">
        <v>58</v>
      </c>
      <c r="B93" s="24"/>
      <c r="C93" s="24"/>
      <c r="D93" s="26">
        <v>103</v>
      </c>
      <c r="E93" s="26"/>
      <c r="F93" s="26">
        <v>104</v>
      </c>
      <c r="G93" s="26"/>
      <c r="H93" s="26">
        <v>-21</v>
      </c>
      <c r="I93" s="26"/>
      <c r="J93" s="26">
        <v>145</v>
      </c>
      <c r="K93" s="26"/>
      <c r="L93" s="26">
        <v>700</v>
      </c>
      <c r="M93" s="26"/>
      <c r="N93" s="26">
        <v>485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541</v>
      </c>
      <c r="E96" s="26"/>
      <c r="F96" s="26">
        <v>522</v>
      </c>
      <c r="G96" s="26"/>
      <c r="H96" s="26">
        <v>493</v>
      </c>
      <c r="I96" s="26"/>
      <c r="J96" s="26">
        <v>456</v>
      </c>
      <c r="K96" s="26"/>
      <c r="L96" s="26">
        <v>449</v>
      </c>
      <c r="M96" s="26"/>
      <c r="N96" s="26">
        <v>464</v>
      </c>
    </row>
    <row r="97" spans="1:14" ht="15">
      <c r="A97" s="24" t="s">
        <v>60</v>
      </c>
      <c r="B97" s="24"/>
      <c r="C97" s="24"/>
      <c r="D97" s="26">
        <v>2.24</v>
      </c>
      <c r="E97" s="26"/>
      <c r="F97" s="26">
        <v>2.2</v>
      </c>
      <c r="G97" s="26"/>
      <c r="H97" s="26">
        <v>2.16</v>
      </c>
      <c r="I97" s="26"/>
      <c r="J97" s="26">
        <v>2.16</v>
      </c>
      <c r="K97" s="26"/>
      <c r="L97" s="26">
        <v>2.16</v>
      </c>
      <c r="M97" s="26"/>
      <c r="N97" s="26">
        <v>2.16</v>
      </c>
    </row>
    <row r="98" spans="1:14" ht="15">
      <c r="A98" s="24" t="s">
        <v>61</v>
      </c>
      <c r="B98" s="24"/>
      <c r="C98" s="24"/>
      <c r="D98" s="26">
        <v>2.24</v>
      </c>
      <c r="E98" s="26"/>
      <c r="F98" s="26">
        <v>2.2</v>
      </c>
      <c r="G98" s="26"/>
      <c r="H98" s="26">
        <v>2.16</v>
      </c>
      <c r="I98" s="26"/>
      <c r="J98" s="26">
        <v>2.16</v>
      </c>
      <c r="K98" s="26"/>
      <c r="L98" s="26">
        <v>2.16</v>
      </c>
      <c r="M98" s="26"/>
      <c r="N98" s="26">
        <v>2.16</v>
      </c>
    </row>
    <row r="99" spans="1:14" ht="15">
      <c r="A99" s="24" t="s">
        <v>62</v>
      </c>
      <c r="B99" s="24"/>
      <c r="C99" s="24"/>
      <c r="D99" s="26">
        <v>68.47</v>
      </c>
      <c r="E99" s="26"/>
      <c r="F99" s="26">
        <v>52.64</v>
      </c>
      <c r="G99" s="26"/>
      <c r="H99" s="26">
        <v>44.5</v>
      </c>
      <c r="I99" s="26"/>
      <c r="J99" s="26">
        <v>47.25</v>
      </c>
      <c r="K99" s="26"/>
      <c r="L99" s="26">
        <v>51.55</v>
      </c>
      <c r="M99" s="26"/>
      <c r="N99" s="26">
        <v>50</v>
      </c>
    </row>
    <row r="100" spans="1:14" ht="15">
      <c r="A100" s="24" t="s">
        <v>63</v>
      </c>
      <c r="B100" s="24"/>
      <c r="C100" s="24"/>
      <c r="D100" s="26">
        <v>49.318</v>
      </c>
      <c r="E100" s="26"/>
      <c r="F100" s="26">
        <v>38.1</v>
      </c>
      <c r="G100" s="26"/>
      <c r="H100" s="26">
        <v>32.09</v>
      </c>
      <c r="I100" s="26"/>
      <c r="J100" s="26">
        <v>20</v>
      </c>
      <c r="K100" s="26"/>
      <c r="L100" s="26">
        <v>36.875</v>
      </c>
      <c r="M100" s="26"/>
      <c r="N100" s="26">
        <v>25.688</v>
      </c>
    </row>
    <row r="101" spans="1:14" ht="15">
      <c r="A101" s="24" t="s">
        <v>64</v>
      </c>
      <c r="B101" s="24"/>
      <c r="C101" s="24"/>
      <c r="D101" s="26">
        <v>64.97</v>
      </c>
      <c r="E101" s="26"/>
      <c r="F101" s="26">
        <v>51.77</v>
      </c>
      <c r="G101" s="26"/>
      <c r="H101" s="26">
        <v>43.8</v>
      </c>
      <c r="I101" s="26"/>
      <c r="J101" s="26">
        <v>32.1</v>
      </c>
      <c r="K101" s="26"/>
      <c r="L101" s="26">
        <v>42.19</v>
      </c>
      <c r="M101" s="26"/>
      <c r="N101" s="26">
        <v>48.625</v>
      </c>
    </row>
    <row r="102" spans="1:14" ht="15">
      <c r="A102" s="24" t="s">
        <v>65</v>
      </c>
      <c r="B102" s="24"/>
      <c r="C102" s="24"/>
      <c r="D102" s="26">
        <v>251.163</v>
      </c>
      <c r="E102" s="26"/>
      <c r="F102" s="26">
        <v>238.099</v>
      </c>
      <c r="G102" s="26"/>
      <c r="H102" s="26">
        <v>236.133</v>
      </c>
      <c r="I102" s="26"/>
      <c r="J102" s="26">
        <v>225.267</v>
      </c>
      <c r="K102" s="26"/>
      <c r="L102" s="26">
        <v>205.839</v>
      </c>
      <c r="M102" s="26"/>
      <c r="N102" s="26">
        <v>207.972</v>
      </c>
    </row>
    <row r="103" spans="1:14" ht="15">
      <c r="A103" s="24" t="s">
        <v>106</v>
      </c>
      <c r="B103" s="24"/>
      <c r="C103" s="24"/>
      <c r="D103" s="26">
        <v>-609</v>
      </c>
      <c r="E103" s="26"/>
      <c r="F103" s="26">
        <v>-277</v>
      </c>
      <c r="G103" s="26"/>
      <c r="H103" s="26">
        <v>-201</v>
      </c>
      <c r="I103" s="26"/>
      <c r="J103" s="26">
        <v>-689</v>
      </c>
      <c r="K103" s="26"/>
      <c r="L103" s="26">
        <v>-290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3.57</v>
      </c>
      <c r="F105" s="18">
        <f>F67/F94</f>
        <v>3.04</v>
      </c>
      <c r="H105" s="18">
        <f>H67/H94</f>
        <v>3.73</v>
      </c>
      <c r="J105" s="18">
        <f>J67/J94</f>
        <v>1.99</v>
      </c>
      <c r="L105" s="18">
        <f>L67/L94</f>
        <v>3.67</v>
      </c>
      <c r="N105" s="18">
        <f>N67/N94</f>
        <v>3.55</v>
      </c>
    </row>
    <row r="106" spans="2:14" ht="15">
      <c r="B106" t="s">
        <v>60</v>
      </c>
      <c r="D106" s="18">
        <f>D97/D94</f>
        <v>2.24</v>
      </c>
      <c r="F106" s="18">
        <f>F97/F94</f>
        <v>2.2</v>
      </c>
      <c r="H106" s="18">
        <f>H97/H94</f>
        <v>2.16</v>
      </c>
      <c r="J106" s="18">
        <f>J97/J94</f>
        <v>2.16</v>
      </c>
      <c r="L106" s="18">
        <f>L97/L94</f>
        <v>2.16</v>
      </c>
      <c r="N106" s="18">
        <f>N97/N94</f>
        <v>2.16</v>
      </c>
    </row>
    <row r="107" spans="2:14" ht="15">
      <c r="B107" t="s">
        <v>61</v>
      </c>
      <c r="D107" s="18">
        <f>D98/D94</f>
        <v>2.24</v>
      </c>
      <c r="F107" s="18">
        <f>F98/F94</f>
        <v>2.2</v>
      </c>
      <c r="H107" s="18">
        <f>H98/H94</f>
        <v>2.16</v>
      </c>
      <c r="J107" s="18">
        <f>J98/J94</f>
        <v>2.16</v>
      </c>
      <c r="L107" s="18">
        <f>L98/L94</f>
        <v>2.16</v>
      </c>
      <c r="N107" s="18">
        <f>N98/N94</f>
        <v>2.16</v>
      </c>
    </row>
    <row r="108" spans="2:14" ht="15">
      <c r="B108" t="s">
        <v>62</v>
      </c>
      <c r="D108" s="18">
        <f>D99/D94</f>
        <v>68.47</v>
      </c>
      <c r="F108" s="18">
        <f>F99/F94</f>
        <v>52.64</v>
      </c>
      <c r="H108" s="18">
        <f>H99/H94</f>
        <v>44.5</v>
      </c>
      <c r="J108" s="18">
        <f>J99/J94</f>
        <v>47.25</v>
      </c>
      <c r="L108" s="18">
        <f>L99/L94</f>
        <v>51.55</v>
      </c>
      <c r="N108" s="18">
        <f>N99/N94</f>
        <v>50</v>
      </c>
    </row>
    <row r="109" spans="2:14" ht="15">
      <c r="B109" t="s">
        <v>63</v>
      </c>
      <c r="D109" s="18">
        <f>D100/D94</f>
        <v>49.318</v>
      </c>
      <c r="F109" s="18">
        <f>F100/F94</f>
        <v>38.1</v>
      </c>
      <c r="H109" s="18">
        <f>H100/H94</f>
        <v>32.09</v>
      </c>
      <c r="J109" s="18">
        <f>J100/J94</f>
        <v>20</v>
      </c>
      <c r="L109" s="18">
        <f>L100/L94</f>
        <v>36.875</v>
      </c>
      <c r="N109" s="18">
        <f>N100/N94</f>
        <v>25.688</v>
      </c>
    </row>
    <row r="110" spans="2:14" ht="15">
      <c r="B110" t="s">
        <v>64</v>
      </c>
      <c r="D110" s="18">
        <f>D101/D94</f>
        <v>64.97</v>
      </c>
      <c r="F110" s="18">
        <f>F101/F94</f>
        <v>51.77</v>
      </c>
      <c r="H110" s="18">
        <f>H101/H94</f>
        <v>43.8</v>
      </c>
      <c r="J110" s="18">
        <f>J101/J94</f>
        <v>32.1</v>
      </c>
      <c r="L110" s="18">
        <f>L101/L94</f>
        <v>42.19</v>
      </c>
      <c r="N110" s="18">
        <f>N101/N94</f>
        <v>48.625</v>
      </c>
    </row>
    <row r="111" spans="2:14" ht="15">
      <c r="B111" t="s">
        <v>65</v>
      </c>
      <c r="D111" s="19">
        <f>D102*D94</f>
        <v>251.163</v>
      </c>
      <c r="E111" s="19"/>
      <c r="F111" s="19">
        <f>F102*F94</f>
        <v>238.099</v>
      </c>
      <c r="G111" s="19"/>
      <c r="H111" s="19">
        <f>H102*H94</f>
        <v>236.133</v>
      </c>
      <c r="I111" s="19"/>
      <c r="J111" s="19">
        <f>J102*J94</f>
        <v>225.267</v>
      </c>
      <c r="K111" s="19"/>
      <c r="L111" s="19">
        <f>L102*L94</f>
        <v>205.839</v>
      </c>
      <c r="M111" s="19"/>
      <c r="N111" s="19">
        <f>N102*N94</f>
        <v>207.972</v>
      </c>
    </row>
    <row r="112" spans="2:14" ht="15">
      <c r="B112" t="s">
        <v>66</v>
      </c>
      <c r="D112" s="18">
        <f>ROUND(D68/D111,2)</f>
        <v>23.98</v>
      </c>
      <c r="F112" s="18">
        <f>ROUND(F68/F111,2)</f>
        <v>24.1</v>
      </c>
      <c r="H112" s="18">
        <f>ROUND(H68/H111,2)</f>
        <v>23.41</v>
      </c>
      <c r="J112" s="18">
        <f>ROUND(J68/J111,2)</f>
        <v>17.7</v>
      </c>
      <c r="L112" s="18">
        <f>ROUND(L68/L111,2)</f>
        <v>20.1</v>
      </c>
      <c r="N112" s="18">
        <f>ROUND(N68/N111,2)</f>
        <v>19.21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8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6640625" style="0" customWidth="1"/>
    <col min="5" max="5" width="3.77734375" style="0" customWidth="1"/>
    <col min="6" max="6" width="10.3359375" style="0" bestFit="1" customWidth="1"/>
    <col min="7" max="7" width="3.77734375" style="0" customWidth="1"/>
    <col min="8" max="8" width="10.3359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SEMPRA ENERGY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11783</v>
      </c>
      <c r="F8" s="41">
        <f>F78+F79+F81-F103</f>
        <v>10366</v>
      </c>
      <c r="H8" s="41">
        <f>H78+H79+H81-H103</f>
        <v>10106</v>
      </c>
      <c r="J8" s="41">
        <f>J78+J79+J81-J103</f>
        <v>8194</v>
      </c>
      <c r="L8" s="41">
        <f>L78+L79+L81-L103</f>
        <v>7176</v>
      </c>
    </row>
    <row r="9" spans="2:12" ht="15">
      <c r="B9" t="s">
        <v>5</v>
      </c>
      <c r="D9" s="12">
        <f>D80</f>
        <v>1062</v>
      </c>
      <c r="F9" s="12">
        <f>F80</f>
        <v>405</v>
      </c>
      <c r="H9" s="12">
        <f>H80</f>
        <v>28</v>
      </c>
      <c r="J9" s="12">
        <f>J80</f>
        <v>570</v>
      </c>
      <c r="L9" s="12">
        <f>L80</f>
        <v>875</v>
      </c>
    </row>
    <row r="10" spans="2:12" ht="15.75" thickBot="1">
      <c r="B10" t="s">
        <v>7</v>
      </c>
      <c r="D10" s="13">
        <f>D8+D9</f>
        <v>12845</v>
      </c>
      <c r="F10" s="13">
        <f>F8+F9</f>
        <v>10771</v>
      </c>
      <c r="H10" s="13">
        <f>H8+H9</f>
        <v>10134</v>
      </c>
      <c r="J10" s="13">
        <f>J8+J9</f>
        <v>8764</v>
      </c>
      <c r="L10" s="13">
        <f>L8+L9</f>
        <v>8051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11</v>
      </c>
      <c r="E13" s="8" t="s">
        <v>3</v>
      </c>
      <c r="F13" s="36">
        <f>ROUND(AVERAGE(F108:F109)/F105,0)</f>
        <v>8</v>
      </c>
      <c r="G13" s="8" t="s">
        <v>3</v>
      </c>
      <c r="H13" s="36">
        <f>ROUND(AVERAGE(H108:H109)/H105,0)</f>
        <v>8</v>
      </c>
      <c r="I13" s="8" t="s">
        <v>3</v>
      </c>
      <c r="J13" s="36">
        <f>ROUND(AVERAGE(J108:J109)/J105,0)</f>
        <v>7</v>
      </c>
      <c r="K13" s="8" t="s">
        <v>3</v>
      </c>
      <c r="L13" s="36">
        <f>ROUND(AVERAGE(L108:L109)/L105,0)</f>
        <v>9</v>
      </c>
      <c r="M13" s="8" t="s">
        <v>3</v>
      </c>
      <c r="N13" s="37">
        <f>AVERAGE(D13,F13,H13,J13,L13)</f>
        <v>8.6</v>
      </c>
      <c r="O13" s="8" t="s">
        <v>3</v>
      </c>
    </row>
    <row r="14" spans="2:14" ht="15">
      <c r="B14" t="s">
        <v>20</v>
      </c>
      <c r="D14" s="3">
        <f>ROUND(AVERAGE(D108:D109)/AVERAGE(D112,F112),3)</f>
        <v>1.864</v>
      </c>
      <c r="E14" s="3"/>
      <c r="F14" s="3">
        <f>ROUND(AVERAGE(F108:F109)/AVERAGE(F112,H112),3)</f>
        <v>1.778</v>
      </c>
      <c r="G14" s="3"/>
      <c r="H14" s="3">
        <f>ROUND(AVERAGE(H108:H109)/AVERAGE(H112,J112),3)</f>
        <v>1.717</v>
      </c>
      <c r="I14" s="3"/>
      <c r="J14" s="3">
        <f>ROUND(AVERAGE(J108:J109)/AVERAGE(J112,L112),3)</f>
        <v>1.549</v>
      </c>
      <c r="K14" s="3"/>
      <c r="L14" s="3">
        <f>ROUND(AVERAGE(L108:L109)/AVERAGE(L112,N112),3)</f>
        <v>1.799</v>
      </c>
      <c r="M14" s="3"/>
      <c r="N14" s="6">
        <f>AVERAGE(D14,F14,H14,J14,L14)</f>
        <v>1.7413999999999998</v>
      </c>
    </row>
    <row r="15" spans="2:14" ht="15">
      <c r="B15" t="s">
        <v>9</v>
      </c>
      <c r="D15" s="3">
        <f>ROUND(D106/AVERAGE(D108:D109),3)</f>
        <v>0.028</v>
      </c>
      <c r="E15" s="3"/>
      <c r="F15" s="3">
        <f>ROUND(F106/AVERAGE(F108:F109),3)</f>
        <v>0.03</v>
      </c>
      <c r="G15" s="3"/>
      <c r="H15" s="3">
        <f>ROUND(H106/AVERAGE(H108:H109),3)</f>
        <v>0.038</v>
      </c>
      <c r="I15" s="3"/>
      <c r="J15" s="3">
        <f>ROUND(J106/AVERAGE(J108:J109),3)</f>
        <v>0.048</v>
      </c>
      <c r="K15" s="3"/>
      <c r="L15" s="3">
        <f>ROUND(L106/AVERAGE(L108:L109),3)</f>
        <v>0.044</v>
      </c>
      <c r="M15" s="3"/>
      <c r="N15" s="6">
        <f>AVERAGE(D15,F15,H15,J15,L15)</f>
        <v>0.0376</v>
      </c>
    </row>
    <row r="16" spans="2:14" ht="15">
      <c r="B16" t="s">
        <v>10</v>
      </c>
      <c r="D16" s="3">
        <f>ROUND(D96/D66,3)</f>
        <v>0.315</v>
      </c>
      <c r="E16" s="3"/>
      <c r="F16" s="3">
        <f>ROUND(F96/F66,3)</f>
        <v>0.252</v>
      </c>
      <c r="G16" s="3"/>
      <c r="H16" s="3">
        <f>ROUND(H96/H66,3)</f>
        <v>0.305</v>
      </c>
      <c r="I16" s="3"/>
      <c r="J16" s="3">
        <f>ROUND(J96/J66,3)</f>
        <v>0.357</v>
      </c>
      <c r="K16" s="3"/>
      <c r="L16" s="3">
        <f>ROUND(L96/L66,3)</f>
        <v>0.396</v>
      </c>
      <c r="M16" s="3"/>
      <c r="N16" s="6">
        <f>AVERAGE(D16,F16,H16,J16,L16)</f>
        <v>0.325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0.432</v>
      </c>
      <c r="E20" s="3"/>
      <c r="F20" s="3">
        <f>ROUND((+F76+F79)/F8,3)</f>
        <v>0.478</v>
      </c>
      <c r="G20" s="3"/>
      <c r="H20" s="3">
        <f>ROUND((+H76+H79)/H8,3)</f>
        <v>0.558</v>
      </c>
      <c r="I20" s="3"/>
      <c r="J20" s="3">
        <f>ROUND((+J76+J79)/J8,3)</f>
        <v>0.577</v>
      </c>
      <c r="K20" s="3"/>
      <c r="L20" s="3">
        <f>ROUND((+L76+L79)/L8,3)</f>
        <v>0.563</v>
      </c>
      <c r="M20" s="3"/>
      <c r="N20" s="6">
        <f>AVERAGE(D20,F20,H20,J20,L20)</f>
        <v>0.5216</v>
      </c>
    </row>
    <row r="21" spans="2:14" ht="15">
      <c r="B21" s="38" t="s">
        <v>108</v>
      </c>
      <c r="D21" s="3">
        <f>ROUND((SUM(D69:D75)+D81)/D8,3)</f>
        <v>0.015</v>
      </c>
      <c r="E21" s="3"/>
      <c r="F21" s="3">
        <f>ROUND((SUM(F69:F75)+F81)/F8,3)</f>
        <v>0.017</v>
      </c>
      <c r="G21" s="3"/>
      <c r="H21" s="3">
        <f>ROUND((SUM(H69:H75)+H81)/H8,3)</f>
        <v>0.018</v>
      </c>
      <c r="I21" s="3"/>
      <c r="J21" s="3">
        <f>ROUND((SUM(J69:J75)+J81)/J8,3)</f>
        <v>0.025</v>
      </c>
      <c r="K21" s="3"/>
      <c r="L21" s="3">
        <f>ROUND((SUM(L69:L75)+L81)/L8,3)</f>
        <v>0.028</v>
      </c>
      <c r="M21" s="3"/>
      <c r="N21" s="6">
        <f>AVERAGE(D21,F21,H21,J21,L21)</f>
        <v>0.0206</v>
      </c>
    </row>
    <row r="22" spans="2:14" ht="18">
      <c r="B22" s="39" t="s">
        <v>109</v>
      </c>
      <c r="D22" s="4">
        <f>ROUND((D68-D103)/D8,3)</f>
        <v>0.553</v>
      </c>
      <c r="E22" s="3"/>
      <c r="F22" s="4">
        <f>ROUND((F68-F103)/F8,3)</f>
        <v>0.505</v>
      </c>
      <c r="G22" s="3"/>
      <c r="H22" s="4">
        <f>ROUND((H68-H103)/H8,3)</f>
        <v>0.425</v>
      </c>
      <c r="I22" s="3"/>
      <c r="J22" s="4">
        <f>ROUND((J68-J103)/J8,3)</f>
        <v>0.398</v>
      </c>
      <c r="K22" s="3"/>
      <c r="L22" s="4">
        <f>ROUND((L68-L103)/L8,3)</f>
        <v>0.409</v>
      </c>
      <c r="M22" s="3"/>
      <c r="N22" s="9">
        <f>AVERAGE(D22,F22,H22,J22,L22)</f>
        <v>0.458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1.0010000000000001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1.0002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0.479</v>
      </c>
      <c r="E25" s="3"/>
      <c r="F25" s="3">
        <f>ROUND((+F76+F79+F80)/F10,3)</f>
        <v>0.498</v>
      </c>
      <c r="G25" s="3"/>
      <c r="H25" s="3">
        <f>ROUND((+H76+H79+H80)/H10,3)</f>
        <v>0.559</v>
      </c>
      <c r="I25" s="3"/>
      <c r="J25" s="3">
        <f>ROUND((+J76+J79+J80)/J10,3)</f>
        <v>0.604</v>
      </c>
      <c r="K25" s="3"/>
      <c r="L25" s="3">
        <f>ROUND((+L76+L79+L80)/L10,3)</f>
        <v>0.61</v>
      </c>
      <c r="M25" s="3"/>
      <c r="N25" s="6">
        <f>AVERAGE(D25,F25,H25,J25,L25)</f>
        <v>0.55</v>
      </c>
    </row>
    <row r="26" spans="2:14" ht="15">
      <c r="B26" s="38" t="s">
        <v>108</v>
      </c>
      <c r="D26" s="3">
        <f>ROUND((SUM(D69:D75)+D81)/D10,3)</f>
        <v>0.014</v>
      </c>
      <c r="E26" s="3"/>
      <c r="F26" s="3">
        <f>ROUND((SUM(F69:F75)+F81)/F10,3)</f>
        <v>0.017</v>
      </c>
      <c r="G26" s="3"/>
      <c r="H26" s="3">
        <f>ROUND((SUM(H69:H75)+H81)/H10,3)</f>
        <v>0.018</v>
      </c>
      <c r="I26" s="3"/>
      <c r="J26" s="3">
        <f>ROUND((SUM(J69:J75)+J81)/J10,3)</f>
        <v>0.023</v>
      </c>
      <c r="K26" s="3"/>
      <c r="L26" s="3">
        <f>ROUND((SUM(L69:L75)+L81)/L10,3)</f>
        <v>0.025</v>
      </c>
      <c r="M26" s="3"/>
      <c r="N26" s="6">
        <f>AVERAGE(D26,F26,H26,J26,L26)</f>
        <v>0.0194</v>
      </c>
    </row>
    <row r="27" spans="2:14" ht="18">
      <c r="B27" s="39" t="s">
        <v>109</v>
      </c>
      <c r="D27" s="4">
        <f>ROUND((D68-D103)/D10,3)</f>
        <v>0.507</v>
      </c>
      <c r="E27" s="3"/>
      <c r="F27" s="4">
        <f>ROUND((F68-F103)/F10,3)</f>
        <v>0.486</v>
      </c>
      <c r="G27" s="3"/>
      <c r="H27" s="4">
        <f>ROUND((H68-H103)/H10,3)</f>
        <v>0.423</v>
      </c>
      <c r="I27" s="3"/>
      <c r="J27" s="4">
        <f>ROUND((J68-J103)/J10,3)</f>
        <v>0.372</v>
      </c>
      <c r="K27" s="3"/>
      <c r="L27" s="4">
        <f>ROUND((L68-L103)/L10,3)</f>
        <v>0.364</v>
      </c>
      <c r="M27" s="3"/>
      <c r="N27" s="9">
        <f>AVERAGE(D27,F27,H27,J27,L27)</f>
        <v>0.43039999999999995</v>
      </c>
    </row>
    <row r="28" spans="4:14" ht="15.75" thickBot="1">
      <c r="D28" s="5">
        <f>SUM(D25:D27)</f>
        <v>1</v>
      </c>
      <c r="E28" s="3"/>
      <c r="F28" s="5">
        <f>SUM(F25:F27)</f>
        <v>1.001</v>
      </c>
      <c r="G28" s="3"/>
      <c r="H28" s="5">
        <f>SUM(H25:H27)</f>
        <v>1</v>
      </c>
      <c r="I28" s="3"/>
      <c r="J28" s="5">
        <f>SUM(J25:J27)</f>
        <v>0.999</v>
      </c>
      <c r="K28" s="3"/>
      <c r="L28" s="5">
        <f>SUM(L25:L27)</f>
        <v>0.999</v>
      </c>
      <c r="M28" s="3"/>
      <c r="N28" s="10">
        <f>AVERAGE(D28,F28,H28,J28,L28)</f>
        <v>0.9997999999999999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0.158</v>
      </c>
      <c r="E30" s="3"/>
      <c r="F30" s="3">
        <f>ROUND(+F66/(((F68-F103)+(H68-H103))/2),3)</f>
        <v>0.193</v>
      </c>
      <c r="G30" s="3"/>
      <c r="H30" s="3">
        <f>ROUND(+H66/(((H68-H103)+(J68-J103))/2),3)</f>
        <v>0.184</v>
      </c>
      <c r="I30" s="3"/>
      <c r="J30" s="3">
        <f>ROUND(+J66/(((J68-J103)+(L68-L103))/2),3)</f>
        <v>0.186</v>
      </c>
      <c r="K30" s="3"/>
      <c r="L30" s="3">
        <f>ROUND(+L66/(((L68-L103)+(N68))/2),3)</f>
        <v>0.191</v>
      </c>
      <c r="M30" s="3"/>
      <c r="N30" s="6">
        <f>AVERAGE(D30,F30,H30,J30,L30)</f>
        <v>0.18239999999999998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0.905</v>
      </c>
      <c r="E32" s="3"/>
      <c r="F32" s="3">
        <f>ROUND((+F58-F57)/F56,3)</f>
        <v>0.865</v>
      </c>
      <c r="G32" s="3"/>
      <c r="H32" s="3">
        <f>ROUND((+H58-H57)/H56,3)</f>
        <v>0.857</v>
      </c>
      <c r="I32" s="3"/>
      <c r="J32" s="3">
        <f>ROUND((+J58-J57)/J56,3)</f>
        <v>0.836</v>
      </c>
      <c r="K32" s="3"/>
      <c r="L32" s="3">
        <f>ROUND((+L58-L57)/L56,3)</f>
        <v>0.876</v>
      </c>
      <c r="M32" s="3"/>
      <c r="N32" s="6">
        <f>AVERAGE(D32,F32,H32,J32,L32)</f>
        <v>0.8677999999999999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3.85</v>
      </c>
      <c r="E35" s="8" t="s">
        <v>3</v>
      </c>
      <c r="F35" s="8">
        <f>ROUND(((+F66+F65+F64+F63+F61+F59+F57)/F61),2)</f>
        <v>4.49</v>
      </c>
      <c r="G35" s="8" t="s">
        <v>3</v>
      </c>
      <c r="H35" s="8">
        <f>ROUND(((+H66+H65+H64+H63+H61+H59+H57)/H61),2)</f>
        <v>3.37</v>
      </c>
      <c r="I35" s="8" t="s">
        <v>3</v>
      </c>
      <c r="J35" s="8">
        <f>ROUND(((+J66+J65+J64+J63+J61+J59+J57)/J61),2)</f>
        <v>3.35</v>
      </c>
      <c r="K35" s="8" t="s">
        <v>3</v>
      </c>
      <c r="L35" s="8">
        <f>ROUND(((+L66+L65+L64+L63+L61+L59+L57)/L61),2)</f>
        <v>3.18</v>
      </c>
      <c r="M35" s="8" t="s">
        <v>3</v>
      </c>
      <c r="N35" s="31">
        <f>AVERAGE(D35,F35,H35,J35,L35)</f>
        <v>3.6480000000000006</v>
      </c>
      <c r="O35" t="s">
        <v>3</v>
      </c>
    </row>
    <row r="36" spans="2:15" ht="15">
      <c r="B36" t="s">
        <v>21</v>
      </c>
      <c r="D36" s="8">
        <f>ROUND(((+D66+D65+D64+D63+D61)/(D61)),2)</f>
        <v>3.73</v>
      </c>
      <c r="E36" s="8" t="s">
        <v>3</v>
      </c>
      <c r="F36" s="8">
        <f>ROUND(((+F66+F65+F64+F63+F61)/(F61)),2)</f>
        <v>3.89</v>
      </c>
      <c r="G36" s="8" t="s">
        <v>3</v>
      </c>
      <c r="H36" s="8">
        <f>ROUND(((+H66+H65+H64+H63+H61)/(H61)),2)</f>
        <v>3.22</v>
      </c>
      <c r="I36" s="8" t="s">
        <v>3</v>
      </c>
      <c r="J36" s="8">
        <f>ROUND(((+J66+J65+J64+J63+J61)/(J61)),2)</f>
        <v>2.88</v>
      </c>
      <c r="K36" s="8" t="s">
        <v>3</v>
      </c>
      <c r="L36" s="8">
        <f>ROUND(((+L66+L65+L64+L63+L61)/(L61)),2)</f>
        <v>2.55</v>
      </c>
      <c r="M36" s="8" t="s">
        <v>3</v>
      </c>
      <c r="N36" s="31">
        <f>AVERAGE(D36,F36,H36,J36,L36)</f>
        <v>3.254</v>
      </c>
      <c r="O36" t="s">
        <v>3</v>
      </c>
    </row>
    <row r="37" spans="2:15" ht="15">
      <c r="B37" t="s">
        <v>14</v>
      </c>
      <c r="D37" s="8">
        <f>ROUND(((+D66+D65+D64+D63+D61)/(D61+D63+D64+D65)),2)</f>
        <v>3.62</v>
      </c>
      <c r="E37" s="8" t="s">
        <v>3</v>
      </c>
      <c r="F37" s="8">
        <f>ROUND(((+F66+F65+F64+F63+F61)/(F61+F63+F64+F65)),2)</f>
        <v>3.77</v>
      </c>
      <c r="G37" s="8" t="s">
        <v>3</v>
      </c>
      <c r="H37" s="8">
        <f>ROUND(((+H66+H65+H64+H63+H61)/(H61+H63+H64+H65)),2)</f>
        <v>3.13</v>
      </c>
      <c r="I37" s="8" t="s">
        <v>3</v>
      </c>
      <c r="J37" s="8">
        <f>ROUND(((+J66+J65+J64+J63+J61)/(J61+J63+J64+J65)),2)</f>
        <v>2.78</v>
      </c>
      <c r="K37" s="8" t="s">
        <v>3</v>
      </c>
      <c r="L37" s="8">
        <f>ROUND(((+L66+L65+L64+L63+L61)/(L61+L63+L64+L65)),2)</f>
        <v>2.47</v>
      </c>
      <c r="M37" s="8" t="s">
        <v>3</v>
      </c>
      <c r="N37" s="31">
        <f>AVERAGE(D37,F37,H37,J37,L37)</f>
        <v>3.154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3.72</v>
      </c>
      <c r="E40" s="8" t="s">
        <v>3</v>
      </c>
      <c r="F40" s="8">
        <f>ROUND(((+F66+F65+F64+F63-F62+F61+F59+F57)/F61),2)</f>
        <v>4.43</v>
      </c>
      <c r="G40" s="8" t="s">
        <v>3</v>
      </c>
      <c r="H40" s="8">
        <f>ROUND(((+H66+H65+H64+H63-H62+H61+H59+H57)/H61),2)</f>
        <v>3.28</v>
      </c>
      <c r="I40" s="8" t="s">
        <v>3</v>
      </c>
      <c r="J40" s="8">
        <f>ROUND(((+J66+J65+J64+J63-J62+J61+J59+J57)/J61),2)</f>
        <v>3.24</v>
      </c>
      <c r="K40" s="8" t="s">
        <v>3</v>
      </c>
      <c r="L40" s="8">
        <f>ROUND(((+L66+L65+L64+L63-L62+L61+L59+L57)/L61),2)</f>
        <v>3.18</v>
      </c>
      <c r="M40" s="8" t="s">
        <v>3</v>
      </c>
      <c r="N40" s="31">
        <f>AVERAGE(D40,F40,H40,J40,L40)</f>
        <v>3.5700000000000003</v>
      </c>
      <c r="O40" t="s">
        <v>3</v>
      </c>
    </row>
    <row r="41" spans="2:15" ht="15">
      <c r="B41" t="s">
        <v>21</v>
      </c>
      <c r="D41" s="8">
        <f>ROUND(((+D66+D65+D64+D63-D62+D61)/D61),2)</f>
        <v>3.59</v>
      </c>
      <c r="E41" s="8" t="s">
        <v>3</v>
      </c>
      <c r="F41" s="8">
        <f>ROUND(((+F66+F65+F64+F63-F62+F61)/F61),2)</f>
        <v>3.83</v>
      </c>
      <c r="G41" s="8" t="s">
        <v>3</v>
      </c>
      <c r="H41" s="8">
        <f>ROUND(((+H66+H65+H64+H63-H62+H61)/H61),2)</f>
        <v>3.13</v>
      </c>
      <c r="I41" s="8" t="s">
        <v>3</v>
      </c>
      <c r="J41" s="8">
        <f>ROUND(((+J66+J65+J64+J63-J62+J61)/J61),2)</f>
        <v>2.77</v>
      </c>
      <c r="K41" s="8" t="s">
        <v>3</v>
      </c>
      <c r="L41" s="8">
        <f>ROUND(((+L66+L65+L64+L63-L62+L61)/L61),2)</f>
        <v>2.55</v>
      </c>
      <c r="M41" s="8" t="s">
        <v>3</v>
      </c>
      <c r="N41" s="31">
        <f>AVERAGE(D41,F41,H41,J41,L41)</f>
        <v>3.1740000000000004</v>
      </c>
      <c r="O41" t="s">
        <v>3</v>
      </c>
    </row>
    <row r="42" spans="2:15" ht="15">
      <c r="B42" t="s">
        <v>14</v>
      </c>
      <c r="D42" s="8">
        <f>ROUND(((+D66+D65+D64+D63-D62+D61)/(D61+D63+D64+D65)),2)</f>
        <v>3.49</v>
      </c>
      <c r="E42" s="8" t="s">
        <v>3</v>
      </c>
      <c r="F42" s="8">
        <f>ROUND(((+F66+F65+F64+F63-F62+F61)/(F61+F63+F64+F65)),2)</f>
        <v>3.72</v>
      </c>
      <c r="G42" s="8" t="s">
        <v>3</v>
      </c>
      <c r="H42" s="8">
        <f>ROUND(((+H66+H65+H64+H63-H62+H61)/(H61+H63+H64+H65)),2)</f>
        <v>3.04</v>
      </c>
      <c r="I42" s="8" t="s">
        <v>3</v>
      </c>
      <c r="J42" s="8">
        <f>ROUND(((+J66+J65+J64+J63-J62+J61)/(J61+J63+J64+J65)),2)</f>
        <v>2.67</v>
      </c>
      <c r="K42" s="8" t="s">
        <v>3</v>
      </c>
      <c r="L42" s="8">
        <f>ROUND(((+L66+L65+L64+L63-L62+L61)/(L61+L63+L64+L65)),2)</f>
        <v>2.47</v>
      </c>
      <c r="M42" s="8" t="s">
        <v>3</v>
      </c>
      <c r="N42" s="31">
        <f>AVERAGE(D42,F42,H42,J42,L42)</f>
        <v>3.0780000000000003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0.051</v>
      </c>
      <c r="E45" s="14"/>
      <c r="F45" s="14">
        <f>ROUND(F62/F66,3)</f>
        <v>0.02</v>
      </c>
      <c r="G45" s="14"/>
      <c r="H45" s="14">
        <f>ROUND(H62/H66,3)</f>
        <v>0.042</v>
      </c>
      <c r="I45" s="14"/>
      <c r="J45" s="14">
        <f>ROUND(J62/J66,3)</f>
        <v>0.059</v>
      </c>
      <c r="K45" s="14"/>
      <c r="L45" s="14">
        <f>ROUND(L62/L66,3)</f>
        <v>0</v>
      </c>
      <c r="M45" s="3"/>
      <c r="N45" s="6">
        <f aca="true" t="shared" si="0" ref="N45:N50">AVERAGE(D45,F45,H45,J45,L45)</f>
        <v>0.0344</v>
      </c>
    </row>
    <row r="46" spans="2:14" ht="15">
      <c r="B46" t="s">
        <v>17</v>
      </c>
      <c r="D46" s="21">
        <f>ROUND((D57+D59)/(D57+D59+D66+D63+D64+D65),3)</f>
        <v>0.043</v>
      </c>
      <c r="E46" s="22"/>
      <c r="F46" s="21">
        <f>ROUND((F57+F59)/(F57+F59+F66+F63+F64+F65),3)</f>
        <v>0.172</v>
      </c>
      <c r="G46" s="22"/>
      <c r="H46" s="21">
        <f>ROUND((H57+H59)/(H57+H59+H66+H63+H64+H65),3)</f>
        <v>0.063</v>
      </c>
      <c r="I46" s="22"/>
      <c r="J46" s="21">
        <f>ROUND((J57+J59)/(J57+J59+J66+J63+J64+J65),3)</f>
        <v>0.199</v>
      </c>
      <c r="K46" s="22"/>
      <c r="L46" s="21">
        <f>ROUND((L57+L59)/(L57+L59+L66+L63+L64+L65),3)</f>
        <v>0.287</v>
      </c>
      <c r="N46" s="6">
        <f t="shared" si="0"/>
        <v>0.1528</v>
      </c>
    </row>
    <row r="47" spans="2:14" ht="18">
      <c r="B47" s="40" t="s">
        <v>115</v>
      </c>
      <c r="D47" s="14">
        <f>ROUND(((+D82+D83+D84+D85+D86-D87+D88-D90-D91)/(+D89-D87)),3)</f>
        <v>0.803</v>
      </c>
      <c r="E47" s="15"/>
      <c r="F47" s="14">
        <f>ROUND(((+F82+F83+F84+F85+F86-F87+F88-F90-F91)/(+F89-F87)),3)</f>
        <v>1.369</v>
      </c>
      <c r="G47" s="15"/>
      <c r="H47" s="14">
        <f>ROUND(((+H82+H83+H84+H85+H86-H87+H88-H90-H91)/(+H89-H87)),3)</f>
        <v>1.153</v>
      </c>
      <c r="I47" s="15"/>
      <c r="J47" s="14">
        <f>ROUND(((+J82+J83+J84+J85+J86-J87+J88-J90-J91)/(+J89-J87)),3)</f>
        <v>0.664</v>
      </c>
      <c r="K47" s="15"/>
      <c r="L47" s="14">
        <f>ROUND(((+L82+L83+L84+L85+L86-L87+L88-L90-L91)/(+L89-L87)),3)</f>
        <v>0.846</v>
      </c>
      <c r="N47" s="6">
        <f t="shared" si="0"/>
        <v>0.967</v>
      </c>
    </row>
    <row r="48" spans="2:14" ht="18">
      <c r="B48" s="40" t="s">
        <v>116</v>
      </c>
      <c r="D48" s="14">
        <f>ROUND(((+D82+D83+D84+D85+D86-D87+D88)/(AVERAGE(D76,F76)+AVERAGE(D79,F79)+AVERAGE(D80,F80))),3)</f>
        <v>0.242</v>
      </c>
      <c r="E48" s="15"/>
      <c r="F48" s="14">
        <f>ROUND(((+F82+F83+F84+F85+F86-F87+F88)/(AVERAGE(F76,H76)+AVERAGE(F79,H79)+AVERAGE(F80,H80))),3)</f>
        <v>0.304</v>
      </c>
      <c r="G48" s="15"/>
      <c r="H48" s="14">
        <f>ROUND(((+H82+H83+H84+H85+H86-H87+H88)/(AVERAGE(H76,J76)+AVERAGE(H79,J79)+AVERAGE(H80,J80))),3)</f>
        <v>0.258</v>
      </c>
      <c r="I48" s="15"/>
      <c r="J48" s="14">
        <f>ROUND(((+J82+J83+J84+J85+J86-J87+J88)/(AVERAGE(J76,L76)+AVERAGE(J79,L79)+AVERAGE(J80,L80))),3)</f>
        <v>0.198</v>
      </c>
      <c r="K48" s="15"/>
      <c r="L48" s="14">
        <f>ROUND(((+L82+L83+L84+L85+L86-L87+L88)/(AVERAGE(L76,N76)+AVERAGE(L79,N79)+AVERAGE(L80,N80))),3)</f>
        <v>0.237</v>
      </c>
      <c r="N48" s="6">
        <f t="shared" si="0"/>
        <v>0.24779999999999996</v>
      </c>
    </row>
    <row r="49" spans="2:15" ht="18">
      <c r="B49" s="40" t="s">
        <v>117</v>
      </c>
      <c r="D49" s="32">
        <f>ROUND(((+D82+D83+D84+D85+D86-D87+D88+D92)/D61),2)</f>
        <v>4.91</v>
      </c>
      <c r="E49" t="s">
        <v>3</v>
      </c>
      <c r="F49" s="32">
        <f>ROUND(((+F82+F83+F84+F85+F86-F87+F88+F92)/F61),2)</f>
        <v>6.2</v>
      </c>
      <c r="G49" t="s">
        <v>3</v>
      </c>
      <c r="H49" s="32">
        <f>ROUND(((+H82+H83+H84+H85+H86-H87+H88+H92)/H61),2)</f>
        <v>5.4</v>
      </c>
      <c r="I49" t="s">
        <v>3</v>
      </c>
      <c r="J49" s="32">
        <f>ROUND(((+J82+J83+J84+J85+J86-J87+J88+J92)/J61),2)</f>
        <v>4.13</v>
      </c>
      <c r="K49" t="s">
        <v>3</v>
      </c>
      <c r="L49" s="32">
        <f>ROUND(((+L82+L83+L84+L85+L86-L87+L88+L92)/L61),2)</f>
        <v>4.13</v>
      </c>
      <c r="M49" t="s">
        <v>3</v>
      </c>
      <c r="N49" s="33">
        <f t="shared" si="0"/>
        <v>4.953999999999999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5.21</v>
      </c>
      <c r="E50" t="s">
        <v>3</v>
      </c>
      <c r="F50" s="32">
        <f>ROUND(((+F82+F83+F84+F85+F86-F87+F88-F91)/+F90),2)</f>
        <v>8.61</v>
      </c>
      <c r="G50" t="s">
        <v>3</v>
      </c>
      <c r="H50" s="32">
        <f>ROUND(((+H82+H83+H84+H85+H86-H87+H88-H91)/+H90),2)</f>
        <v>6.84</v>
      </c>
      <c r="I50" t="s">
        <v>3</v>
      </c>
      <c r="J50" s="32">
        <f>ROUND(((+J82+J83+J84+J85+J86-J87+J88-J91)/+J90),2)</f>
        <v>4.93</v>
      </c>
      <c r="K50" t="s">
        <v>3</v>
      </c>
      <c r="L50" s="32">
        <f>ROUND(((+L82+L83+L84+L85+L86-L87+L88-L91)/+L90),2)</f>
        <v>5.45</v>
      </c>
      <c r="M50" t="s">
        <v>3</v>
      </c>
      <c r="N50" s="33">
        <f t="shared" si="0"/>
        <v>6.208</v>
      </c>
      <c r="O50" t="s">
        <v>3</v>
      </c>
    </row>
    <row r="52" ht="15">
      <c r="A52" t="s">
        <v>4</v>
      </c>
    </row>
    <row r="54" spans="1:14" ht="15.75">
      <c r="A54" s="23" t="s">
        <v>94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11737</v>
      </c>
      <c r="E56" s="26"/>
      <c r="F56" s="26">
        <v>9410</v>
      </c>
      <c r="G56" s="26"/>
      <c r="H56" s="26">
        <v>7887</v>
      </c>
      <c r="I56" s="26"/>
      <c r="J56" s="26">
        <v>6020</v>
      </c>
      <c r="K56" s="26"/>
      <c r="L56" s="26">
        <v>8029</v>
      </c>
      <c r="M56" s="26"/>
      <c r="N56" s="26">
        <v>7037</v>
      </c>
    </row>
    <row r="57" spans="1:14" ht="15">
      <c r="A57" s="24" t="s">
        <v>23</v>
      </c>
      <c r="B57" s="24"/>
      <c r="C57" s="24"/>
      <c r="D57" s="26">
        <v>42</v>
      </c>
      <c r="E57" s="26"/>
      <c r="F57" s="26">
        <v>193</v>
      </c>
      <c r="G57" s="26"/>
      <c r="H57" s="26">
        <v>47</v>
      </c>
      <c r="I57" s="26"/>
      <c r="J57" s="26">
        <v>146</v>
      </c>
      <c r="K57" s="26"/>
      <c r="L57" s="26">
        <v>213</v>
      </c>
      <c r="M57" s="26"/>
      <c r="N57" s="26">
        <v>270</v>
      </c>
    </row>
    <row r="58" spans="1:14" ht="15">
      <c r="A58" s="24" t="s">
        <v>24</v>
      </c>
      <c r="B58" s="24"/>
      <c r="C58" s="24"/>
      <c r="D58" s="26">
        <v>10668</v>
      </c>
      <c r="E58" s="26"/>
      <c r="F58" s="26">
        <v>8331</v>
      </c>
      <c r="G58" s="26"/>
      <c r="H58" s="26">
        <v>6809</v>
      </c>
      <c r="I58" s="26"/>
      <c r="J58" s="26">
        <v>5179</v>
      </c>
      <c r="K58" s="26"/>
      <c r="L58" s="26">
        <v>7249</v>
      </c>
      <c r="M58" s="26"/>
      <c r="N58" s="26">
        <v>6402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1250</v>
      </c>
      <c r="E60" s="26"/>
      <c r="F60" s="26">
        <v>1252</v>
      </c>
      <c r="G60" s="26"/>
      <c r="H60" s="26">
        <v>1022</v>
      </c>
      <c r="I60" s="26"/>
      <c r="J60" s="26">
        <v>898</v>
      </c>
      <c r="K60" s="26"/>
      <c r="L60" s="26">
        <v>870</v>
      </c>
      <c r="M60" s="26"/>
      <c r="N60" s="26">
        <v>741</v>
      </c>
    </row>
    <row r="61" spans="1:14" ht="15">
      <c r="A61" s="24" t="s">
        <v>27</v>
      </c>
      <c r="B61" s="24"/>
      <c r="C61" s="24"/>
      <c r="D61" s="26">
        <v>344</v>
      </c>
      <c r="E61" s="26"/>
      <c r="F61" s="26">
        <v>322</v>
      </c>
      <c r="G61" s="26"/>
      <c r="H61" s="26">
        <v>317</v>
      </c>
      <c r="I61" s="26"/>
      <c r="J61" s="26">
        <v>312</v>
      </c>
      <c r="K61" s="26"/>
      <c r="L61" s="26">
        <v>341</v>
      </c>
      <c r="M61" s="26"/>
      <c r="N61" s="26">
        <v>301</v>
      </c>
    </row>
    <row r="62" spans="1:14" ht="15">
      <c r="A62" s="24" t="s">
        <v>28</v>
      </c>
      <c r="B62" s="24"/>
      <c r="C62" s="24"/>
      <c r="D62" s="26">
        <v>47</v>
      </c>
      <c r="E62" s="26"/>
      <c r="F62" s="26">
        <v>18</v>
      </c>
      <c r="G62" s="26"/>
      <c r="H62" s="26">
        <v>29</v>
      </c>
      <c r="I62" s="26"/>
      <c r="J62" s="26">
        <v>34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10</v>
      </c>
      <c r="E63" s="26"/>
      <c r="F63" s="26">
        <v>10</v>
      </c>
      <c r="G63" s="26"/>
      <c r="H63" s="26">
        <v>10</v>
      </c>
      <c r="I63" s="26"/>
      <c r="J63" s="26">
        <v>11</v>
      </c>
      <c r="K63" s="26"/>
      <c r="L63" s="26">
        <v>11</v>
      </c>
      <c r="M63" s="26"/>
      <c r="N63" s="26">
        <v>11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929</v>
      </c>
      <c r="E66" s="26"/>
      <c r="F66" s="26">
        <v>920</v>
      </c>
      <c r="G66" s="26"/>
      <c r="H66" s="26">
        <v>695</v>
      </c>
      <c r="I66" s="26"/>
      <c r="J66" s="26">
        <v>575</v>
      </c>
      <c r="K66" s="26"/>
      <c r="L66" s="26">
        <v>518</v>
      </c>
      <c r="M66" s="26"/>
      <c r="N66" s="26">
        <v>429</v>
      </c>
    </row>
    <row r="67" spans="1:14" ht="15">
      <c r="A67" s="24" t="s">
        <v>33</v>
      </c>
      <c r="B67" s="24"/>
      <c r="C67" s="24"/>
      <c r="D67" s="26">
        <v>3.78</v>
      </c>
      <c r="E67" s="26"/>
      <c r="F67" s="26">
        <v>4.03</v>
      </c>
      <c r="G67" s="26"/>
      <c r="H67" s="26">
        <v>3.29</v>
      </c>
      <c r="I67" s="26"/>
      <c r="J67" s="26">
        <v>2.8</v>
      </c>
      <c r="K67" s="26"/>
      <c r="L67" s="26">
        <v>2.54</v>
      </c>
      <c r="M67" s="26"/>
      <c r="N67" s="26">
        <v>2.06</v>
      </c>
    </row>
    <row r="68" spans="1:14" ht="15">
      <c r="A68" s="24" t="s">
        <v>34</v>
      </c>
      <c r="B68" s="24"/>
      <c r="C68" s="24"/>
      <c r="D68" s="26">
        <v>6160</v>
      </c>
      <c r="E68" s="26"/>
      <c r="F68" s="26">
        <v>4865</v>
      </c>
      <c r="G68" s="26"/>
      <c r="H68" s="26">
        <v>3890</v>
      </c>
      <c r="I68" s="26"/>
      <c r="J68" s="26">
        <v>2825</v>
      </c>
      <c r="K68" s="26"/>
      <c r="L68" s="26">
        <v>2692</v>
      </c>
      <c r="M68" s="26"/>
      <c r="N68" s="26">
        <v>2494</v>
      </c>
    </row>
    <row r="69" spans="1:14" ht="15">
      <c r="A69" s="24" t="s">
        <v>35</v>
      </c>
      <c r="B69" s="24"/>
      <c r="C69" s="24"/>
      <c r="D69" s="26">
        <v>179</v>
      </c>
      <c r="E69" s="26"/>
      <c r="F69" s="26">
        <v>179</v>
      </c>
      <c r="G69" s="26"/>
      <c r="H69" s="26">
        <v>179</v>
      </c>
      <c r="I69" s="26"/>
      <c r="J69" s="26">
        <v>204</v>
      </c>
      <c r="K69" s="26"/>
      <c r="L69" s="26">
        <v>204</v>
      </c>
      <c r="M69" s="26"/>
      <c r="N69" s="26">
        <v>204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4985</v>
      </c>
      <c r="E76" s="26"/>
      <c r="F76" s="26">
        <v>4354</v>
      </c>
      <c r="G76" s="26"/>
      <c r="H76" s="26">
        <v>4203</v>
      </c>
      <c r="I76" s="26"/>
      <c r="J76" s="26">
        <v>4445</v>
      </c>
      <c r="K76" s="26"/>
      <c r="L76" s="26">
        <v>3796</v>
      </c>
      <c r="M76" s="26"/>
      <c r="N76" s="26">
        <v>3468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11324</v>
      </c>
      <c r="E78" s="26"/>
      <c r="F78" s="26">
        <v>9398</v>
      </c>
      <c r="G78" s="26"/>
      <c r="H78" s="26">
        <v>8272</v>
      </c>
      <c r="I78" s="26"/>
      <c r="J78" s="26">
        <v>7474</v>
      </c>
      <c r="K78" s="26"/>
      <c r="L78" s="26">
        <v>6692</v>
      </c>
      <c r="M78" s="26"/>
      <c r="N78" s="26">
        <v>6166</v>
      </c>
    </row>
    <row r="79" spans="1:14" ht="15">
      <c r="A79" s="24" t="s">
        <v>45</v>
      </c>
      <c r="B79" s="24"/>
      <c r="C79" s="24"/>
      <c r="D79" s="26">
        <v>101</v>
      </c>
      <c r="E79" s="26"/>
      <c r="F79" s="26">
        <v>603</v>
      </c>
      <c r="G79" s="26"/>
      <c r="H79" s="26">
        <v>1433</v>
      </c>
      <c r="I79" s="26"/>
      <c r="J79" s="26">
        <v>281</v>
      </c>
      <c r="K79" s="26"/>
      <c r="L79" s="26">
        <v>242</v>
      </c>
      <c r="M79" s="26"/>
      <c r="N79" s="26">
        <v>368</v>
      </c>
    </row>
    <row r="80" spans="1:14" ht="15">
      <c r="A80" s="24" t="s">
        <v>46</v>
      </c>
      <c r="B80" s="24"/>
      <c r="C80" s="24"/>
      <c r="D80" s="26">
        <v>1062</v>
      </c>
      <c r="E80" s="26"/>
      <c r="F80" s="26">
        <v>405</v>
      </c>
      <c r="G80" s="26"/>
      <c r="H80" s="26">
        <v>28</v>
      </c>
      <c r="I80" s="26"/>
      <c r="J80" s="26">
        <v>570</v>
      </c>
      <c r="K80" s="26"/>
      <c r="L80" s="26">
        <v>875</v>
      </c>
      <c r="M80" s="26"/>
      <c r="N80" s="26">
        <v>568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929</v>
      </c>
      <c r="E82" s="26"/>
      <c r="F82" s="26">
        <v>920</v>
      </c>
      <c r="G82" s="26"/>
      <c r="H82" s="26">
        <v>695</v>
      </c>
      <c r="I82" s="26"/>
      <c r="J82" s="26">
        <v>575</v>
      </c>
      <c r="K82" s="26"/>
      <c r="L82" s="26">
        <v>518</v>
      </c>
      <c r="M82" s="26"/>
      <c r="N82" s="26">
        <v>429</v>
      </c>
    </row>
    <row r="83" spans="1:14" ht="15">
      <c r="A83" s="24" t="s">
        <v>49</v>
      </c>
      <c r="B83" s="24"/>
      <c r="C83" s="24"/>
      <c r="D83" s="26">
        <v>646</v>
      </c>
      <c r="E83" s="26"/>
      <c r="F83" s="26">
        <v>621</v>
      </c>
      <c r="G83" s="26"/>
      <c r="H83" s="26">
        <v>615</v>
      </c>
      <c r="I83" s="26"/>
      <c r="J83" s="26">
        <v>596</v>
      </c>
      <c r="K83" s="26"/>
      <c r="L83" s="26">
        <v>579</v>
      </c>
      <c r="M83" s="26"/>
      <c r="N83" s="26">
        <v>563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-277</v>
      </c>
      <c r="E85" s="26"/>
      <c r="F85" s="26">
        <v>19</v>
      </c>
      <c r="G85" s="26"/>
      <c r="H85" s="26">
        <v>-67</v>
      </c>
      <c r="I85" s="26"/>
      <c r="J85" s="26">
        <v>-87</v>
      </c>
      <c r="K85" s="26"/>
      <c r="L85" s="26">
        <v>112</v>
      </c>
      <c r="M85" s="26"/>
      <c r="N85" s="26">
        <v>263</v>
      </c>
    </row>
    <row r="86" spans="1:14" ht="15">
      <c r="A86" s="24" t="s">
        <v>52</v>
      </c>
      <c r="B86" s="24"/>
      <c r="C86" s="24"/>
      <c r="D86" s="26">
        <v>-6</v>
      </c>
      <c r="E86" s="26"/>
      <c r="F86" s="26">
        <v>-6</v>
      </c>
      <c r="G86" s="26"/>
      <c r="H86" s="26">
        <v>-6</v>
      </c>
      <c r="I86" s="26"/>
      <c r="J86" s="26">
        <v>-5</v>
      </c>
      <c r="K86" s="26"/>
      <c r="L86" s="26">
        <v>-6</v>
      </c>
      <c r="M86" s="26"/>
      <c r="N86" s="26">
        <v>-5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103</v>
      </c>
      <c r="E88" s="26"/>
      <c r="F88" s="26">
        <v>124</v>
      </c>
      <c r="G88" s="26"/>
      <c r="H88" s="26">
        <v>179</v>
      </c>
      <c r="I88" s="26"/>
      <c r="J88" s="26">
        <v>-68</v>
      </c>
      <c r="K88" s="26"/>
      <c r="L88" s="26">
        <v>-97</v>
      </c>
      <c r="M88" s="26"/>
      <c r="N88" s="26">
        <v>-716</v>
      </c>
    </row>
    <row r="89" spans="1:14" ht="15">
      <c r="A89" s="24" t="s">
        <v>54</v>
      </c>
      <c r="B89" s="24"/>
      <c r="C89" s="24"/>
      <c r="D89" s="26">
        <v>1404</v>
      </c>
      <c r="E89" s="26"/>
      <c r="F89" s="26">
        <v>1083</v>
      </c>
      <c r="G89" s="26"/>
      <c r="H89" s="26">
        <v>1049</v>
      </c>
      <c r="I89" s="26"/>
      <c r="J89" s="26">
        <v>1214</v>
      </c>
      <c r="K89" s="26"/>
      <c r="L89" s="26">
        <v>1068</v>
      </c>
      <c r="M89" s="26"/>
      <c r="N89" s="26">
        <v>759</v>
      </c>
    </row>
    <row r="90" spans="1:14" ht="15">
      <c r="A90" s="24" t="s">
        <v>55</v>
      </c>
      <c r="B90" s="24"/>
      <c r="C90" s="24"/>
      <c r="D90" s="26">
        <v>268</v>
      </c>
      <c r="E90" s="26"/>
      <c r="F90" s="26">
        <v>195</v>
      </c>
      <c r="G90" s="26"/>
      <c r="H90" s="26">
        <v>207</v>
      </c>
      <c r="I90" s="26"/>
      <c r="J90" s="26">
        <v>205</v>
      </c>
      <c r="K90" s="26"/>
      <c r="L90" s="26">
        <v>203</v>
      </c>
      <c r="M90" s="26"/>
      <c r="N90" s="26">
        <v>244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295</v>
      </c>
      <c r="E92" s="26"/>
      <c r="F92" s="26">
        <v>318</v>
      </c>
      <c r="G92" s="26"/>
      <c r="H92" s="26">
        <v>296</v>
      </c>
      <c r="I92" s="26"/>
      <c r="J92" s="26">
        <v>279</v>
      </c>
      <c r="K92" s="26"/>
      <c r="L92" s="26">
        <v>302</v>
      </c>
      <c r="M92" s="26"/>
      <c r="N92" s="26">
        <v>297</v>
      </c>
    </row>
    <row r="93" spans="1:14" ht="15">
      <c r="A93" s="24" t="s">
        <v>58</v>
      </c>
      <c r="B93" s="24"/>
      <c r="C93" s="24"/>
      <c r="D93" s="26">
        <v>429</v>
      </c>
      <c r="E93" s="26"/>
      <c r="F93" s="26">
        <v>254</v>
      </c>
      <c r="G93" s="26"/>
      <c r="H93" s="26">
        <v>118</v>
      </c>
      <c r="I93" s="26"/>
      <c r="J93" s="26">
        <v>140</v>
      </c>
      <c r="K93" s="26"/>
      <c r="L93" s="26">
        <v>138</v>
      </c>
      <c r="M93" s="26"/>
      <c r="N93" s="26">
        <v>104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293</v>
      </c>
      <c r="E96" s="26"/>
      <c r="F96" s="26">
        <v>232</v>
      </c>
      <c r="G96" s="26"/>
      <c r="H96" s="26">
        <v>212</v>
      </c>
      <c r="I96" s="26"/>
      <c r="J96" s="26">
        <v>205</v>
      </c>
      <c r="K96" s="26"/>
      <c r="L96" s="26">
        <v>205</v>
      </c>
      <c r="M96" s="26"/>
      <c r="N96" s="26">
        <v>201</v>
      </c>
    </row>
    <row r="97" spans="1:14" ht="15">
      <c r="A97" s="24" t="s">
        <v>60</v>
      </c>
      <c r="B97" s="24"/>
      <c r="C97" s="24"/>
      <c r="D97" s="26">
        <v>1.16</v>
      </c>
      <c r="E97" s="26"/>
      <c r="F97" s="26">
        <v>1</v>
      </c>
      <c r="G97" s="26"/>
      <c r="H97" s="26">
        <v>1</v>
      </c>
      <c r="I97" s="26"/>
      <c r="J97" s="26">
        <v>1</v>
      </c>
      <c r="K97" s="26"/>
      <c r="L97" s="26">
        <v>1</v>
      </c>
      <c r="M97" s="26"/>
      <c r="N97" s="26">
        <v>1</v>
      </c>
    </row>
    <row r="98" spans="1:14" ht="15">
      <c r="A98" s="24" t="s">
        <v>61</v>
      </c>
      <c r="B98" s="24"/>
      <c r="C98" s="24"/>
      <c r="D98" s="26">
        <v>1.12</v>
      </c>
      <c r="E98" s="26"/>
      <c r="F98" s="26">
        <v>1</v>
      </c>
      <c r="G98" s="26"/>
      <c r="H98" s="26">
        <v>1</v>
      </c>
      <c r="I98" s="26"/>
      <c r="J98" s="26">
        <v>1</v>
      </c>
      <c r="K98" s="26"/>
      <c r="L98" s="26">
        <v>1</v>
      </c>
      <c r="M98" s="26"/>
      <c r="N98" s="26">
        <v>1.14</v>
      </c>
    </row>
    <row r="99" spans="1:14" ht="15">
      <c r="A99" s="24" t="s">
        <v>62</v>
      </c>
      <c r="B99" s="24"/>
      <c r="C99" s="24"/>
      <c r="D99" s="26">
        <v>47.86</v>
      </c>
      <c r="E99" s="26"/>
      <c r="F99" s="26">
        <v>37.93</v>
      </c>
      <c r="G99" s="26"/>
      <c r="H99" s="26">
        <v>30.9</v>
      </c>
      <c r="I99" s="26"/>
      <c r="J99" s="26">
        <v>26.25</v>
      </c>
      <c r="K99" s="26"/>
      <c r="L99" s="26">
        <v>28.61</v>
      </c>
      <c r="M99" s="26"/>
      <c r="N99" s="26">
        <v>24.875</v>
      </c>
    </row>
    <row r="100" spans="1:14" ht="15">
      <c r="A100" s="24" t="s">
        <v>63</v>
      </c>
      <c r="B100" s="24"/>
      <c r="C100" s="24"/>
      <c r="D100" s="26">
        <v>35.53</v>
      </c>
      <c r="E100" s="26"/>
      <c r="F100" s="26">
        <v>29.51</v>
      </c>
      <c r="G100" s="26"/>
      <c r="H100" s="26">
        <v>22.25</v>
      </c>
      <c r="I100" s="26"/>
      <c r="J100" s="26">
        <v>15.5</v>
      </c>
      <c r="K100" s="26"/>
      <c r="L100" s="26">
        <v>17.313</v>
      </c>
      <c r="M100" s="26"/>
      <c r="N100" s="26">
        <v>16.188</v>
      </c>
    </row>
    <row r="101" spans="1:14" ht="15">
      <c r="A101" s="24" t="s">
        <v>64</v>
      </c>
      <c r="B101" s="24"/>
      <c r="C101" s="24"/>
      <c r="D101" s="26">
        <v>44.84</v>
      </c>
      <c r="E101" s="26"/>
      <c r="F101" s="26">
        <v>36.68</v>
      </c>
      <c r="G101" s="26"/>
      <c r="H101" s="26">
        <v>30.06</v>
      </c>
      <c r="I101" s="26"/>
      <c r="J101" s="26">
        <v>23.65</v>
      </c>
      <c r="K101" s="26"/>
      <c r="L101" s="26">
        <v>24.55</v>
      </c>
      <c r="M101" s="26"/>
      <c r="N101" s="26">
        <v>23.25</v>
      </c>
    </row>
    <row r="102" spans="1:14" ht="15">
      <c r="A102" s="24" t="s">
        <v>65</v>
      </c>
      <c r="B102" s="24"/>
      <c r="C102" s="24"/>
      <c r="D102" s="26">
        <v>257</v>
      </c>
      <c r="E102" s="26"/>
      <c r="F102" s="26">
        <v>234.176</v>
      </c>
      <c r="G102" s="26"/>
      <c r="H102" s="26">
        <v>226.6</v>
      </c>
      <c r="I102" s="26"/>
      <c r="J102" s="26">
        <v>204.912</v>
      </c>
      <c r="K102" s="26"/>
      <c r="L102" s="26">
        <v>204.475</v>
      </c>
      <c r="M102" s="26"/>
      <c r="N102" s="26">
        <v>201.928</v>
      </c>
    </row>
    <row r="103" spans="1:14" ht="15">
      <c r="A103" s="24" t="s">
        <v>106</v>
      </c>
      <c r="B103" s="24"/>
      <c r="C103" s="24"/>
      <c r="D103" s="26">
        <v>-358</v>
      </c>
      <c r="E103" s="26"/>
      <c r="F103" s="26">
        <v>-365</v>
      </c>
      <c r="G103" s="26"/>
      <c r="H103" s="26">
        <v>-401</v>
      </c>
      <c r="I103" s="26"/>
      <c r="J103" s="26">
        <v>-439</v>
      </c>
      <c r="K103" s="26"/>
      <c r="L103" s="26">
        <v>-242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3.78</v>
      </c>
      <c r="F105" s="18">
        <f>F67/F94</f>
        <v>4.03</v>
      </c>
      <c r="H105" s="18">
        <f>H67/H94</f>
        <v>3.29</v>
      </c>
      <c r="J105" s="18">
        <f>J67/J94</f>
        <v>2.8</v>
      </c>
      <c r="L105" s="18">
        <f>L67/L94</f>
        <v>2.54</v>
      </c>
      <c r="N105" s="18">
        <f>N67/N94</f>
        <v>2.06</v>
      </c>
    </row>
    <row r="106" spans="2:14" ht="15">
      <c r="B106" t="s">
        <v>60</v>
      </c>
      <c r="D106" s="18">
        <f>D97/D94</f>
        <v>1.16</v>
      </c>
      <c r="F106" s="18">
        <f>F97/F94</f>
        <v>1</v>
      </c>
      <c r="H106" s="18">
        <f>H97/H94</f>
        <v>1</v>
      </c>
      <c r="J106" s="18">
        <f>J97/J94</f>
        <v>1</v>
      </c>
      <c r="L106" s="18">
        <f>L97/L94</f>
        <v>1</v>
      </c>
      <c r="N106" s="18">
        <f>N97/N94</f>
        <v>1</v>
      </c>
    </row>
    <row r="107" spans="2:14" ht="15">
      <c r="B107" t="s">
        <v>61</v>
      </c>
      <c r="D107" s="18">
        <f>D98/D94</f>
        <v>1.12</v>
      </c>
      <c r="F107" s="18">
        <f>F98/F94</f>
        <v>1</v>
      </c>
      <c r="H107" s="18">
        <f>H98/H94</f>
        <v>1</v>
      </c>
      <c r="J107" s="18">
        <f>J98/J94</f>
        <v>1</v>
      </c>
      <c r="L107" s="18">
        <f>L98/L94</f>
        <v>1</v>
      </c>
      <c r="N107" s="18">
        <f>N98/N94</f>
        <v>1.14</v>
      </c>
    </row>
    <row r="108" spans="2:14" ht="15">
      <c r="B108" t="s">
        <v>62</v>
      </c>
      <c r="D108" s="18">
        <f>D99/D94</f>
        <v>47.86</v>
      </c>
      <c r="F108" s="18">
        <f>F99/F94</f>
        <v>37.93</v>
      </c>
      <c r="H108" s="18">
        <f>H99/H94</f>
        <v>30.9</v>
      </c>
      <c r="J108" s="18">
        <f>J99/J94</f>
        <v>26.25</v>
      </c>
      <c r="L108" s="18">
        <f>L99/L94</f>
        <v>28.61</v>
      </c>
      <c r="N108" s="18">
        <f>N99/N94</f>
        <v>24.875</v>
      </c>
    </row>
    <row r="109" spans="2:14" ht="15">
      <c r="B109" t="s">
        <v>63</v>
      </c>
      <c r="D109" s="18">
        <f>D100/D94</f>
        <v>35.53</v>
      </c>
      <c r="F109" s="18">
        <f>F100/F94</f>
        <v>29.51</v>
      </c>
      <c r="H109" s="18">
        <f>H100/H94</f>
        <v>22.25</v>
      </c>
      <c r="J109" s="18">
        <f>J100/J94</f>
        <v>15.5</v>
      </c>
      <c r="L109" s="18">
        <f>L100/L94</f>
        <v>17.313</v>
      </c>
      <c r="N109" s="18">
        <f>N100/N94</f>
        <v>16.188</v>
      </c>
    </row>
    <row r="110" spans="2:14" ht="15">
      <c r="B110" t="s">
        <v>64</v>
      </c>
      <c r="D110" s="18">
        <f>D101/D94</f>
        <v>44.84</v>
      </c>
      <c r="F110" s="18">
        <f>F101/F94</f>
        <v>36.68</v>
      </c>
      <c r="H110" s="18">
        <f>H101/H94</f>
        <v>30.06</v>
      </c>
      <c r="J110" s="18">
        <f>J101/J94</f>
        <v>23.65</v>
      </c>
      <c r="L110" s="18">
        <f>L101/L94</f>
        <v>24.55</v>
      </c>
      <c r="N110" s="18">
        <f>N101/N94</f>
        <v>23.25</v>
      </c>
    </row>
    <row r="111" spans="2:14" ht="15">
      <c r="B111" t="s">
        <v>65</v>
      </c>
      <c r="D111" s="19">
        <f>D102*D94</f>
        <v>257</v>
      </c>
      <c r="E111" s="19"/>
      <c r="F111" s="19">
        <f>F102*F94</f>
        <v>234.176</v>
      </c>
      <c r="G111" s="19"/>
      <c r="H111" s="19">
        <f>H102*H94</f>
        <v>226.6</v>
      </c>
      <c r="I111" s="19"/>
      <c r="J111" s="19">
        <f>J102*J94</f>
        <v>204.912</v>
      </c>
      <c r="K111" s="19"/>
      <c r="L111" s="19">
        <f>L102*L94</f>
        <v>204.475</v>
      </c>
      <c r="M111" s="19"/>
      <c r="N111" s="19">
        <f>N102*N94</f>
        <v>201.928</v>
      </c>
    </row>
    <row r="112" spans="2:14" ht="15">
      <c r="B112" t="s">
        <v>66</v>
      </c>
      <c r="D112" s="18">
        <f>ROUND(D68/D111,2)</f>
        <v>23.97</v>
      </c>
      <c r="F112" s="18">
        <f>ROUND(F68/F111,2)</f>
        <v>20.77</v>
      </c>
      <c r="H112" s="18">
        <f>ROUND(H68/H111,2)</f>
        <v>17.17</v>
      </c>
      <c r="J112" s="18">
        <f>ROUND(J68/J111,2)</f>
        <v>13.79</v>
      </c>
      <c r="L112" s="18">
        <f>ROUND(L68/L111,2)</f>
        <v>13.17</v>
      </c>
      <c r="N112" s="18">
        <f>ROUND(N68/N111,2)</f>
        <v>12.35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SOUTHERN CO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25160</v>
      </c>
      <c r="F8" s="41">
        <f>F78+F79+F81-F103</f>
        <v>24404</v>
      </c>
      <c r="H8" s="41">
        <f>H78+H79+H81-H103</f>
        <v>22989</v>
      </c>
      <c r="J8" s="41">
        <f>J78+J79+J81-J103</f>
        <v>21807</v>
      </c>
      <c r="L8" s="41">
        <f>L78+L79+L81-L103</f>
        <v>19347</v>
      </c>
    </row>
    <row r="9" spans="2:12" ht="15">
      <c r="B9" t="s">
        <v>5</v>
      </c>
      <c r="D9" s="12">
        <f>D80</f>
        <v>1258</v>
      </c>
      <c r="F9" s="12">
        <f>F80</f>
        <v>426</v>
      </c>
      <c r="H9" s="12">
        <f>H80</f>
        <v>568</v>
      </c>
      <c r="J9" s="12">
        <f>J80</f>
        <v>1007</v>
      </c>
      <c r="L9" s="12">
        <f>L80</f>
        <v>1902</v>
      </c>
    </row>
    <row r="10" spans="2:12" ht="15.75" thickBot="1">
      <c r="B10" t="s">
        <v>7</v>
      </c>
      <c r="D10" s="13">
        <f>D8+D9</f>
        <v>26418</v>
      </c>
      <c r="F10" s="13">
        <f>F8+F9</f>
        <v>24830</v>
      </c>
      <c r="H10" s="13">
        <f>H8+H9</f>
        <v>23557</v>
      </c>
      <c r="J10" s="13">
        <f>J8+J9</f>
        <v>22814</v>
      </c>
      <c r="L10" s="13">
        <f>L8+L9</f>
        <v>21249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16</v>
      </c>
      <c r="E13" s="8" t="s">
        <v>3</v>
      </c>
      <c r="F13" s="36">
        <f>ROUND(AVERAGE(F108:F109)/F105,0)</f>
        <v>15</v>
      </c>
      <c r="G13" s="8" t="s">
        <v>3</v>
      </c>
      <c r="H13" s="36">
        <f>ROUND(AVERAGE(H108:H109)/H105,0)</f>
        <v>15</v>
      </c>
      <c r="I13" s="8" t="s">
        <v>3</v>
      </c>
      <c r="J13" s="36">
        <f>ROUND(AVERAGE(J108:J109)/J105,0)</f>
        <v>15</v>
      </c>
      <c r="K13" s="8" t="s">
        <v>3</v>
      </c>
      <c r="L13" s="36">
        <f>ROUND(AVERAGE(L108:L109)/L105,0)</f>
        <v>17</v>
      </c>
      <c r="M13" s="8" t="s">
        <v>3</v>
      </c>
      <c r="N13" s="37">
        <f>AVERAGE(D13,F13,H13,J13,L13)</f>
        <v>15.6</v>
      </c>
      <c r="O13" s="8" t="s">
        <v>3</v>
      </c>
    </row>
    <row r="14" spans="2:14" ht="15">
      <c r="B14" t="s">
        <v>20</v>
      </c>
      <c r="D14" s="3">
        <f>ROUND(AVERAGE(D108:D109)/AVERAGE(D112,F112),3)</f>
        <v>2.392</v>
      </c>
      <c r="E14" s="3"/>
      <c r="F14" s="3">
        <f>ROUND(AVERAGE(F108:F109)/AVERAGE(F112,H112),3)</f>
        <v>2.275</v>
      </c>
      <c r="G14" s="3"/>
      <c r="H14" s="3">
        <f>ROUND(AVERAGE(H108:H109)/AVERAGE(H112,J112),3)</f>
        <v>2.333</v>
      </c>
      <c r="I14" s="3"/>
      <c r="J14" s="3">
        <f>ROUND(AVERAGE(J108:J109)/AVERAGE(J112,L112),3)</f>
        <v>2.304</v>
      </c>
      <c r="K14" s="3"/>
      <c r="L14" s="3">
        <f>ROUND(AVERAGE(L108:L109)/AVERAGE(L112,N112),3)</f>
        <v>2.087</v>
      </c>
      <c r="M14" s="3"/>
      <c r="N14" s="6">
        <f>AVERAGE(D14,F14,H14,J14,L14)</f>
        <v>2.2782</v>
      </c>
    </row>
    <row r="15" spans="2:14" ht="15">
      <c r="B15" t="s">
        <v>9</v>
      </c>
      <c r="D15" s="3">
        <f>ROUND(D106/AVERAGE(D108:D109),3)</f>
        <v>0.044</v>
      </c>
      <c r="E15" s="3"/>
      <c r="F15" s="3">
        <f>ROUND(F106/AVERAGE(F108:F109),3)</f>
        <v>0.046</v>
      </c>
      <c r="G15" s="3"/>
      <c r="H15" s="3">
        <f>ROUND(H106/AVERAGE(H108:H109),3)</f>
        <v>0.047</v>
      </c>
      <c r="I15" s="3"/>
      <c r="J15" s="3">
        <f>ROUND(J106/AVERAGE(J108:J109),3)</f>
        <v>0.05</v>
      </c>
      <c r="K15" s="3"/>
      <c r="L15" s="3">
        <f>ROUND(L106/AVERAGE(L108:L109),3)</f>
        <v>0.047</v>
      </c>
      <c r="M15" s="3"/>
      <c r="N15" s="6">
        <f>AVERAGE(D15,F15,H15,J15,L15)</f>
        <v>0.046799999999999994</v>
      </c>
    </row>
    <row r="16" spans="2:14" ht="15">
      <c r="B16" t="s">
        <v>10</v>
      </c>
      <c r="D16" s="3">
        <f>ROUND(D96/D66,3)</f>
        <v>0.69</v>
      </c>
      <c r="E16" s="3"/>
      <c r="F16" s="3">
        <f>ROUND(F96/F66,3)</f>
        <v>0.681</v>
      </c>
      <c r="G16" s="3"/>
      <c r="H16" s="3">
        <f>ROUND(H96/H66,3)</f>
        <v>0.681</v>
      </c>
      <c r="I16" s="3"/>
      <c r="J16" s="3">
        <f>ROUND(J96/J66,3)</f>
        <v>0.727</v>
      </c>
      <c r="K16" s="3"/>
      <c r="L16" s="3">
        <f>ROUND(L96/L66,3)</f>
        <v>0.824</v>
      </c>
      <c r="M16" s="3"/>
      <c r="N16" s="6">
        <f>AVERAGE(D16,F16,H16,J16,L16)</f>
        <v>0.7205999999999999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0.546</v>
      </c>
      <c r="E20" s="3"/>
      <c r="F20" s="3">
        <f>ROUND((+F76+F79)/F8,3)</f>
        <v>0.55</v>
      </c>
      <c r="G20" s="3"/>
      <c r="H20" s="3">
        <f>ROUND((+H76+H79)/H8,3)</f>
        <v>0.557</v>
      </c>
      <c r="I20" s="3"/>
      <c r="J20" s="3">
        <f>ROUND((+J76+J79)/J8,3)</f>
        <v>0.583</v>
      </c>
      <c r="K20" s="3"/>
      <c r="L20" s="3">
        <f>ROUND((+L76+L79)/L8,3)</f>
        <v>0.569</v>
      </c>
      <c r="M20" s="3"/>
      <c r="N20" s="6">
        <f>AVERAGE(D20,F20,H20,J20,L20)</f>
        <v>0.5609999999999999</v>
      </c>
    </row>
    <row r="21" spans="2:14" ht="15">
      <c r="B21" s="38" t="s">
        <v>108</v>
      </c>
      <c r="D21" s="3">
        <f>ROUND((SUM(D69:D75)+D81)/D8,3)</f>
        <v>0.024</v>
      </c>
      <c r="E21" s="3"/>
      <c r="F21" s="3">
        <f>ROUND((SUM(F69:F75)+F81)/F8,3)</f>
        <v>0.023</v>
      </c>
      <c r="G21" s="3"/>
      <c r="H21" s="3">
        <f>ROUND((SUM(H69:H75)+H81)/H8,3)</f>
        <v>0.018</v>
      </c>
      <c r="I21" s="3"/>
      <c r="J21" s="3">
        <f>ROUND((SUM(J69:J75)+J81)/J8,3)</f>
        <v>0.014</v>
      </c>
      <c r="K21" s="3"/>
      <c r="L21" s="3">
        <f>ROUND((SUM(L69:L75)+L81)/L8,3)</f>
        <v>0.019</v>
      </c>
      <c r="M21" s="3"/>
      <c r="N21" s="6">
        <f>AVERAGE(D21,F21,H21,J21,L21)</f>
        <v>0.0196</v>
      </c>
    </row>
    <row r="22" spans="2:14" ht="18">
      <c r="B22" s="39" t="s">
        <v>109</v>
      </c>
      <c r="D22" s="4">
        <f>ROUND((D68-D103)/D8,3)</f>
        <v>0.43</v>
      </c>
      <c r="E22" s="3"/>
      <c r="F22" s="4">
        <f>ROUND((F68-F103)/F8,3)</f>
        <v>0.427</v>
      </c>
      <c r="G22" s="3"/>
      <c r="H22" s="4">
        <f>ROUND((H68-H103)/H8,3)</f>
        <v>0.425</v>
      </c>
      <c r="I22" s="3"/>
      <c r="J22" s="4">
        <f>ROUND((J68-J103)/J8,3)</f>
        <v>0.403</v>
      </c>
      <c r="K22" s="3"/>
      <c r="L22" s="4">
        <f>ROUND((L68-L103)/L8,3)</f>
        <v>0.412</v>
      </c>
      <c r="M22" s="3"/>
      <c r="N22" s="9">
        <f>AVERAGE(D22,F22,H22,J22,L22)</f>
        <v>0.4194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0.567</v>
      </c>
      <c r="E25" s="3"/>
      <c r="F25" s="3">
        <f>ROUND((+F76+F79+F80)/F10,3)</f>
        <v>0.558</v>
      </c>
      <c r="G25" s="3"/>
      <c r="H25" s="3">
        <f>ROUND((+H76+H79+H80)/H10,3)</f>
        <v>0.568</v>
      </c>
      <c r="I25" s="3"/>
      <c r="J25" s="3">
        <f>ROUND((+J76+J79+J80)/J10,3)</f>
        <v>0.602</v>
      </c>
      <c r="K25" s="3"/>
      <c r="L25" s="3">
        <f>ROUND((+L76+L79+L80)/L10,3)</f>
        <v>0.607</v>
      </c>
      <c r="M25" s="3"/>
      <c r="N25" s="6">
        <f>AVERAGE(D25,F25,H25,J25,L25)</f>
        <v>0.5804</v>
      </c>
    </row>
    <row r="26" spans="2:14" ht="15">
      <c r="B26" s="38" t="s">
        <v>108</v>
      </c>
      <c r="D26" s="3">
        <f>ROUND((SUM(D69:D75)+D81)/D10,3)</f>
        <v>0.023</v>
      </c>
      <c r="E26" s="3"/>
      <c r="F26" s="3">
        <f>ROUND((SUM(F69:F75)+F81)/F10,3)</f>
        <v>0.023</v>
      </c>
      <c r="G26" s="3"/>
      <c r="H26" s="3">
        <f>ROUND((SUM(H69:H75)+H81)/H10,3)</f>
        <v>0.018</v>
      </c>
      <c r="I26" s="3"/>
      <c r="J26" s="3">
        <f>ROUND((SUM(J69:J75)+J81)/J10,3)</f>
        <v>0.013</v>
      </c>
      <c r="K26" s="3"/>
      <c r="L26" s="3">
        <f>ROUND((SUM(L69:L75)+L81)/L10,3)</f>
        <v>0.017</v>
      </c>
      <c r="M26" s="3"/>
      <c r="N26" s="6">
        <f>AVERAGE(D26,F26,H26,J26,L26)</f>
        <v>0.0188</v>
      </c>
    </row>
    <row r="27" spans="2:14" ht="18">
      <c r="B27" s="39" t="s">
        <v>109</v>
      </c>
      <c r="D27" s="4">
        <f>ROUND((D68-D103)/D10,3)</f>
        <v>0.409</v>
      </c>
      <c r="E27" s="3"/>
      <c r="F27" s="4">
        <f>ROUND((F68-F103)/F10,3)</f>
        <v>0.419</v>
      </c>
      <c r="G27" s="3"/>
      <c r="H27" s="4">
        <f>ROUND((H68-H103)/H10,3)</f>
        <v>0.414</v>
      </c>
      <c r="I27" s="3"/>
      <c r="J27" s="4">
        <f>ROUND((J68-J103)/J10,3)</f>
        <v>0.385</v>
      </c>
      <c r="K27" s="3"/>
      <c r="L27" s="4">
        <f>ROUND((L68-L103)/L10,3)</f>
        <v>0.375</v>
      </c>
      <c r="M27" s="3"/>
      <c r="N27" s="9">
        <f>AVERAGE(D27,F27,H27,J27,L27)</f>
        <v>0.4004</v>
      </c>
    </row>
    <row r="28" spans="4:14" ht="15.75" thickBot="1">
      <c r="D28" s="5">
        <f>SUM(D25:D27)</f>
        <v>0.9989999999999999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0.999</v>
      </c>
      <c r="M28" s="3"/>
      <c r="N28" s="10">
        <f>AVERAGE(D28,F28,H28,J28,L28)</f>
        <v>0.9995999999999998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0.15</v>
      </c>
      <c r="E30" s="3"/>
      <c r="F30" s="3">
        <f>ROUND(+F66/(((F68-F103)+(H68-H103))/2),3)</f>
        <v>0.152</v>
      </c>
      <c r="G30" s="3"/>
      <c r="H30" s="3">
        <f>ROUND(+H66/(((H68-H103)+(J68-J103))/2),3)</f>
        <v>0.159</v>
      </c>
      <c r="I30" s="3"/>
      <c r="J30" s="3">
        <f>ROUND(+J66/(((J68-J103)+(L68-L103))/2),3)</f>
        <v>0.157</v>
      </c>
      <c r="K30" s="3"/>
      <c r="L30" s="3">
        <f>ROUND(+L66/(((L68-L103)+(N68))/2),3)</f>
        <v>0.12</v>
      </c>
      <c r="M30" s="3"/>
      <c r="N30" s="6">
        <f>AVERAGE(D30,F30,H30,J30,L30)</f>
        <v>0.1476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0.781</v>
      </c>
      <c r="E32" s="3"/>
      <c r="F32" s="3">
        <f>ROUND((+F58-F57)/F56,3)</f>
        <v>0.762</v>
      </c>
      <c r="G32" s="3"/>
      <c r="H32" s="3">
        <f>ROUND((+H58-H57)/H56,3)</f>
        <v>0.747</v>
      </c>
      <c r="I32" s="3"/>
      <c r="J32" s="3">
        <f>ROUND((+J58-J57)/J56,3)</f>
        <v>0.755</v>
      </c>
      <c r="K32" s="3"/>
      <c r="L32" s="3">
        <f>ROUND((+L58-L57)/L56,3)</f>
        <v>0.765</v>
      </c>
      <c r="M32" s="3"/>
      <c r="N32" s="6">
        <f>AVERAGE(D32,F32,H32,J32,L32)</f>
        <v>0.762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3.97</v>
      </c>
      <c r="E35" s="8" t="s">
        <v>3</v>
      </c>
      <c r="F35" s="8">
        <f>ROUND(((+F66+F65+F64+F63+F61+F59+F57)/F61),2)</f>
        <v>4.22</v>
      </c>
      <c r="G35" s="8" t="s">
        <v>3</v>
      </c>
      <c r="H35" s="8">
        <f>ROUND(((+H66+H65+H64+H63+H61+H59+H57)/H61),2)</f>
        <v>4.11</v>
      </c>
      <c r="I35" s="8" t="s">
        <v>3</v>
      </c>
      <c r="J35" s="8">
        <f>ROUND(((+J66+J65+J64+J63+J61+J59+J57)/J61),2)</f>
        <v>3.79</v>
      </c>
      <c r="K35" s="8" t="s">
        <v>3</v>
      </c>
      <c r="L35" s="8">
        <f>ROUND(((+L66+L65+L64+L63+L61+L59+L57)/L61),2)</f>
        <v>3.33</v>
      </c>
      <c r="M35" s="8" t="s">
        <v>3</v>
      </c>
      <c r="N35" s="31">
        <f>AVERAGE(D35,F35,H35,J35,L35)</f>
        <v>3.8840000000000003</v>
      </c>
      <c r="O35" t="s">
        <v>3</v>
      </c>
    </row>
    <row r="36" spans="2:15" ht="15">
      <c r="B36" t="s">
        <v>21</v>
      </c>
      <c r="D36" s="8">
        <f>ROUND(((+D66+D65+D64+D63+D61)/(D61)),2)</f>
        <v>3.17</v>
      </c>
      <c r="E36" s="8" t="s">
        <v>3</v>
      </c>
      <c r="F36" s="8">
        <f>ROUND(((+F66+F65+F64+F63+F61)/(F61)),2)</f>
        <v>3.34</v>
      </c>
      <c r="G36" s="8" t="s">
        <v>3</v>
      </c>
      <c r="H36" s="8">
        <f>ROUND(((+H66+H65+H64+H63+H61)/(H61)),2)</f>
        <v>3.21</v>
      </c>
      <c r="I36" s="8" t="s">
        <v>3</v>
      </c>
      <c r="J36" s="8">
        <f>ROUND(((+J66+J65+J64+J63+J61)/(J61)),2)</f>
        <v>3</v>
      </c>
      <c r="K36" s="8" t="s">
        <v>3</v>
      </c>
      <c r="L36" s="8">
        <f>ROUND(((+L66+L65+L64+L63+L61)/(L61)),2)</f>
        <v>2.57</v>
      </c>
      <c r="M36" s="8" t="s">
        <v>3</v>
      </c>
      <c r="N36" s="31">
        <f>AVERAGE(D36,F36,H36,J36,L36)</f>
        <v>3.058</v>
      </c>
      <c r="O36" t="s">
        <v>3</v>
      </c>
    </row>
    <row r="37" spans="2:15" ht="15">
      <c r="B37" t="s">
        <v>14</v>
      </c>
      <c r="D37" s="8">
        <f>ROUND(((+D66+D65+D64+D63+D61)/(D61+D63+D64+D65)),2)</f>
        <v>3.05</v>
      </c>
      <c r="E37" s="8" t="s">
        <v>3</v>
      </c>
      <c r="F37" s="8">
        <f>ROUND(((+F66+F65+F64+F63+F61)/(F61+F63+F64+F65)),2)</f>
        <v>3.2</v>
      </c>
      <c r="G37" s="8" t="s">
        <v>3</v>
      </c>
      <c r="H37" s="8">
        <f>ROUND(((+H66+H65+H64+H63+H61)/(H61+H63+H64+H65)),2)</f>
        <v>3.11</v>
      </c>
      <c r="I37" s="8" t="s">
        <v>3</v>
      </c>
      <c r="J37" s="8">
        <f>ROUND(((+J66+J65+J64+J63+J61)/(J61+J63+J64+J65)),2)</f>
        <v>2.93</v>
      </c>
      <c r="K37" s="8" t="s">
        <v>3</v>
      </c>
      <c r="L37" s="8">
        <f>ROUND(((+L66+L65+L64+L63+L61)/(L61+L63+L64+L65)),2)</f>
        <v>2.5</v>
      </c>
      <c r="M37" s="8" t="s">
        <v>3</v>
      </c>
      <c r="N37" s="31">
        <f>AVERAGE(D37,F37,H37,J37,L37)</f>
        <v>2.9579999999999997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3.97</v>
      </c>
      <c r="E40" s="8" t="s">
        <v>3</v>
      </c>
      <c r="F40" s="8">
        <f>ROUND(((+F66+F65+F64+F63-F62+F61+F59+F57)/F61),2)</f>
        <v>4.22</v>
      </c>
      <c r="G40" s="8" t="s">
        <v>3</v>
      </c>
      <c r="H40" s="8">
        <f>ROUND(((+H66+H65+H64+H63-H62+H61+H59+H57)/H61),2)</f>
        <v>4.11</v>
      </c>
      <c r="I40" s="8" t="s">
        <v>3</v>
      </c>
      <c r="J40" s="8">
        <f>ROUND(((+J66+J65+J64+J63-J62+J61+J59+J57)/J61),2)</f>
        <v>3.79</v>
      </c>
      <c r="K40" s="8" t="s">
        <v>3</v>
      </c>
      <c r="L40" s="8">
        <f>ROUND(((+L66+L65+L64+L63-L62+L61+L59+L57)/L61),2)</f>
        <v>3.24</v>
      </c>
      <c r="M40" s="8" t="s">
        <v>3</v>
      </c>
      <c r="N40" s="31">
        <f>AVERAGE(D40,F40,H40,J40,L40)</f>
        <v>3.8659999999999997</v>
      </c>
      <c r="O40" t="s">
        <v>3</v>
      </c>
    </row>
    <row r="41" spans="2:15" ht="15">
      <c r="B41" t="s">
        <v>21</v>
      </c>
      <c r="D41" s="8">
        <f>ROUND(((+D66+D65+D64+D63-D62+D61)/D61),2)</f>
        <v>3.17</v>
      </c>
      <c r="E41" s="8" t="s">
        <v>3</v>
      </c>
      <c r="F41" s="8">
        <f>ROUND(((+F66+F65+F64+F63-F62+F61)/F61),2)</f>
        <v>3.34</v>
      </c>
      <c r="G41" s="8" t="s">
        <v>3</v>
      </c>
      <c r="H41" s="8">
        <f>ROUND(((+H66+H65+H64+H63-H62+H61)/H61),2)</f>
        <v>3.21</v>
      </c>
      <c r="I41" s="8" t="s">
        <v>3</v>
      </c>
      <c r="J41" s="8">
        <f>ROUND(((+J66+J65+J64+J63-J62+J61)/J61),2)</f>
        <v>3</v>
      </c>
      <c r="K41" s="8" t="s">
        <v>3</v>
      </c>
      <c r="L41" s="8">
        <f>ROUND(((+L66+L65+L64+L63-L62+L61)/L61),2)</f>
        <v>2.47</v>
      </c>
      <c r="M41" s="8" t="s">
        <v>3</v>
      </c>
      <c r="N41" s="31">
        <f>AVERAGE(D41,F41,H41,J41,L41)</f>
        <v>3.038</v>
      </c>
      <c r="O41" t="s">
        <v>3</v>
      </c>
    </row>
    <row r="42" spans="2:15" ht="15">
      <c r="B42" t="s">
        <v>14</v>
      </c>
      <c r="D42" s="8">
        <f>ROUND(((+D66+D65+D64+D63-D62+D61)/(D61+D63+D64+D65)),2)</f>
        <v>3.05</v>
      </c>
      <c r="E42" s="8" t="s">
        <v>3</v>
      </c>
      <c r="F42" s="8">
        <f>ROUND(((+F66+F65+F64+F63-F62+F61)/(F61+F63+F64+F65)),2)</f>
        <v>3.2</v>
      </c>
      <c r="G42" s="8" t="s">
        <v>3</v>
      </c>
      <c r="H42" s="8">
        <f>ROUND(((+H66+H65+H64+H63-H62+H61)/(H61+H63+H64+H65)),2)</f>
        <v>3.11</v>
      </c>
      <c r="I42" s="8" t="s">
        <v>3</v>
      </c>
      <c r="J42" s="8">
        <f>ROUND(((+J66+J65+J64+J63-J62+J61)/(J61+J63+J64+J65)),2)</f>
        <v>2.93</v>
      </c>
      <c r="K42" s="8" t="s">
        <v>3</v>
      </c>
      <c r="L42" s="8">
        <f>ROUND(((+L66+L65+L64+L63-L62+L61)/(L61+L63+L64+L65)),2)</f>
        <v>2.41</v>
      </c>
      <c r="M42" s="8" t="s">
        <v>3</v>
      </c>
      <c r="N42" s="31">
        <f>AVERAGE(D42,F42,H42,J42,L42)</f>
        <v>2.94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0.06</v>
      </c>
      <c r="M45" s="3"/>
      <c r="N45" s="6">
        <f aca="true" t="shared" si="0" ref="N45:N50">AVERAGE(D45,F45,H45,J45,L45)</f>
        <v>0.012</v>
      </c>
    </row>
    <row r="46" spans="2:14" ht="15">
      <c r="B46" t="s">
        <v>17</v>
      </c>
      <c r="D46" s="21">
        <f>ROUND((D57+D59)/(D57+D59+D66+D63+D64+D65),3)</f>
        <v>0.269</v>
      </c>
      <c r="E46" s="22"/>
      <c r="F46" s="21">
        <f>ROUND((F57+F59)/(F57+F59+F66+F63+F64+F65),3)</f>
        <v>0.273</v>
      </c>
      <c r="G46" s="22"/>
      <c r="H46" s="21">
        <f>ROUND((H57+H59)/(H57+H59+H66+H63+H64+H65),3)</f>
        <v>0.29</v>
      </c>
      <c r="I46" s="22"/>
      <c r="J46" s="21">
        <f>ROUND((J57+J59)/(J57+J59+J66+J63+J64+J65),3)</f>
        <v>0.283</v>
      </c>
      <c r="K46" s="22"/>
      <c r="L46" s="21">
        <f>ROUND((L57+L59)/(L57+L59+L66+L63+L64+L65),3)</f>
        <v>0.329</v>
      </c>
      <c r="N46" s="6">
        <f t="shared" si="0"/>
        <v>0.2888</v>
      </c>
    </row>
    <row r="47" spans="2:14" ht="18">
      <c r="B47" s="40" t="s">
        <v>115</v>
      </c>
      <c r="D47" s="14">
        <f>ROUND(((+D82+D83+D84+D85+D86-D87+D88-D90-D91)/(+D89-D87)),3)</f>
        <v>0.977</v>
      </c>
      <c r="E47" s="15"/>
      <c r="F47" s="14">
        <f>ROUND(((+F82+F83+F84+F85+F86-F87+F88-F90-F91)/(+F89-F87)),3)</f>
        <v>0.991</v>
      </c>
      <c r="G47" s="15"/>
      <c r="H47" s="14">
        <f>ROUND(((+H82+H83+H84+H85+H86-H87+H88-H90-H91)/(+H89-H87)),3)</f>
        <v>0.984</v>
      </c>
      <c r="I47" s="15"/>
      <c r="J47" s="14">
        <f>ROUND(((+J82+J83+J84+J85+J86-J87+J88-J90-J91)/(+J89-J87)),3)</f>
        <v>0.573</v>
      </c>
      <c r="K47" s="15"/>
      <c r="L47" s="14">
        <f>ROUND(((+L82+L83+L84+L85+L86-L87+L88-L90-L91)/(+L89-L87)),3)</f>
        <v>0.512</v>
      </c>
      <c r="N47" s="6">
        <f t="shared" si="0"/>
        <v>0.8074</v>
      </c>
    </row>
    <row r="48" spans="2:14" ht="18">
      <c r="B48" s="40" t="s">
        <v>116</v>
      </c>
      <c r="D48" s="14">
        <f>ROUND(((+D82+D83+D84+D85+D86-D87+D88)/(AVERAGE(D76,F76)+AVERAGE(D79,F79)+AVERAGE(D80,F80))),3)</f>
        <v>0.237</v>
      </c>
      <c r="E48" s="15"/>
      <c r="F48" s="14">
        <f>ROUND(((+F82+F83+F84+F85+F86-F87+F88)/(AVERAGE(F76,H76)+AVERAGE(F79,H79)+AVERAGE(F80,H80))),3)</f>
        <v>0.23</v>
      </c>
      <c r="G48" s="15"/>
      <c r="H48" s="14">
        <f>ROUND(((+H82+H83+H84+H85+H86-H87+H88)/(AVERAGE(H76,J76)+AVERAGE(H79,J79)+AVERAGE(H80,J80))),3)</f>
        <v>0.219</v>
      </c>
      <c r="I48" s="15"/>
      <c r="J48" s="14">
        <f>ROUND(((+J82+J83+J84+J85+J86-J87+J88)/(AVERAGE(J76,L76)+AVERAGE(J79,L79)+AVERAGE(J80,L80))),3)</f>
        <v>0.189</v>
      </c>
      <c r="K48" s="15"/>
      <c r="L48" s="14">
        <f>ROUND(((+L82+L83+L84+L85+L86-L87+L88)/(AVERAGE(L76,N76)+AVERAGE(L79,N79)+AVERAGE(L80,N80))),3)</f>
        <v>0.183</v>
      </c>
      <c r="N48" s="6">
        <f t="shared" si="0"/>
        <v>0.2116</v>
      </c>
    </row>
    <row r="49" spans="2:15" ht="18">
      <c r="B49" s="40" t="s">
        <v>117</v>
      </c>
      <c r="D49" s="32">
        <f>ROUND(((+D82+D83+D84+D85+D86-D87+D88+D92)/D61),2)</f>
        <v>5.46</v>
      </c>
      <c r="E49" t="s">
        <v>3</v>
      </c>
      <c r="F49" s="32">
        <f>ROUND(((+F82+F83+F84+F85+F86-F87+F88+F92)/F61),2)</f>
        <v>5.53</v>
      </c>
      <c r="G49" t="s">
        <v>3</v>
      </c>
      <c r="H49" s="32">
        <f>ROUND(((+H82+H83+H84+H85+H86-H87+H88+H92)/H61),2)</f>
        <v>5.27</v>
      </c>
      <c r="I49" t="s">
        <v>3</v>
      </c>
      <c r="J49" s="32">
        <f>ROUND(((+J82+J83+J84+J85+J86-J87+J88+J92)/J61),2)</f>
        <v>4.59</v>
      </c>
      <c r="K49" t="s">
        <v>3</v>
      </c>
      <c r="L49" s="32">
        <f>ROUND(((+L82+L83+L84+L85+L86-L87+L88+L92)/L61),2)</f>
        <v>3.98</v>
      </c>
      <c r="M49" t="s">
        <v>3</v>
      </c>
      <c r="N49" s="33">
        <f t="shared" si="0"/>
        <v>4.965999999999999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3.11</v>
      </c>
      <c r="E50" t="s">
        <v>3</v>
      </c>
      <c r="F50" s="32">
        <f>ROUND(((+F82+F83+F84+F85+F86-F87+F88-F91)/+F90),2)</f>
        <v>3</v>
      </c>
      <c r="G50" t="s">
        <v>3</v>
      </c>
      <c r="H50" s="32">
        <f>ROUND(((+H82+H83+H84+H85+H86-H87+H88-H91)/+H90),2)</f>
        <v>2.96</v>
      </c>
      <c r="I50" t="s">
        <v>3</v>
      </c>
      <c r="J50" s="32">
        <f>ROUND(((+J82+J83+J84+J85+J86-J87+J88-J91)/+J90),2)</f>
        <v>2.63</v>
      </c>
      <c r="K50" t="s">
        <v>3</v>
      </c>
      <c r="L50" s="32">
        <f>ROUND(((+L82+L83+L84+L85+L86-L87+L88-L91)/+L90),2)</f>
        <v>2.45</v>
      </c>
      <c r="M50" t="s">
        <v>3</v>
      </c>
      <c r="N50" s="33">
        <f t="shared" si="0"/>
        <v>2.8299999999999996</v>
      </c>
      <c r="O50" t="s">
        <v>3</v>
      </c>
    </row>
    <row r="52" ht="15">
      <c r="A52" t="s">
        <v>4</v>
      </c>
    </row>
    <row r="54" spans="1:14" ht="15.75">
      <c r="A54" s="23" t="s">
        <v>95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13554</v>
      </c>
      <c r="E56" s="26"/>
      <c r="F56" s="26">
        <v>11902</v>
      </c>
      <c r="G56" s="26"/>
      <c r="H56" s="26">
        <v>11107</v>
      </c>
      <c r="I56" s="26"/>
      <c r="J56" s="26">
        <v>10549</v>
      </c>
      <c r="K56" s="26"/>
      <c r="L56" s="26">
        <v>10155</v>
      </c>
      <c r="M56" s="26"/>
      <c r="N56" s="26">
        <v>10066</v>
      </c>
    </row>
    <row r="57" spans="1:14" ht="15">
      <c r="A57" s="24" t="s">
        <v>23</v>
      </c>
      <c r="B57" s="24"/>
      <c r="C57" s="24"/>
      <c r="D57" s="26">
        <v>595</v>
      </c>
      <c r="E57" s="26"/>
      <c r="F57" s="26">
        <v>587</v>
      </c>
      <c r="G57" s="26"/>
      <c r="H57" s="26">
        <v>612</v>
      </c>
      <c r="I57" s="26"/>
      <c r="J57" s="26">
        <v>528</v>
      </c>
      <c r="K57" s="26"/>
      <c r="L57" s="26">
        <v>558</v>
      </c>
      <c r="M57" s="26"/>
      <c r="N57" s="26">
        <v>588</v>
      </c>
    </row>
    <row r="58" spans="1:14" ht="15">
      <c r="A58" s="24" t="s">
        <v>24</v>
      </c>
      <c r="B58" s="24"/>
      <c r="C58" s="24"/>
      <c r="D58" s="26">
        <v>11187</v>
      </c>
      <c r="E58" s="26"/>
      <c r="F58" s="26">
        <v>9662</v>
      </c>
      <c r="G58" s="26"/>
      <c r="H58" s="26">
        <v>8908</v>
      </c>
      <c r="I58" s="26"/>
      <c r="J58" s="26">
        <v>8496</v>
      </c>
      <c r="K58" s="26"/>
      <c r="L58" s="26">
        <v>8322</v>
      </c>
      <c r="M58" s="26"/>
      <c r="N58" s="26">
        <v>8250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2368</v>
      </c>
      <c r="E60" s="26"/>
      <c r="F60" s="26">
        <v>2229</v>
      </c>
      <c r="G60" s="26"/>
      <c r="H60" s="26">
        <v>2173</v>
      </c>
      <c r="I60" s="26"/>
      <c r="J60" s="26">
        <v>2002</v>
      </c>
      <c r="K60" s="26"/>
      <c r="L60" s="26">
        <v>1863</v>
      </c>
      <c r="M60" s="26"/>
      <c r="N60" s="26">
        <v>1841</v>
      </c>
    </row>
    <row r="61" spans="1:14" ht="15">
      <c r="A61" s="24" t="s">
        <v>27</v>
      </c>
      <c r="B61" s="24"/>
      <c r="C61" s="24"/>
      <c r="D61" s="26">
        <v>747</v>
      </c>
      <c r="E61" s="26"/>
      <c r="F61" s="26">
        <v>667</v>
      </c>
      <c r="G61" s="26"/>
      <c r="H61" s="26">
        <v>678</v>
      </c>
      <c r="I61" s="26"/>
      <c r="J61" s="26">
        <v>667</v>
      </c>
      <c r="K61" s="26"/>
      <c r="L61" s="26">
        <v>726</v>
      </c>
      <c r="M61" s="26"/>
      <c r="N61" s="26">
        <v>828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67</v>
      </c>
      <c r="M62" s="26"/>
      <c r="N62" s="26">
        <v>71</v>
      </c>
    </row>
    <row r="63" spans="1:14" ht="15">
      <c r="A63" s="24" t="s">
        <v>29</v>
      </c>
      <c r="B63" s="24"/>
      <c r="C63" s="24"/>
      <c r="D63" s="26">
        <v>30</v>
      </c>
      <c r="E63" s="26"/>
      <c r="F63" s="26">
        <v>30</v>
      </c>
      <c r="G63" s="26"/>
      <c r="H63" s="26">
        <v>21</v>
      </c>
      <c r="I63" s="26"/>
      <c r="J63" s="26">
        <v>17</v>
      </c>
      <c r="K63" s="26"/>
      <c r="L63" s="26">
        <v>18</v>
      </c>
      <c r="M63" s="26"/>
      <c r="N63" s="26">
        <v>19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1591</v>
      </c>
      <c r="E66" s="26"/>
      <c r="F66" s="26">
        <v>1532</v>
      </c>
      <c r="G66" s="26"/>
      <c r="H66" s="26">
        <v>1474</v>
      </c>
      <c r="I66" s="26"/>
      <c r="J66" s="26">
        <v>1318</v>
      </c>
      <c r="K66" s="26"/>
      <c r="L66" s="26">
        <v>1119</v>
      </c>
      <c r="M66" s="26"/>
      <c r="N66" s="26">
        <v>994</v>
      </c>
    </row>
    <row r="67" spans="1:14" ht="15">
      <c r="A67" s="24" t="s">
        <v>33</v>
      </c>
      <c r="B67" s="24"/>
      <c r="C67" s="24"/>
      <c r="D67" s="26">
        <v>2.14</v>
      </c>
      <c r="E67" s="26"/>
      <c r="F67" s="26">
        <v>2.07</v>
      </c>
      <c r="G67" s="26"/>
      <c r="H67" s="26">
        <v>2.03</v>
      </c>
      <c r="I67" s="26"/>
      <c r="J67" s="26">
        <v>1.86</v>
      </c>
      <c r="K67" s="26"/>
      <c r="L67" s="26">
        <v>1.62</v>
      </c>
      <c r="M67" s="26"/>
      <c r="N67" s="26">
        <v>1.52</v>
      </c>
    </row>
    <row r="68" spans="1:14" ht="15">
      <c r="A68" s="24" t="s">
        <v>34</v>
      </c>
      <c r="B68" s="24"/>
      <c r="C68" s="24"/>
      <c r="D68" s="26">
        <v>10689</v>
      </c>
      <c r="E68" s="26"/>
      <c r="F68" s="26">
        <v>10278</v>
      </c>
      <c r="G68" s="26"/>
      <c r="H68" s="26">
        <v>9648</v>
      </c>
      <c r="I68" s="26"/>
      <c r="J68" s="26">
        <v>8710</v>
      </c>
      <c r="K68" s="26"/>
      <c r="L68" s="26">
        <v>7984</v>
      </c>
      <c r="M68" s="26"/>
      <c r="N68" s="26">
        <v>10690</v>
      </c>
    </row>
    <row r="69" spans="1:14" ht="15">
      <c r="A69" s="24" t="s">
        <v>35</v>
      </c>
      <c r="B69" s="24"/>
      <c r="C69" s="24"/>
      <c r="D69" s="26">
        <v>596</v>
      </c>
      <c r="E69" s="26"/>
      <c r="F69" s="26">
        <v>561</v>
      </c>
      <c r="G69" s="26"/>
      <c r="H69" s="26">
        <v>423</v>
      </c>
      <c r="I69" s="26"/>
      <c r="J69" s="26">
        <v>298</v>
      </c>
      <c r="K69" s="26"/>
      <c r="L69" s="26">
        <v>368</v>
      </c>
      <c r="M69" s="26"/>
      <c r="N69" s="26">
        <v>368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12846</v>
      </c>
      <c r="E76" s="26"/>
      <c r="F76" s="26">
        <v>12449</v>
      </c>
      <c r="G76" s="26"/>
      <c r="H76" s="26">
        <v>12064</v>
      </c>
      <c r="I76" s="26"/>
      <c r="J76" s="26">
        <v>11078</v>
      </c>
      <c r="K76" s="26"/>
      <c r="L76" s="26">
        <v>10573</v>
      </c>
      <c r="M76" s="26"/>
      <c r="N76" s="26">
        <v>10089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24131</v>
      </c>
      <c r="E78" s="26"/>
      <c r="F78" s="26">
        <v>23288</v>
      </c>
      <c r="G78" s="26"/>
      <c r="H78" s="26">
        <v>22135</v>
      </c>
      <c r="I78" s="26"/>
      <c r="J78" s="26">
        <v>20086</v>
      </c>
      <c r="K78" s="26"/>
      <c r="L78" s="26">
        <v>18925</v>
      </c>
      <c r="M78" s="26"/>
      <c r="N78" s="26">
        <v>21147</v>
      </c>
    </row>
    <row r="79" spans="1:14" ht="15">
      <c r="A79" s="24" t="s">
        <v>45</v>
      </c>
      <c r="B79" s="24"/>
      <c r="C79" s="24"/>
      <c r="D79" s="26">
        <v>886</v>
      </c>
      <c r="E79" s="26"/>
      <c r="F79" s="26">
        <v>983</v>
      </c>
      <c r="G79" s="26"/>
      <c r="H79" s="26">
        <v>741</v>
      </c>
      <c r="I79" s="26"/>
      <c r="J79" s="26">
        <v>1639</v>
      </c>
      <c r="K79" s="26"/>
      <c r="L79" s="26">
        <v>429</v>
      </c>
      <c r="M79" s="26"/>
      <c r="N79" s="26">
        <v>67</v>
      </c>
    </row>
    <row r="80" spans="1:14" ht="15">
      <c r="A80" s="24" t="s">
        <v>46</v>
      </c>
      <c r="B80" s="24"/>
      <c r="C80" s="24"/>
      <c r="D80" s="26">
        <v>1258</v>
      </c>
      <c r="E80" s="26"/>
      <c r="F80" s="26">
        <v>426</v>
      </c>
      <c r="G80" s="26"/>
      <c r="H80" s="26">
        <v>568</v>
      </c>
      <c r="I80" s="26"/>
      <c r="J80" s="26">
        <v>1007</v>
      </c>
      <c r="K80" s="26"/>
      <c r="L80" s="26">
        <v>1902</v>
      </c>
      <c r="M80" s="26"/>
      <c r="N80" s="26">
        <v>1680</v>
      </c>
    </row>
    <row r="81" spans="1:14" ht="15">
      <c r="A81" s="24" t="s">
        <v>47</v>
      </c>
      <c r="B81" s="24"/>
      <c r="C81" s="24"/>
      <c r="D81" s="26">
        <v>15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1591</v>
      </c>
      <c r="E82" s="26"/>
      <c r="F82" s="26">
        <v>1532</v>
      </c>
      <c r="G82" s="26"/>
      <c r="H82" s="26">
        <v>1474</v>
      </c>
      <c r="I82" s="26"/>
      <c r="J82" s="26">
        <v>1318</v>
      </c>
      <c r="K82" s="26"/>
      <c r="L82" s="26">
        <v>1119</v>
      </c>
      <c r="M82" s="26"/>
      <c r="N82" s="26">
        <v>994</v>
      </c>
    </row>
    <row r="83" spans="1:14" ht="15">
      <c r="A83" s="24" t="s">
        <v>49</v>
      </c>
      <c r="B83" s="24"/>
      <c r="C83" s="24"/>
      <c r="D83" s="26">
        <v>1398</v>
      </c>
      <c r="E83" s="26"/>
      <c r="F83" s="26">
        <v>1178</v>
      </c>
      <c r="G83" s="26"/>
      <c r="H83" s="26">
        <v>1163</v>
      </c>
      <c r="I83" s="26"/>
      <c r="J83" s="26">
        <v>1158</v>
      </c>
      <c r="K83" s="26"/>
      <c r="L83" s="26">
        <v>1358</v>
      </c>
      <c r="M83" s="26"/>
      <c r="N83" s="26">
        <v>1337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499</v>
      </c>
      <c r="E85" s="26"/>
      <c r="F85" s="26">
        <v>559</v>
      </c>
      <c r="G85" s="26"/>
      <c r="H85" s="26">
        <v>451</v>
      </c>
      <c r="I85" s="26"/>
      <c r="J85" s="26">
        <v>172</v>
      </c>
      <c r="K85" s="26"/>
      <c r="L85" s="26">
        <v>-22</v>
      </c>
      <c r="M85" s="26"/>
      <c r="N85" s="26">
        <v>97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51</v>
      </c>
      <c r="E87" s="26"/>
      <c r="F87" s="26">
        <v>47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-23</v>
      </c>
      <c r="E88" s="26"/>
      <c r="F88" s="26">
        <v>-87</v>
      </c>
      <c r="G88" s="26"/>
      <c r="H88" s="26">
        <v>-115</v>
      </c>
      <c r="I88" s="26"/>
      <c r="J88" s="26">
        <v>-132</v>
      </c>
      <c r="K88" s="26"/>
      <c r="L88" s="26">
        <v>-192</v>
      </c>
      <c r="M88" s="26"/>
      <c r="N88" s="26">
        <v>455</v>
      </c>
    </row>
    <row r="89" spans="1:14" ht="15">
      <c r="A89" s="24" t="s">
        <v>54</v>
      </c>
      <c r="B89" s="24"/>
      <c r="C89" s="24"/>
      <c r="D89" s="26">
        <v>2421</v>
      </c>
      <c r="E89" s="26"/>
      <c r="F89" s="26">
        <v>2157</v>
      </c>
      <c r="G89" s="26"/>
      <c r="H89" s="26">
        <v>2002</v>
      </c>
      <c r="I89" s="26"/>
      <c r="J89" s="26">
        <v>2717</v>
      </c>
      <c r="K89" s="26"/>
      <c r="L89" s="26">
        <v>2617</v>
      </c>
      <c r="M89" s="26"/>
      <c r="N89" s="26">
        <v>2225</v>
      </c>
    </row>
    <row r="90" spans="1:14" ht="15">
      <c r="A90" s="24" t="s">
        <v>55</v>
      </c>
      <c r="B90" s="24"/>
      <c r="C90" s="24"/>
      <c r="D90" s="26">
        <v>1098</v>
      </c>
      <c r="E90" s="26"/>
      <c r="F90" s="26">
        <v>1045</v>
      </c>
      <c r="G90" s="26"/>
      <c r="H90" s="26">
        <v>1004</v>
      </c>
      <c r="I90" s="26"/>
      <c r="J90" s="26">
        <v>958</v>
      </c>
      <c r="K90" s="26"/>
      <c r="L90" s="26">
        <v>922</v>
      </c>
      <c r="M90" s="26"/>
      <c r="N90" s="26">
        <v>873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661</v>
      </c>
      <c r="E92" s="26"/>
      <c r="F92" s="26">
        <v>551</v>
      </c>
      <c r="G92" s="26"/>
      <c r="H92" s="26">
        <v>603</v>
      </c>
      <c r="I92" s="26"/>
      <c r="J92" s="26">
        <v>544</v>
      </c>
      <c r="K92" s="26"/>
      <c r="L92" s="26">
        <v>624</v>
      </c>
      <c r="M92" s="26"/>
      <c r="N92" s="26">
        <v>802</v>
      </c>
    </row>
    <row r="93" spans="1:14" ht="15">
      <c r="A93" s="24" t="s">
        <v>58</v>
      </c>
      <c r="B93" s="24"/>
      <c r="C93" s="24"/>
      <c r="D93" s="26">
        <v>100</v>
      </c>
      <c r="E93" s="26"/>
      <c r="F93" s="26">
        <v>78</v>
      </c>
      <c r="G93" s="26"/>
      <c r="H93" s="26">
        <v>188</v>
      </c>
      <c r="I93" s="26"/>
      <c r="J93" s="26">
        <v>372</v>
      </c>
      <c r="K93" s="26"/>
      <c r="L93" s="26">
        <v>721</v>
      </c>
      <c r="M93" s="26"/>
      <c r="N93" s="26">
        <v>661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1098</v>
      </c>
      <c r="E96" s="26"/>
      <c r="F96" s="26">
        <v>1044</v>
      </c>
      <c r="G96" s="26"/>
      <c r="H96" s="26">
        <v>1004</v>
      </c>
      <c r="I96" s="26"/>
      <c r="J96" s="26">
        <v>958</v>
      </c>
      <c r="K96" s="26"/>
      <c r="L96" s="26">
        <v>922</v>
      </c>
      <c r="M96" s="26"/>
      <c r="N96" s="26">
        <v>873</v>
      </c>
    </row>
    <row r="97" spans="1:14" ht="15">
      <c r="A97" s="24" t="s">
        <v>60</v>
      </c>
      <c r="B97" s="24"/>
      <c r="C97" s="24"/>
      <c r="D97" s="26">
        <v>1.475</v>
      </c>
      <c r="E97" s="26"/>
      <c r="F97" s="26">
        <v>1.415</v>
      </c>
      <c r="G97" s="26"/>
      <c r="H97" s="26">
        <v>1.385</v>
      </c>
      <c r="I97" s="26"/>
      <c r="J97" s="26">
        <v>1.355</v>
      </c>
      <c r="K97" s="26"/>
      <c r="L97" s="26">
        <v>1.34</v>
      </c>
      <c r="M97" s="26"/>
      <c r="N97" s="26">
        <v>1.34</v>
      </c>
    </row>
    <row r="98" spans="1:14" ht="15">
      <c r="A98" s="24" t="s">
        <v>61</v>
      </c>
      <c r="B98" s="24"/>
      <c r="C98" s="24"/>
      <c r="D98" s="26">
        <v>1.475</v>
      </c>
      <c r="E98" s="26"/>
      <c r="F98" s="26">
        <v>1.415</v>
      </c>
      <c r="G98" s="26"/>
      <c r="H98" s="26">
        <v>1.385</v>
      </c>
      <c r="I98" s="26"/>
      <c r="J98" s="26">
        <v>1.355</v>
      </c>
      <c r="K98" s="26"/>
      <c r="L98" s="26">
        <v>1.34</v>
      </c>
      <c r="M98" s="26"/>
      <c r="N98" s="26">
        <v>1.34</v>
      </c>
    </row>
    <row r="99" spans="1:14" ht="15">
      <c r="A99" s="24" t="s">
        <v>62</v>
      </c>
      <c r="B99" s="24"/>
      <c r="C99" s="24"/>
      <c r="D99" s="26">
        <v>36.47</v>
      </c>
      <c r="E99" s="26"/>
      <c r="F99" s="26">
        <v>33.96</v>
      </c>
      <c r="G99" s="26"/>
      <c r="H99" s="26">
        <v>32</v>
      </c>
      <c r="I99" s="26"/>
      <c r="J99" s="26">
        <v>31.14</v>
      </c>
      <c r="K99" s="26"/>
      <c r="L99" s="26">
        <v>35.72</v>
      </c>
      <c r="M99" s="26"/>
      <c r="N99" s="26">
        <v>35</v>
      </c>
    </row>
    <row r="100" spans="1:14" ht="15">
      <c r="A100" s="24" t="s">
        <v>63</v>
      </c>
      <c r="B100" s="24"/>
      <c r="C100" s="24"/>
      <c r="D100" s="26">
        <v>31.14</v>
      </c>
      <c r="E100" s="26"/>
      <c r="F100" s="26">
        <v>27.44</v>
      </c>
      <c r="G100" s="26"/>
      <c r="H100" s="26">
        <v>27</v>
      </c>
      <c r="I100" s="26"/>
      <c r="J100" s="26">
        <v>23.22</v>
      </c>
      <c r="K100" s="26"/>
      <c r="L100" s="26">
        <v>20.89</v>
      </c>
      <c r="M100" s="26"/>
      <c r="N100" s="26">
        <v>20.375</v>
      </c>
    </row>
    <row r="101" spans="1:14" ht="15">
      <c r="A101" s="24" t="s">
        <v>64</v>
      </c>
      <c r="B101" s="24"/>
      <c r="C101" s="24"/>
      <c r="D101" s="26">
        <v>34.53</v>
      </c>
      <c r="E101" s="26"/>
      <c r="F101" s="26">
        <v>33.52</v>
      </c>
      <c r="G101" s="26"/>
      <c r="H101" s="26">
        <v>30.25</v>
      </c>
      <c r="I101" s="26"/>
      <c r="J101" s="26">
        <v>28.39</v>
      </c>
      <c r="K101" s="26"/>
      <c r="L101" s="26">
        <v>25.35</v>
      </c>
      <c r="M101" s="26"/>
      <c r="N101" s="26">
        <v>33.25</v>
      </c>
    </row>
    <row r="102" spans="1:14" ht="15">
      <c r="A102" s="24" t="s">
        <v>65</v>
      </c>
      <c r="B102" s="24"/>
      <c r="C102" s="24"/>
      <c r="D102" s="26">
        <v>741.6</v>
      </c>
      <c r="E102" s="26"/>
      <c r="F102" s="26">
        <v>741.8</v>
      </c>
      <c r="G102" s="26"/>
      <c r="H102" s="26">
        <v>734.8</v>
      </c>
      <c r="I102" s="26"/>
      <c r="J102" s="26">
        <v>716.402</v>
      </c>
      <c r="K102" s="26"/>
      <c r="L102" s="26">
        <v>698.344</v>
      </c>
      <c r="M102" s="26"/>
      <c r="N102" s="26">
        <v>681.158</v>
      </c>
    </row>
    <row r="103" spans="1:14" ht="15">
      <c r="A103" s="24" t="s">
        <v>106</v>
      </c>
      <c r="B103" s="24"/>
      <c r="C103" s="24"/>
      <c r="D103" s="26">
        <v>-128</v>
      </c>
      <c r="E103" s="26"/>
      <c r="F103" s="26">
        <v>-133</v>
      </c>
      <c r="G103" s="26"/>
      <c r="H103" s="26">
        <v>-113</v>
      </c>
      <c r="I103" s="26"/>
      <c r="J103" s="26">
        <v>-82</v>
      </c>
      <c r="K103" s="26"/>
      <c r="L103" s="26">
        <v>7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2.14</v>
      </c>
      <c r="F105" s="18">
        <f>F67/F94</f>
        <v>2.07</v>
      </c>
      <c r="H105" s="18">
        <f>H67/H94</f>
        <v>2.03</v>
      </c>
      <c r="J105" s="18">
        <f>J67/J94</f>
        <v>1.86</v>
      </c>
      <c r="L105" s="18">
        <f>L67/L94</f>
        <v>1.62</v>
      </c>
      <c r="N105" s="18">
        <f>N67/N94</f>
        <v>1.52</v>
      </c>
    </row>
    <row r="106" spans="2:14" ht="15">
      <c r="B106" t="s">
        <v>60</v>
      </c>
      <c r="D106" s="18">
        <f>D97/D94</f>
        <v>1.475</v>
      </c>
      <c r="F106" s="18">
        <f>F97/F94</f>
        <v>1.415</v>
      </c>
      <c r="H106" s="18">
        <f>H97/H94</f>
        <v>1.385</v>
      </c>
      <c r="J106" s="18">
        <f>J97/J94</f>
        <v>1.355</v>
      </c>
      <c r="L106" s="18">
        <f>L97/L94</f>
        <v>1.34</v>
      </c>
      <c r="N106" s="18">
        <f>N97/N94</f>
        <v>1.34</v>
      </c>
    </row>
    <row r="107" spans="2:14" ht="15">
      <c r="B107" t="s">
        <v>61</v>
      </c>
      <c r="D107" s="18">
        <f>D98/D94</f>
        <v>1.475</v>
      </c>
      <c r="F107" s="18">
        <f>F98/F94</f>
        <v>1.415</v>
      </c>
      <c r="H107" s="18">
        <f>H98/H94</f>
        <v>1.385</v>
      </c>
      <c r="J107" s="18">
        <f>J98/J94</f>
        <v>1.355</v>
      </c>
      <c r="L107" s="18">
        <f>L98/L94</f>
        <v>1.34</v>
      </c>
      <c r="N107" s="18">
        <f>N98/N94</f>
        <v>1.34</v>
      </c>
    </row>
    <row r="108" spans="2:14" ht="15">
      <c r="B108" t="s">
        <v>62</v>
      </c>
      <c r="D108" s="18">
        <f>D99/D94</f>
        <v>36.47</v>
      </c>
      <c r="F108" s="18">
        <f>F99/F94</f>
        <v>33.96</v>
      </c>
      <c r="H108" s="18">
        <f>H99/H94</f>
        <v>32</v>
      </c>
      <c r="J108" s="18">
        <f>J99/J94</f>
        <v>31.14</v>
      </c>
      <c r="L108" s="18">
        <f>L99/L94</f>
        <v>35.72</v>
      </c>
      <c r="N108" s="18">
        <f>N99/N94</f>
        <v>35</v>
      </c>
    </row>
    <row r="109" spans="2:14" ht="15">
      <c r="B109" t="s">
        <v>63</v>
      </c>
      <c r="D109" s="18">
        <f>D100/D94</f>
        <v>31.14</v>
      </c>
      <c r="F109" s="18">
        <f>F100/F94</f>
        <v>27.44</v>
      </c>
      <c r="H109" s="18">
        <f>H100/H94</f>
        <v>27</v>
      </c>
      <c r="J109" s="18">
        <f>J100/J94</f>
        <v>23.22</v>
      </c>
      <c r="L109" s="18">
        <f>L100/L94</f>
        <v>20.89</v>
      </c>
      <c r="N109" s="18">
        <f>N100/N94</f>
        <v>20.375</v>
      </c>
    </row>
    <row r="110" spans="2:14" ht="15">
      <c r="B110" t="s">
        <v>64</v>
      </c>
      <c r="D110" s="18">
        <f>D101/D94</f>
        <v>34.53</v>
      </c>
      <c r="F110" s="18">
        <f>F101/F94</f>
        <v>33.52</v>
      </c>
      <c r="H110" s="18">
        <f>H101/H94</f>
        <v>30.25</v>
      </c>
      <c r="J110" s="18">
        <f>J101/J94</f>
        <v>28.39</v>
      </c>
      <c r="L110" s="18">
        <f>L101/L94</f>
        <v>25.35</v>
      </c>
      <c r="N110" s="18">
        <f>N101/N94</f>
        <v>33.25</v>
      </c>
    </row>
    <row r="111" spans="2:14" ht="15">
      <c r="B111" t="s">
        <v>65</v>
      </c>
      <c r="D111" s="19">
        <f>D102*D94</f>
        <v>741.6</v>
      </c>
      <c r="E111" s="19"/>
      <c r="F111" s="19">
        <f>F102*F94</f>
        <v>741.8</v>
      </c>
      <c r="G111" s="19"/>
      <c r="H111" s="19">
        <f>H102*H94</f>
        <v>734.8</v>
      </c>
      <c r="I111" s="19"/>
      <c r="J111" s="19">
        <f>J102*J94</f>
        <v>716.402</v>
      </c>
      <c r="K111" s="19"/>
      <c r="L111" s="19">
        <f>L102*L94</f>
        <v>698.344</v>
      </c>
      <c r="M111" s="19"/>
      <c r="N111" s="19">
        <f>N102*N94</f>
        <v>681.158</v>
      </c>
    </row>
    <row r="112" spans="2:14" ht="15">
      <c r="B112" t="s">
        <v>66</v>
      </c>
      <c r="D112" s="18">
        <f>ROUND(D68/D111,2)</f>
        <v>14.41</v>
      </c>
      <c r="F112" s="18">
        <f>ROUND(F68/F111,2)</f>
        <v>13.86</v>
      </c>
      <c r="H112" s="18">
        <f>ROUND(H68/H111,2)</f>
        <v>13.13</v>
      </c>
      <c r="J112" s="18">
        <f>ROUND(J68/J111,2)</f>
        <v>12.16</v>
      </c>
      <c r="L112" s="18">
        <f>ROUND(L68/L111,2)</f>
        <v>11.43</v>
      </c>
      <c r="N112" s="18">
        <f>ROUND(N68/N111,2)</f>
        <v>15.69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TECO ENERGY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5359.2</v>
      </c>
      <c r="F8" s="41">
        <f>F78+F79+F81-F103</f>
        <v>5224.200000000001</v>
      </c>
      <c r="H8" s="41">
        <f>H78+H79+H81-H103</f>
        <v>6159.6</v>
      </c>
      <c r="J8" s="41">
        <f>J78+J79+J81-J103</f>
        <v>6753.400000000001</v>
      </c>
      <c r="L8" s="41">
        <f>L78+L79+L81-L103</f>
        <v>4825.299999999999</v>
      </c>
    </row>
    <row r="9" spans="2:12" ht="15">
      <c r="B9" t="s">
        <v>5</v>
      </c>
      <c r="D9" s="12">
        <f>D80</f>
        <v>215</v>
      </c>
      <c r="F9" s="12">
        <f>F80</f>
        <v>115</v>
      </c>
      <c r="H9" s="12">
        <f>H80</f>
        <v>37.5</v>
      </c>
      <c r="J9" s="12">
        <f>J80</f>
        <v>360.5</v>
      </c>
      <c r="L9" s="12">
        <f>L80</f>
        <v>638.9</v>
      </c>
    </row>
    <row r="10" spans="2:12" ht="15.75" thickBot="1">
      <c r="B10" t="s">
        <v>7</v>
      </c>
      <c r="D10" s="13">
        <f>D8+D9</f>
        <v>5574.2</v>
      </c>
      <c r="F10" s="13">
        <f>F8+F9</f>
        <v>5339.200000000001</v>
      </c>
      <c r="H10" s="13">
        <f>H8+H9</f>
        <v>6197.1</v>
      </c>
      <c r="J10" s="13">
        <f>J8+J9</f>
        <v>7113.900000000001</v>
      </c>
      <c r="L10" s="13">
        <f>L8+L9</f>
        <v>5464.199999999999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17</v>
      </c>
      <c r="E13" s="8" t="s">
        <v>3</v>
      </c>
      <c r="G13" s="8" t="s">
        <v>3</v>
      </c>
      <c r="I13" s="8" t="s">
        <v>3</v>
      </c>
      <c r="J13" s="36">
        <f>ROUND(AVERAGE(J108:J109)/J105,0)</f>
        <v>10</v>
      </c>
      <c r="K13" s="8" t="s">
        <v>3</v>
      </c>
      <c r="L13" s="36">
        <f>ROUND(AVERAGE(L108:L109)/L105,0)</f>
        <v>13</v>
      </c>
      <c r="M13" s="8" t="s">
        <v>3</v>
      </c>
      <c r="N13" s="37">
        <f>AVERAGE(D13,F13,H13,J13,L13)</f>
        <v>13.333333333333334</v>
      </c>
      <c r="O13" s="8" t="s">
        <v>3</v>
      </c>
    </row>
    <row r="14" spans="2:14" ht="15">
      <c r="B14" t="s">
        <v>20</v>
      </c>
      <c r="D14" s="3">
        <f>ROUND(AVERAGE(D108:D109)/AVERAGE(D112,F112),3)</f>
        <v>2.429</v>
      </c>
      <c r="E14" s="3"/>
      <c r="F14" s="3">
        <f>ROUND(AVERAGE(F108:F109)/AVERAGE(F112,H112),3)</f>
        <v>1.744</v>
      </c>
      <c r="G14" s="3"/>
      <c r="H14" s="3">
        <f>ROUND(AVERAGE(H108:H109)/AVERAGE(H112,J112),3)</f>
        <v>1.113</v>
      </c>
      <c r="I14" s="3"/>
      <c r="J14" s="3">
        <f>ROUND(AVERAGE(J108:J109)/AVERAGE(J112,L112),3)</f>
        <v>1.348</v>
      </c>
      <c r="K14" s="3"/>
      <c r="L14" s="3">
        <f>ROUND(AVERAGE(L108:L109)/AVERAGE(L112,N112),3)</f>
        <v>2.216</v>
      </c>
      <c r="M14" s="3"/>
      <c r="N14" s="6">
        <f>AVERAGE(D14,F14,H14,J14,L14)</f>
        <v>1.77</v>
      </c>
    </row>
    <row r="15" spans="2:14" ht="15">
      <c r="B15" t="s">
        <v>9</v>
      </c>
      <c r="D15" s="3">
        <f>ROUND(D106/AVERAGE(D108:D109),3)</f>
        <v>0.044</v>
      </c>
      <c r="E15" s="3"/>
      <c r="F15" s="3">
        <f>ROUND(F106/AVERAGE(F108:F109),3)</f>
        <v>0.057</v>
      </c>
      <c r="G15" s="3"/>
      <c r="H15" s="3">
        <f>ROUND(H106/AVERAGE(H108:H109),3)</f>
        <v>0.07</v>
      </c>
      <c r="I15" s="3"/>
      <c r="J15" s="3">
        <f>ROUND(J106/AVERAGE(J108:J109),3)</f>
        <v>0.072</v>
      </c>
      <c r="K15" s="3"/>
      <c r="L15" s="3">
        <f>ROUND(L106/AVERAGE(L108:L109),3)</f>
        <v>0.047</v>
      </c>
      <c r="M15" s="3"/>
      <c r="N15" s="6">
        <f>AVERAGE(D15,F15,H15,J15,L15)</f>
        <v>0.057999999999999996</v>
      </c>
    </row>
    <row r="16" spans="2:14" ht="15">
      <c r="B16" t="s">
        <v>10</v>
      </c>
      <c r="D16" s="3">
        <f>ROUND(D96/D66,3)</f>
        <v>0.747</v>
      </c>
      <c r="E16" s="3"/>
      <c r="G16" s="3"/>
      <c r="I16" s="3"/>
      <c r="J16" s="3">
        <f>ROUND(J96/J66,3)</f>
        <v>0.724</v>
      </c>
      <c r="K16" s="3"/>
      <c r="L16" s="3">
        <f>ROUND(L96/L66,3)</f>
        <v>0.607</v>
      </c>
      <c r="M16" s="3"/>
      <c r="N16" s="6">
        <f>AVERAGE(D16,F16,H16,J16,L16)</f>
        <v>0.6926666666666668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0.693</v>
      </c>
      <c r="E20" s="3"/>
      <c r="F20" s="3">
        <f>ROUND((+F76+F79)/F8,3)</f>
        <v>0.745</v>
      </c>
      <c r="G20" s="3"/>
      <c r="H20" s="3">
        <f>ROUND((+H76+H79)/H8,3)</f>
        <v>0.718</v>
      </c>
      <c r="I20" s="3"/>
      <c r="J20" s="3">
        <f>ROUND((+J76+J79)/J8,3)</f>
        <v>0.607</v>
      </c>
      <c r="K20" s="3"/>
      <c r="L20" s="3">
        <f>ROUND((+L76+L79)/L8,3)</f>
        <v>0.587</v>
      </c>
      <c r="M20" s="3"/>
      <c r="N20" s="6">
        <f>AVERAGE(D20,F20,H20,J20,L20)</f>
        <v>0.6699999999999999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0.001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0.0002</v>
      </c>
    </row>
    <row r="22" spans="2:14" ht="18">
      <c r="B22" s="39" t="s">
        <v>109</v>
      </c>
      <c r="D22" s="4">
        <f>ROUND((D68-D103)/D8,3)</f>
        <v>0.307</v>
      </c>
      <c r="E22" s="3"/>
      <c r="F22" s="4">
        <f>ROUND((F68-F103)/F8,3)</f>
        <v>0.254</v>
      </c>
      <c r="G22" s="3"/>
      <c r="H22" s="4">
        <f>ROUND((H68-H103)/H8,3)</f>
        <v>0.281</v>
      </c>
      <c r="I22" s="3"/>
      <c r="J22" s="4">
        <f>ROUND((J68-J103)/J8,3)</f>
        <v>0.393</v>
      </c>
      <c r="K22" s="3"/>
      <c r="L22" s="4">
        <f>ROUND((L68-L103)/L8,3)</f>
        <v>0.413</v>
      </c>
      <c r="M22" s="3"/>
      <c r="N22" s="9">
        <f>AVERAGE(D22,F22,H22,J22,L22)</f>
        <v>0.3296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0.999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0.705</v>
      </c>
      <c r="E25" s="3"/>
      <c r="F25" s="3">
        <f>ROUND((+F76+F79+F80)/F10,3)</f>
        <v>0.751</v>
      </c>
      <c r="G25" s="3"/>
      <c r="H25" s="3">
        <f>ROUND((+H76+H79+H80)/H10,3)</f>
        <v>0.72</v>
      </c>
      <c r="I25" s="3"/>
      <c r="J25" s="3">
        <f>ROUND((+J76+J79+J80)/J10,3)</f>
        <v>0.627</v>
      </c>
      <c r="K25" s="3"/>
      <c r="L25" s="3">
        <f>ROUND((+L76+L79+L80)/L10,3)</f>
        <v>0.635</v>
      </c>
      <c r="M25" s="3"/>
      <c r="N25" s="6">
        <f>AVERAGE(D25,F25,H25,J25,L25)</f>
        <v>0.6876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0.001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0.0002</v>
      </c>
    </row>
    <row r="27" spans="2:14" ht="18">
      <c r="B27" s="39" t="s">
        <v>109</v>
      </c>
      <c r="D27" s="4">
        <f>ROUND((D68-D103)/D10,3)</f>
        <v>0.295</v>
      </c>
      <c r="E27" s="3"/>
      <c r="F27" s="4">
        <f>ROUND((F68-F103)/F10,3)</f>
        <v>0.249</v>
      </c>
      <c r="G27" s="3"/>
      <c r="H27" s="4">
        <f>ROUND((H68-H103)/H10,3)</f>
        <v>0.28</v>
      </c>
      <c r="I27" s="3"/>
      <c r="J27" s="4">
        <f>ROUND((J68-J103)/J10,3)</f>
        <v>0.373</v>
      </c>
      <c r="K27" s="3"/>
      <c r="L27" s="4">
        <f>ROUND((L68-L103)/L10,3)</f>
        <v>0.365</v>
      </c>
      <c r="M27" s="3"/>
      <c r="N27" s="9">
        <f>AVERAGE(D27,F27,H27,J27,L27)</f>
        <v>0.3124</v>
      </c>
    </row>
    <row r="28" spans="4:14" ht="15.75" thickBot="1">
      <c r="D28" s="5">
        <f>SUM(D25:D27)</f>
        <v>1</v>
      </c>
      <c r="E28" s="3"/>
      <c r="F28" s="5">
        <f>SUM(F25:F27)</f>
        <v>1.001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0.142</v>
      </c>
      <c r="E30" s="3"/>
      <c r="F30" s="3">
        <f>ROUND(+F66/(((F68-F103)+(H68-H103))/2),3)</f>
        <v>-0.264</v>
      </c>
      <c r="G30" s="3"/>
      <c r="H30" s="3">
        <f>ROUND(+H66/(((H68-H103)+(J68-J103))/2),3)</f>
        <v>-0.007</v>
      </c>
      <c r="I30" s="3"/>
      <c r="J30" s="3">
        <f>ROUND(+J66/(((J68-J103)+(L68-L103))/2),3)</f>
        <v>0.128</v>
      </c>
      <c r="K30" s="3"/>
      <c r="L30" s="3">
        <f>ROUND(+L66/(((L68-L103)+(N68))/2),3)</f>
        <v>0.173</v>
      </c>
      <c r="M30" s="3"/>
      <c r="N30" s="6">
        <f>AVERAGE(D30,F30,H30,J30,L30)</f>
        <v>0.03439999999999999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0.88</v>
      </c>
      <c r="E32" s="3"/>
      <c r="F32" s="3">
        <f>ROUND((+F58-F57)/F56,3)</f>
        <v>0.902</v>
      </c>
      <c r="G32" s="3"/>
      <c r="H32" s="3">
        <f>ROUND((+H58-H57)/H56,3)</f>
        <v>0.886</v>
      </c>
      <c r="I32" s="3"/>
      <c r="J32" s="3">
        <f>ROUND((+J58-J57)/J56,3)</f>
        <v>0.855</v>
      </c>
      <c r="K32" s="3"/>
      <c r="L32" s="3">
        <f>ROUND((+L58-L57)/L56,3)</f>
        <v>0.84</v>
      </c>
      <c r="M32" s="3"/>
      <c r="N32" s="6">
        <f>AVERAGE(D32,F32,H32,J32,L32)</f>
        <v>0.8726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2.08</v>
      </c>
      <c r="E35" s="8" t="s">
        <v>3</v>
      </c>
      <c r="F35" s="8">
        <f>ROUND(((+F66+F65+F64+F63+F61+F59+F57)/F61),2)</f>
        <v>-1.08</v>
      </c>
      <c r="G35" s="8" t="s">
        <v>3</v>
      </c>
      <c r="H35" s="8">
        <f>ROUND(((+H66+H65+H64+H63+H61+H59+H57)/H61),2)</f>
        <v>0.54</v>
      </c>
      <c r="I35" s="8" t="s">
        <v>3</v>
      </c>
      <c r="J35" s="8">
        <f>ROUND(((+J66+J65+J64+J63+J61+J59+J57)/J61),2)</f>
        <v>2.4</v>
      </c>
      <c r="K35" s="8" t="s">
        <v>3</v>
      </c>
      <c r="L35" s="8">
        <f>ROUND(((+L66+L65+L64+L63+L61+L59+L57)/L61),2)</f>
        <v>2.6</v>
      </c>
      <c r="M35" s="8" t="s">
        <v>3</v>
      </c>
      <c r="N35" s="31">
        <f>AVERAGE(D35,F35,H35,J35,L35)</f>
        <v>1.308</v>
      </c>
      <c r="O35" t="s">
        <v>3</v>
      </c>
    </row>
    <row r="36" spans="2:15" ht="15">
      <c r="B36" t="s">
        <v>21</v>
      </c>
      <c r="D36" s="8">
        <f>ROUND(((+D66+D65+D64+D63+D61)/(D61)),2)</f>
        <v>1.73</v>
      </c>
      <c r="E36" s="8" t="s">
        <v>3</v>
      </c>
      <c r="F36" s="8">
        <f>ROUND(((+F66+F65+F64+F63+F61)/(F61)),2)</f>
        <v>-0.26</v>
      </c>
      <c r="G36" s="8" t="s">
        <v>3</v>
      </c>
      <c r="H36" s="8">
        <f>ROUND(((+H66+H65+H64+H63+H61)/(H61)),2)</f>
        <v>0.96</v>
      </c>
      <c r="I36" s="8" t="s">
        <v>3</v>
      </c>
      <c r="J36" s="8">
        <f>ROUND(((+J66+J65+J64+J63+J61)/(J61)),2)</f>
        <v>2.6</v>
      </c>
      <c r="K36" s="8" t="s">
        <v>3</v>
      </c>
      <c r="L36" s="8">
        <f>ROUND(((+L66+L65+L64+L63+L61)/(L61)),2)</f>
        <v>2.66</v>
      </c>
      <c r="M36" s="8" t="s">
        <v>3</v>
      </c>
      <c r="N36" s="31">
        <f>AVERAGE(D36,F36,H36,J36,L36)</f>
        <v>1.5379999999999998</v>
      </c>
      <c r="O36" t="s">
        <v>3</v>
      </c>
    </row>
    <row r="37" spans="2:15" ht="15">
      <c r="B37" t="s">
        <v>14</v>
      </c>
      <c r="D37" s="8">
        <f>ROUND(((+D66+D65+D64+D63+D61)/(D61+D63+D64+D65)),2)</f>
        <v>1.73</v>
      </c>
      <c r="E37" s="8" t="s">
        <v>3</v>
      </c>
      <c r="F37" s="8">
        <f>ROUND(((+F66+F65+F64+F63+F61)/(F61+F63+F64+F65)),2)</f>
        <v>-0.26</v>
      </c>
      <c r="G37" s="8" t="s">
        <v>3</v>
      </c>
      <c r="H37" s="8">
        <f>ROUND(((+H66+H65+H64+H63+H61)/(H61+H63+H64+H65)),2)</f>
        <v>0.96</v>
      </c>
      <c r="I37" s="8" t="s">
        <v>3</v>
      </c>
      <c r="J37" s="8">
        <f>ROUND(((+J66+J65+J64+J63+J61)/(J61+J63+J64+J65)),2)</f>
        <v>2.6</v>
      </c>
      <c r="K37" s="8" t="s">
        <v>3</v>
      </c>
      <c r="L37" s="8">
        <f>ROUND(((+L66+L65+L64+L63+L61)/(L61+L63+L64+L65)),2)</f>
        <v>2.66</v>
      </c>
      <c r="M37" s="8" t="s">
        <v>3</v>
      </c>
      <c r="N37" s="31">
        <f>AVERAGE(D37,F37,H37,J37,L37)</f>
        <v>1.5379999999999998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2.08</v>
      </c>
      <c r="E40" s="8" t="s">
        <v>3</v>
      </c>
      <c r="F40" s="8">
        <f>ROUND(((+F66+F65+F64+F63-F62+F61+F59+F57)/F61),2)</f>
        <v>-1.08</v>
      </c>
      <c r="G40" s="8" t="s">
        <v>3</v>
      </c>
      <c r="H40" s="8">
        <f>ROUND(((+H66+H65+H64+H63-H62+H61+H59+H57)/H61),2)</f>
        <v>0.46</v>
      </c>
      <c r="I40" s="8" t="s">
        <v>3</v>
      </c>
      <c r="J40" s="8">
        <f>ROUND(((+J66+J65+J64+J63-J62+J61+J59+J57)/J61),2)</f>
        <v>2.21</v>
      </c>
      <c r="K40" s="8" t="s">
        <v>3</v>
      </c>
      <c r="L40" s="8">
        <f>ROUND(((+L66+L65+L64+L63-L62+L61+L59+L57)/L61),2)</f>
        <v>2.55</v>
      </c>
      <c r="M40" s="8" t="s">
        <v>3</v>
      </c>
      <c r="N40" s="31">
        <f>AVERAGE(D40,F40,H40,J40,L40)</f>
        <v>1.244</v>
      </c>
      <c r="O40" t="s">
        <v>3</v>
      </c>
    </row>
    <row r="41" spans="2:15" ht="15">
      <c r="B41" t="s">
        <v>21</v>
      </c>
      <c r="D41" s="8">
        <f>ROUND(((+D66+D65+D64+D63-D62+D61)/D61),2)</f>
        <v>1.73</v>
      </c>
      <c r="E41" s="8" t="s">
        <v>3</v>
      </c>
      <c r="F41" s="8">
        <f>ROUND(((+F66+F65+F64+F63-F62+F61)/F61),2)</f>
        <v>-0.26</v>
      </c>
      <c r="G41" s="8" t="s">
        <v>3</v>
      </c>
      <c r="H41" s="8">
        <f>ROUND(((+H66+H65+H64+H63-H62+H61)/H61),2)</f>
        <v>0.87</v>
      </c>
      <c r="I41" s="8" t="s">
        <v>3</v>
      </c>
      <c r="J41" s="8">
        <f>ROUND(((+J66+J65+J64+J63-J62+J61)/J61),2)</f>
        <v>2.42</v>
      </c>
      <c r="K41" s="8" t="s">
        <v>3</v>
      </c>
      <c r="L41" s="8">
        <f>ROUND(((+L66+L65+L64+L63-L62+L61)/L61),2)</f>
        <v>2.61</v>
      </c>
      <c r="M41" s="8" t="s">
        <v>3</v>
      </c>
      <c r="N41" s="31">
        <f>AVERAGE(D41,F41,H41,J41,L41)</f>
        <v>1.4739999999999998</v>
      </c>
      <c r="O41" t="s">
        <v>3</v>
      </c>
    </row>
    <row r="42" spans="2:15" ht="15">
      <c r="B42" t="s">
        <v>14</v>
      </c>
      <c r="D42" s="8">
        <f>ROUND(((+D66+D65+D64+D63-D62+D61)/(D61+D63+D64+D65)),2)</f>
        <v>1.73</v>
      </c>
      <c r="E42" s="8" t="s">
        <v>3</v>
      </c>
      <c r="F42" s="8">
        <f>ROUND(((+F66+F65+F64+F63-F62+F61)/(F61+F63+F64+F65)),2)</f>
        <v>-0.26</v>
      </c>
      <c r="G42" s="8" t="s">
        <v>3</v>
      </c>
      <c r="H42" s="8">
        <f>ROUND(((+H66+H65+H64+H63-H62+H61)/(H61+H63+H64+H65)),2)</f>
        <v>0.87</v>
      </c>
      <c r="I42" s="8" t="s">
        <v>3</v>
      </c>
      <c r="J42" s="8">
        <f>ROUND(((+J66+J65+J64+J63-J62+J61)/(J61+J63+J64+J65)),2)</f>
        <v>2.42</v>
      </c>
      <c r="K42" s="8" t="s">
        <v>3</v>
      </c>
      <c r="L42" s="8">
        <f>ROUND(((+L66+L65+L64+L63-L62+L61)/(L61+L63+L64+L65)),2)</f>
        <v>2.61</v>
      </c>
      <c r="M42" s="8" t="s">
        <v>3</v>
      </c>
      <c r="N42" s="31">
        <f>AVERAGE(D42,F42,H42,J42,L42)</f>
        <v>1.4739999999999998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G45" s="14"/>
      <c r="I45" s="14"/>
      <c r="J45" s="14">
        <f>ROUND(J62/J66,3)</f>
        <v>0.116</v>
      </c>
      <c r="K45" s="14"/>
      <c r="L45" s="14">
        <f>ROUND(L62/L66,3)</f>
        <v>0.03</v>
      </c>
      <c r="M45" s="3"/>
      <c r="N45" s="6">
        <f aca="true" t="shared" si="0" ref="N45:N50">AVERAGE(D45,F45,H45,J45,L45)</f>
        <v>0.04866666666666667</v>
      </c>
    </row>
    <row r="46" spans="2:14" ht="15">
      <c r="B46" t="s">
        <v>17</v>
      </c>
      <c r="D46" s="21">
        <f>ROUND((D57+D59)/(D57+D59+D66+D63+D64+D65),3)</f>
        <v>0.326</v>
      </c>
      <c r="E46" s="22"/>
      <c r="F46" s="21">
        <f>ROUND((F57+F59)/(F57+F59+F66+F63+F64+F65),3)</f>
        <v>0.396</v>
      </c>
      <c r="G46" s="22"/>
      <c r="H46" s="21">
        <f>ROUND((H57+H59)/(H57+H59+H66+H63+H64+H65),3)</f>
        <v>0.902</v>
      </c>
      <c r="I46" s="22"/>
      <c r="J46" s="21">
        <f>ROUND((J57+J59)/(J57+J59+J66+J63+J64+J65),3)</f>
        <v>-0.148</v>
      </c>
      <c r="K46" s="22"/>
      <c r="L46" s="21">
        <f>ROUND((L57+L59)/(L57+L59+L66+L63+L64+L65),3)</f>
        <v>-0.034</v>
      </c>
      <c r="N46" s="6">
        <f t="shared" si="0"/>
        <v>0.28840000000000005</v>
      </c>
    </row>
    <row r="47" spans="2:14" ht="18">
      <c r="B47" s="40" t="s">
        <v>115</v>
      </c>
      <c r="D47" s="14">
        <f>ROUND(((+D82+D83+D84+D85+D86-D87+D88-D90-D91)/(+D89-D87)),3)</f>
        <v>0.803</v>
      </c>
      <c r="E47" s="15"/>
      <c r="F47" s="14">
        <f>ROUND(((+F82+F83+F84+F85+F86-F87+F88-F90-F91)/(+F89-F87)),3)</f>
        <v>0.994</v>
      </c>
      <c r="G47" s="15"/>
      <c r="H47" s="14">
        <f>ROUND(((+H82+H83+H84+H85+H86-H87+H88-H90-H91)/(+H89-H87)),3)</f>
        <v>2.027</v>
      </c>
      <c r="I47" s="15"/>
      <c r="J47" s="14">
        <f>ROUND(((+J82+J83+J84+J85+J86-J87+J88-J90-J91)/(+J89-J87)),3)</f>
        <v>0.364</v>
      </c>
      <c r="K47" s="15"/>
      <c r="L47" s="14">
        <f>ROUND(((+L82+L83+L84+L85+L86-L87+L88-L90-L91)/(+L89-L87)),3)</f>
        <v>0.36</v>
      </c>
      <c r="N47" s="6">
        <f t="shared" si="0"/>
        <v>0.9096000000000002</v>
      </c>
    </row>
    <row r="48" spans="2:14" ht="18">
      <c r="B48" s="40" t="s">
        <v>116</v>
      </c>
      <c r="D48" s="14">
        <f>ROUND(((+D82+D83+D84+D85+D86-D87+D88)/(AVERAGE(D76,F76)+AVERAGE(D79,F79)+AVERAGE(D80,F80))),3)</f>
        <v>0.099</v>
      </c>
      <c r="E48" s="15"/>
      <c r="F48" s="14">
        <f>ROUND(((+F82+F83+F84+F85+F86-F87+F88)/(AVERAGE(F76,H76)+AVERAGE(F79,H79)+AVERAGE(F80,H80))),3)</f>
        <v>0.098</v>
      </c>
      <c r="G48" s="15"/>
      <c r="H48" s="14">
        <f>ROUND(((+H82+H83+H84+H85+H86-H87+H88)/(AVERAGE(H76,J76)+AVERAGE(H79,J79)+AVERAGE(H80,J80))),3)</f>
        <v>0.293</v>
      </c>
      <c r="I48" s="15"/>
      <c r="J48" s="14">
        <f>ROUND(((+J82+J83+J84+J85+J86-J87+J88)/(AVERAGE(J76,L76)+AVERAGE(J79,L79)+AVERAGE(J80,L80))),3)</f>
        <v>0.149</v>
      </c>
      <c r="K48" s="15"/>
      <c r="L48" s="14">
        <f>ROUND(((+L82+L83+L84+L85+L86-L87+L88)/(AVERAGE(L76,N76)+AVERAGE(L79,N79)+AVERAGE(L80,N80))),3)</f>
        <v>0.163</v>
      </c>
      <c r="N48" s="6">
        <f t="shared" si="0"/>
        <v>0.16040000000000001</v>
      </c>
    </row>
    <row r="49" spans="2:15" ht="18">
      <c r="B49" s="40" t="s">
        <v>117</v>
      </c>
      <c r="D49" s="32">
        <f>ROUND(((+D82+D83+D84+D85+D86-D87+D88+D92)/D61),2)</f>
        <v>2.37</v>
      </c>
      <c r="E49" t="s">
        <v>3</v>
      </c>
      <c r="F49" s="32">
        <f>ROUND(((+F82+F83+F84+F85+F86-F87+F88+F92)/F61),2)</f>
        <v>2.45</v>
      </c>
      <c r="G49" t="s">
        <v>3</v>
      </c>
      <c r="H49" s="32">
        <f>ROUND(((+H82+H83+H84+H85+H86-H87+H88+H92)/H61),2)</f>
        <v>5.48</v>
      </c>
      <c r="I49" t="s">
        <v>3</v>
      </c>
      <c r="J49" s="32">
        <f>ROUND(((+J82+J83+J84+J85+J86-J87+J88+J92)/J61),2)</f>
        <v>4.04</v>
      </c>
      <c r="K49" t="s">
        <v>3</v>
      </c>
      <c r="L49" s="32">
        <f>ROUND(((+L82+L83+L84+L85+L86-L87+L88+L92)/L61),2)</f>
        <v>3.85</v>
      </c>
      <c r="M49" t="s">
        <v>3</v>
      </c>
      <c r="N49" s="33">
        <f t="shared" si="0"/>
        <v>3.6380000000000003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2.5</v>
      </c>
      <c r="E50" t="s">
        <v>3</v>
      </c>
      <c r="F50" s="32">
        <f>ROUND(((+F82+F83+F84+F85+F86-F87+F88-F91)/+F90),2)</f>
        <v>2.86</v>
      </c>
      <c r="G50" t="s">
        <v>3</v>
      </c>
      <c r="H50" s="32">
        <f>ROUND(((+H82+H83+H84+H85+H86-H87+H88-H91)/+H90),2)</f>
        <v>7.91</v>
      </c>
      <c r="I50" t="s">
        <v>3</v>
      </c>
      <c r="J50" s="32">
        <f>ROUND(((+J82+J83+J84+J85+J86-J87+J88-J91)/+J90),2)</f>
        <v>2.74</v>
      </c>
      <c r="K50" t="s">
        <v>3</v>
      </c>
      <c r="L50" s="32">
        <f>ROUND(((+L82+L83+L84+L85+L86-L87+L88-L91)/+L90),2)</f>
        <v>2.87</v>
      </c>
      <c r="M50" t="s">
        <v>3</v>
      </c>
      <c r="N50" s="33">
        <f t="shared" si="0"/>
        <v>3.776</v>
      </c>
      <c r="O50" t="s">
        <v>3</v>
      </c>
    </row>
    <row r="52" ht="15">
      <c r="A52" t="s">
        <v>4</v>
      </c>
    </row>
    <row r="54" spans="1:14" ht="15.75">
      <c r="A54" s="23" t="s">
        <v>96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3010.1</v>
      </c>
      <c r="E56" s="26"/>
      <c r="F56" s="26">
        <v>2669.1</v>
      </c>
      <c r="G56" s="26"/>
      <c r="H56" s="26">
        <v>2740</v>
      </c>
      <c r="I56" s="26"/>
      <c r="J56" s="26">
        <v>2675.8</v>
      </c>
      <c r="K56" s="26"/>
      <c r="L56" s="26">
        <v>2648.6</v>
      </c>
      <c r="M56" s="26"/>
      <c r="N56" s="26">
        <v>2295.1</v>
      </c>
    </row>
    <row r="57" spans="1:14" ht="15">
      <c r="A57" s="24" t="s">
        <v>23</v>
      </c>
      <c r="B57" s="24"/>
      <c r="C57" s="24"/>
      <c r="D57" s="26">
        <v>101.9</v>
      </c>
      <c r="E57" s="26"/>
      <c r="F57" s="26">
        <v>-265.1</v>
      </c>
      <c r="G57" s="26"/>
      <c r="H57" s="26">
        <v>-135.2</v>
      </c>
      <c r="I57" s="26"/>
      <c r="J57" s="26">
        <v>-38.4</v>
      </c>
      <c r="K57" s="26"/>
      <c r="L57" s="26">
        <v>-10.1</v>
      </c>
      <c r="M57" s="26"/>
      <c r="N57" s="26">
        <v>18.5</v>
      </c>
    </row>
    <row r="58" spans="1:14" ht="15">
      <c r="A58" s="24" t="s">
        <v>24</v>
      </c>
      <c r="B58" s="24"/>
      <c r="C58" s="24"/>
      <c r="D58" s="26">
        <v>2752.1</v>
      </c>
      <c r="E58" s="26"/>
      <c r="F58" s="26">
        <v>2141.6</v>
      </c>
      <c r="G58" s="26"/>
      <c r="H58" s="26">
        <v>2292.3</v>
      </c>
      <c r="I58" s="26"/>
      <c r="J58" s="26">
        <v>2248.4</v>
      </c>
      <c r="K58" s="26"/>
      <c r="L58" s="26">
        <v>2216</v>
      </c>
      <c r="M58" s="26"/>
      <c r="N58" s="26">
        <v>1900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412.6</v>
      </c>
      <c r="E60" s="26"/>
      <c r="F60" s="26">
        <v>-162.3</v>
      </c>
      <c r="G60" s="26"/>
      <c r="H60" s="26">
        <v>257.2</v>
      </c>
      <c r="I60" s="26"/>
      <c r="J60" s="26">
        <v>474.6</v>
      </c>
      <c r="K60" s="26"/>
      <c r="L60" s="26">
        <v>484.5</v>
      </c>
      <c r="M60" s="26"/>
      <c r="N60" s="26">
        <v>417.8</v>
      </c>
    </row>
    <row r="61" spans="1:14" ht="15">
      <c r="A61" s="24" t="s">
        <v>27</v>
      </c>
      <c r="B61" s="24"/>
      <c r="C61" s="24"/>
      <c r="D61" s="26">
        <v>288.7</v>
      </c>
      <c r="E61" s="26"/>
      <c r="F61" s="26">
        <v>321.9</v>
      </c>
      <c r="G61" s="26"/>
      <c r="H61" s="26">
        <v>328.3</v>
      </c>
      <c r="I61" s="26"/>
      <c r="J61" s="26">
        <v>186</v>
      </c>
      <c r="K61" s="26"/>
      <c r="L61" s="26">
        <v>183.4</v>
      </c>
      <c r="M61" s="26"/>
      <c r="N61" s="26">
        <v>167.6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1</v>
      </c>
      <c r="G62" s="26"/>
      <c r="H62" s="26">
        <v>27.4</v>
      </c>
      <c r="I62" s="26"/>
      <c r="J62" s="26">
        <v>34.5</v>
      </c>
      <c r="K62" s="26"/>
      <c r="L62" s="26">
        <v>9.2</v>
      </c>
      <c r="M62" s="26"/>
      <c r="N62" s="26">
        <v>2.3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211</v>
      </c>
      <c r="E66" s="26"/>
      <c r="F66" s="26">
        <v>-404.4</v>
      </c>
      <c r="G66" s="26"/>
      <c r="H66" s="26">
        <v>-14.7</v>
      </c>
      <c r="I66" s="26"/>
      <c r="J66" s="26">
        <v>298.2</v>
      </c>
      <c r="K66" s="26"/>
      <c r="L66" s="26">
        <v>303.7</v>
      </c>
      <c r="M66" s="26"/>
      <c r="N66" s="26">
        <v>250.9</v>
      </c>
    </row>
    <row r="67" spans="1:14" ht="15">
      <c r="A67" s="24" t="s">
        <v>33</v>
      </c>
      <c r="B67" s="24"/>
      <c r="C67" s="24"/>
      <c r="D67" s="26">
        <v>1.02</v>
      </c>
      <c r="E67" s="26"/>
      <c r="F67" s="26">
        <v>-2.1</v>
      </c>
      <c r="G67" s="26"/>
      <c r="H67" s="26">
        <v>-0.08</v>
      </c>
      <c r="I67" s="26"/>
      <c r="J67" s="26">
        <v>1.95</v>
      </c>
      <c r="K67" s="26"/>
      <c r="L67" s="26">
        <v>2.26</v>
      </c>
      <c r="M67" s="26"/>
      <c r="N67" s="26">
        <v>1.99</v>
      </c>
    </row>
    <row r="68" spans="1:14" ht="15">
      <c r="A68" s="24" t="s">
        <v>34</v>
      </c>
      <c r="B68" s="24"/>
      <c r="C68" s="24"/>
      <c r="D68" s="26">
        <v>1591.7</v>
      </c>
      <c r="E68" s="26"/>
      <c r="F68" s="26">
        <v>1283.9</v>
      </c>
      <c r="G68" s="26"/>
      <c r="H68" s="26">
        <v>1677.7</v>
      </c>
      <c r="I68" s="26"/>
      <c r="J68" s="26">
        <v>2611.7</v>
      </c>
      <c r="K68" s="26"/>
      <c r="L68" s="26">
        <v>1971.6</v>
      </c>
      <c r="M68" s="26"/>
      <c r="N68" s="26">
        <v>1506.9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2.9</v>
      </c>
      <c r="G75" s="26"/>
      <c r="H75" s="26">
        <v>1.9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3709.2</v>
      </c>
      <c r="E76" s="26"/>
      <c r="F76" s="26">
        <v>3880</v>
      </c>
      <c r="G76" s="26"/>
      <c r="H76" s="26">
        <v>4392.6</v>
      </c>
      <c r="I76" s="26"/>
      <c r="J76" s="26">
        <v>3973.4</v>
      </c>
      <c r="K76" s="26"/>
      <c r="L76" s="26">
        <v>2042.5</v>
      </c>
      <c r="M76" s="26"/>
      <c r="N76" s="26">
        <v>1574.6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5300.9</v>
      </c>
      <c r="E78" s="26"/>
      <c r="F78" s="26">
        <v>5166.8</v>
      </c>
      <c r="G78" s="26"/>
      <c r="H78" s="26">
        <v>6072.2</v>
      </c>
      <c r="I78" s="26"/>
      <c r="J78" s="26">
        <v>6585.1</v>
      </c>
      <c r="K78" s="26"/>
      <c r="L78" s="26">
        <v>4014.1</v>
      </c>
      <c r="M78" s="26"/>
      <c r="N78" s="26">
        <v>3081.5</v>
      </c>
    </row>
    <row r="79" spans="1:14" ht="15">
      <c r="A79" s="24" t="s">
        <v>45</v>
      </c>
      <c r="B79" s="24"/>
      <c r="C79" s="24"/>
      <c r="D79" s="26">
        <v>7.2</v>
      </c>
      <c r="E79" s="26"/>
      <c r="F79" s="26">
        <v>13.6</v>
      </c>
      <c r="G79" s="26"/>
      <c r="H79" s="26">
        <v>31.6</v>
      </c>
      <c r="I79" s="26"/>
      <c r="J79" s="26">
        <v>127.1</v>
      </c>
      <c r="K79" s="26"/>
      <c r="L79" s="26">
        <v>788.8</v>
      </c>
      <c r="M79" s="26"/>
      <c r="N79" s="26">
        <v>237.3</v>
      </c>
    </row>
    <row r="80" spans="1:14" ht="15">
      <c r="A80" s="24" t="s">
        <v>46</v>
      </c>
      <c r="B80" s="24"/>
      <c r="C80" s="24"/>
      <c r="D80" s="26">
        <v>215</v>
      </c>
      <c r="E80" s="26"/>
      <c r="F80" s="26">
        <v>115</v>
      </c>
      <c r="G80" s="26"/>
      <c r="H80" s="26">
        <v>37.5</v>
      </c>
      <c r="I80" s="26"/>
      <c r="J80" s="26">
        <v>360.5</v>
      </c>
      <c r="K80" s="26"/>
      <c r="L80" s="26">
        <v>638.9</v>
      </c>
      <c r="M80" s="26"/>
      <c r="N80" s="26">
        <v>1208.9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211</v>
      </c>
      <c r="E82" s="26"/>
      <c r="F82" s="26">
        <v>-404.4</v>
      </c>
      <c r="G82" s="26"/>
      <c r="H82" s="26">
        <v>-14.7</v>
      </c>
      <c r="I82" s="26"/>
      <c r="J82" s="26">
        <v>298.2</v>
      </c>
      <c r="K82" s="26"/>
      <c r="L82" s="26">
        <v>303.7</v>
      </c>
      <c r="M82" s="26"/>
      <c r="N82" s="26">
        <v>250.9</v>
      </c>
    </row>
    <row r="83" spans="1:14" ht="15">
      <c r="A83" s="24" t="s">
        <v>49</v>
      </c>
      <c r="B83" s="24"/>
      <c r="C83" s="24"/>
      <c r="D83" s="26">
        <v>282.2</v>
      </c>
      <c r="E83" s="26"/>
      <c r="F83" s="26">
        <v>289.6</v>
      </c>
      <c r="G83" s="26"/>
      <c r="H83" s="26">
        <v>382</v>
      </c>
      <c r="I83" s="26"/>
      <c r="J83" s="26">
        <v>303.4</v>
      </c>
      <c r="K83" s="26"/>
      <c r="L83" s="26">
        <v>298</v>
      </c>
      <c r="M83" s="26"/>
      <c r="N83" s="26">
        <v>268.2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110.8</v>
      </c>
      <c r="E85" s="26"/>
      <c r="F85" s="26">
        <v>-355.3</v>
      </c>
      <c r="G85" s="26"/>
      <c r="H85" s="26">
        <v>-709.4</v>
      </c>
      <c r="I85" s="26"/>
      <c r="J85" s="26">
        <v>-96.5</v>
      </c>
      <c r="K85" s="26"/>
      <c r="L85" s="26">
        <v>-102.9</v>
      </c>
      <c r="M85" s="26"/>
      <c r="N85" s="26">
        <v>-77.6</v>
      </c>
    </row>
    <row r="86" spans="1:14" ht="15">
      <c r="A86" s="24" t="s">
        <v>52</v>
      </c>
      <c r="B86" s="24"/>
      <c r="C86" s="24"/>
      <c r="D86" s="26">
        <v>-2.7</v>
      </c>
      <c r="E86" s="26"/>
      <c r="F86" s="26">
        <v>-2.9</v>
      </c>
      <c r="G86" s="26"/>
      <c r="H86" s="26">
        <v>-4.7</v>
      </c>
      <c r="I86" s="26"/>
      <c r="J86" s="26">
        <v>-4.8</v>
      </c>
      <c r="K86" s="26"/>
      <c r="L86" s="26">
        <v>-4.9</v>
      </c>
      <c r="M86" s="26"/>
      <c r="N86" s="26">
        <v>-4.8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1</v>
      </c>
      <c r="G87" s="26"/>
      <c r="H87" s="26">
        <v>27.4</v>
      </c>
      <c r="I87" s="26"/>
      <c r="J87" s="26">
        <v>34.5</v>
      </c>
      <c r="K87" s="26"/>
      <c r="L87" s="26">
        <v>9.2</v>
      </c>
      <c r="M87" s="26"/>
      <c r="N87" s="26">
        <v>2.3</v>
      </c>
    </row>
    <row r="88" spans="1:14" ht="15">
      <c r="A88" s="24" t="s">
        <v>69</v>
      </c>
      <c r="B88" s="24"/>
      <c r="C88" s="24"/>
      <c r="D88" s="26">
        <v>-206.4</v>
      </c>
      <c r="E88" s="26"/>
      <c r="F88" s="26">
        <v>889.7</v>
      </c>
      <c r="G88" s="26"/>
      <c r="H88" s="26">
        <v>1680.9</v>
      </c>
      <c r="I88" s="26"/>
      <c r="J88" s="26">
        <v>124.7</v>
      </c>
      <c r="K88" s="26"/>
      <c r="L88" s="26">
        <v>43.5</v>
      </c>
      <c r="M88" s="26"/>
      <c r="N88" s="26">
        <v>-34</v>
      </c>
    </row>
    <row r="89" spans="1:14" ht="15">
      <c r="A89" s="24" t="s">
        <v>54</v>
      </c>
      <c r="B89" s="24"/>
      <c r="C89" s="24"/>
      <c r="D89" s="26">
        <v>295.3</v>
      </c>
      <c r="E89" s="26"/>
      <c r="F89" s="26">
        <v>273.2</v>
      </c>
      <c r="G89" s="26"/>
      <c r="H89" s="26">
        <v>590.6</v>
      </c>
      <c r="I89" s="26"/>
      <c r="J89" s="26">
        <v>1065.2</v>
      </c>
      <c r="K89" s="26"/>
      <c r="L89" s="26">
        <v>965.9</v>
      </c>
      <c r="M89" s="26"/>
      <c r="N89" s="26">
        <v>688.4</v>
      </c>
    </row>
    <row r="90" spans="1:14" ht="15">
      <c r="A90" s="24" t="s">
        <v>55</v>
      </c>
      <c r="B90" s="24"/>
      <c r="C90" s="24"/>
      <c r="D90" s="26">
        <v>157.7</v>
      </c>
      <c r="E90" s="26"/>
      <c r="F90" s="26">
        <v>145.2</v>
      </c>
      <c r="G90" s="26"/>
      <c r="H90" s="26">
        <v>165.2</v>
      </c>
      <c r="I90" s="26"/>
      <c r="J90" s="26">
        <v>215.8</v>
      </c>
      <c r="K90" s="26"/>
      <c r="L90" s="26">
        <v>184.2</v>
      </c>
      <c r="M90" s="26"/>
      <c r="N90" s="26">
        <v>167.4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288.9</v>
      </c>
      <c r="E92" s="26"/>
      <c r="F92" s="26">
        <v>372.1</v>
      </c>
      <c r="G92" s="26"/>
      <c r="H92" s="26">
        <v>493.1</v>
      </c>
      <c r="I92" s="26"/>
      <c r="J92" s="26">
        <v>160.2</v>
      </c>
      <c r="K92" s="26"/>
      <c r="L92" s="26">
        <v>178.1</v>
      </c>
      <c r="M92" s="26"/>
      <c r="N92" s="26">
        <v>166.7</v>
      </c>
    </row>
    <row r="93" spans="1:14" ht="15">
      <c r="A93" s="24" t="s">
        <v>58</v>
      </c>
      <c r="B93" s="24"/>
      <c r="C93" s="24"/>
      <c r="D93" s="26">
        <v>27.4</v>
      </c>
      <c r="E93" s="26"/>
      <c r="F93" s="26">
        <v>22.4</v>
      </c>
      <c r="G93" s="26"/>
      <c r="H93" s="26">
        <v>58.8</v>
      </c>
      <c r="I93" s="26"/>
      <c r="J93" s="26">
        <v>71.9</v>
      </c>
      <c r="K93" s="26"/>
      <c r="L93" s="26">
        <v>52.4</v>
      </c>
      <c r="M93" s="26"/>
      <c r="N93" s="26">
        <v>83.9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157.7</v>
      </c>
      <c r="E96" s="26"/>
      <c r="F96" s="26">
        <v>145.2</v>
      </c>
      <c r="G96" s="26"/>
      <c r="H96" s="26">
        <v>165.2</v>
      </c>
      <c r="I96" s="26"/>
      <c r="J96" s="26">
        <v>215.8</v>
      </c>
      <c r="K96" s="26"/>
      <c r="L96" s="26">
        <v>184.2</v>
      </c>
      <c r="M96" s="26"/>
      <c r="N96" s="26">
        <v>167.4</v>
      </c>
    </row>
    <row r="97" spans="1:14" ht="15">
      <c r="A97" s="24" t="s">
        <v>60</v>
      </c>
      <c r="B97" s="24"/>
      <c r="C97" s="24"/>
      <c r="D97" s="26">
        <v>0.76</v>
      </c>
      <c r="E97" s="26"/>
      <c r="F97" s="26">
        <v>0.76</v>
      </c>
      <c r="G97" s="26"/>
      <c r="H97" s="26">
        <v>0.925</v>
      </c>
      <c r="I97" s="26"/>
      <c r="J97" s="26">
        <v>1.41</v>
      </c>
      <c r="K97" s="26"/>
      <c r="L97" s="26">
        <v>1.37</v>
      </c>
      <c r="M97" s="26"/>
      <c r="N97" s="26">
        <v>1.33</v>
      </c>
    </row>
    <row r="98" spans="1:14" ht="15">
      <c r="A98" s="24" t="s">
        <v>61</v>
      </c>
      <c r="B98" s="24"/>
      <c r="C98" s="24"/>
      <c r="D98" s="26">
        <v>0.76</v>
      </c>
      <c r="E98" s="26"/>
      <c r="F98" s="26">
        <v>0.76</v>
      </c>
      <c r="G98" s="26"/>
      <c r="H98" s="26">
        <v>0.925</v>
      </c>
      <c r="I98" s="26"/>
      <c r="J98" s="26">
        <v>1.41</v>
      </c>
      <c r="K98" s="26"/>
      <c r="L98" s="26">
        <v>1.37</v>
      </c>
      <c r="M98" s="26"/>
      <c r="N98" s="26">
        <v>1.33</v>
      </c>
    </row>
    <row r="99" spans="1:14" ht="15">
      <c r="A99" s="24" t="s">
        <v>62</v>
      </c>
      <c r="B99" s="24"/>
      <c r="C99" s="24"/>
      <c r="D99" s="26">
        <v>19.3</v>
      </c>
      <c r="E99" s="26"/>
      <c r="F99" s="26">
        <v>15.49</v>
      </c>
      <c r="G99" s="26"/>
      <c r="H99" s="26">
        <v>17</v>
      </c>
      <c r="I99" s="26"/>
      <c r="J99" s="26">
        <v>29.05</v>
      </c>
      <c r="K99" s="26"/>
      <c r="L99" s="26">
        <v>32.97</v>
      </c>
      <c r="M99" s="26"/>
      <c r="N99" s="26">
        <v>33.188</v>
      </c>
    </row>
    <row r="100" spans="1:14" ht="15">
      <c r="A100" s="24" t="s">
        <v>63</v>
      </c>
      <c r="B100" s="24"/>
      <c r="C100" s="24"/>
      <c r="D100" s="26">
        <v>14.87</v>
      </c>
      <c r="E100" s="26"/>
      <c r="F100" s="26">
        <v>11.3</v>
      </c>
      <c r="G100" s="26"/>
      <c r="H100" s="26">
        <v>9.47</v>
      </c>
      <c r="I100" s="26"/>
      <c r="J100" s="26">
        <v>10.02</v>
      </c>
      <c r="K100" s="26"/>
      <c r="L100" s="26">
        <v>24.75</v>
      </c>
      <c r="M100" s="26"/>
      <c r="N100" s="26">
        <v>17.25</v>
      </c>
    </row>
    <row r="101" spans="1:14" ht="15">
      <c r="A101" s="24" t="s">
        <v>64</v>
      </c>
      <c r="B101" s="24"/>
      <c r="C101" s="24"/>
      <c r="D101" s="26">
        <v>17.18</v>
      </c>
      <c r="E101" s="26"/>
      <c r="F101" s="26">
        <v>15.35</v>
      </c>
      <c r="G101" s="26"/>
      <c r="H101" s="26">
        <v>14.41</v>
      </c>
      <c r="I101" s="26"/>
      <c r="J101" s="26">
        <v>15.47</v>
      </c>
      <c r="K101" s="26"/>
      <c r="L101" s="26">
        <v>26.24</v>
      </c>
      <c r="M101" s="26"/>
      <c r="N101" s="26">
        <v>32.375</v>
      </c>
    </row>
    <row r="102" spans="1:14" ht="15">
      <c r="A102" s="24" t="s">
        <v>65</v>
      </c>
      <c r="B102" s="24"/>
      <c r="C102" s="24"/>
      <c r="D102" s="26">
        <v>208.223</v>
      </c>
      <c r="E102" s="26"/>
      <c r="F102" s="26">
        <v>199.748</v>
      </c>
      <c r="G102" s="26"/>
      <c r="H102" s="26">
        <v>187.792</v>
      </c>
      <c r="I102" s="26"/>
      <c r="J102" s="26">
        <v>175.8</v>
      </c>
      <c r="K102" s="26"/>
      <c r="L102" s="26">
        <v>139.6</v>
      </c>
      <c r="M102" s="26"/>
      <c r="N102" s="26">
        <v>126.3</v>
      </c>
    </row>
    <row r="103" spans="1:14" ht="15">
      <c r="A103" s="24" t="s">
        <v>106</v>
      </c>
      <c r="B103" s="24"/>
      <c r="C103" s="24"/>
      <c r="D103" s="26">
        <v>-51.1</v>
      </c>
      <c r="E103" s="26"/>
      <c r="F103" s="26">
        <v>-43.8</v>
      </c>
      <c r="G103" s="26"/>
      <c r="H103" s="26">
        <v>-55.8</v>
      </c>
      <c r="I103" s="26"/>
      <c r="J103" s="26">
        <v>-41.2</v>
      </c>
      <c r="K103" s="26"/>
      <c r="L103" s="26">
        <v>-22.4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1.02</v>
      </c>
      <c r="F105" s="18">
        <f>F67/F94</f>
        <v>-2.1</v>
      </c>
      <c r="H105" s="18">
        <f>H67/H94</f>
        <v>-0.08</v>
      </c>
      <c r="J105" s="18">
        <f>J67/J94</f>
        <v>1.95</v>
      </c>
      <c r="L105" s="18">
        <f>L67/L94</f>
        <v>2.26</v>
      </c>
      <c r="N105" s="18">
        <f>N67/N94</f>
        <v>1.99</v>
      </c>
    </row>
    <row r="106" spans="2:14" ht="15">
      <c r="B106" t="s">
        <v>60</v>
      </c>
      <c r="D106" s="18">
        <f>D97/D94</f>
        <v>0.76</v>
      </c>
      <c r="F106" s="18">
        <f>F97/F94</f>
        <v>0.76</v>
      </c>
      <c r="H106" s="18">
        <f>H97/H94</f>
        <v>0.925</v>
      </c>
      <c r="J106" s="18">
        <f>J97/J94</f>
        <v>1.41</v>
      </c>
      <c r="L106" s="18">
        <f>L97/L94</f>
        <v>1.37</v>
      </c>
      <c r="N106" s="18">
        <f>N97/N94</f>
        <v>1.33</v>
      </c>
    </row>
    <row r="107" spans="2:14" ht="15">
      <c r="B107" t="s">
        <v>61</v>
      </c>
      <c r="D107" s="18">
        <f>D98/D94</f>
        <v>0.76</v>
      </c>
      <c r="F107" s="18">
        <f>F98/F94</f>
        <v>0.76</v>
      </c>
      <c r="H107" s="18">
        <f>H98/H94</f>
        <v>0.925</v>
      </c>
      <c r="J107" s="18">
        <f>J98/J94</f>
        <v>1.41</v>
      </c>
      <c r="L107" s="18">
        <f>L98/L94</f>
        <v>1.37</v>
      </c>
      <c r="N107" s="18">
        <f>N98/N94</f>
        <v>1.33</v>
      </c>
    </row>
    <row r="108" spans="2:14" ht="15">
      <c r="B108" t="s">
        <v>62</v>
      </c>
      <c r="D108" s="18">
        <f>D99/D94</f>
        <v>19.3</v>
      </c>
      <c r="F108" s="18">
        <f>F99/F94</f>
        <v>15.49</v>
      </c>
      <c r="H108" s="18">
        <f>H99/H94</f>
        <v>17</v>
      </c>
      <c r="J108" s="18">
        <f>J99/J94</f>
        <v>29.05</v>
      </c>
      <c r="L108" s="18">
        <f>L99/L94</f>
        <v>32.97</v>
      </c>
      <c r="N108" s="18">
        <f>N99/N94</f>
        <v>33.188</v>
      </c>
    </row>
    <row r="109" spans="2:14" ht="15">
      <c r="B109" t="s">
        <v>63</v>
      </c>
      <c r="D109" s="18">
        <f>D100/D94</f>
        <v>14.87</v>
      </c>
      <c r="F109" s="18">
        <f>F100/F94</f>
        <v>11.3</v>
      </c>
      <c r="H109" s="18">
        <f>H100/H94</f>
        <v>9.47</v>
      </c>
      <c r="J109" s="18">
        <f>J100/J94</f>
        <v>10.02</v>
      </c>
      <c r="L109" s="18">
        <f>L100/L94</f>
        <v>24.75</v>
      </c>
      <c r="N109" s="18">
        <f>N100/N94</f>
        <v>17.25</v>
      </c>
    </row>
    <row r="110" spans="2:14" ht="15">
      <c r="B110" t="s">
        <v>64</v>
      </c>
      <c r="D110" s="18">
        <f>D101/D94</f>
        <v>17.18</v>
      </c>
      <c r="F110" s="18">
        <f>F101/F94</f>
        <v>15.35</v>
      </c>
      <c r="H110" s="18">
        <f>H101/H94</f>
        <v>14.41</v>
      </c>
      <c r="J110" s="18">
        <f>J101/J94</f>
        <v>15.47</v>
      </c>
      <c r="L110" s="18">
        <f>L101/L94</f>
        <v>26.24</v>
      </c>
      <c r="N110" s="18">
        <f>N101/N94</f>
        <v>32.375</v>
      </c>
    </row>
    <row r="111" spans="2:14" ht="15">
      <c r="B111" t="s">
        <v>65</v>
      </c>
      <c r="D111" s="19">
        <f>D102*D94</f>
        <v>208.223</v>
      </c>
      <c r="E111" s="19"/>
      <c r="F111" s="19">
        <f>F102*F94</f>
        <v>199.748</v>
      </c>
      <c r="G111" s="19"/>
      <c r="H111" s="19">
        <f>H102*H94</f>
        <v>187.792</v>
      </c>
      <c r="I111" s="19"/>
      <c r="J111" s="19">
        <f>J102*J94</f>
        <v>175.8</v>
      </c>
      <c r="K111" s="19"/>
      <c r="L111" s="19">
        <f>L102*L94</f>
        <v>139.6</v>
      </c>
      <c r="M111" s="19"/>
      <c r="N111" s="19">
        <f>N102*N94</f>
        <v>126.3</v>
      </c>
    </row>
    <row r="112" spans="2:14" ht="15">
      <c r="B112" t="s">
        <v>66</v>
      </c>
      <c r="D112" s="18">
        <f>ROUND(D68/D111,2)</f>
        <v>7.64</v>
      </c>
      <c r="F112" s="18">
        <f>ROUND(F68/F111,2)</f>
        <v>6.43</v>
      </c>
      <c r="H112" s="18">
        <f>ROUND(H68/H111,2)</f>
        <v>8.93</v>
      </c>
      <c r="J112" s="18">
        <f>ROUND(J68/J111,2)</f>
        <v>14.86</v>
      </c>
      <c r="L112" s="18">
        <f>ROUND(L68/L111,2)</f>
        <v>14.12</v>
      </c>
      <c r="N112" s="18">
        <f>ROUND(N68/N111,2)</f>
        <v>11.93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3"/>
  <rowBreaks count="1" manualBreakCount="1">
    <brk id="52" max="255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TXU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4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13259</v>
      </c>
      <c r="F8" s="41">
        <f>F78+F79+F81-F103</f>
        <v>13504</v>
      </c>
      <c r="H8" s="41">
        <f>H78+H79+H81-H103</f>
        <v>20253</v>
      </c>
      <c r="J8" s="41">
        <f>J78+J79+J81-J103</f>
        <v>18787</v>
      </c>
      <c r="L8" s="41">
        <f>L78+L79+L81-L103</f>
        <v>27080</v>
      </c>
    </row>
    <row r="9" spans="2:12" ht="15">
      <c r="B9" t="s">
        <v>5</v>
      </c>
      <c r="D9" s="12">
        <f>D80</f>
        <v>798</v>
      </c>
      <c r="F9" s="12">
        <f>F80</f>
        <v>210</v>
      </c>
      <c r="H9" s="12">
        <f>H80</f>
        <v>97</v>
      </c>
      <c r="J9" s="12">
        <f>J80</f>
        <v>2324</v>
      </c>
      <c r="L9" s="12">
        <f>L80</f>
        <v>3222</v>
      </c>
    </row>
    <row r="10" spans="2:12" ht="15.75" thickBot="1">
      <c r="B10" t="s">
        <v>7</v>
      </c>
      <c r="D10" s="13">
        <f>D8+D9</f>
        <v>14057</v>
      </c>
      <c r="F10" s="13">
        <f>F8+F9</f>
        <v>13714</v>
      </c>
      <c r="H10" s="13">
        <f>H8+H9</f>
        <v>20350</v>
      </c>
      <c r="J10" s="13">
        <f>J8+J9</f>
        <v>21111</v>
      </c>
      <c r="L10" s="13">
        <f>L8+L9</f>
        <v>30302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12</v>
      </c>
      <c r="E13" s="8" t="s">
        <v>3</v>
      </c>
      <c r="F13" s="36"/>
      <c r="G13" s="8" t="s">
        <v>3</v>
      </c>
      <c r="H13" s="36">
        <f>ROUND(AVERAGE(H108:H109)/H105,0)</f>
        <v>9</v>
      </c>
      <c r="I13" s="8" t="s">
        <v>3</v>
      </c>
      <c r="J13" s="36">
        <f>ROUND(AVERAGE(J108:J109)/J105,0)</f>
        <v>61</v>
      </c>
      <c r="K13" s="8" t="s">
        <v>3</v>
      </c>
      <c r="L13" s="36">
        <f>ROUND(AVERAGE(L108:L109)/L105,0)</f>
        <v>14</v>
      </c>
      <c r="M13" s="8" t="s">
        <v>3</v>
      </c>
      <c r="N13" s="37">
        <f>AVERAGE(D13,F13,H13,J13,L13)</f>
        <v>24</v>
      </c>
      <c r="O13" s="8" t="s">
        <v>3</v>
      </c>
    </row>
    <row r="14" spans="2:14" ht="15">
      <c r="B14" t="s">
        <v>20</v>
      </c>
      <c r="D14" s="3"/>
      <c r="E14" s="3"/>
      <c r="F14" s="3">
        <f>ROUND(AVERAGE(F108:F109)/AVERAGE(F112,H112),3)</f>
        <v>4.816</v>
      </c>
      <c r="G14" s="3"/>
      <c r="H14" s="3">
        <f>ROUND(AVERAGE(H108:H109)/AVERAGE(H112,J112),3)</f>
        <v>1.212</v>
      </c>
      <c r="I14" s="3"/>
      <c r="J14" s="3">
        <f>ROUND(AVERAGE(J108:J109)/AVERAGE(J112,L112),3)</f>
        <v>1.537</v>
      </c>
      <c r="K14" s="3"/>
      <c r="L14" s="3">
        <f>ROUND(AVERAGE(L108:L109)/AVERAGE(L112,N112),3)</f>
        <v>1.448</v>
      </c>
      <c r="M14" s="3"/>
      <c r="N14" s="6">
        <f>AVERAGE(D14,F14,H14,J14,L14)</f>
        <v>2.25325</v>
      </c>
    </row>
    <row r="15" spans="2:14" ht="15">
      <c r="B15" t="s">
        <v>9</v>
      </c>
      <c r="D15" s="3">
        <f>ROUND(D106/AVERAGE(D108:D109),3)</f>
        <v>0.028</v>
      </c>
      <c r="E15" s="3"/>
      <c r="F15" s="3">
        <f>ROUND(F106/AVERAGE(F108:F109),3)</f>
        <v>0.021</v>
      </c>
      <c r="G15" s="3"/>
      <c r="H15" s="3">
        <f>ROUND(H106/AVERAGE(H108:H109),3)</f>
        <v>0.026</v>
      </c>
      <c r="I15" s="3"/>
      <c r="J15" s="3">
        <f>ROUND(J106/AVERAGE(J108:J109),3)</f>
        <v>0.057</v>
      </c>
      <c r="K15" s="3"/>
      <c r="L15" s="3">
        <f>ROUND(L106/AVERAGE(L108:L109),3)</f>
        <v>0.057</v>
      </c>
      <c r="M15" s="3"/>
      <c r="N15" s="6">
        <f>AVERAGE(D15,F15,H15,J15,L15)</f>
        <v>0.0378</v>
      </c>
    </row>
    <row r="16" spans="2:14" ht="15">
      <c r="B16" t="s">
        <v>10</v>
      </c>
      <c r="D16" s="3">
        <f>ROUND(D96/D66,3)</f>
        <v>0.339</v>
      </c>
      <c r="E16" s="3"/>
      <c r="F16" s="3">
        <f>ROUND(F96/F66,3)</f>
        <v>4.254</v>
      </c>
      <c r="G16" s="3"/>
      <c r="H16" s="3">
        <f>ROUND(H96/H66,3)</f>
        <v>0.224</v>
      </c>
      <c r="I16" s="3"/>
      <c r="J16" s="3">
        <f>ROUND(J96/J66,3)</f>
        <v>3.484</v>
      </c>
      <c r="K16" s="3"/>
      <c r="L16" s="3">
        <f>ROUND(L96/L66,3)</f>
        <v>0.773</v>
      </c>
      <c r="M16" s="3"/>
      <c r="N16" s="6">
        <f>AVERAGE(D16,F16,H16,J16,L16)</f>
        <v>1.8148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0.949</v>
      </c>
      <c r="E20" s="3"/>
      <c r="F20" s="3">
        <f>ROUND((+F76+F79)/F8,3)</f>
        <v>0.936</v>
      </c>
      <c r="G20" s="3"/>
      <c r="H20" s="3">
        <f>ROUND((+H76+H79)/H8,3)</f>
        <v>0.701</v>
      </c>
      <c r="I20" s="3"/>
      <c r="J20" s="3">
        <f>ROUND((+J76+J79)/J8,3)</f>
        <v>0.696</v>
      </c>
      <c r="K20" s="3"/>
      <c r="L20" s="3">
        <f>ROUND((+L76+L79)/L8,3)</f>
        <v>0.67</v>
      </c>
      <c r="M20" s="3"/>
      <c r="N20" s="6">
        <f>AVERAGE(D20,F20,H20,J20,L20)</f>
        <v>0.7904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0.025</v>
      </c>
      <c r="G21" s="3"/>
      <c r="H21" s="3">
        <f>ROUND((SUM(H69:H75)+H81)/H8,3)</f>
        <v>0.02</v>
      </c>
      <c r="I21" s="3"/>
      <c r="J21" s="3">
        <f>ROUND((SUM(J69:J75)+J81)/J8,3)</f>
        <v>0.027</v>
      </c>
      <c r="K21" s="3"/>
      <c r="L21" s="3">
        <f>ROUND((SUM(L69:L75)+L81)/L8,3)</f>
        <v>0.019</v>
      </c>
      <c r="M21" s="3"/>
      <c r="N21" s="6">
        <f>AVERAGE(D21,F21,H21,J21,L21)</f>
        <v>0.0182</v>
      </c>
    </row>
    <row r="22" spans="2:14" ht="18">
      <c r="B22" s="39" t="s">
        <v>109</v>
      </c>
      <c r="D22" s="4">
        <f>ROUND((D68-D103)/D8,3)</f>
        <v>0.051</v>
      </c>
      <c r="E22" s="3"/>
      <c r="F22" s="4">
        <f>ROUND((F68-F103)/F8,3)</f>
        <v>0.039</v>
      </c>
      <c r="G22" s="3"/>
      <c r="H22" s="4">
        <f>ROUND((H68-H103)/H8,3)</f>
        <v>0.279</v>
      </c>
      <c r="I22" s="3"/>
      <c r="J22" s="4">
        <f>ROUND((J68-J103)/J8,3)</f>
        <v>0.277</v>
      </c>
      <c r="K22" s="3"/>
      <c r="L22" s="4">
        <f>ROUND((L68-L103)/L8,3)</f>
        <v>0.311</v>
      </c>
      <c r="M22" s="3"/>
      <c r="N22" s="9">
        <f>AVERAGE(D22,F22,H22,J22,L22)</f>
        <v>0.19140000000000001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0.952</v>
      </c>
      <c r="E25" s="3"/>
      <c r="F25" s="3">
        <f>ROUND((+F76+F79+F80)/F10,3)</f>
        <v>0.937</v>
      </c>
      <c r="G25" s="3"/>
      <c r="H25" s="3">
        <f>ROUND((+H76+H79+H80)/H10,3)</f>
        <v>0.702</v>
      </c>
      <c r="I25" s="3"/>
      <c r="J25" s="3">
        <f>ROUND((+J76+J79+J80)/J10,3)</f>
        <v>0.729</v>
      </c>
      <c r="K25" s="3"/>
      <c r="L25" s="3">
        <f>ROUND((+L76+L79+L80)/L10,3)</f>
        <v>0.705</v>
      </c>
      <c r="M25" s="3"/>
      <c r="N25" s="6">
        <f>AVERAGE(D25,F25,H25,J25,L25)</f>
        <v>0.805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0.025</v>
      </c>
      <c r="G26" s="3"/>
      <c r="H26" s="3">
        <f>ROUND((SUM(H69:H75)+H81)/H10,3)</f>
        <v>0.02</v>
      </c>
      <c r="I26" s="3"/>
      <c r="J26" s="3">
        <f>ROUND((SUM(J69:J75)+J81)/J10,3)</f>
        <v>0.024</v>
      </c>
      <c r="K26" s="3"/>
      <c r="L26" s="3">
        <f>ROUND((SUM(L69:L75)+L81)/L10,3)</f>
        <v>0.017</v>
      </c>
      <c r="M26" s="3"/>
      <c r="N26" s="6">
        <f>AVERAGE(D26,F26,H26,J26,L26)</f>
        <v>0.0172</v>
      </c>
    </row>
    <row r="27" spans="2:14" ht="18">
      <c r="B27" s="39" t="s">
        <v>109</v>
      </c>
      <c r="D27" s="4">
        <f>ROUND((D68-D103)/D10,3)</f>
        <v>0.048</v>
      </c>
      <c r="E27" s="3"/>
      <c r="F27" s="4">
        <f>ROUND((F68-F103)/F10,3)</f>
        <v>0.038</v>
      </c>
      <c r="G27" s="3"/>
      <c r="H27" s="4">
        <f>ROUND((H68-H103)/H10,3)</f>
        <v>0.277</v>
      </c>
      <c r="I27" s="3"/>
      <c r="J27" s="4">
        <f>ROUND((J68-J103)/J10,3)</f>
        <v>0.247</v>
      </c>
      <c r="K27" s="3"/>
      <c r="L27" s="4">
        <f>ROUND((L68-L103)/L10,3)</f>
        <v>0.278</v>
      </c>
      <c r="M27" s="3"/>
      <c r="N27" s="9">
        <f>AVERAGE(D27,F27,H27,J27,L27)</f>
        <v>0.1776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0.999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0.9998000000000001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/>
      <c r="E30" s="3"/>
      <c r="F30" s="3">
        <f>ROUND(+F66/(((F68-F103)+(H68-H103))/2),3)</f>
        <v>0.019</v>
      </c>
      <c r="G30" s="3"/>
      <c r="H30" s="3">
        <f>ROUND(+H66/(((H68-H103)+(J68-J103))/2),3)</f>
        <v>0.132</v>
      </c>
      <c r="I30" s="3"/>
      <c r="J30" s="3">
        <f>ROUND(+J66/(((J68-J103)+(L68-L103))/2),3)</f>
        <v>0.022</v>
      </c>
      <c r="K30" s="3"/>
      <c r="L30" s="3">
        <f>ROUND(+L66/(((L68-L103)+(N68))/2),3)</f>
        <v>0.101</v>
      </c>
      <c r="M30" s="3"/>
      <c r="N30" s="6">
        <f>AVERAGE(D30,F30,H30,J30,L30)</f>
        <v>0.0685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0.707</v>
      </c>
      <c r="E32" s="3"/>
      <c r="F32" s="3">
        <f>ROUND((+F58-F57)/F56,3)</f>
        <v>0.805</v>
      </c>
      <c r="G32" s="3"/>
      <c r="H32" s="3">
        <f>ROUND((+H58-H57)/H56,3)</f>
        <v>0.823</v>
      </c>
      <c r="I32" s="3"/>
      <c r="J32" s="3">
        <f>ROUND((+J58-J57)/J56,3)</f>
        <v>0.843</v>
      </c>
      <c r="K32" s="3"/>
      <c r="L32" s="3">
        <f>ROUND((+L58-L57)/L56,3)</f>
        <v>0.918</v>
      </c>
      <c r="M32" s="3"/>
      <c r="N32" s="6">
        <f>AVERAGE(D32,F32,H32,J32,L32)</f>
        <v>0.8192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3.95</v>
      </c>
      <c r="E35" s="8" t="s">
        <v>3</v>
      </c>
      <c r="F35" s="8">
        <f>ROUND(((+F66+F65+F64+F63+F61+F59+F57)/F61),2)</f>
        <v>1.18</v>
      </c>
      <c r="G35" s="8" t="s">
        <v>3</v>
      </c>
      <c r="H35" s="8">
        <f>ROUND(((+H66+H65+H64+H63+H61+H59+H57)/H61),2)</f>
        <v>2.08</v>
      </c>
      <c r="I35" s="8" t="s">
        <v>3</v>
      </c>
      <c r="J35" s="8">
        <f>ROUND(((+J66+J65+J64+J63+J61+J59+J57)/J61),2)</f>
        <v>1.32</v>
      </c>
      <c r="K35" s="8" t="s">
        <v>3</v>
      </c>
      <c r="L35" s="8">
        <f>ROUND(((+L66+L65+L64+L63+L61+L59+L57)/L61),2)</f>
        <v>1.53</v>
      </c>
      <c r="M35" s="8" t="s">
        <v>3</v>
      </c>
      <c r="N35" s="31">
        <f>AVERAGE(D35,F35,H35,J35,L35)</f>
        <v>2.0119999999999996</v>
      </c>
      <c r="O35" t="s">
        <v>3</v>
      </c>
    </row>
    <row r="36" spans="2:15" ht="15">
      <c r="B36" t="s">
        <v>21</v>
      </c>
      <c r="D36" s="8">
        <f>ROUND(((+D66+D65+D64+D63+D61)/(D61)),2)</f>
        <v>3.18</v>
      </c>
      <c r="E36" s="8" t="s">
        <v>3</v>
      </c>
      <c r="F36" s="8">
        <f>ROUND(((+F66+F65+F64+F63+F61)/(F61)),2)</f>
        <v>1.12</v>
      </c>
      <c r="G36" s="8" t="s">
        <v>3</v>
      </c>
      <c r="H36" s="8">
        <f>ROUND(((+H66+H65+H64+H63+H61)/(H61)),2)</f>
        <v>1.76</v>
      </c>
      <c r="I36" s="8" t="s">
        <v>3</v>
      </c>
      <c r="J36" s="8">
        <f>ROUND(((+J66+J65+J64+J63+J61)/(J61)),2)</f>
        <v>1.21</v>
      </c>
      <c r="K36" s="8" t="s">
        <v>3</v>
      </c>
      <c r="L36" s="8">
        <f>ROUND(((+L66+L65+L64+L63+L61)/(L61)),2)</f>
        <v>1.55</v>
      </c>
      <c r="M36" s="8" t="s">
        <v>3</v>
      </c>
      <c r="N36" s="31">
        <f>AVERAGE(D36,F36,H36,J36,L36)</f>
        <v>1.764</v>
      </c>
      <c r="O36" t="s">
        <v>3</v>
      </c>
    </row>
    <row r="37" spans="2:15" ht="15">
      <c r="B37" t="s">
        <v>14</v>
      </c>
      <c r="D37" s="8">
        <f>ROUND(((+D66+D65+D64+D63+D61)/(D61+D63+D64+D65)),2)</f>
        <v>3.13</v>
      </c>
      <c r="E37" s="8" t="s">
        <v>3</v>
      </c>
      <c r="F37" s="8">
        <f>ROUND(((+F66+F65+F64+F63+F61)/(F61+F63+F64+F65)),2)</f>
        <v>1.08</v>
      </c>
      <c r="G37" s="8" t="s">
        <v>3</v>
      </c>
      <c r="H37" s="8">
        <f>ROUND(((+H66+H65+H64+H63+H61)/(H61+H63+H64+H65)),2)</f>
        <v>1.71</v>
      </c>
      <c r="I37" s="8" t="s">
        <v>3</v>
      </c>
      <c r="J37" s="8">
        <f>ROUND(((+J66+J65+J64+J63+J61)/(J61+J63+J64+J65)),2)</f>
        <v>1.17</v>
      </c>
      <c r="K37" s="8" t="s">
        <v>3</v>
      </c>
      <c r="L37" s="8">
        <f>ROUND(((+L66+L65+L64+L63+L61)/(L61+L63+L64+L65)),2)</f>
        <v>1.51</v>
      </c>
      <c r="M37" s="8" t="s">
        <v>3</v>
      </c>
      <c r="N37" s="31">
        <f>AVERAGE(D37,F37,H37,J37,L37)</f>
        <v>1.72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3.93</v>
      </c>
      <c r="E40" s="8" t="s">
        <v>3</v>
      </c>
      <c r="F40" s="8">
        <f>ROUND(((+F66+F65+F64+F63-F62+F61+F59+F57)/F61),2)</f>
        <v>1.15</v>
      </c>
      <c r="G40" s="8" t="s">
        <v>3</v>
      </c>
      <c r="H40" s="8">
        <f>ROUND(((+H66+H65+H64+H63-H62+H61+H59+H57)/H61),2)</f>
        <v>2.07</v>
      </c>
      <c r="I40" s="8" t="s">
        <v>3</v>
      </c>
      <c r="J40" s="8">
        <f>ROUND(((+J66+J65+J64+J63-J62+J61+J59+J57)/J61),2)</f>
        <v>1.32</v>
      </c>
      <c r="K40" s="8" t="s">
        <v>3</v>
      </c>
      <c r="L40" s="8">
        <f>ROUND(((+L66+L65+L64+L63-L62+L61+L59+L57)/L61),2)</f>
        <v>1.53</v>
      </c>
      <c r="M40" s="8" t="s">
        <v>3</v>
      </c>
      <c r="N40" s="31">
        <f>AVERAGE(D40,F40,H40,J40,L40)</f>
        <v>2</v>
      </c>
      <c r="O40" t="s">
        <v>3</v>
      </c>
    </row>
    <row r="41" spans="2:15" ht="15">
      <c r="B41" t="s">
        <v>21</v>
      </c>
      <c r="D41" s="8">
        <f>ROUND(((+D66+D65+D64+D63-D62+D61)/D61),2)</f>
        <v>3.15</v>
      </c>
      <c r="E41" s="8" t="s">
        <v>3</v>
      </c>
      <c r="F41" s="8">
        <f>ROUND(((+F66+F65+F64+F63-F62+F61)/F61),2)</f>
        <v>1.1</v>
      </c>
      <c r="G41" s="8" t="s">
        <v>3</v>
      </c>
      <c r="H41" s="8">
        <f>ROUND(((+H66+H65+H64+H63-H62+H61)/H61),2)</f>
        <v>1.75</v>
      </c>
      <c r="I41" s="8" t="s">
        <v>3</v>
      </c>
      <c r="J41" s="8">
        <f>ROUND(((+J66+J65+J64+J63-J62+J61)/J61),2)</f>
        <v>1.21</v>
      </c>
      <c r="K41" s="8" t="s">
        <v>3</v>
      </c>
      <c r="L41" s="8">
        <f>ROUND(((+L66+L65+L64+L63-L62+L61)/L61),2)</f>
        <v>1.55</v>
      </c>
      <c r="M41" s="8" t="s">
        <v>3</v>
      </c>
      <c r="N41" s="31">
        <f>AVERAGE(D41,F41,H41,J41,L41)</f>
        <v>1.752</v>
      </c>
      <c r="O41" t="s">
        <v>3</v>
      </c>
    </row>
    <row r="42" spans="2:15" ht="15">
      <c r="B42" t="s">
        <v>14</v>
      </c>
      <c r="D42" s="8">
        <f>ROUND(((+D66+D65+D64+D63-D62+D61)/(D61+D63+D64+D65)),2)</f>
        <v>3.1</v>
      </c>
      <c r="E42" s="8" t="s">
        <v>3</v>
      </c>
      <c r="F42" s="8">
        <f>ROUND(((+F66+F65+F64+F63-F62+F61)/(F61+F63+F64+F65)),2)</f>
        <v>1.06</v>
      </c>
      <c r="G42" s="8" t="s">
        <v>3</v>
      </c>
      <c r="H42" s="8">
        <f>ROUND(((+H66+H65+H64+H63-H62+H61)/(H61+H63+H64+H65)),2)</f>
        <v>1.69</v>
      </c>
      <c r="I42" s="8" t="s">
        <v>3</v>
      </c>
      <c r="J42" s="8">
        <f>ROUND(((+J66+J65+J64+J63-J62+J61)/(J61+J63+J64+J65)),2)</f>
        <v>1.17</v>
      </c>
      <c r="K42" s="8" t="s">
        <v>3</v>
      </c>
      <c r="L42" s="8">
        <f>ROUND(((+L66+L65+L64+L63-L62+L61)/(L61+L63+L64+L65)),2)</f>
        <v>1.51</v>
      </c>
      <c r="M42" s="8" t="s">
        <v>3</v>
      </c>
      <c r="N42" s="31">
        <f>AVERAGE(D42,F42,H42,J42,L42)</f>
        <v>1.706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0.011</v>
      </c>
      <c r="E45" s="14"/>
      <c r="F45" s="14">
        <f>ROUND(F62/F66,3)</f>
        <v>0.271</v>
      </c>
      <c r="G45" s="14"/>
      <c r="H45" s="14">
        <f>ROUND(H62/H66,3)</f>
        <v>0.024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0.06120000000000001</v>
      </c>
    </row>
    <row r="46" spans="2:14" ht="15">
      <c r="B46" t="s">
        <v>17</v>
      </c>
      <c r="D46" s="21">
        <f>ROUND((D57+D59)/(D57+D59+D66+D63+D64+D65),3)</f>
        <v>0.262</v>
      </c>
      <c r="E46" s="22"/>
      <c r="F46" s="21">
        <f>ROUND((F57+F59)/(F57+F59+F66+F63+F64+F65),3)</f>
        <v>0.336</v>
      </c>
      <c r="G46" s="22"/>
      <c r="H46" s="21">
        <f>ROUND((H57+H59)/(H57+H59+H66+H63+H64+H65),3)</f>
        <v>0.296</v>
      </c>
      <c r="I46" s="22"/>
      <c r="J46" s="21">
        <f>ROUND((J57+J59)/(J57+J59+J66+J63+J64+J65),3)</f>
        <v>0.333</v>
      </c>
      <c r="K46" s="22"/>
      <c r="L46" s="21">
        <f>ROUND((L57+L59)/(L57+L59+L66+L63+L64+L65),3)</f>
        <v>-0.029</v>
      </c>
      <c r="N46" s="6">
        <f t="shared" si="0"/>
        <v>0.23960000000000004</v>
      </c>
    </row>
    <row r="47" spans="2:14" ht="18">
      <c r="B47" s="40" t="s">
        <v>115</v>
      </c>
      <c r="D47" s="14">
        <f>ROUND(((+D82+D83+D84+D85+D86-D87+D88-D90-D91)/(+D89-D87)),3)</f>
        <v>2.409</v>
      </c>
      <c r="E47" s="15"/>
      <c r="F47" s="14">
        <f>ROUND(((+F82+F83+F84+F85+F86-F87+F88-F90-F91)/(+F89-F87)),3)</f>
        <v>1.857</v>
      </c>
      <c r="G47" s="15"/>
      <c r="H47" s="14">
        <f>ROUND(((+H82+H83+H84+H85+H86-H87+H88-H90-H91)/(+H89-H87)),3)</f>
        <v>1.56</v>
      </c>
      <c r="I47" s="15"/>
      <c r="J47" s="14">
        <f>ROUND(((+J82+J83+J84+J85+J86-J87+J88-J90-J91)/(+J89-J87)),3)</f>
        <v>0.832</v>
      </c>
      <c r="K47" s="15"/>
      <c r="L47" s="14">
        <f>ROUND(((+L82+L83+L84+L85+L86-L87+L88-L90-L91)/(+L89-L87)),3)</f>
        <v>0.721</v>
      </c>
      <c r="N47" s="6">
        <f t="shared" si="0"/>
        <v>1.4758</v>
      </c>
    </row>
    <row r="48" spans="2:14" ht="18">
      <c r="B48" s="40" t="s">
        <v>116</v>
      </c>
      <c r="D48" s="14">
        <f>ROUND(((+D82+D83+D84+D85+D86-D87+D88)/(AVERAGE(D76,F76)+AVERAGE(D79,F79)+AVERAGE(D80,F80))),3)</f>
        <v>0.245</v>
      </c>
      <c r="E48" s="15"/>
      <c r="F48" s="14">
        <f>ROUND(((+F82+F83+F84+F85+F86-F87+F88)/(AVERAGE(F76,H76)+AVERAGE(F79,H79)+AVERAGE(F80,H80))),3)</f>
        <v>0.149</v>
      </c>
      <c r="G48" s="15"/>
      <c r="H48" s="14">
        <f>ROUND(((+H82+H83+H84+H85+H86-H87+H88)/(AVERAGE(H76,J76)+AVERAGE(H79,J79)+AVERAGE(H80,J80))),3)</f>
        <v>0.117</v>
      </c>
      <c r="I48" s="15"/>
      <c r="J48" s="14">
        <f>ROUND(((+J82+J83+J84+J85+J86-J87+J88)/(AVERAGE(J76,L76)+AVERAGE(J79,L79)+AVERAGE(J80,L80))),3)</f>
        <v>0.084</v>
      </c>
      <c r="K48" s="15"/>
      <c r="L48" s="14">
        <f>ROUND(((+L82+L83+L84+L85+L86-L87+L88)/(AVERAGE(L76,N76)+AVERAGE(L79,N79)+AVERAGE(L80,N80))),3)</f>
        <v>0.083</v>
      </c>
      <c r="N48" s="6">
        <f t="shared" si="0"/>
        <v>0.1356</v>
      </c>
    </row>
    <row r="49" spans="2:15" ht="18">
      <c r="B49" s="40" t="s">
        <v>117</v>
      </c>
      <c r="D49" s="32">
        <f>ROUND(((+D82+D83+D84+D85+D86-D87+D88+D92)/D61),2)</f>
        <v>4.89</v>
      </c>
      <c r="E49" t="s">
        <v>3</v>
      </c>
      <c r="F49" s="32">
        <f>ROUND(((+F82+F83+F84+F85+F86-F87+F88+F92)/F61),2)</f>
        <v>3.86</v>
      </c>
      <c r="G49" t="s">
        <v>3</v>
      </c>
      <c r="H49" s="32">
        <f>ROUND(((+H82+H83+H84+H85+H86-H87+H88+H92)/H61),2)</f>
        <v>2.69</v>
      </c>
      <c r="I49" t="s">
        <v>3</v>
      </c>
      <c r="J49" s="32">
        <f>ROUND(((+J82+J83+J84+J85+J86-J87+J88+J92)/J61),2)</f>
        <v>2.67</v>
      </c>
      <c r="K49" t="s">
        <v>3</v>
      </c>
      <c r="L49" s="32">
        <f>ROUND(((+L82+L83+L84+L85+L86-L87+L88+L92)/L61),2)</f>
        <v>2.18</v>
      </c>
      <c r="M49" t="s">
        <v>3</v>
      </c>
      <c r="N49" s="33">
        <f t="shared" si="0"/>
        <v>3.258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5.89</v>
      </c>
      <c r="E50" t="s">
        <v>3</v>
      </c>
      <c r="F50" s="32">
        <f>ROUND(((+F82+F83+F84+F85+F86-F87+F88-F91)/+F90),2)</f>
        <v>13.37</v>
      </c>
      <c r="G50" t="s">
        <v>3</v>
      </c>
      <c r="H50" s="32">
        <f>ROUND(((+H82+H83+H84+H85+H86-H87+H88-H91)/+H90),2)</f>
        <v>10.75</v>
      </c>
      <c r="I50" t="s">
        <v>3</v>
      </c>
      <c r="J50" s="32">
        <f>ROUND(((+J82+J83+J84+J85+J86-J87+J88-J91)/+J90),2)</f>
        <v>2.34</v>
      </c>
      <c r="K50" t="s">
        <v>3</v>
      </c>
      <c r="L50" s="32">
        <f>ROUND(((+L82+L83+L84+L85+L86-L87+L88-L91)/+L90),2)</f>
        <v>2.93</v>
      </c>
      <c r="M50" t="s">
        <v>3</v>
      </c>
      <c r="N50" s="33">
        <f t="shared" si="0"/>
        <v>7.055999999999999</v>
      </c>
      <c r="O50" t="s">
        <v>3</v>
      </c>
    </row>
    <row r="52" ht="15">
      <c r="A52" t="s">
        <v>4</v>
      </c>
    </row>
    <row r="54" spans="1:14" ht="15.75">
      <c r="A54" s="23" t="s">
        <v>97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10437</v>
      </c>
      <c r="E56" s="26"/>
      <c r="F56" s="26">
        <v>9308</v>
      </c>
      <c r="G56" s="26"/>
      <c r="H56" s="26">
        <v>11008</v>
      </c>
      <c r="I56" s="26"/>
      <c r="J56" s="26">
        <v>10034</v>
      </c>
      <c r="K56" s="26"/>
      <c r="L56" s="26">
        <v>27927</v>
      </c>
      <c r="M56" s="26"/>
      <c r="N56" s="26">
        <v>22009</v>
      </c>
    </row>
    <row r="57" spans="1:14" ht="15">
      <c r="A57" s="24" t="s">
        <v>23</v>
      </c>
      <c r="B57" s="24"/>
      <c r="C57" s="24"/>
      <c r="D57" s="26">
        <v>632</v>
      </c>
      <c r="E57" s="26"/>
      <c r="F57" s="26">
        <v>42</v>
      </c>
      <c r="G57" s="26"/>
      <c r="H57" s="26">
        <v>314</v>
      </c>
      <c r="I57" s="26"/>
      <c r="J57" s="26">
        <v>94</v>
      </c>
      <c r="K57" s="26"/>
      <c r="L57" s="26">
        <v>-24</v>
      </c>
      <c r="M57" s="26"/>
      <c r="N57" s="26">
        <v>337</v>
      </c>
    </row>
    <row r="58" spans="1:14" ht="15">
      <c r="A58" s="24" t="s">
        <v>24</v>
      </c>
      <c r="B58" s="24"/>
      <c r="C58" s="24"/>
      <c r="D58" s="26">
        <v>8014</v>
      </c>
      <c r="E58" s="26"/>
      <c r="F58" s="26">
        <v>7536</v>
      </c>
      <c r="G58" s="26"/>
      <c r="H58" s="26">
        <v>9376</v>
      </c>
      <c r="I58" s="26"/>
      <c r="J58" s="26">
        <v>8549</v>
      </c>
      <c r="K58" s="26"/>
      <c r="L58" s="26">
        <v>25618</v>
      </c>
      <c r="M58" s="26"/>
      <c r="N58" s="26">
        <v>19869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2577</v>
      </c>
      <c r="E60" s="26"/>
      <c r="F60" s="26">
        <v>776</v>
      </c>
      <c r="G60" s="26"/>
      <c r="H60" s="26">
        <v>1712</v>
      </c>
      <c r="I60" s="26"/>
      <c r="J60" s="26">
        <v>1059</v>
      </c>
      <c r="K60" s="26"/>
      <c r="L60" s="26">
        <v>2368</v>
      </c>
      <c r="M60" s="26"/>
      <c r="N60" s="26">
        <v>2507</v>
      </c>
    </row>
    <row r="61" spans="1:14" ht="15">
      <c r="A61" s="24" t="s">
        <v>27</v>
      </c>
      <c r="B61" s="24"/>
      <c r="C61" s="24"/>
      <c r="D61" s="26">
        <v>816</v>
      </c>
      <c r="E61" s="26"/>
      <c r="F61" s="26">
        <v>705</v>
      </c>
      <c r="G61" s="26"/>
      <c r="H61" s="26">
        <v>978</v>
      </c>
      <c r="I61" s="26"/>
      <c r="J61" s="26">
        <v>883</v>
      </c>
      <c r="K61" s="26"/>
      <c r="L61" s="26">
        <v>1546</v>
      </c>
      <c r="M61" s="26"/>
      <c r="N61" s="26">
        <v>1588</v>
      </c>
    </row>
    <row r="62" spans="1:14" ht="15">
      <c r="A62" s="24" t="s">
        <v>28</v>
      </c>
      <c r="B62" s="24"/>
      <c r="C62" s="24"/>
      <c r="D62" s="26">
        <v>20</v>
      </c>
      <c r="E62" s="26"/>
      <c r="F62" s="26">
        <v>16</v>
      </c>
      <c r="G62" s="26"/>
      <c r="H62" s="26">
        <v>17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3</v>
      </c>
      <c r="E63" s="26"/>
      <c r="F63" s="26">
        <v>2</v>
      </c>
      <c r="G63" s="26"/>
      <c r="H63" s="26">
        <v>9</v>
      </c>
      <c r="I63" s="26"/>
      <c r="J63" s="26">
        <v>13</v>
      </c>
      <c r="K63" s="26"/>
      <c r="L63" s="26">
        <v>14</v>
      </c>
      <c r="M63" s="26"/>
      <c r="N63" s="26">
        <v>14</v>
      </c>
    </row>
    <row r="64" spans="1:14" ht="15">
      <c r="A64" s="24" t="s">
        <v>30</v>
      </c>
      <c r="B64" s="24"/>
      <c r="C64" s="24"/>
      <c r="D64" s="26">
        <v>10</v>
      </c>
      <c r="E64" s="26"/>
      <c r="F64" s="26">
        <v>22</v>
      </c>
      <c r="G64" s="26"/>
      <c r="H64" s="26">
        <v>22</v>
      </c>
      <c r="I64" s="26"/>
      <c r="J64" s="26">
        <v>22</v>
      </c>
      <c r="K64" s="26"/>
      <c r="L64" s="26">
        <v>22</v>
      </c>
      <c r="M64" s="26"/>
      <c r="N64" s="26">
        <v>12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1765</v>
      </c>
      <c r="E66" s="26"/>
      <c r="F66" s="26">
        <v>59</v>
      </c>
      <c r="G66" s="26"/>
      <c r="H66" s="26">
        <v>715</v>
      </c>
      <c r="I66" s="26"/>
      <c r="J66" s="26">
        <v>153</v>
      </c>
      <c r="K66" s="26"/>
      <c r="L66" s="26">
        <v>809</v>
      </c>
      <c r="M66" s="26"/>
      <c r="N66" s="26">
        <v>904</v>
      </c>
    </row>
    <row r="67" spans="1:14" ht="15">
      <c r="A67" s="24" t="s">
        <v>33</v>
      </c>
      <c r="B67" s="24"/>
      <c r="C67" s="24"/>
      <c r="D67" s="26">
        <v>3.71</v>
      </c>
      <c r="E67" s="26"/>
      <c r="F67" s="26">
        <v>0.2</v>
      </c>
      <c r="G67" s="26"/>
      <c r="H67" s="26">
        <v>2.22</v>
      </c>
      <c r="I67" s="26"/>
      <c r="J67" s="26">
        <v>0.55</v>
      </c>
      <c r="K67" s="26"/>
      <c r="L67" s="26">
        <v>3.12</v>
      </c>
      <c r="M67" s="26"/>
      <c r="N67" s="26">
        <v>3.43</v>
      </c>
    </row>
    <row r="68" spans="1:14" ht="15">
      <c r="A68" s="24" t="s">
        <v>34</v>
      </c>
      <c r="B68" s="24"/>
      <c r="C68" s="24"/>
      <c r="D68" s="26">
        <v>475</v>
      </c>
      <c r="E68" s="26"/>
      <c r="F68" s="26">
        <v>339</v>
      </c>
      <c r="G68" s="26"/>
      <c r="H68" s="26">
        <v>5619</v>
      </c>
      <c r="I68" s="26"/>
      <c r="J68" s="26">
        <v>4766</v>
      </c>
      <c r="K68" s="26"/>
      <c r="L68" s="26">
        <v>7656</v>
      </c>
      <c r="M68" s="26"/>
      <c r="N68" s="26">
        <v>7666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38</v>
      </c>
      <c r="G69" s="26"/>
      <c r="H69" s="26">
        <v>113</v>
      </c>
      <c r="I69" s="26"/>
      <c r="J69" s="26">
        <v>211</v>
      </c>
      <c r="K69" s="26"/>
      <c r="L69" s="26">
        <v>211</v>
      </c>
      <c r="M69" s="26"/>
      <c r="N69" s="26">
        <v>211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300</v>
      </c>
      <c r="G71" s="26"/>
      <c r="H71" s="26">
        <v>300</v>
      </c>
      <c r="I71" s="26"/>
      <c r="J71" s="26">
        <v>300</v>
      </c>
      <c r="K71" s="26"/>
      <c r="L71" s="26">
        <v>300</v>
      </c>
      <c r="M71" s="26"/>
      <c r="N71" s="26">
        <v>300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11332</v>
      </c>
      <c r="E76" s="26"/>
      <c r="F76" s="26">
        <v>12412</v>
      </c>
      <c r="G76" s="26"/>
      <c r="H76" s="26">
        <v>13516</v>
      </c>
      <c r="I76" s="26"/>
      <c r="J76" s="26">
        <v>12215</v>
      </c>
      <c r="K76" s="26"/>
      <c r="L76" s="26">
        <v>16838</v>
      </c>
      <c r="M76" s="26"/>
      <c r="N76" s="26">
        <v>16775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11807</v>
      </c>
      <c r="E78" s="26"/>
      <c r="F78" s="26">
        <v>13089</v>
      </c>
      <c r="G78" s="26"/>
      <c r="H78" s="26">
        <v>19548</v>
      </c>
      <c r="I78" s="26"/>
      <c r="J78" s="26">
        <v>17492</v>
      </c>
      <c r="K78" s="26"/>
      <c r="L78" s="26">
        <v>25005</v>
      </c>
      <c r="M78" s="26"/>
      <c r="N78" s="26">
        <v>24952</v>
      </c>
    </row>
    <row r="79" spans="1:14" ht="15">
      <c r="A79" s="24" t="s">
        <v>45</v>
      </c>
      <c r="B79" s="24"/>
      <c r="C79" s="24"/>
      <c r="D79" s="26">
        <v>1250</v>
      </c>
      <c r="E79" s="26"/>
      <c r="F79" s="26">
        <v>229</v>
      </c>
      <c r="G79" s="26"/>
      <c r="H79" s="26">
        <v>677</v>
      </c>
      <c r="I79" s="26"/>
      <c r="J79" s="26">
        <v>855</v>
      </c>
      <c r="K79" s="26"/>
      <c r="L79" s="26">
        <v>1308</v>
      </c>
      <c r="M79" s="26"/>
      <c r="N79" s="26">
        <v>2894</v>
      </c>
    </row>
    <row r="80" spans="1:14" ht="15">
      <c r="A80" s="24" t="s">
        <v>46</v>
      </c>
      <c r="B80" s="24"/>
      <c r="C80" s="24"/>
      <c r="D80" s="26">
        <v>798</v>
      </c>
      <c r="E80" s="26"/>
      <c r="F80" s="26">
        <v>210</v>
      </c>
      <c r="G80" s="26"/>
      <c r="H80" s="26">
        <v>97</v>
      </c>
      <c r="I80" s="26"/>
      <c r="J80" s="26">
        <v>2324</v>
      </c>
      <c r="K80" s="26"/>
      <c r="L80" s="26">
        <v>3222</v>
      </c>
      <c r="M80" s="26"/>
      <c r="N80" s="26">
        <v>3172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1775</v>
      </c>
      <c r="E82" s="26"/>
      <c r="F82" s="26">
        <v>81</v>
      </c>
      <c r="G82" s="26"/>
      <c r="H82" s="26">
        <v>737</v>
      </c>
      <c r="I82" s="26"/>
      <c r="J82" s="26">
        <v>175</v>
      </c>
      <c r="K82" s="26"/>
      <c r="L82" s="26">
        <v>831</v>
      </c>
      <c r="M82" s="26"/>
      <c r="N82" s="26">
        <v>916</v>
      </c>
    </row>
    <row r="83" spans="1:14" ht="15">
      <c r="A83" s="24" t="s">
        <v>49</v>
      </c>
      <c r="B83" s="24"/>
      <c r="C83" s="24"/>
      <c r="D83" s="26">
        <v>836</v>
      </c>
      <c r="E83" s="26"/>
      <c r="F83" s="26">
        <v>826</v>
      </c>
      <c r="G83" s="26"/>
      <c r="H83" s="26">
        <v>959</v>
      </c>
      <c r="I83" s="26"/>
      <c r="J83" s="26">
        <v>949</v>
      </c>
      <c r="K83" s="26"/>
      <c r="L83" s="26">
        <v>1418</v>
      </c>
      <c r="M83" s="26"/>
      <c r="N83" s="26">
        <v>1419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502</v>
      </c>
      <c r="E85" s="26"/>
      <c r="F85" s="26">
        <v>-11</v>
      </c>
      <c r="G85" s="26"/>
      <c r="H85" s="26">
        <v>10</v>
      </c>
      <c r="I85" s="26"/>
      <c r="J85" s="26">
        <v>93</v>
      </c>
      <c r="K85" s="26"/>
      <c r="L85" s="26">
        <v>-96</v>
      </c>
      <c r="M85" s="26"/>
      <c r="N85" s="26">
        <v>48</v>
      </c>
    </row>
    <row r="86" spans="1:14" ht="15">
      <c r="A86" s="24" t="s">
        <v>52</v>
      </c>
      <c r="B86" s="24"/>
      <c r="C86" s="24"/>
      <c r="D86" s="26">
        <v>-21</v>
      </c>
      <c r="E86" s="26"/>
      <c r="F86" s="26">
        <v>0</v>
      </c>
      <c r="G86" s="26"/>
      <c r="H86" s="26">
        <v>0</v>
      </c>
      <c r="I86" s="26"/>
      <c r="J86" s="26">
        <v>-26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123</v>
      </c>
      <c r="E88" s="26"/>
      <c r="F88" s="26">
        <v>1131</v>
      </c>
      <c r="G88" s="26"/>
      <c r="H88" s="26">
        <v>36</v>
      </c>
      <c r="I88" s="26"/>
      <c r="J88" s="26">
        <v>354</v>
      </c>
      <c r="K88" s="26"/>
      <c r="L88" s="26">
        <v>-310</v>
      </c>
      <c r="M88" s="26"/>
      <c r="N88" s="26">
        <v>354</v>
      </c>
    </row>
    <row r="89" spans="1:14" ht="15">
      <c r="A89" s="24" t="s">
        <v>54</v>
      </c>
      <c r="B89" s="24"/>
      <c r="C89" s="24"/>
      <c r="D89" s="26">
        <v>1104</v>
      </c>
      <c r="E89" s="26"/>
      <c r="F89" s="26">
        <v>999</v>
      </c>
      <c r="G89" s="26"/>
      <c r="H89" s="26">
        <v>1000</v>
      </c>
      <c r="I89" s="26"/>
      <c r="J89" s="26">
        <v>1047</v>
      </c>
      <c r="K89" s="26"/>
      <c r="L89" s="26">
        <v>1664</v>
      </c>
      <c r="M89" s="26"/>
      <c r="N89" s="26">
        <v>1469</v>
      </c>
    </row>
    <row r="90" spans="1:14" ht="15">
      <c r="A90" s="24" t="s">
        <v>55</v>
      </c>
      <c r="B90" s="24"/>
      <c r="C90" s="24"/>
      <c r="D90" s="26">
        <v>544</v>
      </c>
      <c r="E90" s="26"/>
      <c r="F90" s="26">
        <v>150</v>
      </c>
      <c r="G90" s="26"/>
      <c r="H90" s="26">
        <v>160</v>
      </c>
      <c r="I90" s="26"/>
      <c r="J90" s="26">
        <v>652</v>
      </c>
      <c r="K90" s="26"/>
      <c r="L90" s="26">
        <v>621</v>
      </c>
      <c r="M90" s="26"/>
      <c r="N90" s="26">
        <v>634</v>
      </c>
    </row>
    <row r="91" spans="1:14" ht="15">
      <c r="A91" s="24" t="s">
        <v>56</v>
      </c>
      <c r="B91" s="24"/>
      <c r="C91" s="24"/>
      <c r="D91" s="26">
        <v>11</v>
      </c>
      <c r="E91" s="26"/>
      <c r="F91" s="26">
        <v>22</v>
      </c>
      <c r="G91" s="26"/>
      <c r="H91" s="26">
        <v>22</v>
      </c>
      <c r="I91" s="26"/>
      <c r="J91" s="26">
        <v>22</v>
      </c>
      <c r="K91" s="26"/>
      <c r="L91" s="26">
        <v>22</v>
      </c>
      <c r="M91" s="26"/>
      <c r="N91" s="26">
        <v>11</v>
      </c>
    </row>
    <row r="92" spans="1:14" ht="15">
      <c r="A92" s="24" t="s">
        <v>57</v>
      </c>
      <c r="B92" s="24"/>
      <c r="C92" s="24"/>
      <c r="D92" s="26">
        <v>774</v>
      </c>
      <c r="E92" s="26"/>
      <c r="F92" s="26">
        <v>695</v>
      </c>
      <c r="G92" s="26"/>
      <c r="H92" s="26">
        <v>884</v>
      </c>
      <c r="I92" s="26"/>
      <c r="J92" s="26">
        <v>813</v>
      </c>
      <c r="K92" s="26"/>
      <c r="L92" s="26">
        <v>1526</v>
      </c>
      <c r="M92" s="26"/>
      <c r="N92" s="26">
        <v>1535</v>
      </c>
    </row>
    <row r="93" spans="1:14" ht="15">
      <c r="A93" s="24" t="s">
        <v>58</v>
      </c>
      <c r="B93" s="24"/>
      <c r="C93" s="24"/>
      <c r="D93" s="26">
        <v>62</v>
      </c>
      <c r="E93" s="26"/>
      <c r="F93" s="26">
        <v>29</v>
      </c>
      <c r="G93" s="26"/>
      <c r="H93" s="26">
        <v>-597</v>
      </c>
      <c r="I93" s="26"/>
      <c r="J93" s="26">
        <v>-17</v>
      </c>
      <c r="K93" s="26"/>
      <c r="L93" s="26">
        <v>268</v>
      </c>
      <c r="M93" s="26"/>
      <c r="N93" s="26">
        <v>182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2</v>
      </c>
      <c r="G94" s="26"/>
      <c r="H94" s="26">
        <v>2</v>
      </c>
      <c r="I94" s="26"/>
      <c r="J94" s="26">
        <v>2</v>
      </c>
      <c r="K94" s="26"/>
      <c r="L94" s="26">
        <v>2</v>
      </c>
      <c r="M94" s="26"/>
      <c r="N94" s="26">
        <v>2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2</v>
      </c>
      <c r="G95" s="26"/>
      <c r="H95" s="26">
        <v>2</v>
      </c>
      <c r="I95" s="26"/>
      <c r="J95" s="26">
        <v>2</v>
      </c>
      <c r="K95" s="26"/>
      <c r="L95" s="26">
        <v>2</v>
      </c>
      <c r="M95" s="26"/>
      <c r="N95" s="26">
        <v>2</v>
      </c>
    </row>
    <row r="96" spans="1:14" ht="15">
      <c r="A96" s="24" t="s">
        <v>59</v>
      </c>
      <c r="B96" s="24"/>
      <c r="C96" s="24"/>
      <c r="D96" s="26">
        <v>598</v>
      </c>
      <c r="E96" s="26"/>
      <c r="F96" s="26">
        <v>251</v>
      </c>
      <c r="G96" s="26"/>
      <c r="H96" s="26">
        <v>160</v>
      </c>
      <c r="I96" s="26"/>
      <c r="J96" s="26">
        <v>533</v>
      </c>
      <c r="K96" s="26"/>
      <c r="L96" s="26">
        <v>625</v>
      </c>
      <c r="M96" s="26"/>
      <c r="N96" s="26">
        <v>625</v>
      </c>
    </row>
    <row r="97" spans="1:14" ht="15">
      <c r="A97" s="24" t="s">
        <v>60</v>
      </c>
      <c r="B97" s="24"/>
      <c r="C97" s="24"/>
      <c r="D97" s="26">
        <v>1.256</v>
      </c>
      <c r="E97" s="26"/>
      <c r="F97" s="26">
        <v>0.938</v>
      </c>
      <c r="G97" s="26"/>
      <c r="H97" s="26">
        <v>0.5</v>
      </c>
      <c r="I97" s="26"/>
      <c r="J97" s="26">
        <v>1.925</v>
      </c>
      <c r="K97" s="26"/>
      <c r="L97" s="26">
        <v>2.4</v>
      </c>
      <c r="M97" s="26"/>
      <c r="N97" s="26">
        <v>2.4</v>
      </c>
    </row>
    <row r="98" spans="1:14" ht="15">
      <c r="A98" s="24" t="s">
        <v>61</v>
      </c>
      <c r="B98" s="24"/>
      <c r="C98" s="24"/>
      <c r="D98" s="26">
        <v>1.125</v>
      </c>
      <c r="E98" s="26"/>
      <c r="F98" s="26">
        <v>0.5</v>
      </c>
      <c r="G98" s="26"/>
      <c r="H98" s="26">
        <v>0.5</v>
      </c>
      <c r="I98" s="26"/>
      <c r="J98" s="26">
        <v>2.4</v>
      </c>
      <c r="K98" s="26"/>
      <c r="L98" s="26">
        <v>2.4</v>
      </c>
      <c r="M98" s="26"/>
      <c r="N98" s="26">
        <v>2.4</v>
      </c>
    </row>
    <row r="99" spans="1:14" ht="15">
      <c r="A99" s="24" t="s">
        <v>62</v>
      </c>
      <c r="B99" s="24"/>
      <c r="C99" s="24"/>
      <c r="D99" s="26">
        <v>58.295</v>
      </c>
      <c r="E99" s="26"/>
      <c r="F99" s="26">
        <v>67</v>
      </c>
      <c r="G99" s="26"/>
      <c r="H99" s="26">
        <v>23.96</v>
      </c>
      <c r="I99" s="26"/>
      <c r="J99" s="26">
        <v>57.05</v>
      </c>
      <c r="K99" s="26"/>
      <c r="L99" s="26">
        <v>50</v>
      </c>
      <c r="M99" s="26"/>
      <c r="N99" s="26">
        <v>45.25</v>
      </c>
    </row>
    <row r="100" spans="1:14" ht="15">
      <c r="A100" s="24" t="s">
        <v>63</v>
      </c>
      <c r="B100" s="24"/>
      <c r="C100" s="24"/>
      <c r="D100" s="26">
        <v>30.22</v>
      </c>
      <c r="E100" s="26"/>
      <c r="F100" s="26">
        <v>23.35</v>
      </c>
      <c r="G100" s="26"/>
      <c r="H100" s="26">
        <v>15</v>
      </c>
      <c r="I100" s="26"/>
      <c r="J100" s="26">
        <v>10.1</v>
      </c>
      <c r="K100" s="26"/>
      <c r="L100" s="26">
        <v>34.813</v>
      </c>
      <c r="M100" s="26"/>
      <c r="N100" s="26">
        <v>25.938</v>
      </c>
    </row>
    <row r="101" spans="1:14" ht="15">
      <c r="A101" s="24" t="s">
        <v>64</v>
      </c>
      <c r="B101" s="24"/>
      <c r="C101" s="24"/>
      <c r="D101" s="26">
        <v>50.19</v>
      </c>
      <c r="E101" s="26"/>
      <c r="F101" s="26">
        <v>64.56</v>
      </c>
      <c r="G101" s="26"/>
      <c r="H101" s="26">
        <v>23.72</v>
      </c>
      <c r="I101" s="26"/>
      <c r="J101" s="26">
        <v>18.68</v>
      </c>
      <c r="K101" s="26"/>
      <c r="L101" s="26">
        <v>47.15</v>
      </c>
      <c r="M101" s="26"/>
      <c r="N101" s="26">
        <v>44.313</v>
      </c>
    </row>
    <row r="102" spans="1:14" ht="15">
      <c r="A102" s="24" t="s">
        <v>65</v>
      </c>
      <c r="B102" s="24"/>
      <c r="C102" s="24"/>
      <c r="D102" s="26">
        <v>470.846</v>
      </c>
      <c r="E102" s="26"/>
      <c r="F102" s="26">
        <v>239.853</v>
      </c>
      <c r="G102" s="26"/>
      <c r="H102" s="26">
        <v>323.883</v>
      </c>
      <c r="I102" s="26"/>
      <c r="J102" s="26">
        <v>321.974</v>
      </c>
      <c r="K102" s="26"/>
      <c r="L102" s="26">
        <v>265.14</v>
      </c>
      <c r="M102" s="26"/>
      <c r="N102" s="26">
        <v>258.109</v>
      </c>
    </row>
    <row r="103" spans="1:14" ht="15">
      <c r="A103" s="24" t="s">
        <v>106</v>
      </c>
      <c r="B103" s="24"/>
      <c r="C103" s="24"/>
      <c r="D103" s="26">
        <v>-202</v>
      </c>
      <c r="E103" s="26"/>
      <c r="F103" s="26">
        <v>-186</v>
      </c>
      <c r="G103" s="26"/>
      <c r="H103" s="26">
        <v>-28</v>
      </c>
      <c r="I103" s="26"/>
      <c r="J103" s="26">
        <v>-440</v>
      </c>
      <c r="K103" s="26"/>
      <c r="L103" s="26">
        <v>-767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3.71</v>
      </c>
      <c r="F105" s="18">
        <f>F67/F94</f>
        <v>0.1</v>
      </c>
      <c r="H105" s="18">
        <f>H67/H94</f>
        <v>1.11</v>
      </c>
      <c r="J105" s="18">
        <f>J67/J94</f>
        <v>0.275</v>
      </c>
      <c r="L105" s="18">
        <f>L67/L94</f>
        <v>1.56</v>
      </c>
      <c r="N105" s="18">
        <f>N67/N94</f>
        <v>1.715</v>
      </c>
    </row>
    <row r="106" spans="2:14" ht="15">
      <c r="B106" t="s">
        <v>60</v>
      </c>
      <c r="D106" s="18">
        <f>D97/D94</f>
        <v>1.256</v>
      </c>
      <c r="F106" s="18">
        <f>F97/F94</f>
        <v>0.469</v>
      </c>
      <c r="H106" s="18">
        <f>H97/H94</f>
        <v>0.25</v>
      </c>
      <c r="J106" s="18">
        <f>J97/J94</f>
        <v>0.9625</v>
      </c>
      <c r="L106" s="18">
        <f>L97/L94</f>
        <v>1.2</v>
      </c>
      <c r="N106" s="18">
        <f>N97/N94</f>
        <v>1.2</v>
      </c>
    </row>
    <row r="107" spans="2:14" ht="15">
      <c r="B107" t="s">
        <v>61</v>
      </c>
      <c r="D107" s="18">
        <f>D98/D94</f>
        <v>1.125</v>
      </c>
      <c r="F107" s="18">
        <f>F98/F94</f>
        <v>0.25</v>
      </c>
      <c r="H107" s="18">
        <f>H98/H94</f>
        <v>0.25</v>
      </c>
      <c r="J107" s="18">
        <f>J98/J94</f>
        <v>1.2</v>
      </c>
      <c r="L107" s="18">
        <f>L98/L94</f>
        <v>1.2</v>
      </c>
      <c r="N107" s="18">
        <f>N98/N94</f>
        <v>1.2</v>
      </c>
    </row>
    <row r="108" spans="2:14" ht="15">
      <c r="B108" t="s">
        <v>62</v>
      </c>
      <c r="D108" s="18">
        <f>D99/D94</f>
        <v>58.295</v>
      </c>
      <c r="F108" s="18">
        <f>F99/F94</f>
        <v>33.5</v>
      </c>
      <c r="H108" s="18">
        <f>H99/H94</f>
        <v>11.98</v>
      </c>
      <c r="J108" s="18">
        <f>J99/J94</f>
        <v>28.525</v>
      </c>
      <c r="L108" s="18">
        <f>L99/L94</f>
        <v>25</v>
      </c>
      <c r="N108" s="18">
        <f>N99/N94</f>
        <v>22.625</v>
      </c>
    </row>
    <row r="109" spans="2:14" ht="15">
      <c r="B109" t="s">
        <v>63</v>
      </c>
      <c r="D109" s="18">
        <f>D100/D94</f>
        <v>30.22</v>
      </c>
      <c r="F109" s="18">
        <f>F100/F94</f>
        <v>11.675</v>
      </c>
      <c r="H109" s="18">
        <f>H100/H94</f>
        <v>7.5</v>
      </c>
      <c r="J109" s="18">
        <f>J100/J94</f>
        <v>5.05</v>
      </c>
      <c r="L109" s="18">
        <f>L100/L94</f>
        <v>17.4065</v>
      </c>
      <c r="N109" s="18">
        <f>N100/N94</f>
        <v>12.969</v>
      </c>
    </row>
    <row r="110" spans="2:14" ht="15">
      <c r="B110" t="s">
        <v>64</v>
      </c>
      <c r="D110" s="18">
        <f>D101/D94</f>
        <v>50.19</v>
      </c>
      <c r="F110" s="18">
        <f>F101/F94</f>
        <v>32.28</v>
      </c>
      <c r="H110" s="18">
        <f>H101/H94</f>
        <v>11.86</v>
      </c>
      <c r="J110" s="18">
        <f>J101/J94</f>
        <v>9.34</v>
      </c>
      <c r="L110" s="18">
        <f>L101/L94</f>
        <v>23.575</v>
      </c>
      <c r="N110" s="18">
        <f>N101/N94</f>
        <v>22.1565</v>
      </c>
    </row>
    <row r="111" spans="2:14" ht="15">
      <c r="B111" t="s">
        <v>65</v>
      </c>
      <c r="D111" s="19">
        <f>D102*D94</f>
        <v>470.846</v>
      </c>
      <c r="E111" s="19"/>
      <c r="F111" s="19">
        <f>F102*F94</f>
        <v>479.706</v>
      </c>
      <c r="G111" s="19"/>
      <c r="H111" s="19">
        <f>H102*H94</f>
        <v>647.766</v>
      </c>
      <c r="I111" s="19"/>
      <c r="J111" s="19">
        <f>J102*J94</f>
        <v>643.948</v>
      </c>
      <c r="K111" s="19"/>
      <c r="L111" s="19">
        <f>L102*L94</f>
        <v>530.28</v>
      </c>
      <c r="M111" s="19"/>
      <c r="N111" s="19">
        <f>N102*N94</f>
        <v>516.218</v>
      </c>
    </row>
    <row r="112" spans="2:14" ht="15">
      <c r="B112" t="s">
        <v>66</v>
      </c>
      <c r="D112" s="18">
        <f>ROUND(D68/D111,2)</f>
        <v>1.01</v>
      </c>
      <c r="F112" s="18">
        <f>ROUND(F68/F111,2)</f>
        <v>0.71</v>
      </c>
      <c r="H112" s="18">
        <f>ROUND(H68/H111,2)</f>
        <v>8.67</v>
      </c>
      <c r="J112" s="18">
        <f>ROUND(J68/J111,2)</f>
        <v>7.4</v>
      </c>
      <c r="L112" s="18">
        <f>ROUND(L68/L111,2)</f>
        <v>14.44</v>
      </c>
      <c r="N112" s="18">
        <f>ROUND(N68/N111,2)</f>
        <v>14.85</v>
      </c>
    </row>
  </sheetData>
  <mergeCells count="5">
    <mergeCell ref="D6:L6"/>
    <mergeCell ref="A4:N4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3359375" style="0" bestFit="1" customWidth="1"/>
    <col min="7" max="7" width="3.77734375" style="0" customWidth="1"/>
    <col min="8" max="8" width="9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AMEREN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12069</v>
      </c>
      <c r="F8" s="41">
        <f>F78+F79+F81-F103</f>
        <v>11518</v>
      </c>
      <c r="H8" s="41">
        <f>H78+H79+H81-H103</f>
        <v>9191</v>
      </c>
      <c r="J8" s="41">
        <f>J78+J79+J81-J103</f>
        <v>7915</v>
      </c>
      <c r="L8" s="41">
        <f>L78+L79+L81-L103</f>
        <v>6557.413</v>
      </c>
    </row>
    <row r="9" spans="2:12" ht="15">
      <c r="B9" t="s">
        <v>5</v>
      </c>
      <c r="D9" s="12">
        <f>D80</f>
        <v>193</v>
      </c>
      <c r="F9" s="12">
        <f>F80</f>
        <v>417</v>
      </c>
      <c r="H9" s="12">
        <f>H80</f>
        <v>161</v>
      </c>
      <c r="J9" s="12">
        <f>J80</f>
        <v>271</v>
      </c>
      <c r="L9" s="12">
        <f>L80</f>
        <v>641.336</v>
      </c>
    </row>
    <row r="10" spans="2:12" ht="15.75" thickBot="1">
      <c r="B10" t="s">
        <v>7</v>
      </c>
      <c r="D10" s="13">
        <f>D8+D9</f>
        <v>12262</v>
      </c>
      <c r="F10" s="13">
        <f>F8+F9</f>
        <v>11935</v>
      </c>
      <c r="H10" s="13">
        <f>H8+H9</f>
        <v>9352</v>
      </c>
      <c r="J10" s="13">
        <f>J8+J9</f>
        <v>8186</v>
      </c>
      <c r="L10" s="13">
        <f>L8+L9</f>
        <v>7198.749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17</v>
      </c>
      <c r="E13" s="8" t="s">
        <v>3</v>
      </c>
      <c r="F13" s="36">
        <f>ROUND(AVERAGE(F108:F109)/F105,0)</f>
        <v>16</v>
      </c>
      <c r="G13" s="8" t="s">
        <v>3</v>
      </c>
      <c r="H13" s="36">
        <f>ROUND(AVERAGE(H108:H109)/H105,0)</f>
        <v>13</v>
      </c>
      <c r="I13" s="8" t="s">
        <v>3</v>
      </c>
      <c r="J13" s="36">
        <f>ROUND(AVERAGE(J108:J109)/J105,0)</f>
        <v>15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14.6</v>
      </c>
      <c r="O13" s="8" t="s">
        <v>3</v>
      </c>
    </row>
    <row r="14" spans="2:14" ht="15">
      <c r="B14" t="s">
        <v>20</v>
      </c>
      <c r="D14" s="3">
        <f>ROUND(AVERAGE(D108:D109)/AVERAGE(D112,F112),3)</f>
        <v>1.715</v>
      </c>
      <c r="E14" s="3"/>
      <c r="F14" s="3">
        <f>ROUND(AVERAGE(F108:F109)/AVERAGE(F112,H112),3)</f>
        <v>1.611</v>
      </c>
      <c r="G14" s="3"/>
      <c r="H14" s="3">
        <f>ROUND(AVERAGE(H108:H109)/AVERAGE(H112,J112),3)</f>
        <v>1.625</v>
      </c>
      <c r="I14" s="3"/>
      <c r="J14" s="3">
        <f>ROUND(AVERAGE(J108:J109)/AVERAGE(J112,L112),3)</f>
        <v>1.626</v>
      </c>
      <c r="K14" s="3"/>
      <c r="L14" s="3">
        <f>ROUND(AVERAGE(L108:L109)/AVERAGE(L112,N112),3)</f>
        <v>1.735</v>
      </c>
      <c r="M14" s="3"/>
      <c r="N14" s="6">
        <f>AVERAGE(D14,F14,H14,J14,L14)</f>
        <v>1.6623999999999999</v>
      </c>
    </row>
    <row r="15" spans="2:14" ht="15">
      <c r="B15" t="s">
        <v>9</v>
      </c>
      <c r="D15" s="3">
        <f>ROUND(D106/AVERAGE(D108:D109),3)</f>
        <v>0.049</v>
      </c>
      <c r="E15" s="3"/>
      <c r="F15" s="3">
        <f>ROUND(F106/AVERAGE(F108:F109),3)</f>
        <v>0.056</v>
      </c>
      <c r="G15" s="3"/>
      <c r="H15" s="3">
        <f>ROUND(H106/AVERAGE(H108:H109),3)</f>
        <v>0.061</v>
      </c>
      <c r="I15" s="3"/>
      <c r="J15" s="3">
        <f>ROUND(J106/AVERAGE(J108:J109),3)</f>
        <v>0.064</v>
      </c>
      <c r="K15" s="3"/>
      <c r="L15" s="3">
        <f>ROUND(L106/AVERAGE(L108:L109),3)</f>
        <v>0.062</v>
      </c>
      <c r="M15" s="3"/>
      <c r="N15" s="6">
        <f>AVERAGE(D15,F15,H15,J15,L15)</f>
        <v>0.05840000000000001</v>
      </c>
    </row>
    <row r="16" spans="2:14" ht="15">
      <c r="B16" t="s">
        <v>10</v>
      </c>
      <c r="D16" s="3">
        <f>ROUND(D96/D66,3)</f>
        <v>0.814</v>
      </c>
      <c r="E16" s="3"/>
      <c r="F16" s="3">
        <f>ROUND(F96/F66,3)</f>
        <v>0.904</v>
      </c>
      <c r="G16" s="3"/>
      <c r="H16" s="3">
        <f>ROUND(H96/H66,3)</f>
        <v>0.81</v>
      </c>
      <c r="I16" s="3"/>
      <c r="J16" s="3">
        <f>ROUND(J96/J66,3)</f>
        <v>0.984</v>
      </c>
      <c r="K16" s="3"/>
      <c r="L16" s="3">
        <f>ROUND(L96/L66,3)</f>
        <v>0.734</v>
      </c>
      <c r="M16" s="3"/>
      <c r="N16" s="6">
        <f>AVERAGE(D16,F16,H16,J16,L16)</f>
        <v>0.8492000000000001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0.453</v>
      </c>
      <c r="E20" s="3"/>
      <c r="F20" s="3">
        <f>ROUND((+F76+F79)/F8,3)</f>
        <v>0.474</v>
      </c>
      <c r="G20" s="3"/>
      <c r="H20" s="3">
        <f>ROUND((+H76+H79)/H8,3)</f>
        <v>0.499</v>
      </c>
      <c r="I20" s="3"/>
      <c r="J20" s="3">
        <f>ROUND((+J76+J79)/J8,3)</f>
        <v>0.477</v>
      </c>
      <c r="K20" s="3"/>
      <c r="L20" s="3">
        <f>ROUND((+L76+L79)/L8,3)</f>
        <v>0.454</v>
      </c>
      <c r="M20" s="3"/>
      <c r="N20" s="6">
        <f>AVERAGE(D20,F20,H20,J20,L20)</f>
        <v>0.47140000000000004</v>
      </c>
    </row>
    <row r="21" spans="2:14" ht="15">
      <c r="B21" s="38" t="s">
        <v>108</v>
      </c>
      <c r="D21" s="3">
        <f>ROUND((SUM(D69:D75)+D81)/D8,3)</f>
        <v>0.018</v>
      </c>
      <c r="E21" s="3"/>
      <c r="F21" s="3">
        <f>ROUND((SUM(F69:F75)+F81)/F8,3)</f>
        <v>0.018</v>
      </c>
      <c r="G21" s="3"/>
      <c r="H21" s="3">
        <f>ROUND((SUM(H69:H75)+H81)/H8,3)</f>
        <v>0.022</v>
      </c>
      <c r="I21" s="3"/>
      <c r="J21" s="3">
        <f>ROUND((SUM(J69:J75)+J81)/J8,3)</f>
        <v>0.026</v>
      </c>
      <c r="K21" s="3"/>
      <c r="L21" s="3">
        <f>ROUND((SUM(L69:L75)+L81)/L8,3)</f>
        <v>0.036</v>
      </c>
      <c r="M21" s="3"/>
      <c r="N21" s="6">
        <f>AVERAGE(D21,F21,H21,J21,L21)</f>
        <v>0.024</v>
      </c>
    </row>
    <row r="22" spans="2:14" ht="18">
      <c r="B22" s="39" t="s">
        <v>109</v>
      </c>
      <c r="D22" s="4">
        <f>ROUND((D68-D103)/D8,3)</f>
        <v>0.529</v>
      </c>
      <c r="E22" s="3"/>
      <c r="F22" s="4">
        <f>ROUND((F68-F103)/F8,3)</f>
        <v>0.507</v>
      </c>
      <c r="G22" s="3"/>
      <c r="H22" s="4">
        <f>ROUND((H68-H103)/H8,3)</f>
        <v>0.479</v>
      </c>
      <c r="I22" s="3"/>
      <c r="J22" s="4">
        <f>ROUND((J68-J103)/J8,3)</f>
        <v>0.497</v>
      </c>
      <c r="K22" s="3"/>
      <c r="L22" s="4">
        <f>ROUND((L68-L103)/L8,3)</f>
        <v>0.51</v>
      </c>
      <c r="M22" s="3"/>
      <c r="N22" s="9">
        <f>AVERAGE(D22,F22,H22,J22,L22)</f>
        <v>0.5044000000000001</v>
      </c>
    </row>
    <row r="23" spans="4:14" ht="15.75" thickBot="1">
      <c r="D23" s="5">
        <f>SUM(D20:D22)</f>
        <v>1</v>
      </c>
      <c r="E23" s="3"/>
      <c r="F23" s="5">
        <f>SUM(F20:F22)</f>
        <v>0.999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0.462</v>
      </c>
      <c r="E25" s="3"/>
      <c r="F25" s="3">
        <f>ROUND((+F76+F79+F80)/F10,3)</f>
        <v>0.493</v>
      </c>
      <c r="G25" s="3"/>
      <c r="H25" s="3">
        <f>ROUND((+H76+H79+H80)/H10,3)</f>
        <v>0.508</v>
      </c>
      <c r="I25" s="3"/>
      <c r="J25" s="3">
        <f>ROUND((+J76+J79+J80)/J10,3)</f>
        <v>0.494</v>
      </c>
      <c r="K25" s="3"/>
      <c r="L25" s="3">
        <f>ROUND((+L76+L79+L80)/L10,3)</f>
        <v>0.502</v>
      </c>
      <c r="M25" s="3"/>
      <c r="N25" s="6">
        <f>AVERAGE(D25,F25,H25,J25,L25)</f>
        <v>0.4918</v>
      </c>
    </row>
    <row r="26" spans="2:14" ht="15">
      <c r="B26" s="38" t="s">
        <v>108</v>
      </c>
      <c r="D26" s="3">
        <f>ROUND((SUM(D69:D75)+D81)/D10,3)</f>
        <v>0.017</v>
      </c>
      <c r="E26" s="3"/>
      <c r="F26" s="3">
        <f>ROUND((SUM(F69:F75)+F81)/F10,3)</f>
        <v>0.018</v>
      </c>
      <c r="G26" s="3"/>
      <c r="H26" s="3">
        <f>ROUND((SUM(H69:H75)+H81)/H10,3)</f>
        <v>0.022</v>
      </c>
      <c r="I26" s="3"/>
      <c r="J26" s="3">
        <f>ROUND((SUM(J69:J75)+J81)/J10,3)</f>
        <v>0.025</v>
      </c>
      <c r="K26" s="3"/>
      <c r="L26" s="3">
        <f>ROUND((SUM(L69:L75)+L81)/L10,3)</f>
        <v>0.033</v>
      </c>
      <c r="M26" s="3"/>
      <c r="N26" s="6">
        <f>AVERAGE(D26,F26,H26,J26,L26)</f>
        <v>0.023</v>
      </c>
    </row>
    <row r="27" spans="2:14" ht="18">
      <c r="B27" s="39" t="s">
        <v>109</v>
      </c>
      <c r="D27" s="4">
        <f>ROUND((D68-D103)/D10,3)</f>
        <v>0.521</v>
      </c>
      <c r="E27" s="3"/>
      <c r="F27" s="4">
        <f>ROUND((F68-F103)/F10,3)</f>
        <v>0.49</v>
      </c>
      <c r="G27" s="3"/>
      <c r="H27" s="4">
        <f>ROUND((H68-H103)/H10,3)</f>
        <v>0.47</v>
      </c>
      <c r="I27" s="3"/>
      <c r="J27" s="4">
        <f>ROUND((J68-J103)/J10,3)</f>
        <v>0.481</v>
      </c>
      <c r="K27" s="3"/>
      <c r="L27" s="4">
        <f>ROUND((L68-L103)/L10,3)</f>
        <v>0.465</v>
      </c>
      <c r="M27" s="3"/>
      <c r="N27" s="9">
        <f>AVERAGE(D27,F27,H27,J27,L27)</f>
        <v>0.4854</v>
      </c>
    </row>
    <row r="28" spans="4:14" ht="15.75" thickBot="1">
      <c r="D28" s="5">
        <f>SUM(D25:D27)</f>
        <v>1</v>
      </c>
      <c r="E28" s="3"/>
      <c r="F28" s="5">
        <f>SUM(F25:F27)</f>
        <v>1.001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0.103</v>
      </c>
      <c r="E30" s="3"/>
      <c r="F30" s="3">
        <f>ROUND(+F66/(((F68-F103)+(H68-H103))/2),3)</f>
        <v>0.103</v>
      </c>
      <c r="G30" s="3"/>
      <c r="H30" s="3">
        <f>ROUND(+H66/(((H68-H103)+(J68-J103))/2),3)</f>
        <v>0.121</v>
      </c>
      <c r="I30" s="3"/>
      <c r="J30" s="3">
        <f>ROUND(+J66/(((J68-J103)+(L68-L103))/2),3)</f>
        <v>0.105</v>
      </c>
      <c r="K30" s="3"/>
      <c r="L30" s="3">
        <f>ROUND(+L66/(((L68-L103)+(N68))/2),3)</f>
        <v>0.145</v>
      </c>
      <c r="M30" s="3"/>
      <c r="N30" s="6">
        <f>AVERAGE(D30,F30,H30,J30,L30)</f>
        <v>0.11539999999999999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0.811</v>
      </c>
      <c r="E32" s="3"/>
      <c r="F32" s="3">
        <f>ROUND((+F58-F57)/F56,3)</f>
        <v>0.791</v>
      </c>
      <c r="G32" s="3"/>
      <c r="H32" s="3">
        <f>ROUND((+H58-H57)/H56,3)</f>
        <v>0.774</v>
      </c>
      <c r="I32" s="3"/>
      <c r="J32" s="3">
        <f>ROUND((+J58-J57)/J56,3)</f>
        <v>0.773</v>
      </c>
      <c r="K32" s="3"/>
      <c r="L32" s="3">
        <f>ROUND((+L58-L57)/L56,3)</f>
        <v>0.786</v>
      </c>
      <c r="M32" s="3"/>
      <c r="N32" s="6">
        <f>AVERAGE(D32,F32,H32,J32,L32)</f>
        <v>0.7870000000000001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4.31</v>
      </c>
      <c r="E35" s="8" t="s">
        <v>3</v>
      </c>
      <c r="F35" s="8">
        <f>ROUND(((+F66+F65+F64+F63+F61+F59+F57)/F61),2)</f>
        <v>3.96</v>
      </c>
      <c r="G35" s="8" t="s">
        <v>3</v>
      </c>
      <c r="H35" s="8">
        <f>ROUND(((+H66+H65+H64+H63+H61+H59+H57)/H61),2)</f>
        <v>3.95</v>
      </c>
      <c r="I35" s="8" t="s">
        <v>3</v>
      </c>
      <c r="J35" s="8">
        <f>ROUND(((+J66+J65+J64+J63+J61+J59+J57)/J61),2)</f>
        <v>3.88</v>
      </c>
      <c r="K35" s="8" t="s">
        <v>3</v>
      </c>
      <c r="L35" s="8">
        <f>ROUND(((+L66+L65+L64+L63+L61+L59+L57)/L61),2)</f>
        <v>5</v>
      </c>
      <c r="M35" s="8" t="s">
        <v>3</v>
      </c>
      <c r="N35" s="31">
        <f>AVERAGE(D35,F35,H35,J35,L35)</f>
        <v>4.22</v>
      </c>
      <c r="O35" t="s">
        <v>3</v>
      </c>
    </row>
    <row r="36" spans="2:15" ht="15">
      <c r="B36" t="s">
        <v>21</v>
      </c>
      <c r="D36" s="8">
        <f>ROUND(((+D66+D65+D64+D63+D61)/(D61)),2)</f>
        <v>3.13</v>
      </c>
      <c r="E36" s="8" t="s">
        <v>3</v>
      </c>
      <c r="F36" s="8">
        <f>ROUND(((+F66+F65+F64+F63+F61)/(F61)),2)</f>
        <v>2.95</v>
      </c>
      <c r="G36" s="8" t="s">
        <v>3</v>
      </c>
      <c r="H36" s="8">
        <f>ROUND(((+H66+H65+H64+H63+H61)/(H61)),2)</f>
        <v>2.87</v>
      </c>
      <c r="I36" s="8" t="s">
        <v>3</v>
      </c>
      <c r="J36" s="8">
        <f>ROUND(((+J66+J65+J64+J63+J61)/(J61)),2)</f>
        <v>2.79</v>
      </c>
      <c r="K36" s="8" t="s">
        <v>3</v>
      </c>
      <c r="L36" s="8">
        <f>ROUND(((+L66+L65+L64+L63+L61)/(L61)),2)</f>
        <v>3.46</v>
      </c>
      <c r="M36" s="8" t="s">
        <v>3</v>
      </c>
      <c r="N36" s="31">
        <f>AVERAGE(D36,F36,H36,J36,L36)</f>
        <v>3.04</v>
      </c>
      <c r="O36" t="s">
        <v>3</v>
      </c>
    </row>
    <row r="37" spans="2:15" ht="15">
      <c r="B37" t="s">
        <v>14</v>
      </c>
      <c r="D37" s="8">
        <f>ROUND(((+D66+D65+D64+D63+D61)/(D61+D63+D64+D65)),2)</f>
        <v>3</v>
      </c>
      <c r="E37" s="8" t="s">
        <v>3</v>
      </c>
      <c r="F37" s="8">
        <f>ROUND(((+F66+F65+F64+F63+F61)/(F61+F63+F64+F65)),2)</f>
        <v>2.83</v>
      </c>
      <c r="G37" s="8" t="s">
        <v>3</v>
      </c>
      <c r="H37" s="8">
        <f>ROUND(((+H66+H65+H64+H63+H61)/(H61+H63+H64+H65)),2)</f>
        <v>2.76</v>
      </c>
      <c r="I37" s="8" t="s">
        <v>3</v>
      </c>
      <c r="J37" s="8">
        <f>ROUND(((+J66+J65+J64+J63+J61)/(J61+J63+J64+J65)),2)</f>
        <v>2.66</v>
      </c>
      <c r="K37" s="8" t="s">
        <v>3</v>
      </c>
      <c r="L37" s="8">
        <f>ROUND(((+L66+L65+L64+L63+L61)/(L61+L63+L64+L65)),2)</f>
        <v>3.25</v>
      </c>
      <c r="M37" s="8" t="s">
        <v>3</v>
      </c>
      <c r="N37" s="31">
        <f>AVERAGE(D37,F37,H37,J37,L37)</f>
        <v>2.9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4.31</v>
      </c>
      <c r="E40" s="8" t="s">
        <v>3</v>
      </c>
      <c r="F40" s="8">
        <f>ROUND(((+F66+F65+F64+F63-F62+F61+F59+F57)/F61),2)</f>
        <v>3.96</v>
      </c>
      <c r="G40" s="8" t="s">
        <v>3</v>
      </c>
      <c r="H40" s="8">
        <f>ROUND(((+H66+H65+H64+H63-H62+H61+H59+H57)/H61),2)</f>
        <v>3.95</v>
      </c>
      <c r="I40" s="8" t="s">
        <v>3</v>
      </c>
      <c r="J40" s="8">
        <f>ROUND(((+J66+J65+J64+J63-J62+J61+J59+J57)/J61),2)</f>
        <v>3.83</v>
      </c>
      <c r="K40" s="8" t="s">
        <v>3</v>
      </c>
      <c r="L40" s="8">
        <f>ROUND(((+L66+L65+L64+L63-L62+L61+L59+L57)/L61),2)</f>
        <v>4.89</v>
      </c>
      <c r="M40" s="8" t="s">
        <v>3</v>
      </c>
      <c r="N40" s="31">
        <f>AVERAGE(D40,F40,H40,J40,L40)</f>
        <v>4.188</v>
      </c>
      <c r="O40" t="s">
        <v>3</v>
      </c>
    </row>
    <row r="41" spans="2:15" ht="15">
      <c r="B41" t="s">
        <v>21</v>
      </c>
      <c r="D41" s="8">
        <f>ROUND(((+D66+D65+D64+D63-D62+D61)/D61),2)</f>
        <v>3.13</v>
      </c>
      <c r="E41" s="8" t="s">
        <v>3</v>
      </c>
      <c r="F41" s="8">
        <f>ROUND(((+F66+F65+F64+F63-F62+F61)/F61),2)</f>
        <v>2.95</v>
      </c>
      <c r="G41" s="8" t="s">
        <v>3</v>
      </c>
      <c r="H41" s="8">
        <f>ROUND(((+H66+H65+H64+H63-H62+H61)/H61),2)</f>
        <v>2.87</v>
      </c>
      <c r="I41" s="8" t="s">
        <v>3</v>
      </c>
      <c r="J41" s="8">
        <f>ROUND(((+J66+J65+J64+J63-J62+J61)/J61),2)</f>
        <v>2.74</v>
      </c>
      <c r="K41" s="8" t="s">
        <v>3</v>
      </c>
      <c r="L41" s="8">
        <f>ROUND(((+L66+L65+L64+L63-L62+L61)/L61),2)</f>
        <v>3.35</v>
      </c>
      <c r="M41" s="8" t="s">
        <v>3</v>
      </c>
      <c r="N41" s="31">
        <f>AVERAGE(D41,F41,H41,J41,L41)</f>
        <v>3.008</v>
      </c>
      <c r="O41" t="s">
        <v>3</v>
      </c>
    </row>
    <row r="42" spans="2:15" ht="15">
      <c r="B42" t="s">
        <v>14</v>
      </c>
      <c r="D42" s="8">
        <f>ROUND(((+D66+D65+D64+D63-D62+D61)/(D61+D63+D64+D65)),2)</f>
        <v>3</v>
      </c>
      <c r="E42" s="8" t="s">
        <v>3</v>
      </c>
      <c r="F42" s="8">
        <f>ROUND(((+F66+F65+F64+F63-F62+F61)/(F61+F63+F64+F65)),2)</f>
        <v>2.83</v>
      </c>
      <c r="G42" s="8" t="s">
        <v>3</v>
      </c>
      <c r="H42" s="8">
        <f>ROUND(((+H66+H65+H64+H63-H62+H61)/(H61+H63+H64+H65)),2)</f>
        <v>2.76</v>
      </c>
      <c r="I42" s="8" t="s">
        <v>3</v>
      </c>
      <c r="J42" s="8">
        <f>ROUND(((+J66+J65+J64+J63-J62+J61)/(J61+J63+J64+J65)),2)</f>
        <v>2.61</v>
      </c>
      <c r="K42" s="8" t="s">
        <v>3</v>
      </c>
      <c r="L42" s="8">
        <f>ROUND(((+L66+L65+L64+L63-L62+L61)/(L61+L63+L64+L65)),2)</f>
        <v>3.15</v>
      </c>
      <c r="M42" s="8" t="s">
        <v>3</v>
      </c>
      <c r="N42" s="31">
        <f>AVERAGE(D42,F42,H42,J42,L42)</f>
        <v>2.87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0.029</v>
      </c>
      <c r="K45" s="14"/>
      <c r="L45" s="14">
        <f>ROUND(L62/L66,3)</f>
        <v>0.044</v>
      </c>
      <c r="M45" s="3"/>
      <c r="N45" s="6">
        <f aca="true" t="shared" si="0" ref="N45:N50">AVERAGE(D45,F45,H45,J45,L45)</f>
        <v>0.014599999999999998</v>
      </c>
    </row>
    <row r="46" spans="2:14" ht="15">
      <c r="B46" t="s">
        <v>17</v>
      </c>
      <c r="D46" s="21">
        <f>ROUND((D57+D59)/(D57+D59+D66+D63+D64+D65),3)</f>
        <v>0.357</v>
      </c>
      <c r="E46" s="22"/>
      <c r="F46" s="21">
        <f>ROUND((F57+F59)/(F57+F59+F66+F63+F64+F65),3)</f>
        <v>0.343</v>
      </c>
      <c r="G46" s="22"/>
      <c r="H46" s="21">
        <f>ROUND((H57+H59)/(H57+H59+H66+H63+H64+H65),3)</f>
        <v>0.368</v>
      </c>
      <c r="I46" s="22"/>
      <c r="J46" s="21">
        <f>ROUND((J57+J59)/(J57+J59+J66+J63+J64+J65),3)</f>
        <v>0.376</v>
      </c>
      <c r="K46" s="22"/>
      <c r="L46" s="21">
        <f>ROUND((L57+L59)/(L57+L59+L66+L63+L64+L65),3)</f>
        <v>0.386</v>
      </c>
      <c r="N46" s="6">
        <f t="shared" si="0"/>
        <v>0.366</v>
      </c>
    </row>
    <row r="47" spans="2:14" ht="18">
      <c r="B47" s="40" t="s">
        <v>115</v>
      </c>
      <c r="D47" s="14">
        <f>ROUND(((+D82+D83+D84+D85+D86-D87+D88-D90-D91)/(+D89-D87)),3)</f>
        <v>0.839</v>
      </c>
      <c r="E47" s="15"/>
      <c r="F47" s="14">
        <f>ROUND(((+F82+F83+F84+F85+F86-F87+F88-F90-F91)/(+F89-F87)),3)</f>
        <v>0.896</v>
      </c>
      <c r="G47" s="15"/>
      <c r="H47" s="14">
        <f>ROUND(((+H82+H83+H84+H85+H86-H87+H88-H90-H91)/(+H89-H87)),3)</f>
        <v>0.884</v>
      </c>
      <c r="I47" s="15"/>
      <c r="J47" s="14">
        <f>ROUND(((+J82+J83+J84+J85+J86-J87+J88-J90-J91)/(+J89-J87)),3)</f>
        <v>0.782</v>
      </c>
      <c r="K47" s="15"/>
      <c r="L47" s="14">
        <f>ROUND(((+L82+L83+L84+L85+L86-L87+L88-L90-L91)/(+L89-L87)),3)</f>
        <v>0.497</v>
      </c>
      <c r="N47" s="6">
        <f t="shared" si="0"/>
        <v>0.7796</v>
      </c>
    </row>
    <row r="48" spans="2:14" ht="18">
      <c r="B48" s="40" t="s">
        <v>116</v>
      </c>
      <c r="D48" s="14">
        <f>ROUND(((+D82+D83+D84+D85+D86-D87+D88)/(AVERAGE(D76,F76)+AVERAGE(D79,F79)+AVERAGE(D80,F80))),3)</f>
        <v>0.229</v>
      </c>
      <c r="E48" s="15"/>
      <c r="F48" s="14">
        <f>ROUND(((+F82+F83+F84+F85+F86-F87+F88)/(AVERAGE(F76,H76)+AVERAGE(F79,H79)+AVERAGE(F80,H80))),3)</f>
        <v>0.233</v>
      </c>
      <c r="G48" s="15"/>
      <c r="H48" s="14">
        <f>ROUND(((+H82+H83+H84+H85+H86-H87+H88)/(AVERAGE(H76,J76)+AVERAGE(H79,J79)+AVERAGE(H80,J80))),3)</f>
        <v>0.235</v>
      </c>
      <c r="I48" s="15"/>
      <c r="J48" s="14">
        <f>ROUND(((+J82+J83+J84+J85+J86-J87+J88)/(AVERAGE(J76,L76)+AVERAGE(J79,L79)+AVERAGE(J80,L80))),3)</f>
        <v>0.262</v>
      </c>
      <c r="K48" s="15"/>
      <c r="L48" s="14">
        <f>ROUND(((+L82+L83+L84+L85+L86-L87+L88)/(AVERAGE(L76,N76)+AVERAGE(L79,N79)+AVERAGE(L80,N80))),3)</f>
        <v>0.272</v>
      </c>
      <c r="N48" s="6">
        <f t="shared" si="0"/>
        <v>0.24620000000000003</v>
      </c>
    </row>
    <row r="49" spans="2:15" ht="18">
      <c r="B49" s="40" t="s">
        <v>117</v>
      </c>
      <c r="D49" s="32">
        <f>ROUND(((+D82+D83+D84+D85+D86-D87+D88+D92)/D61),2)</f>
        <v>5.41</v>
      </c>
      <c r="E49" t="s">
        <v>3</v>
      </c>
      <c r="F49" s="32">
        <f>ROUND(((+F82+F83+F84+F85+F86-F87+F88+F92)/F61),2)</f>
        <v>5.67</v>
      </c>
      <c r="G49" t="s">
        <v>3</v>
      </c>
      <c r="H49" s="32">
        <f>ROUND(((+H82+H83+H84+H85+H86-H87+H88+H92)/H61),2)</f>
        <v>4.76</v>
      </c>
      <c r="I49" t="s">
        <v>3</v>
      </c>
      <c r="J49" s="32">
        <f>ROUND(((+J82+J83+J84+J85+J86-J87+J88+J92)/J61),2)</f>
        <v>5.6</v>
      </c>
      <c r="K49" t="s">
        <v>3</v>
      </c>
      <c r="L49" s="32">
        <f>ROUND(((+L82+L83+L84+L85+L86-L87+L88+L92)/L61),2)</f>
        <v>5.47</v>
      </c>
      <c r="M49" t="s">
        <v>3</v>
      </c>
      <c r="N49" s="33">
        <f t="shared" si="0"/>
        <v>5.382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2.58</v>
      </c>
      <c r="E50" t="s">
        <v>3</v>
      </c>
      <c r="F50" s="32">
        <f>ROUND(((+F82+F83+F84+F85+F86-F87+F88-F91)/+F90),2)</f>
        <v>2.59</v>
      </c>
      <c r="G50" t="s">
        <v>3</v>
      </c>
      <c r="H50" s="32">
        <f>ROUND(((+H82+H83+H84+H85+H86-H87+H88-H91)/+H90),2)</f>
        <v>2.52</v>
      </c>
      <c r="I50" t="s">
        <v>3</v>
      </c>
      <c r="J50" s="32">
        <f>ROUND(((+J82+J83+J84+J85+J86-J87+J88-J91)/+J90),2)</f>
        <v>2.67</v>
      </c>
      <c r="K50" t="s">
        <v>3</v>
      </c>
      <c r="L50" s="32">
        <f>ROUND(((+L82+L83+L84+L85+L86-L87+L88-L91)/+L90),2)</f>
        <v>2.58</v>
      </c>
      <c r="M50" t="s">
        <v>3</v>
      </c>
      <c r="N50" s="33">
        <f t="shared" si="0"/>
        <v>2.588</v>
      </c>
      <c r="O50" t="s">
        <v>3</v>
      </c>
    </row>
    <row r="52" ht="15">
      <c r="A52" t="s">
        <v>4</v>
      </c>
    </row>
    <row r="54" spans="1:14" ht="15.75">
      <c r="A54" s="23" t="s">
        <v>74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6780</v>
      </c>
      <c r="E56" s="26"/>
      <c r="F56" s="26">
        <v>5160</v>
      </c>
      <c r="G56" s="26"/>
      <c r="H56" s="26">
        <v>4593</v>
      </c>
      <c r="I56" s="26"/>
      <c r="J56" s="26">
        <v>3841</v>
      </c>
      <c r="K56" s="26"/>
      <c r="L56" s="26">
        <v>4505.867</v>
      </c>
      <c r="M56" s="26"/>
      <c r="N56" s="26">
        <v>3855.849</v>
      </c>
    </row>
    <row r="57" spans="1:14" ht="15">
      <c r="A57" s="24" t="s">
        <v>23</v>
      </c>
      <c r="B57" s="24"/>
      <c r="C57" s="24"/>
      <c r="D57" s="26">
        <v>356</v>
      </c>
      <c r="E57" s="26"/>
      <c r="F57" s="26">
        <v>282</v>
      </c>
      <c r="G57" s="26"/>
      <c r="H57" s="26">
        <v>301</v>
      </c>
      <c r="I57" s="26"/>
      <c r="J57" s="26">
        <v>250</v>
      </c>
      <c r="K57" s="26"/>
      <c r="L57" s="26">
        <v>300.052</v>
      </c>
      <c r="M57" s="26"/>
      <c r="N57" s="26">
        <v>301.192</v>
      </c>
    </row>
    <row r="58" spans="1:14" ht="15">
      <c r="A58" s="24" t="s">
        <v>24</v>
      </c>
      <c r="B58" s="24"/>
      <c r="C58" s="24"/>
      <c r="D58" s="26">
        <v>5852</v>
      </c>
      <c r="E58" s="26"/>
      <c r="F58" s="26">
        <v>4364</v>
      </c>
      <c r="G58" s="26"/>
      <c r="H58" s="26">
        <v>3855</v>
      </c>
      <c r="I58" s="26"/>
      <c r="J58" s="26">
        <v>3218</v>
      </c>
      <c r="K58" s="26"/>
      <c r="L58" s="26">
        <v>3840.88</v>
      </c>
      <c r="M58" s="26"/>
      <c r="N58" s="26">
        <v>3215.539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-13</v>
      </c>
      <c r="K59" s="26"/>
      <c r="L59" s="26">
        <v>6</v>
      </c>
      <c r="M59" s="26"/>
      <c r="N59" s="26">
        <v>-2</v>
      </c>
    </row>
    <row r="60" spans="1:14" ht="15">
      <c r="A60" s="24" t="s">
        <v>26</v>
      </c>
      <c r="B60" s="24"/>
      <c r="C60" s="24"/>
      <c r="D60" s="26">
        <v>945</v>
      </c>
      <c r="E60" s="26"/>
      <c r="F60" s="26">
        <v>823</v>
      </c>
      <c r="G60" s="26"/>
      <c r="H60" s="26">
        <v>801</v>
      </c>
      <c r="I60" s="26"/>
      <c r="J60" s="26">
        <v>621</v>
      </c>
      <c r="K60" s="26"/>
      <c r="L60" s="26">
        <v>678.554</v>
      </c>
      <c r="M60" s="26"/>
      <c r="N60" s="26">
        <v>641.208</v>
      </c>
    </row>
    <row r="61" spans="1:14" ht="15">
      <c r="A61" s="24" t="s">
        <v>27</v>
      </c>
      <c r="B61" s="24"/>
      <c r="C61" s="24"/>
      <c r="D61" s="26">
        <v>301</v>
      </c>
      <c r="E61" s="26"/>
      <c r="F61" s="26">
        <v>278</v>
      </c>
      <c r="G61" s="26"/>
      <c r="H61" s="26">
        <v>277</v>
      </c>
      <c r="I61" s="26"/>
      <c r="J61" s="26">
        <v>219</v>
      </c>
      <c r="K61" s="26"/>
      <c r="L61" s="26">
        <v>198.648</v>
      </c>
      <c r="M61" s="26"/>
      <c r="N61" s="26">
        <v>179.706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11</v>
      </c>
      <c r="K62" s="26"/>
      <c r="L62" s="26">
        <v>20.818</v>
      </c>
      <c r="M62" s="26"/>
      <c r="N62" s="26">
        <v>13.59</v>
      </c>
    </row>
    <row r="63" spans="1:14" ht="15">
      <c r="A63" s="24" t="s">
        <v>29</v>
      </c>
      <c r="B63" s="24"/>
      <c r="C63" s="24"/>
      <c r="D63" s="26">
        <v>13</v>
      </c>
      <c r="E63" s="26"/>
      <c r="F63" s="26">
        <v>11</v>
      </c>
      <c r="G63" s="26"/>
      <c r="H63" s="26">
        <v>11</v>
      </c>
      <c r="I63" s="26"/>
      <c r="J63" s="26">
        <v>11</v>
      </c>
      <c r="K63" s="26"/>
      <c r="L63" s="26">
        <v>12.445</v>
      </c>
      <c r="M63" s="26"/>
      <c r="N63" s="26">
        <v>12.7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628</v>
      </c>
      <c r="E66" s="26"/>
      <c r="F66" s="26">
        <v>530</v>
      </c>
      <c r="G66" s="26"/>
      <c r="H66" s="26">
        <v>506</v>
      </c>
      <c r="I66" s="26"/>
      <c r="J66" s="26">
        <v>382</v>
      </c>
      <c r="K66" s="26"/>
      <c r="L66" s="26">
        <v>475.386</v>
      </c>
      <c r="M66" s="26"/>
      <c r="N66" s="26">
        <v>457.094</v>
      </c>
    </row>
    <row r="67" spans="1:14" ht="15">
      <c r="A67" s="24" t="s">
        <v>33</v>
      </c>
      <c r="B67" s="24"/>
      <c r="C67" s="24"/>
      <c r="D67" s="26">
        <v>3.13</v>
      </c>
      <c r="E67" s="26"/>
      <c r="F67" s="26">
        <v>2.84</v>
      </c>
      <c r="G67" s="26"/>
      <c r="H67" s="26">
        <v>3.14</v>
      </c>
      <c r="I67" s="26"/>
      <c r="J67" s="26">
        <v>2.61</v>
      </c>
      <c r="K67" s="26"/>
      <c r="L67" s="26">
        <v>3.46</v>
      </c>
      <c r="M67" s="26"/>
      <c r="N67" s="26">
        <v>3.33</v>
      </c>
    </row>
    <row r="68" spans="1:14" ht="15">
      <c r="A68" s="24" t="s">
        <v>34</v>
      </c>
      <c r="B68" s="24"/>
      <c r="C68" s="24"/>
      <c r="D68" s="26">
        <v>6364</v>
      </c>
      <c r="E68" s="26"/>
      <c r="F68" s="26">
        <v>5800</v>
      </c>
      <c r="G68" s="26"/>
      <c r="H68" s="26">
        <v>4354</v>
      </c>
      <c r="I68" s="26"/>
      <c r="J68" s="26">
        <v>3842</v>
      </c>
      <c r="K68" s="26"/>
      <c r="L68" s="26">
        <v>3348.76</v>
      </c>
      <c r="M68" s="26"/>
      <c r="N68" s="26">
        <v>3196.671</v>
      </c>
    </row>
    <row r="69" spans="1:14" ht="15">
      <c r="A69" s="24" t="s">
        <v>35</v>
      </c>
      <c r="B69" s="24"/>
      <c r="C69" s="24"/>
      <c r="D69" s="26">
        <v>195</v>
      </c>
      <c r="E69" s="26"/>
      <c r="F69" s="26">
        <v>195</v>
      </c>
      <c r="G69" s="26"/>
      <c r="H69" s="26">
        <v>182</v>
      </c>
      <c r="I69" s="26"/>
      <c r="J69" s="26">
        <v>193</v>
      </c>
      <c r="K69" s="26"/>
      <c r="L69" s="26">
        <v>235.197</v>
      </c>
      <c r="M69" s="26"/>
      <c r="N69" s="26">
        <v>235.197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17</v>
      </c>
      <c r="E75" s="26"/>
      <c r="F75" s="26">
        <v>14</v>
      </c>
      <c r="G75" s="26"/>
      <c r="H75" s="26">
        <v>22</v>
      </c>
      <c r="I75" s="26"/>
      <c r="J75" s="26">
        <v>15</v>
      </c>
      <c r="K75" s="26"/>
      <c r="L75" s="26">
        <v>3.534</v>
      </c>
      <c r="M75" s="26"/>
      <c r="N75" s="26">
        <v>3.94</v>
      </c>
    </row>
    <row r="76" spans="1:14" ht="15">
      <c r="A76" s="24" t="s">
        <v>42</v>
      </c>
      <c r="B76" s="24"/>
      <c r="C76" s="24"/>
      <c r="D76" s="26">
        <v>5373</v>
      </c>
      <c r="E76" s="26"/>
      <c r="F76" s="26">
        <v>5041</v>
      </c>
      <c r="G76" s="26"/>
      <c r="H76" s="26">
        <v>4091</v>
      </c>
      <c r="I76" s="26"/>
      <c r="J76" s="26">
        <v>3433</v>
      </c>
      <c r="K76" s="26"/>
      <c r="L76" s="26">
        <v>2835.378</v>
      </c>
      <c r="M76" s="26"/>
      <c r="N76" s="26">
        <v>2745.068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11949</v>
      </c>
      <c r="E78" s="26"/>
      <c r="F78" s="26">
        <v>11050</v>
      </c>
      <c r="G78" s="26"/>
      <c r="H78" s="26">
        <v>8649</v>
      </c>
      <c r="I78" s="26"/>
      <c r="J78" s="26">
        <v>7483</v>
      </c>
      <c r="K78" s="26"/>
      <c r="L78" s="26">
        <v>6422.869</v>
      </c>
      <c r="M78" s="26"/>
      <c r="N78" s="26">
        <v>6180.876</v>
      </c>
    </row>
    <row r="79" spans="1:14" ht="15">
      <c r="A79" s="24" t="s">
        <v>45</v>
      </c>
      <c r="B79" s="24"/>
      <c r="C79" s="24"/>
      <c r="D79" s="26">
        <v>96</v>
      </c>
      <c r="E79" s="26"/>
      <c r="F79" s="26">
        <v>423</v>
      </c>
      <c r="G79" s="26"/>
      <c r="H79" s="26">
        <v>498</v>
      </c>
      <c r="I79" s="26"/>
      <c r="J79" s="26">
        <v>339</v>
      </c>
      <c r="K79" s="26"/>
      <c r="L79" s="26">
        <v>138.961</v>
      </c>
      <c r="M79" s="26"/>
      <c r="N79" s="26">
        <v>44.444</v>
      </c>
    </row>
    <row r="80" spans="1:14" ht="15">
      <c r="A80" s="24" t="s">
        <v>46</v>
      </c>
      <c r="B80" s="24"/>
      <c r="C80" s="24"/>
      <c r="D80" s="26">
        <v>193</v>
      </c>
      <c r="E80" s="26"/>
      <c r="F80" s="26">
        <v>417</v>
      </c>
      <c r="G80" s="26"/>
      <c r="H80" s="26">
        <v>161</v>
      </c>
      <c r="I80" s="26"/>
      <c r="J80" s="26">
        <v>271</v>
      </c>
      <c r="K80" s="26"/>
      <c r="L80" s="26">
        <v>641.336</v>
      </c>
      <c r="M80" s="26"/>
      <c r="N80" s="26">
        <v>203.26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628</v>
      </c>
      <c r="E82" s="26"/>
      <c r="F82" s="26">
        <v>530</v>
      </c>
      <c r="G82" s="26"/>
      <c r="H82" s="26">
        <v>506</v>
      </c>
      <c r="I82" s="26"/>
      <c r="J82" s="26">
        <v>382</v>
      </c>
      <c r="K82" s="26"/>
      <c r="L82" s="26">
        <v>475.386</v>
      </c>
      <c r="M82" s="26"/>
      <c r="N82" s="26">
        <v>457.094</v>
      </c>
    </row>
    <row r="83" spans="1:14" ht="15">
      <c r="A83" s="24" t="s">
        <v>49</v>
      </c>
      <c r="B83" s="24"/>
      <c r="C83" s="24"/>
      <c r="D83" s="26">
        <v>631</v>
      </c>
      <c r="E83" s="26"/>
      <c r="F83" s="26">
        <v>601</v>
      </c>
      <c r="G83" s="26"/>
      <c r="H83" s="26">
        <v>562</v>
      </c>
      <c r="I83" s="26"/>
      <c r="J83" s="26">
        <v>469</v>
      </c>
      <c r="K83" s="26"/>
      <c r="L83" s="26">
        <v>422.458</v>
      </c>
      <c r="M83" s="26"/>
      <c r="N83" s="26">
        <v>406.896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59</v>
      </c>
      <c r="E85" s="26"/>
      <c r="F85" s="26">
        <v>351</v>
      </c>
      <c r="G85" s="26"/>
      <c r="H85" s="26">
        <v>12</v>
      </c>
      <c r="I85" s="26"/>
      <c r="J85" s="26">
        <v>74</v>
      </c>
      <c r="K85" s="26"/>
      <c r="L85" s="26">
        <v>28.018</v>
      </c>
      <c r="M85" s="26"/>
      <c r="N85" s="26">
        <v>1.699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-12</v>
      </c>
      <c r="G86" s="26"/>
      <c r="H86" s="26">
        <v>-11</v>
      </c>
      <c r="I86" s="26"/>
      <c r="J86" s="26">
        <v>-9</v>
      </c>
      <c r="K86" s="26"/>
      <c r="L86" s="26">
        <v>-6.184</v>
      </c>
      <c r="M86" s="26"/>
      <c r="N86" s="26">
        <v>-6.714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11</v>
      </c>
      <c r="K87" s="26"/>
      <c r="L87" s="26">
        <v>20.818</v>
      </c>
      <c r="M87" s="26"/>
      <c r="N87" s="26">
        <v>13.59</v>
      </c>
    </row>
    <row r="88" spans="1:14" ht="15">
      <c r="A88" s="24" t="s">
        <v>69</v>
      </c>
      <c r="B88" s="24"/>
      <c r="C88" s="24"/>
      <c r="D88" s="26">
        <v>2</v>
      </c>
      <c r="E88" s="26"/>
      <c r="F88" s="26">
        <v>-231</v>
      </c>
      <c r="G88" s="26"/>
      <c r="H88" s="26">
        <v>-36</v>
      </c>
      <c r="I88" s="26"/>
      <c r="J88" s="26">
        <v>100</v>
      </c>
      <c r="K88" s="26"/>
      <c r="L88" s="26">
        <v>0</v>
      </c>
      <c r="M88" s="26"/>
      <c r="N88" s="26">
        <v>0</v>
      </c>
    </row>
    <row r="89" spans="1:14" ht="15">
      <c r="A89" s="24" t="s">
        <v>54</v>
      </c>
      <c r="B89" s="24"/>
      <c r="C89" s="24"/>
      <c r="D89" s="26">
        <v>964</v>
      </c>
      <c r="E89" s="26"/>
      <c r="F89" s="26">
        <v>848</v>
      </c>
      <c r="G89" s="26"/>
      <c r="H89" s="26">
        <v>705</v>
      </c>
      <c r="I89" s="26"/>
      <c r="J89" s="26">
        <v>815</v>
      </c>
      <c r="K89" s="26"/>
      <c r="L89" s="26">
        <v>1126.945</v>
      </c>
      <c r="M89" s="26"/>
      <c r="N89" s="26">
        <v>950.254</v>
      </c>
    </row>
    <row r="90" spans="1:14" ht="15">
      <c r="A90" s="24" t="s">
        <v>55</v>
      </c>
      <c r="B90" s="24"/>
      <c r="C90" s="24"/>
      <c r="D90" s="26">
        <v>511</v>
      </c>
      <c r="E90" s="26"/>
      <c r="F90" s="26">
        <v>479</v>
      </c>
      <c r="G90" s="26"/>
      <c r="H90" s="26">
        <v>410</v>
      </c>
      <c r="I90" s="26"/>
      <c r="J90" s="26">
        <v>376</v>
      </c>
      <c r="K90" s="26"/>
      <c r="L90" s="26">
        <v>348.819</v>
      </c>
      <c r="M90" s="26"/>
      <c r="N90" s="26">
        <v>348.527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307</v>
      </c>
      <c r="E92" s="26"/>
      <c r="F92" s="26">
        <v>337</v>
      </c>
      <c r="G92" s="26"/>
      <c r="H92" s="26">
        <v>286</v>
      </c>
      <c r="I92" s="26"/>
      <c r="J92" s="26">
        <v>221</v>
      </c>
      <c r="K92" s="26"/>
      <c r="L92" s="26">
        <v>187.121</v>
      </c>
      <c r="M92" s="26"/>
      <c r="N92" s="26">
        <v>168.65</v>
      </c>
    </row>
    <row r="93" spans="1:14" ht="15">
      <c r="A93" s="24" t="s">
        <v>58</v>
      </c>
      <c r="B93" s="24"/>
      <c r="C93" s="24"/>
      <c r="D93" s="26">
        <v>187</v>
      </c>
      <c r="E93" s="26"/>
      <c r="F93" s="26">
        <v>28</v>
      </c>
      <c r="G93" s="26"/>
      <c r="H93" s="26">
        <v>266</v>
      </c>
      <c r="I93" s="26"/>
      <c r="J93" s="26">
        <v>140</v>
      </c>
      <c r="K93" s="26"/>
      <c r="L93" s="26">
        <v>266.352</v>
      </c>
      <c r="M93" s="26"/>
      <c r="N93" s="26">
        <v>311.848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511</v>
      </c>
      <c r="E96" s="26"/>
      <c r="F96" s="26">
        <v>479</v>
      </c>
      <c r="G96" s="26"/>
      <c r="H96" s="26">
        <v>410</v>
      </c>
      <c r="I96" s="26"/>
      <c r="J96" s="26">
        <v>376</v>
      </c>
      <c r="K96" s="26"/>
      <c r="L96" s="26">
        <v>348.947</v>
      </c>
      <c r="M96" s="26"/>
      <c r="N96" s="26">
        <v>348.961</v>
      </c>
    </row>
    <row r="97" spans="1:14" ht="15">
      <c r="A97" s="24" t="s">
        <v>60</v>
      </c>
      <c r="B97" s="24"/>
      <c r="C97" s="24"/>
      <c r="D97" s="26">
        <v>2.54</v>
      </c>
      <c r="E97" s="26"/>
      <c r="F97" s="26">
        <v>2.54</v>
      </c>
      <c r="G97" s="26"/>
      <c r="H97" s="26">
        <v>2.54</v>
      </c>
      <c r="I97" s="26"/>
      <c r="J97" s="26">
        <v>2.54</v>
      </c>
      <c r="K97" s="26"/>
      <c r="L97" s="26">
        <v>2.54</v>
      </c>
      <c r="M97" s="26"/>
      <c r="N97" s="26">
        <v>2.54</v>
      </c>
    </row>
    <row r="98" spans="1:14" ht="15">
      <c r="A98" s="24" t="s">
        <v>61</v>
      </c>
      <c r="B98" s="24"/>
      <c r="C98" s="24"/>
      <c r="D98" s="26">
        <v>2.54</v>
      </c>
      <c r="E98" s="26"/>
      <c r="F98" s="26">
        <v>2.54</v>
      </c>
      <c r="G98" s="26"/>
      <c r="H98" s="26">
        <v>2.54</v>
      </c>
      <c r="I98" s="26"/>
      <c r="J98" s="26">
        <v>2.54</v>
      </c>
      <c r="K98" s="26"/>
      <c r="L98" s="26">
        <v>2.54</v>
      </c>
      <c r="M98" s="26"/>
      <c r="N98" s="26">
        <v>2.54</v>
      </c>
    </row>
    <row r="99" spans="1:14" ht="15">
      <c r="A99" s="24" t="s">
        <v>62</v>
      </c>
      <c r="B99" s="24"/>
      <c r="C99" s="24"/>
      <c r="D99" s="26">
        <v>56.77</v>
      </c>
      <c r="E99" s="26"/>
      <c r="F99" s="26">
        <v>50.36</v>
      </c>
      <c r="G99" s="26"/>
      <c r="H99" s="26">
        <v>46.5</v>
      </c>
      <c r="I99" s="26"/>
      <c r="J99" s="26">
        <v>45.25</v>
      </c>
      <c r="K99" s="26"/>
      <c r="L99" s="26">
        <v>46</v>
      </c>
      <c r="M99" s="26"/>
      <c r="N99" s="26">
        <v>46.938</v>
      </c>
    </row>
    <row r="100" spans="1:14" ht="15">
      <c r="A100" s="24" t="s">
        <v>63</v>
      </c>
      <c r="B100" s="24"/>
      <c r="C100" s="24"/>
      <c r="D100" s="26">
        <v>47.51</v>
      </c>
      <c r="E100" s="26"/>
      <c r="F100" s="26">
        <v>40.55</v>
      </c>
      <c r="G100" s="26"/>
      <c r="H100" s="26">
        <v>37.43</v>
      </c>
      <c r="I100" s="26"/>
      <c r="J100" s="26">
        <v>34.72</v>
      </c>
      <c r="K100" s="26"/>
      <c r="L100" s="26">
        <v>36.53</v>
      </c>
      <c r="M100" s="26"/>
      <c r="N100" s="26">
        <v>27.563</v>
      </c>
    </row>
    <row r="101" spans="1:14" ht="15">
      <c r="A101" s="24" t="s">
        <v>64</v>
      </c>
      <c r="B101" s="24"/>
      <c r="C101" s="24"/>
      <c r="D101" s="26">
        <v>51.24</v>
      </c>
      <c r="E101" s="26"/>
      <c r="F101" s="26">
        <v>50.14</v>
      </c>
      <c r="G101" s="26"/>
      <c r="H101" s="26">
        <v>46</v>
      </c>
      <c r="I101" s="26"/>
      <c r="J101" s="26">
        <v>41.57</v>
      </c>
      <c r="K101" s="26"/>
      <c r="L101" s="26">
        <v>42.3</v>
      </c>
      <c r="M101" s="26"/>
      <c r="N101" s="26">
        <v>46.313</v>
      </c>
    </row>
    <row r="102" spans="1:14" ht="15">
      <c r="A102" s="24" t="s">
        <v>65</v>
      </c>
      <c r="B102" s="24"/>
      <c r="C102" s="24"/>
      <c r="D102" s="26">
        <v>204.7</v>
      </c>
      <c r="E102" s="26"/>
      <c r="F102" s="26">
        <v>195.2</v>
      </c>
      <c r="G102" s="26"/>
      <c r="H102" s="26">
        <v>162.9</v>
      </c>
      <c r="I102" s="26"/>
      <c r="J102" s="26">
        <v>154.1</v>
      </c>
      <c r="K102" s="26"/>
      <c r="L102" s="26">
        <v>138.046</v>
      </c>
      <c r="M102" s="26"/>
      <c r="N102" s="26">
        <v>137.215</v>
      </c>
    </row>
    <row r="103" spans="1:14" ht="15">
      <c r="A103" s="24" t="s">
        <v>106</v>
      </c>
      <c r="B103" s="24"/>
      <c r="C103" s="24"/>
      <c r="D103" s="26">
        <v>-24</v>
      </c>
      <c r="E103" s="26"/>
      <c r="F103" s="26">
        <v>-45</v>
      </c>
      <c r="G103" s="26"/>
      <c r="H103" s="26">
        <v>-44</v>
      </c>
      <c r="I103" s="26"/>
      <c r="J103" s="26">
        <v>-93</v>
      </c>
      <c r="K103" s="26"/>
      <c r="L103" s="26">
        <v>4.417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3.13</v>
      </c>
      <c r="F105" s="18">
        <f>F67/F94</f>
        <v>2.84</v>
      </c>
      <c r="H105" s="18">
        <f>H67/H94</f>
        <v>3.14</v>
      </c>
      <c r="J105" s="18">
        <f>J67/J94</f>
        <v>2.61</v>
      </c>
      <c r="L105" s="18">
        <f>L67/L94</f>
        <v>3.46</v>
      </c>
      <c r="N105" s="18">
        <f>N67/N94</f>
        <v>3.33</v>
      </c>
    </row>
    <row r="106" spans="2:14" ht="15">
      <c r="B106" t="s">
        <v>60</v>
      </c>
      <c r="D106" s="18">
        <f>D97/D94</f>
        <v>2.54</v>
      </c>
      <c r="F106" s="18">
        <f>F97/F94</f>
        <v>2.54</v>
      </c>
      <c r="H106" s="18">
        <f>H97/H94</f>
        <v>2.54</v>
      </c>
      <c r="J106" s="18">
        <f>J97/J94</f>
        <v>2.54</v>
      </c>
      <c r="L106" s="18">
        <f>L97/L94</f>
        <v>2.54</v>
      </c>
      <c r="N106" s="18">
        <f>N97/N94</f>
        <v>2.54</v>
      </c>
    </row>
    <row r="107" spans="2:14" ht="15">
      <c r="B107" t="s">
        <v>61</v>
      </c>
      <c r="D107" s="18">
        <f>D98/D94</f>
        <v>2.54</v>
      </c>
      <c r="F107" s="18">
        <f>F98/F94</f>
        <v>2.54</v>
      </c>
      <c r="H107" s="18">
        <f>H98/H94</f>
        <v>2.54</v>
      </c>
      <c r="J107" s="18">
        <f>J98/J94</f>
        <v>2.54</v>
      </c>
      <c r="L107" s="18">
        <f>L98/L94</f>
        <v>2.54</v>
      </c>
      <c r="N107" s="18">
        <f>N98/N94</f>
        <v>2.54</v>
      </c>
    </row>
    <row r="108" spans="2:14" ht="15">
      <c r="B108" t="s">
        <v>62</v>
      </c>
      <c r="D108" s="18">
        <f>D99/D94</f>
        <v>56.77</v>
      </c>
      <c r="F108" s="18">
        <f>F99/F94</f>
        <v>50.36</v>
      </c>
      <c r="H108" s="18">
        <f>H99/H94</f>
        <v>46.5</v>
      </c>
      <c r="J108" s="18">
        <f>J99/J94</f>
        <v>45.25</v>
      </c>
      <c r="L108" s="18">
        <f>L99/L94</f>
        <v>46</v>
      </c>
      <c r="N108" s="18">
        <f>N99/N94</f>
        <v>46.938</v>
      </c>
    </row>
    <row r="109" spans="2:14" ht="15">
      <c r="B109" t="s">
        <v>63</v>
      </c>
      <c r="D109" s="18">
        <f>D100/D94</f>
        <v>47.51</v>
      </c>
      <c r="F109" s="18">
        <f>F100/F94</f>
        <v>40.55</v>
      </c>
      <c r="H109" s="18">
        <f>H100/H94</f>
        <v>37.43</v>
      </c>
      <c r="J109" s="18">
        <f>J100/J94</f>
        <v>34.72</v>
      </c>
      <c r="L109" s="18">
        <f>L100/L94</f>
        <v>36.53</v>
      </c>
      <c r="N109" s="18">
        <f>N100/N94</f>
        <v>27.563</v>
      </c>
    </row>
    <row r="110" spans="2:14" ht="15">
      <c r="B110" t="s">
        <v>64</v>
      </c>
      <c r="D110" s="18">
        <f>D101/D94</f>
        <v>51.24</v>
      </c>
      <c r="F110" s="18">
        <f>F101/F94</f>
        <v>50.14</v>
      </c>
      <c r="H110" s="18">
        <f>H101/H94</f>
        <v>46</v>
      </c>
      <c r="J110" s="18">
        <f>J101/J94</f>
        <v>41.57</v>
      </c>
      <c r="L110" s="18">
        <f>L101/L94</f>
        <v>42.3</v>
      </c>
      <c r="N110" s="18">
        <f>N101/N94</f>
        <v>46.313</v>
      </c>
    </row>
    <row r="111" spans="2:14" ht="15">
      <c r="B111" t="s">
        <v>65</v>
      </c>
      <c r="D111" s="19">
        <f>D102*D94</f>
        <v>204.7</v>
      </c>
      <c r="E111" s="19"/>
      <c r="F111" s="19">
        <f>F102*F94</f>
        <v>195.2</v>
      </c>
      <c r="G111" s="19"/>
      <c r="H111" s="19">
        <f>H102*H94</f>
        <v>162.9</v>
      </c>
      <c r="I111" s="19"/>
      <c r="J111" s="19">
        <f>J102*J94</f>
        <v>154.1</v>
      </c>
      <c r="K111" s="19"/>
      <c r="L111" s="19">
        <f>L102*L94</f>
        <v>138.046</v>
      </c>
      <c r="M111" s="19"/>
      <c r="N111" s="19">
        <f>N102*N94</f>
        <v>137.215</v>
      </c>
    </row>
    <row r="112" spans="2:14" ht="15">
      <c r="B112" t="s">
        <v>66</v>
      </c>
      <c r="D112" s="18">
        <f>ROUND(D68/D111,2)</f>
        <v>31.09</v>
      </c>
      <c r="F112" s="18">
        <f>ROUND(F68/F111,2)</f>
        <v>29.71</v>
      </c>
      <c r="H112" s="18">
        <f>ROUND(H68/H111,2)</f>
        <v>26.73</v>
      </c>
      <c r="J112" s="18">
        <f>ROUND(J68/J111,2)</f>
        <v>24.93</v>
      </c>
      <c r="L112" s="18">
        <f>ROUND(L68/L111,2)</f>
        <v>24.26</v>
      </c>
      <c r="N112" s="18">
        <f>ROUND(N68/N111,2)</f>
        <v>23.3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886718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XCEL ENERGY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12369.127</v>
      </c>
      <c r="F8" s="41">
        <f>F78+F79+F81-F103</f>
        <v>12133.727</v>
      </c>
      <c r="H8" s="41">
        <f>H78+H79+H81-H103</f>
        <v>12040.645</v>
      </c>
      <c r="J8" s="41">
        <f>J78+J79+J81-J103</f>
        <v>19874.585</v>
      </c>
      <c r="L8" s="41">
        <f>L78+L79+L81-L103</f>
        <v>20427.644</v>
      </c>
    </row>
    <row r="9" spans="2:12" ht="15">
      <c r="B9" t="s">
        <v>5</v>
      </c>
      <c r="D9" s="12">
        <f>D80</f>
        <v>746.12</v>
      </c>
      <c r="F9" s="12">
        <f>F80</f>
        <v>312.3</v>
      </c>
      <c r="H9" s="12">
        <f>H80</f>
        <v>58.563</v>
      </c>
      <c r="J9" s="12">
        <f>J80</f>
        <v>1541.963</v>
      </c>
      <c r="L9" s="12">
        <f>L80</f>
        <v>2224.812</v>
      </c>
    </row>
    <row r="10" spans="2:12" ht="15.75" thickBot="1">
      <c r="B10" t="s">
        <v>7</v>
      </c>
      <c r="D10" s="13">
        <f>D8+D9</f>
        <v>13115.247000000001</v>
      </c>
      <c r="F10" s="13">
        <f>F8+F9</f>
        <v>12446.027</v>
      </c>
      <c r="H10" s="13">
        <f>H8+H9</f>
        <v>12099.208</v>
      </c>
      <c r="J10" s="13">
        <f>J8+J9</f>
        <v>21416.548</v>
      </c>
      <c r="L10" s="13">
        <f>L8+L9</f>
        <v>22652.456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15</v>
      </c>
      <c r="E13" s="8" t="s">
        <v>3</v>
      </c>
      <c r="F13" s="36">
        <f>ROUND(AVERAGE(F108:F109)/F105,0)</f>
        <v>13</v>
      </c>
      <c r="G13" s="8" t="s">
        <v>3</v>
      </c>
      <c r="H13" s="36">
        <f>ROUND(AVERAGE(H108:H109)/H105,0)</f>
        <v>11</v>
      </c>
      <c r="I13" s="8" t="s">
        <v>3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12.75</v>
      </c>
      <c r="O13" s="8" t="s">
        <v>3</v>
      </c>
    </row>
    <row r="14" spans="2:14" ht="15">
      <c r="B14" t="s">
        <v>20</v>
      </c>
      <c r="D14" s="3">
        <f>ROUND(AVERAGE(D108:D109)/AVERAGE(D112,F112),3)</f>
        <v>1.392</v>
      </c>
      <c r="E14" s="3"/>
      <c r="F14" s="3">
        <f>ROUND(AVERAGE(F108:F109)/AVERAGE(F112,H112),3)</f>
        <v>1.321</v>
      </c>
      <c r="G14" s="3"/>
      <c r="H14" s="3">
        <f>ROUND(AVERAGE(H108:H109)/AVERAGE(H112,J112),3)</f>
        <v>1.128</v>
      </c>
      <c r="I14" s="3"/>
      <c r="J14" s="3">
        <f>ROUND(AVERAGE(J108:J109)/AVERAGE(J112,L112),3)</f>
        <v>1.135</v>
      </c>
      <c r="K14" s="3"/>
      <c r="L14" s="3">
        <f>ROUND(AVERAGE(L108:L109)/AVERAGE(L112,N112),3)</f>
        <v>1.637</v>
      </c>
      <c r="M14" s="3"/>
      <c r="N14" s="6">
        <f>AVERAGE(D14,F14,H14,J14,L14)</f>
        <v>1.3226</v>
      </c>
    </row>
    <row r="15" spans="2:14" ht="15">
      <c r="B15" t="s">
        <v>9</v>
      </c>
      <c r="D15" s="3">
        <f>ROUND(D106/AVERAGE(D108:D109),3)</f>
        <v>0.046</v>
      </c>
      <c r="E15" s="3"/>
      <c r="F15" s="3">
        <f>ROUND(F106/AVERAGE(F108:F109),3)</f>
        <v>0.047</v>
      </c>
      <c r="G15" s="3"/>
      <c r="H15" s="3">
        <f>ROUND(H106/AVERAGE(H108:H109),3)</f>
        <v>0.054</v>
      </c>
      <c r="I15" s="3"/>
      <c r="J15" s="3">
        <f>ROUND(J106/AVERAGE(J108:J109),3)</f>
        <v>0.067</v>
      </c>
      <c r="K15" s="3"/>
      <c r="L15" s="3">
        <f>ROUND(L106/AVERAGE(L108:L109),3)</f>
        <v>0.054</v>
      </c>
      <c r="M15" s="3"/>
      <c r="N15" s="6">
        <f>AVERAGE(D15,F15,H15,J15,L15)</f>
        <v>0.0536</v>
      </c>
    </row>
    <row r="16" spans="2:14" ht="15">
      <c r="B16" t="s">
        <v>10</v>
      </c>
      <c r="D16" s="3">
        <f>ROUND(D96/D66,3)</f>
        <v>0.694</v>
      </c>
      <c r="E16" s="3"/>
      <c r="F16" s="3">
        <f>ROUND(F96/F66,3)</f>
        <v>0.619</v>
      </c>
      <c r="G16" s="3"/>
      <c r="H16" s="3">
        <f>ROUND(H96/H66,3)</f>
        <v>0.591</v>
      </c>
      <c r="I16" s="3"/>
      <c r="K16" s="3"/>
      <c r="L16" s="3">
        <f>ROUND(L96/L66,3)</f>
        <v>0.662</v>
      </c>
      <c r="M16" s="3"/>
      <c r="N16" s="6">
        <f>AVERAGE(D16,F16,H16,J16,L16)</f>
        <v>0.6415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0.544</v>
      </c>
      <c r="E20" s="3"/>
      <c r="F20" s="3">
        <f>ROUND((+F76+F79)/F8,3)</f>
        <v>0.554</v>
      </c>
      <c r="G20" s="3"/>
      <c r="H20" s="3">
        <f>ROUND((+H76+H79)/H8,3)</f>
        <v>0.555</v>
      </c>
      <c r="I20" s="3"/>
      <c r="J20" s="3">
        <f>ROUND((+J76+J79)/J8,3)</f>
        <v>0.745</v>
      </c>
      <c r="K20" s="3"/>
      <c r="L20" s="3">
        <f>ROUND((+L76+L79)/L8,3)</f>
        <v>0.651</v>
      </c>
      <c r="M20" s="3"/>
      <c r="N20" s="6">
        <f>AVERAGE(D20,F20,H20,J20,L20)</f>
        <v>0.6098000000000001</v>
      </c>
    </row>
    <row r="21" spans="2:14" ht="15">
      <c r="B21" s="38" t="s">
        <v>108</v>
      </c>
      <c r="D21" s="3">
        <f>ROUND((SUM(D69:D75)+D81)/D8,3)</f>
        <v>0.009</v>
      </c>
      <c r="E21" s="3"/>
      <c r="F21" s="3">
        <f>ROUND((SUM(F69:F75)+F81)/F8,3)</f>
        <v>0.009</v>
      </c>
      <c r="G21" s="3"/>
      <c r="H21" s="3">
        <f>ROUND((SUM(H69:H75)+H81)/H8,3)</f>
        <v>0.009</v>
      </c>
      <c r="I21" s="3"/>
      <c r="J21" s="3">
        <f>ROUND((SUM(J69:J75)+J81)/J8,3)</f>
        <v>0.007</v>
      </c>
      <c r="K21" s="3"/>
      <c r="L21" s="3">
        <f>ROUND((SUM(L69:L75)+L81)/L8,3)</f>
        <v>0.037</v>
      </c>
      <c r="M21" s="3"/>
      <c r="N21" s="6">
        <f>AVERAGE(D21,F21,H21,J21,L21)</f>
        <v>0.014199999999999999</v>
      </c>
    </row>
    <row r="22" spans="2:14" ht="18">
      <c r="B22" s="39" t="s">
        <v>109</v>
      </c>
      <c r="D22" s="4">
        <f>ROUND((D68-D103)/D8,3)</f>
        <v>0.447</v>
      </c>
      <c r="E22" s="3"/>
      <c r="F22" s="4">
        <f>ROUND((F68-F103)/F8,3)</f>
        <v>0.438</v>
      </c>
      <c r="G22" s="3"/>
      <c r="H22" s="4">
        <f>ROUND((H68-H103)/H8,3)</f>
        <v>0.437</v>
      </c>
      <c r="I22" s="3"/>
      <c r="J22" s="4">
        <f>ROUND((J68-J103)/J8,3)</f>
        <v>0.248</v>
      </c>
      <c r="K22" s="3"/>
      <c r="L22" s="4">
        <f>ROUND((L68-L103)/L8,3)</f>
        <v>0.312</v>
      </c>
      <c r="M22" s="3"/>
      <c r="N22" s="9">
        <f>AVERAGE(D22,F22,H22,J22,L22)</f>
        <v>0.3764</v>
      </c>
    </row>
    <row r="23" spans="4:14" ht="15.75" thickBot="1">
      <c r="D23" s="5">
        <f>SUM(D20:D22)</f>
        <v>1</v>
      </c>
      <c r="E23" s="3"/>
      <c r="F23" s="5">
        <f>SUM(F20:F22)</f>
        <v>1.0010000000000001</v>
      </c>
      <c r="G23" s="3"/>
      <c r="H23" s="5">
        <f>SUM(H20:H22)</f>
        <v>1.0010000000000001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1.0004000000000002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0.57</v>
      </c>
      <c r="E25" s="3"/>
      <c r="F25" s="3">
        <f>ROUND((+F76+F79+F80)/F10,3)</f>
        <v>0.565</v>
      </c>
      <c r="G25" s="3"/>
      <c r="H25" s="3">
        <f>ROUND((+H76+H79+H80)/H10,3)</f>
        <v>0.557</v>
      </c>
      <c r="I25" s="3"/>
      <c r="J25" s="3">
        <f>ROUND((+J76+J79+J80)/J10,3)</f>
        <v>0.763</v>
      </c>
      <c r="K25" s="3"/>
      <c r="L25" s="3">
        <f>ROUND((+L76+L79+L80)/L10,3)</f>
        <v>0.685</v>
      </c>
      <c r="M25" s="3"/>
      <c r="N25" s="6">
        <f>AVERAGE(D25,F25,H25,J25,L25)</f>
        <v>0.6279999999999999</v>
      </c>
    </row>
    <row r="26" spans="2:14" ht="15">
      <c r="B26" s="38" t="s">
        <v>108</v>
      </c>
      <c r="D26" s="3">
        <f>ROUND((SUM(D69:D75)+D81)/D10,3)</f>
        <v>0.008</v>
      </c>
      <c r="E26" s="3"/>
      <c r="F26" s="3">
        <f>ROUND((SUM(F69:F75)+F81)/F10,3)</f>
        <v>0.009</v>
      </c>
      <c r="G26" s="3"/>
      <c r="H26" s="3">
        <f>ROUND((SUM(H69:H75)+H81)/H10,3)</f>
        <v>0.009</v>
      </c>
      <c r="I26" s="3"/>
      <c r="J26" s="3">
        <f>ROUND((SUM(J69:J75)+J81)/J10,3)</f>
        <v>0.007</v>
      </c>
      <c r="K26" s="3"/>
      <c r="L26" s="3">
        <f>ROUND((SUM(L69:L75)+L81)/L10,3)</f>
        <v>0.034</v>
      </c>
      <c r="M26" s="3"/>
      <c r="N26" s="6">
        <f>AVERAGE(D26,F26,H26,J26,L26)</f>
        <v>0.0134</v>
      </c>
    </row>
    <row r="27" spans="2:14" ht="18">
      <c r="B27" s="39" t="s">
        <v>109</v>
      </c>
      <c r="D27" s="4">
        <f>ROUND((D68-D103)/D10,3)</f>
        <v>0.421</v>
      </c>
      <c r="E27" s="3"/>
      <c r="F27" s="4">
        <f>ROUND((F68-F103)/F10,3)</f>
        <v>0.427</v>
      </c>
      <c r="G27" s="3"/>
      <c r="H27" s="4">
        <f>ROUND((H68-H103)/H10,3)</f>
        <v>0.434</v>
      </c>
      <c r="I27" s="3"/>
      <c r="J27" s="4">
        <f>ROUND((J68-J103)/J10,3)</f>
        <v>0.23</v>
      </c>
      <c r="K27" s="3"/>
      <c r="L27" s="4">
        <f>ROUND((L68-L103)/L10,3)</f>
        <v>0.281</v>
      </c>
      <c r="M27" s="3"/>
      <c r="N27" s="9">
        <f>AVERAGE(D27,F27,H27,J27,L27)</f>
        <v>0.35860000000000003</v>
      </c>
    </row>
    <row r="28" spans="4:14" ht="15.75" thickBot="1">
      <c r="D28" s="5">
        <f>SUM(D25:D27)</f>
        <v>0.9989999999999999</v>
      </c>
      <c r="E28" s="3"/>
      <c r="F28" s="5">
        <f>SUM(F25:F27)</f>
        <v>1.001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0.091</v>
      </c>
      <c r="E30" s="3"/>
      <c r="F30" s="3">
        <f>ROUND(+F66/(((F68-F103)+(H68-H103))/2),3)</f>
        <v>0.099</v>
      </c>
      <c r="G30" s="3"/>
      <c r="H30" s="3">
        <f>ROUND(+H66/(((H68-H103)+(J68-J103))/2),3)</f>
        <v>0.099</v>
      </c>
      <c r="I30" s="3"/>
      <c r="J30" s="3">
        <f>ROUND(+J66/(((J68-J103)+(L68-L103))/2),3)</f>
        <v>-0.295</v>
      </c>
      <c r="K30" s="3"/>
      <c r="L30" s="3">
        <f>ROUND(+L66/(((L68-L103)+(N68))/2),3)</f>
        <v>0.131</v>
      </c>
      <c r="M30" s="3"/>
      <c r="N30" s="6">
        <f>AVERAGE(D30,F30,H30,J30,L30)</f>
        <v>0.025000000000000012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0.886</v>
      </c>
      <c r="E32" s="3"/>
      <c r="F32" s="3">
        <f>ROUND((+F58-F57)/F56,3)</f>
        <v>0.869</v>
      </c>
      <c r="G32" s="3"/>
      <c r="H32" s="3">
        <f>ROUND((+H58-H57)/H56,3)</f>
        <v>0.861</v>
      </c>
      <c r="I32" s="3"/>
      <c r="J32" s="3">
        <f>ROUND((+J58-J57)/J56,3)</f>
        <v>0.852</v>
      </c>
      <c r="K32" s="3"/>
      <c r="L32" s="3">
        <f>ROUND((+L58-L57)/L56,3)</f>
        <v>0.883</v>
      </c>
      <c r="M32" s="3"/>
      <c r="N32" s="6">
        <f>AVERAGE(D32,F32,H32,J32,L32)</f>
        <v>0.8701999999999999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2.45</v>
      </c>
      <c r="E35" s="8" t="s">
        <v>3</v>
      </c>
      <c r="F35" s="8">
        <f>ROUND(((+F66+F65+F64+F63+F61+F59+F57)/F61),2)</f>
        <v>2.5</v>
      </c>
      <c r="G35" s="8" t="s">
        <v>3</v>
      </c>
      <c r="H35" s="8">
        <f>ROUND(((+H66+H65+H64+H63+H61+H59+H57)/H61),2)</f>
        <v>2.42</v>
      </c>
      <c r="I35" s="8" t="s">
        <v>3</v>
      </c>
      <c r="J35" s="8">
        <f>ROUND(((+J66+J65+J64+J63+J61+J59+J57)/J61),2)</f>
        <v>-1.3</v>
      </c>
      <c r="K35" s="8" t="s">
        <v>3</v>
      </c>
      <c r="L35" s="8">
        <f>ROUND(((+L66+L65+L64+L63+L61+L59+L57)/L61),2)</f>
        <v>2.29</v>
      </c>
      <c r="M35" s="8" t="s">
        <v>3</v>
      </c>
      <c r="N35" s="31">
        <f>AVERAGE(D35,F35,H35,J35,L35)</f>
        <v>1.672</v>
      </c>
      <c r="O35" t="s">
        <v>3</v>
      </c>
    </row>
    <row r="36" spans="2:15" ht="15">
      <c r="B36" t="s">
        <v>21</v>
      </c>
      <c r="D36" s="8">
        <f>ROUND(((+D66+D65+D64+D63+D61)/(D61)),2)</f>
        <v>2.08</v>
      </c>
      <c r="E36" s="8" t="s">
        <v>3</v>
      </c>
      <c r="F36" s="8">
        <f>ROUND(((+F66+F65+F64+F63+F61)/(F61)),2)</f>
        <v>2.15</v>
      </c>
      <c r="G36" s="8" t="s">
        <v>3</v>
      </c>
      <c r="H36" s="8">
        <f>ROUND(((+H66+H65+H64+H63+H61)/(H61)),2)</f>
        <v>2.08</v>
      </c>
      <c r="I36" s="8" t="s">
        <v>3</v>
      </c>
      <c r="J36" s="8">
        <f>ROUND(((+J66+J65+J64+J63+J61)/(J61)),2)</f>
        <v>-0.67</v>
      </c>
      <c r="K36" s="8" t="s">
        <v>3</v>
      </c>
      <c r="L36" s="8">
        <f>ROUND(((+L66+L65+L64+L63+L61)/(L61)),2)</f>
        <v>1.9</v>
      </c>
      <c r="M36" s="8" t="s">
        <v>3</v>
      </c>
      <c r="N36" s="31">
        <f>AVERAGE(D36,F36,H36,J36,L36)</f>
        <v>1.5080000000000002</v>
      </c>
      <c r="O36" t="s">
        <v>3</v>
      </c>
    </row>
    <row r="37" spans="2:15" ht="15">
      <c r="B37" t="s">
        <v>14</v>
      </c>
      <c r="D37" s="8">
        <f>ROUND(((+D66+D65+D64+D63+D61)/(D61+D63+D64+D65)),2)</f>
        <v>2.06</v>
      </c>
      <c r="E37" s="8" t="s">
        <v>3</v>
      </c>
      <c r="F37" s="8">
        <f>ROUND(((+F66+F65+F64+F63+F61)/(F61+F63+F64+F65)),2)</f>
        <v>2.13</v>
      </c>
      <c r="G37" s="8" t="s">
        <v>3</v>
      </c>
      <c r="H37" s="8">
        <f>ROUND(((+H66+H65+H64+H63+H61)/(H61+H63+H64+H65)),2)</f>
        <v>2.06</v>
      </c>
      <c r="I37" s="8" t="s">
        <v>3</v>
      </c>
      <c r="J37" s="8">
        <f>ROUND(((+J66+J65+J64+J63+J61)/(J61+J63+J64+J65)),2)</f>
        <v>-0.67</v>
      </c>
      <c r="K37" s="8" t="s">
        <v>3</v>
      </c>
      <c r="L37" s="8">
        <f>ROUND(((+L66+L65+L64+L63+L61)/(L61+L63+L64+L65)),2)</f>
        <v>1.89</v>
      </c>
      <c r="M37" s="8" t="s">
        <v>3</v>
      </c>
      <c r="N37" s="31">
        <f>AVERAGE(D37,F37,H37,J37,L37)</f>
        <v>1.494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2.36</v>
      </c>
      <c r="E40" s="8" t="s">
        <v>3</v>
      </c>
      <c r="F40" s="8">
        <f>ROUND(((+F66+F65+F64+F63-F62+F61+F59+F57)/F61),2)</f>
        <v>2.37</v>
      </c>
      <c r="G40" s="8" t="s">
        <v>3</v>
      </c>
      <c r="H40" s="8">
        <f>ROUND(((+H66+H65+H64+H63-H62+H61+H59+H57)/H61),2)</f>
        <v>2.32</v>
      </c>
      <c r="I40" s="8" t="s">
        <v>3</v>
      </c>
      <c r="J40" s="8">
        <f>ROUND(((+J66+J65+J64+J63-J62+J61+J59+J57)/J61),2)</f>
        <v>-1.39</v>
      </c>
      <c r="K40" s="8" t="s">
        <v>3</v>
      </c>
      <c r="L40" s="8">
        <f>ROUND(((+L66+L65+L64+L63-L62+L61+L59+L57)/L61),2)</f>
        <v>2.22</v>
      </c>
      <c r="M40" s="8" t="s">
        <v>3</v>
      </c>
      <c r="N40" s="31">
        <f>AVERAGE(D40,F40,H40,J40,L40)</f>
        <v>1.576</v>
      </c>
      <c r="O40" t="s">
        <v>3</v>
      </c>
    </row>
    <row r="41" spans="2:15" ht="15">
      <c r="B41" t="s">
        <v>21</v>
      </c>
      <c r="D41" s="8">
        <f>ROUND(((+D66+D65+D64+D63-D62+D61)/D61),2)</f>
        <v>1.99</v>
      </c>
      <c r="E41" s="8" t="s">
        <v>3</v>
      </c>
      <c r="F41" s="8">
        <f>ROUND(((+F66+F65+F64+F63-F62+F61)/F61),2)</f>
        <v>2.02</v>
      </c>
      <c r="G41" s="8" t="s">
        <v>3</v>
      </c>
      <c r="H41" s="8">
        <f>ROUND(((+H66+H65+H64+H63-H62+H61)/H61),2)</f>
        <v>1.98</v>
      </c>
      <c r="I41" s="8" t="s">
        <v>3</v>
      </c>
      <c r="J41" s="8">
        <f>ROUND(((+J66+J65+J64+J63-J62+J61)/J61),2)</f>
        <v>-0.76</v>
      </c>
      <c r="K41" s="8" t="s">
        <v>3</v>
      </c>
      <c r="L41" s="8">
        <f>ROUND(((+L66+L65+L64+L63-L62+L61)/L61),2)</f>
        <v>1.84</v>
      </c>
      <c r="M41" s="8" t="s">
        <v>3</v>
      </c>
      <c r="N41" s="31">
        <f>AVERAGE(D41,F41,H41,J41,L41)</f>
        <v>1.4140000000000001</v>
      </c>
      <c r="O41" t="s">
        <v>3</v>
      </c>
    </row>
    <row r="42" spans="2:15" ht="15">
      <c r="B42" t="s">
        <v>14</v>
      </c>
      <c r="D42" s="8">
        <f>ROUND(((+D66+D65+D64+D63-D62+D61)/(D61+D63+D64+D65)),2)</f>
        <v>1.97</v>
      </c>
      <c r="E42" s="8" t="s">
        <v>3</v>
      </c>
      <c r="F42" s="8">
        <f>ROUND(((+F66+F65+F64+F63-F62+F61)/(F61+F63+F64+F65)),2)</f>
        <v>2</v>
      </c>
      <c r="G42" s="8" t="s">
        <v>3</v>
      </c>
      <c r="H42" s="8">
        <f>ROUND(((+H66+H65+H64+H63-H62+H61)/(H61+H63+H64+H65)),2)</f>
        <v>1.97</v>
      </c>
      <c r="I42" s="8" t="s">
        <v>3</v>
      </c>
      <c r="J42" s="8">
        <f>ROUND(((+J66+J65+J64+J63-J62+J61)/(J61+J63+J64+J65)),2)</f>
        <v>-0.75</v>
      </c>
      <c r="K42" s="8" t="s">
        <v>3</v>
      </c>
      <c r="L42" s="8">
        <f>ROUND(((+L66+L65+L64+L63-L62+L61)/(L61+L63+L64+L65)),2)</f>
        <v>1.83</v>
      </c>
      <c r="M42" s="8" t="s">
        <v>3</v>
      </c>
      <c r="N42" s="31">
        <f>AVERAGE(D42,F42,H42,J42,L42)</f>
        <v>1.404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0.086</v>
      </c>
      <c r="E45" s="14"/>
      <c r="F45" s="14">
        <f>ROUND(F62/F66,3)</f>
        <v>0.11</v>
      </c>
      <c r="G45" s="14"/>
      <c r="H45" s="14">
        <f>ROUND(H62/H66,3)</f>
        <v>0.09</v>
      </c>
      <c r="I45" s="14"/>
      <c r="J45" s="14">
        <f>ROUND(J62/J66,3)</f>
        <v>-0.05</v>
      </c>
      <c r="K45" s="14"/>
      <c r="L45" s="14">
        <f>ROUND(L62/L66,3)</f>
        <v>0.072</v>
      </c>
      <c r="M45" s="3"/>
      <c r="N45" s="6">
        <f aca="true" t="shared" si="0" ref="N45:N50">AVERAGE(D45,F45,H45,J45,L45)</f>
        <v>0.06160000000000001</v>
      </c>
    </row>
    <row r="46" spans="2:14" ht="15">
      <c r="B46" t="s">
        <v>17</v>
      </c>
      <c r="D46" s="21">
        <f>ROUND((D57+D59)/(D57+D59+D66+D63+D64+D65),3)</f>
        <v>0.258</v>
      </c>
      <c r="E46" s="22"/>
      <c r="F46" s="21">
        <f>ROUND((F57+F59)/(F57+F59+F66+F63+F64+F65),3)</f>
        <v>0.232</v>
      </c>
      <c r="G46" s="22"/>
      <c r="H46" s="21">
        <f>ROUND((H57+H59)/(H57+H59+H66+H63+H64+H65),3)</f>
        <v>0.237</v>
      </c>
      <c r="I46" s="22"/>
      <c r="J46" s="21">
        <f>ROUND((J57+J59)/(J57+J59+J66+J63+J64+J65),3)</f>
        <v>0.274</v>
      </c>
      <c r="K46" s="22"/>
      <c r="L46" s="21">
        <f>ROUND((L57+L59)/(L57+L59+L66+L63+L64+L65),3)</f>
        <v>0.3</v>
      </c>
      <c r="N46" s="6">
        <f t="shared" si="0"/>
        <v>0.2602</v>
      </c>
    </row>
    <row r="47" spans="2:14" ht="18">
      <c r="B47" s="40" t="s">
        <v>115</v>
      </c>
      <c r="D47" s="14">
        <f>ROUND(((+D82+D83+D84+D85+D86-D87+D88-D90-D91)/(+D89-D87)),3)</f>
        <v>0.895</v>
      </c>
      <c r="E47" s="15"/>
      <c r="F47" s="14">
        <f>ROUND(((+F82+F83+F84+F85+F86-F87+F88-F90-F91)/(+F89-F87)),3)</f>
        <v>0.802</v>
      </c>
      <c r="G47" s="15"/>
      <c r="H47" s="14">
        <f>ROUND(((+H82+H83+H84+H85+H86-H87+H88-H90-H91)/(+H89-H87)),3)</f>
        <v>1.157</v>
      </c>
      <c r="I47" s="15"/>
      <c r="J47" s="14">
        <f>ROUND(((+J82+J83+J84+J85+J86-J87+J88-J90-J91)/(+J89-J87)),3)</f>
        <v>0.611</v>
      </c>
      <c r="K47" s="15"/>
      <c r="L47" s="14">
        <f>ROUND(((+L82+L83+L84+L85+L86-L87+L88-L90-L91)/(+L89-L87)),3)</f>
        <v>0.232</v>
      </c>
      <c r="N47" s="6">
        <f t="shared" si="0"/>
        <v>0.7394000000000001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0.206</v>
      </c>
      <c r="E48" s="15"/>
      <c r="F48" s="14">
        <f>ROUND(((+F82+F83+F84+F85+F86-F87+F88)/(AVERAGE(F76,H76)+AVERAGE(F79,H79)+AVERAGE(F80,H80))),3)</f>
        <v>0.191</v>
      </c>
      <c r="G48" s="15"/>
      <c r="H48" s="14">
        <f>ROUND(((+H82+H83+H84+H85+H86-H87+H88)/(AVERAGE(H76,J76)+AVERAGE(H79,J79)+AVERAGE(H80,J80))),3)</f>
        <v>0.123</v>
      </c>
      <c r="I48" s="15"/>
      <c r="J48" s="14">
        <f>ROUND(((+J82+J83+J84+J85+J86-J87+J88)/(AVERAGE(J76,L76)+AVERAGE(J79,L79)+AVERAGE(J80,L80))),3)</f>
        <v>0.123</v>
      </c>
      <c r="K48" s="15"/>
      <c r="L48" s="14">
        <f>ROUND(((+L82+L83+L84+L85+L86-L87+L88)/(AVERAGE(L76,N76)+AVERAGE(L79,N79)+AVERAGE(L80,N80))),3)</f>
        <v>0.137</v>
      </c>
      <c r="N48" s="6">
        <f t="shared" si="0"/>
        <v>0.156</v>
      </c>
    </row>
    <row r="49" spans="2:15" ht="18">
      <c r="B49" s="40" t="s">
        <v>117</v>
      </c>
      <c r="D49" s="32">
        <f>ROUND(((+D82+D83+D84+D85+D86-D87+D88+D92)/D61),2)</f>
        <v>4.13</v>
      </c>
      <c r="E49" t="s">
        <v>3</v>
      </c>
      <c r="F49" s="32">
        <f>ROUND(((+F82+F83+F84+F85+F86-F87+F88+F92)/F61),2)</f>
        <v>3.79</v>
      </c>
      <c r="G49" t="s">
        <v>3</v>
      </c>
      <c r="H49" s="32">
        <f>ROUND(((+H82+H83+H84+H85+H86-H87+H88+H92)/H61),2)</f>
        <v>3.87</v>
      </c>
      <c r="I49" t="s">
        <v>3</v>
      </c>
      <c r="J49" s="32">
        <f>ROUND(((+J82+J83+J84+J85+J86-J87+J88+J92)/J61),2)</f>
        <v>2.62</v>
      </c>
      <c r="K49" t="s">
        <v>3</v>
      </c>
      <c r="L49" s="32">
        <f>ROUND(((+L82+L83+L84+L85+L86-L87+L88+L92)/L61),2)</f>
        <v>2.84</v>
      </c>
      <c r="M49" t="s">
        <v>3</v>
      </c>
      <c r="N49" s="33">
        <f t="shared" si="0"/>
        <v>3.45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4.36</v>
      </c>
      <c r="E50" t="s">
        <v>3</v>
      </c>
      <c r="F50" s="32">
        <f>ROUND(((+F82+F83+F84+F85+F86-F87+F88-F91)/+F90),2)</f>
        <v>4.11</v>
      </c>
      <c r="G50" t="s">
        <v>3</v>
      </c>
      <c r="H50" s="32">
        <f>ROUND(((+H82+H83+H84+H85+H86-H87+H88-H91)/+H90),2)</f>
        <v>4.69</v>
      </c>
      <c r="I50" t="s">
        <v>3</v>
      </c>
      <c r="J50" s="32">
        <f>ROUND(((+J82+J83+J84+J85+J86-J87+J88-J91)/+J90),2)</f>
        <v>3.96</v>
      </c>
      <c r="K50" t="s">
        <v>3</v>
      </c>
      <c r="L50" s="32">
        <f>ROUND(((+L82+L83+L84+L85+L86-L87+L88-L91)/+L90),2)</f>
        <v>3.4</v>
      </c>
      <c r="M50" t="s">
        <v>3</v>
      </c>
      <c r="N50" s="33">
        <f t="shared" si="0"/>
        <v>4.104</v>
      </c>
      <c r="O50" t="s">
        <v>3</v>
      </c>
    </row>
    <row r="52" ht="15">
      <c r="A52" t="s">
        <v>4</v>
      </c>
    </row>
    <row r="54" spans="1:14" ht="15.75">
      <c r="A54" s="23" t="s">
        <v>98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9625.477</v>
      </c>
      <c r="E56" s="26"/>
      <c r="F56" s="26">
        <v>8345.259</v>
      </c>
      <c r="G56" s="26"/>
      <c r="H56" s="26">
        <v>7937.516</v>
      </c>
      <c r="I56" s="26"/>
      <c r="J56" s="26">
        <v>9452.811</v>
      </c>
      <c r="K56" s="26"/>
      <c r="L56" s="26">
        <v>14811.134</v>
      </c>
      <c r="M56" s="26"/>
      <c r="N56" s="26">
        <v>11409.082</v>
      </c>
    </row>
    <row r="57" spans="1:14" ht="15">
      <c r="A57" s="24" t="s">
        <v>23</v>
      </c>
      <c r="B57" s="24"/>
      <c r="C57" s="24"/>
      <c r="D57" s="26">
        <v>173.539</v>
      </c>
      <c r="E57" s="26"/>
      <c r="F57" s="26">
        <v>159.586</v>
      </c>
      <c r="G57" s="26"/>
      <c r="H57" s="26">
        <v>158.642</v>
      </c>
      <c r="I57" s="26"/>
      <c r="J57" s="26">
        <v>-627.985</v>
      </c>
      <c r="K57" s="26"/>
      <c r="L57" s="26">
        <v>336.723</v>
      </c>
      <c r="M57" s="26"/>
      <c r="N57" s="26">
        <v>304.865</v>
      </c>
    </row>
    <row r="58" spans="1:14" ht="15">
      <c r="A58" s="24" t="s">
        <v>24</v>
      </c>
      <c r="B58" s="24"/>
      <c r="C58" s="24"/>
      <c r="D58" s="26">
        <v>8706.297</v>
      </c>
      <c r="E58" s="26"/>
      <c r="F58" s="26">
        <v>7414.004</v>
      </c>
      <c r="G58" s="26"/>
      <c r="H58" s="26">
        <v>6991.872</v>
      </c>
      <c r="I58" s="26"/>
      <c r="J58" s="26">
        <v>7430.207</v>
      </c>
      <c r="K58" s="26"/>
      <c r="L58" s="26">
        <v>13421.979</v>
      </c>
      <c r="M58" s="26"/>
      <c r="N58" s="26">
        <v>10325.521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941.664</v>
      </c>
      <c r="E60" s="26"/>
      <c r="F60" s="26">
        <v>962.086</v>
      </c>
      <c r="G60" s="26"/>
      <c r="H60" s="26">
        <v>962.322</v>
      </c>
      <c r="I60" s="26"/>
      <c r="J60" s="26">
        <v>-760.361</v>
      </c>
      <c r="K60" s="26"/>
      <c r="L60" s="26">
        <v>1678.386</v>
      </c>
      <c r="M60" s="26"/>
      <c r="N60" s="26">
        <v>1282.382</v>
      </c>
    </row>
    <row r="61" spans="1:14" ht="15">
      <c r="A61" s="24" t="s">
        <v>27</v>
      </c>
      <c r="B61" s="24"/>
      <c r="C61" s="24"/>
      <c r="D61" s="26">
        <v>463.37</v>
      </c>
      <c r="E61" s="26"/>
      <c r="F61" s="26">
        <v>458.971</v>
      </c>
      <c r="G61" s="26"/>
      <c r="H61" s="26">
        <v>472.302</v>
      </c>
      <c r="I61" s="26"/>
      <c r="J61" s="26">
        <v>993.27</v>
      </c>
      <c r="K61" s="26"/>
      <c r="L61" s="26">
        <v>870.37</v>
      </c>
      <c r="M61" s="26"/>
      <c r="N61" s="26">
        <v>719.953</v>
      </c>
    </row>
    <row r="62" spans="1:14" ht="15">
      <c r="A62" s="24" t="s">
        <v>28</v>
      </c>
      <c r="B62" s="24"/>
      <c r="C62" s="24"/>
      <c r="D62" s="26">
        <v>42.371</v>
      </c>
      <c r="E62" s="26"/>
      <c r="F62" s="26">
        <v>57.462</v>
      </c>
      <c r="G62" s="26"/>
      <c r="H62" s="26">
        <v>45.338</v>
      </c>
      <c r="I62" s="26"/>
      <c r="J62" s="26">
        <v>83</v>
      </c>
      <c r="K62" s="26"/>
      <c r="L62" s="26">
        <v>56</v>
      </c>
      <c r="M62" s="26"/>
      <c r="N62" s="26">
        <v>20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4.241</v>
      </c>
      <c r="E64" s="26"/>
      <c r="F64" s="26">
        <v>4.241</v>
      </c>
      <c r="G64" s="26"/>
      <c r="H64" s="26">
        <v>4.241</v>
      </c>
      <c r="I64" s="26"/>
      <c r="J64" s="26">
        <v>4.241</v>
      </c>
      <c r="K64" s="26"/>
      <c r="L64" s="26">
        <v>4.241</v>
      </c>
      <c r="M64" s="26"/>
      <c r="N64" s="26">
        <v>4.241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494.797</v>
      </c>
      <c r="E66" s="26"/>
      <c r="F66" s="26">
        <v>522.688</v>
      </c>
      <c r="G66" s="26"/>
      <c r="H66" s="26">
        <v>505.779</v>
      </c>
      <c r="I66" s="26"/>
      <c r="J66" s="26">
        <v>-1665.611</v>
      </c>
      <c r="K66" s="26"/>
      <c r="L66" s="26">
        <v>780.438</v>
      </c>
      <c r="M66" s="26"/>
      <c r="N66" s="26">
        <v>541.547</v>
      </c>
    </row>
    <row r="67" spans="1:14" ht="15">
      <c r="A67" s="24" t="s">
        <v>33</v>
      </c>
      <c r="B67" s="24"/>
      <c r="C67" s="24"/>
      <c r="D67" s="26">
        <v>1.23</v>
      </c>
      <c r="E67" s="26"/>
      <c r="F67" s="26">
        <v>1.31</v>
      </c>
      <c r="G67" s="26"/>
      <c r="H67" s="26">
        <v>1.27</v>
      </c>
      <c r="I67" s="26"/>
      <c r="J67" s="26">
        <v>-4.36</v>
      </c>
      <c r="K67" s="26"/>
      <c r="L67" s="26">
        <v>2.28</v>
      </c>
      <c r="M67" s="26"/>
      <c r="N67" s="26">
        <v>1.6</v>
      </c>
    </row>
    <row r="68" spans="1:14" ht="15">
      <c r="A68" s="24" t="s">
        <v>34</v>
      </c>
      <c r="B68" s="24"/>
      <c r="C68" s="24"/>
      <c r="D68" s="26">
        <v>5395.255</v>
      </c>
      <c r="E68" s="26"/>
      <c r="F68" s="26">
        <v>5202.918</v>
      </c>
      <c r="G68" s="26"/>
      <c r="H68" s="26">
        <v>5166.44</v>
      </c>
      <c r="I68" s="26"/>
      <c r="J68" s="26">
        <v>4664.984</v>
      </c>
      <c r="K68" s="26"/>
      <c r="L68" s="26">
        <v>6194.477</v>
      </c>
      <c r="M68" s="26"/>
      <c r="N68" s="26">
        <v>5561.784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104.98</v>
      </c>
      <c r="E71" s="26"/>
      <c r="F71" s="26">
        <v>104.98</v>
      </c>
      <c r="G71" s="26"/>
      <c r="H71" s="26">
        <v>104.98</v>
      </c>
      <c r="I71" s="26"/>
      <c r="J71" s="26">
        <v>104.98</v>
      </c>
      <c r="K71" s="26"/>
      <c r="L71" s="26">
        <v>104.98</v>
      </c>
      <c r="M71" s="26"/>
      <c r="N71" s="26">
        <v>104.98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0.34</v>
      </c>
      <c r="K72" s="26"/>
      <c r="L72" s="26">
        <v>0.34</v>
      </c>
      <c r="M72" s="26"/>
      <c r="N72" s="26">
        <v>0.34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3.547</v>
      </c>
      <c r="E75" s="26"/>
      <c r="F75" s="26">
        <v>3.22</v>
      </c>
      <c r="G75" s="26"/>
      <c r="H75" s="26">
        <v>0.281</v>
      </c>
      <c r="I75" s="26"/>
      <c r="J75" s="26">
        <v>34.762</v>
      </c>
      <c r="K75" s="26"/>
      <c r="L75" s="26">
        <v>654.67</v>
      </c>
      <c r="M75" s="26"/>
      <c r="N75" s="26">
        <v>277.335</v>
      </c>
    </row>
    <row r="76" spans="1:14" ht="15">
      <c r="A76" s="24" t="s">
        <v>42</v>
      </c>
      <c r="B76" s="24"/>
      <c r="C76" s="24"/>
      <c r="D76" s="26">
        <v>5897.789</v>
      </c>
      <c r="E76" s="26"/>
      <c r="F76" s="26">
        <v>6493.02</v>
      </c>
      <c r="G76" s="26"/>
      <c r="H76" s="26">
        <v>6518.853</v>
      </c>
      <c r="I76" s="26"/>
      <c r="J76" s="26">
        <v>7044.248</v>
      </c>
      <c r="K76" s="26"/>
      <c r="L76" s="26">
        <v>12611.516</v>
      </c>
      <c r="M76" s="26"/>
      <c r="N76" s="26">
        <v>8077.441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11401.571</v>
      </c>
      <c r="E78" s="26"/>
      <c r="F78" s="26">
        <v>11804.138</v>
      </c>
      <c r="G78" s="26"/>
      <c r="H78" s="26">
        <v>11790.554</v>
      </c>
      <c r="I78" s="26"/>
      <c r="J78" s="26">
        <v>11849.314</v>
      </c>
      <c r="K78" s="26"/>
      <c r="L78" s="26">
        <v>19565.983</v>
      </c>
      <c r="M78" s="26"/>
      <c r="N78" s="26">
        <v>14021.88</v>
      </c>
    </row>
    <row r="79" spans="1:14" ht="15">
      <c r="A79" s="24" t="s">
        <v>45</v>
      </c>
      <c r="B79" s="24"/>
      <c r="C79" s="24"/>
      <c r="D79" s="26">
        <v>835.495</v>
      </c>
      <c r="E79" s="26"/>
      <c r="F79" s="26">
        <v>223.655</v>
      </c>
      <c r="G79" s="26"/>
      <c r="H79" s="26">
        <v>159.955</v>
      </c>
      <c r="I79" s="26"/>
      <c r="J79" s="26">
        <v>7756.261</v>
      </c>
      <c r="K79" s="26"/>
      <c r="L79" s="26">
        <v>682.207</v>
      </c>
      <c r="M79" s="26"/>
      <c r="N79" s="26">
        <v>603.611</v>
      </c>
    </row>
    <row r="80" spans="1:14" ht="15">
      <c r="A80" s="24" t="s">
        <v>46</v>
      </c>
      <c r="B80" s="24"/>
      <c r="C80" s="24"/>
      <c r="D80" s="26">
        <v>746.12</v>
      </c>
      <c r="E80" s="26"/>
      <c r="F80" s="26">
        <v>312.3</v>
      </c>
      <c r="G80" s="26"/>
      <c r="H80" s="26">
        <v>58.563</v>
      </c>
      <c r="I80" s="26"/>
      <c r="J80" s="26">
        <v>1541.963</v>
      </c>
      <c r="K80" s="26"/>
      <c r="L80" s="26">
        <v>2224.812</v>
      </c>
      <c r="M80" s="26"/>
      <c r="N80" s="26">
        <v>1475.072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499.038</v>
      </c>
      <c r="E82" s="26"/>
      <c r="F82" s="26">
        <v>526.929</v>
      </c>
      <c r="G82" s="26"/>
      <c r="H82" s="26">
        <v>510.02</v>
      </c>
      <c r="I82" s="26"/>
      <c r="J82" s="26">
        <v>-1661.37</v>
      </c>
      <c r="K82" s="26"/>
      <c r="L82" s="26">
        <v>784.679</v>
      </c>
      <c r="M82" s="26"/>
      <c r="N82" s="26">
        <v>545.788</v>
      </c>
    </row>
    <row r="83" spans="1:14" ht="15">
      <c r="A83" s="24" t="s">
        <v>49</v>
      </c>
      <c r="B83" s="24"/>
      <c r="C83" s="24"/>
      <c r="D83" s="26">
        <v>827.404</v>
      </c>
      <c r="E83" s="26"/>
      <c r="F83" s="26">
        <v>784.84</v>
      </c>
      <c r="G83" s="26"/>
      <c r="H83" s="26">
        <v>829.933</v>
      </c>
      <c r="I83" s="26"/>
      <c r="J83" s="26">
        <v>1077.169</v>
      </c>
      <c r="K83" s="26"/>
      <c r="L83" s="26">
        <v>987.483</v>
      </c>
      <c r="M83" s="26"/>
      <c r="N83" s="26">
        <v>873.371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205.058</v>
      </c>
      <c r="E85" s="26"/>
      <c r="F85" s="26">
        <v>45.488</v>
      </c>
      <c r="G85" s="26"/>
      <c r="H85" s="26">
        <v>113.985</v>
      </c>
      <c r="I85" s="26"/>
      <c r="J85" s="26">
        <v>-781.531</v>
      </c>
      <c r="K85" s="26"/>
      <c r="L85" s="26">
        <v>11.19</v>
      </c>
      <c r="M85" s="26"/>
      <c r="N85" s="26">
        <v>62.716</v>
      </c>
    </row>
    <row r="86" spans="1:14" ht="15">
      <c r="A86" s="24" t="s">
        <v>52</v>
      </c>
      <c r="B86" s="24"/>
      <c r="C86" s="24"/>
      <c r="D86" s="26">
        <v>-11.62</v>
      </c>
      <c r="E86" s="26"/>
      <c r="F86" s="26">
        <v>-12.189</v>
      </c>
      <c r="G86" s="26"/>
      <c r="H86" s="26">
        <v>-12.499</v>
      </c>
      <c r="I86" s="26"/>
      <c r="J86" s="26">
        <v>-13.272</v>
      </c>
      <c r="K86" s="26"/>
      <c r="L86" s="26">
        <v>-12.867</v>
      </c>
      <c r="M86" s="26"/>
      <c r="N86" s="26">
        <v>-15.295</v>
      </c>
    </row>
    <row r="87" spans="1:14" ht="15">
      <c r="A87" s="24" t="s">
        <v>53</v>
      </c>
      <c r="B87" s="24"/>
      <c r="C87" s="24"/>
      <c r="D87" s="26">
        <v>21.627</v>
      </c>
      <c r="E87" s="26"/>
      <c r="F87" s="26">
        <v>33.648</v>
      </c>
      <c r="G87" s="26"/>
      <c r="H87" s="26">
        <v>25.338</v>
      </c>
      <c r="I87" s="26"/>
      <c r="J87" s="26">
        <v>7.81</v>
      </c>
      <c r="K87" s="26"/>
      <c r="L87" s="26">
        <v>6.829</v>
      </c>
      <c r="M87" s="26"/>
      <c r="N87" s="26">
        <v>-3.848</v>
      </c>
    </row>
    <row r="88" spans="1:14" ht="15">
      <c r="A88" s="24" t="s">
        <v>69</v>
      </c>
      <c r="B88" s="24"/>
      <c r="C88" s="24"/>
      <c r="D88" s="26">
        <v>-1.036</v>
      </c>
      <c r="E88" s="26"/>
      <c r="F88" s="26">
        <v>5.794</v>
      </c>
      <c r="G88" s="26"/>
      <c r="H88" s="26">
        <v>6.902</v>
      </c>
      <c r="I88" s="26"/>
      <c r="J88" s="26">
        <v>3350.105</v>
      </c>
      <c r="K88" s="26"/>
      <c r="L88" s="26">
        <v>-1.684</v>
      </c>
      <c r="M88" s="26"/>
      <c r="N88" s="26">
        <v>115.361</v>
      </c>
    </row>
    <row r="89" spans="1:14" ht="15">
      <c r="A89" s="24" t="s">
        <v>54</v>
      </c>
      <c r="B89" s="24"/>
      <c r="C89" s="24"/>
      <c r="D89" s="26">
        <v>1311.444</v>
      </c>
      <c r="E89" s="26"/>
      <c r="F89" s="26">
        <v>1276.45</v>
      </c>
      <c r="G89" s="26"/>
      <c r="H89" s="26">
        <v>993.227</v>
      </c>
      <c r="I89" s="26"/>
      <c r="J89" s="26">
        <v>2408.942</v>
      </c>
      <c r="K89" s="26"/>
      <c r="L89" s="26">
        <v>5365.78</v>
      </c>
      <c r="M89" s="26"/>
      <c r="N89" s="26">
        <v>3181.103</v>
      </c>
    </row>
    <row r="90" spans="1:14" ht="15">
      <c r="A90" s="24" t="s">
        <v>55</v>
      </c>
      <c r="B90" s="24"/>
      <c r="C90" s="24"/>
      <c r="D90" s="26">
        <v>343.092</v>
      </c>
      <c r="E90" s="26"/>
      <c r="F90" s="26">
        <v>320.444</v>
      </c>
      <c r="G90" s="26"/>
      <c r="H90" s="26">
        <v>303.316</v>
      </c>
      <c r="I90" s="26"/>
      <c r="J90" s="26">
        <v>496.375</v>
      </c>
      <c r="K90" s="26"/>
      <c r="L90" s="26">
        <v>518.894</v>
      </c>
      <c r="M90" s="26"/>
      <c r="N90" s="26">
        <v>494.992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417.016</v>
      </c>
      <c r="E92" s="26"/>
      <c r="F92" s="26">
        <v>423.673</v>
      </c>
      <c r="G92" s="26"/>
      <c r="H92" s="26">
        <v>402.506</v>
      </c>
      <c r="I92" s="26"/>
      <c r="J92" s="26">
        <v>640.628</v>
      </c>
      <c r="K92" s="26"/>
      <c r="L92" s="26">
        <v>708.56</v>
      </c>
      <c r="M92" s="26"/>
      <c r="N92" s="26">
        <v>610.584</v>
      </c>
    </row>
    <row r="93" spans="1:14" ht="15">
      <c r="A93" s="24" t="s">
        <v>58</v>
      </c>
      <c r="B93" s="24"/>
      <c r="C93" s="24"/>
      <c r="D93" s="26">
        <v>10.625</v>
      </c>
      <c r="E93" s="26"/>
      <c r="F93" s="26">
        <v>-355.639</v>
      </c>
      <c r="G93" s="26"/>
      <c r="H93" s="26">
        <v>-6.379</v>
      </c>
      <c r="I93" s="26"/>
      <c r="J93" s="26">
        <v>24.935</v>
      </c>
      <c r="K93" s="26"/>
      <c r="L93" s="26">
        <v>327.018</v>
      </c>
      <c r="M93" s="26"/>
      <c r="N93" s="26">
        <v>216.087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343.234</v>
      </c>
      <c r="E96" s="26"/>
      <c r="F96" s="26">
        <v>323.742</v>
      </c>
      <c r="G96" s="26"/>
      <c r="H96" s="26">
        <v>299.127</v>
      </c>
      <c r="I96" s="26"/>
      <c r="J96" s="26">
        <v>437.113</v>
      </c>
      <c r="K96" s="26"/>
      <c r="L96" s="26">
        <v>516.515</v>
      </c>
      <c r="M96" s="26"/>
      <c r="N96" s="26">
        <v>492.183</v>
      </c>
    </row>
    <row r="97" spans="1:14" ht="15">
      <c r="A97" s="24" t="s">
        <v>60</v>
      </c>
      <c r="B97" s="24"/>
      <c r="C97" s="24"/>
      <c r="D97" s="26">
        <v>0.853</v>
      </c>
      <c r="E97" s="26"/>
      <c r="F97" s="26">
        <v>0.81</v>
      </c>
      <c r="G97" s="26"/>
      <c r="H97" s="26">
        <v>0.75</v>
      </c>
      <c r="I97" s="26"/>
      <c r="J97" s="26">
        <v>1.125</v>
      </c>
      <c r="K97" s="26"/>
      <c r="L97" s="26">
        <v>1.5</v>
      </c>
      <c r="M97" s="26"/>
      <c r="N97" s="26">
        <v>1.482</v>
      </c>
    </row>
    <row r="98" spans="1:14" ht="15">
      <c r="A98" s="24" t="s">
        <v>61</v>
      </c>
      <c r="B98" s="24"/>
      <c r="C98" s="24"/>
      <c r="D98" s="26">
        <v>0.845</v>
      </c>
      <c r="E98" s="26"/>
      <c r="F98" s="26">
        <v>0.79</v>
      </c>
      <c r="G98" s="26"/>
      <c r="H98" s="26">
        <v>0.75</v>
      </c>
      <c r="I98" s="26"/>
      <c r="J98" s="26">
        <v>1.313</v>
      </c>
      <c r="K98" s="26"/>
      <c r="L98" s="26">
        <v>1.5</v>
      </c>
      <c r="M98" s="26"/>
      <c r="N98" s="26">
        <v>1.469</v>
      </c>
    </row>
    <row r="99" spans="1:14" ht="15">
      <c r="A99" s="24" t="s">
        <v>62</v>
      </c>
      <c r="B99" s="24"/>
      <c r="C99" s="24"/>
      <c r="D99" s="26">
        <v>20.19</v>
      </c>
      <c r="E99" s="26"/>
      <c r="F99" s="26">
        <v>18.78</v>
      </c>
      <c r="G99" s="26"/>
      <c r="H99" s="26">
        <v>17.4</v>
      </c>
      <c r="I99" s="26"/>
      <c r="J99" s="26">
        <v>28.49</v>
      </c>
      <c r="K99" s="26"/>
      <c r="L99" s="26">
        <v>31.85</v>
      </c>
      <c r="M99" s="26"/>
      <c r="N99" s="26">
        <v>30</v>
      </c>
    </row>
    <row r="100" spans="1:14" ht="15">
      <c r="A100" s="24" t="s">
        <v>63</v>
      </c>
      <c r="B100" s="24"/>
      <c r="C100" s="24"/>
      <c r="D100" s="26">
        <v>16.5</v>
      </c>
      <c r="E100" s="26"/>
      <c r="F100" s="26">
        <v>15.48</v>
      </c>
      <c r="G100" s="26"/>
      <c r="H100" s="26">
        <v>10.4</v>
      </c>
      <c r="I100" s="26"/>
      <c r="J100" s="26">
        <v>5.12</v>
      </c>
      <c r="K100" s="26"/>
      <c r="L100" s="26">
        <v>24.188</v>
      </c>
      <c r="M100" s="26"/>
      <c r="N100" s="26">
        <v>16.125</v>
      </c>
    </row>
    <row r="101" spans="1:14" ht="15">
      <c r="A101" s="24" t="s">
        <v>64</v>
      </c>
      <c r="B101" s="24"/>
      <c r="C101" s="24"/>
      <c r="D101" s="26">
        <v>18.46</v>
      </c>
      <c r="E101" s="26"/>
      <c r="F101" s="26">
        <v>18.2</v>
      </c>
      <c r="G101" s="26"/>
      <c r="H101" s="26">
        <v>16.98</v>
      </c>
      <c r="I101" s="26"/>
      <c r="J101" s="26">
        <v>11</v>
      </c>
      <c r="K101" s="26"/>
      <c r="L101" s="26">
        <v>27.74</v>
      </c>
      <c r="M101" s="26"/>
      <c r="N101" s="26">
        <v>29.063</v>
      </c>
    </row>
    <row r="102" spans="1:14" ht="15">
      <c r="A102" s="24" t="s">
        <v>65</v>
      </c>
      <c r="B102" s="24"/>
      <c r="C102" s="24"/>
      <c r="D102" s="26">
        <v>403.387</v>
      </c>
      <c r="E102" s="26"/>
      <c r="F102" s="26">
        <v>400.462</v>
      </c>
      <c r="G102" s="26"/>
      <c r="H102" s="26">
        <v>398.965</v>
      </c>
      <c r="I102" s="26"/>
      <c r="J102" s="26">
        <v>398.714</v>
      </c>
      <c r="K102" s="26"/>
      <c r="L102" s="26">
        <v>345.801</v>
      </c>
      <c r="M102" s="26"/>
      <c r="N102" s="26">
        <v>340.834</v>
      </c>
    </row>
    <row r="103" spans="1:14" ht="15">
      <c r="A103" s="24" t="s">
        <v>106</v>
      </c>
      <c r="B103" s="24"/>
      <c r="C103" s="24"/>
      <c r="D103" s="26">
        <v>-132.061</v>
      </c>
      <c r="E103" s="26"/>
      <c r="F103" s="26">
        <v>-105.934</v>
      </c>
      <c r="G103" s="26"/>
      <c r="H103" s="26">
        <v>-90.136</v>
      </c>
      <c r="I103" s="26"/>
      <c r="J103" s="26">
        <v>-269.01</v>
      </c>
      <c r="K103" s="26"/>
      <c r="L103" s="26">
        <v>-179.454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1.23</v>
      </c>
      <c r="F105" s="18">
        <f>F67/F94</f>
        <v>1.31</v>
      </c>
      <c r="H105" s="18">
        <f>H67/H94</f>
        <v>1.27</v>
      </c>
      <c r="J105" s="18">
        <f>J67/J94</f>
        <v>-4.36</v>
      </c>
      <c r="L105" s="18">
        <f>L67/L94</f>
        <v>2.28</v>
      </c>
      <c r="N105" s="18">
        <f>N67/N94</f>
        <v>1.6</v>
      </c>
    </row>
    <row r="106" spans="2:14" ht="15">
      <c r="B106" t="s">
        <v>60</v>
      </c>
      <c r="D106" s="18">
        <f>D97/D94</f>
        <v>0.853</v>
      </c>
      <c r="F106" s="18">
        <f>F97/F94</f>
        <v>0.81</v>
      </c>
      <c r="H106" s="18">
        <f>H97/H94</f>
        <v>0.75</v>
      </c>
      <c r="J106" s="18">
        <f>J97/J94</f>
        <v>1.125</v>
      </c>
      <c r="L106" s="18">
        <f>L97/L94</f>
        <v>1.5</v>
      </c>
      <c r="N106" s="18">
        <f>N97/N94</f>
        <v>1.482</v>
      </c>
    </row>
    <row r="107" spans="2:14" ht="15">
      <c r="B107" t="s">
        <v>61</v>
      </c>
      <c r="D107" s="18">
        <f>D98/D94</f>
        <v>0.845</v>
      </c>
      <c r="F107" s="18">
        <f>F98/F94</f>
        <v>0.79</v>
      </c>
      <c r="H107" s="18">
        <f>H98/H94</f>
        <v>0.75</v>
      </c>
      <c r="J107" s="18">
        <f>J98/J94</f>
        <v>1.313</v>
      </c>
      <c r="L107" s="18">
        <f>L98/L94</f>
        <v>1.5</v>
      </c>
      <c r="N107" s="18">
        <f>N98/N94</f>
        <v>1.469</v>
      </c>
    </row>
    <row r="108" spans="2:14" ht="15">
      <c r="B108" t="s">
        <v>62</v>
      </c>
      <c r="D108" s="18">
        <f>D99/D94</f>
        <v>20.19</v>
      </c>
      <c r="F108" s="18">
        <f>F99/F94</f>
        <v>18.78</v>
      </c>
      <c r="H108" s="18">
        <f>H99/H94</f>
        <v>17.4</v>
      </c>
      <c r="J108" s="18">
        <f>J99/J94</f>
        <v>28.49</v>
      </c>
      <c r="L108" s="18">
        <f>L99/L94</f>
        <v>31.85</v>
      </c>
      <c r="N108" s="18">
        <f>N99/N94</f>
        <v>30</v>
      </c>
    </row>
    <row r="109" spans="2:14" ht="15">
      <c r="B109" t="s">
        <v>63</v>
      </c>
      <c r="D109" s="18">
        <f>D100/D94</f>
        <v>16.5</v>
      </c>
      <c r="F109" s="18">
        <f>F100/F94</f>
        <v>15.48</v>
      </c>
      <c r="H109" s="18">
        <f>H100/H94</f>
        <v>10.4</v>
      </c>
      <c r="J109" s="18">
        <f>J100/J94</f>
        <v>5.12</v>
      </c>
      <c r="L109" s="18">
        <f>L100/L94</f>
        <v>24.188</v>
      </c>
      <c r="N109" s="18">
        <f>N100/N94</f>
        <v>16.125</v>
      </c>
    </row>
    <row r="110" spans="2:14" ht="15">
      <c r="B110" t="s">
        <v>64</v>
      </c>
      <c r="D110" s="18">
        <f>D101/D94</f>
        <v>18.46</v>
      </c>
      <c r="F110" s="18">
        <f>F101/F94</f>
        <v>18.2</v>
      </c>
      <c r="H110" s="18">
        <f>H101/H94</f>
        <v>16.98</v>
      </c>
      <c r="J110" s="18">
        <f>J101/J94</f>
        <v>11</v>
      </c>
      <c r="L110" s="18">
        <f>L101/L94</f>
        <v>27.74</v>
      </c>
      <c r="N110" s="18">
        <f>N101/N94</f>
        <v>29.063</v>
      </c>
    </row>
    <row r="111" spans="2:14" ht="15">
      <c r="B111" t="s">
        <v>65</v>
      </c>
      <c r="D111" s="19">
        <f>D102*D94</f>
        <v>403.387</v>
      </c>
      <c r="E111" s="19"/>
      <c r="F111" s="19">
        <f>F102*F94</f>
        <v>400.462</v>
      </c>
      <c r="G111" s="19"/>
      <c r="H111" s="19">
        <f>H102*H94</f>
        <v>398.965</v>
      </c>
      <c r="I111" s="19"/>
      <c r="J111" s="19">
        <f>J102*J94</f>
        <v>398.714</v>
      </c>
      <c r="K111" s="19"/>
      <c r="L111" s="19">
        <f>L102*L94</f>
        <v>345.801</v>
      </c>
      <c r="M111" s="19"/>
      <c r="N111" s="19">
        <f>N102*N94</f>
        <v>340.834</v>
      </c>
    </row>
    <row r="112" spans="2:14" ht="15">
      <c r="B112" t="s">
        <v>66</v>
      </c>
      <c r="D112" s="18">
        <f>ROUND(D68/D111,2)</f>
        <v>13.37</v>
      </c>
      <c r="F112" s="18">
        <f>ROUND(F68/F111,2)</f>
        <v>12.99</v>
      </c>
      <c r="H112" s="18">
        <f>ROUND(H68/H111,2)</f>
        <v>12.95</v>
      </c>
      <c r="J112" s="18">
        <f>ROUND(J68/J111,2)</f>
        <v>11.7</v>
      </c>
      <c r="L112" s="18">
        <f>ROUND(L68/L111,2)</f>
        <v>17.91</v>
      </c>
      <c r="N112" s="18">
        <f>ROUND(N68/N111,2)</f>
        <v>16.32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3"/>
  <rowBreaks count="1" manualBreakCount="1"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bestFit="1" customWidth="1"/>
    <col min="11" max="11" width="3.77734375" style="0" customWidth="1"/>
    <col min="12" max="12" width="10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AMERICAN ELECTRIC POWER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21653</v>
      </c>
      <c r="F8" s="41">
        <f>F78+F79+F81-F103</f>
        <v>21516</v>
      </c>
      <c r="H8" s="41">
        <f>H78+H79+H81-H103</f>
        <v>22720</v>
      </c>
      <c r="J8" s="41">
        <f>J78+J79+J81-J103</f>
        <v>19622</v>
      </c>
      <c r="L8" s="41">
        <f>L78+L79+L81-L103</f>
        <v>22086</v>
      </c>
    </row>
    <row r="9" spans="2:12" ht="15">
      <c r="B9" t="s">
        <v>5</v>
      </c>
      <c r="D9" s="12">
        <f>D80</f>
        <v>10</v>
      </c>
      <c r="F9" s="12">
        <f>F80</f>
        <v>23</v>
      </c>
      <c r="H9" s="12">
        <f>H80</f>
        <v>326</v>
      </c>
      <c r="J9" s="12">
        <f>J80</f>
        <v>3164</v>
      </c>
      <c r="L9" s="12">
        <f>L80</f>
        <v>3155</v>
      </c>
    </row>
    <row r="10" spans="2:12" ht="15.75" thickBot="1">
      <c r="B10" t="s">
        <v>7</v>
      </c>
      <c r="D10" s="13">
        <f>D8+D9</f>
        <v>21663</v>
      </c>
      <c r="F10" s="13">
        <f>F8+F9</f>
        <v>21539</v>
      </c>
      <c r="H10" s="13">
        <f>H8+H9</f>
        <v>23046</v>
      </c>
      <c r="J10" s="13">
        <f>J8+J9</f>
        <v>22786</v>
      </c>
      <c r="L10" s="13">
        <f>L8+L9</f>
        <v>25241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14</v>
      </c>
      <c r="E13" s="8" t="s">
        <v>3</v>
      </c>
      <c r="F13" s="36">
        <f>ROUND(AVERAGE(F108:F109)/F105,0)</f>
        <v>11</v>
      </c>
      <c r="G13" s="8" t="s">
        <v>3</v>
      </c>
      <c r="H13" s="36">
        <f>ROUND(AVERAGE(H108:H109)/H105,0)</f>
        <v>19</v>
      </c>
      <c r="I13" s="8" t="s">
        <v>3</v>
      </c>
      <c r="J13" s="36"/>
      <c r="K13" s="8" t="s">
        <v>3</v>
      </c>
      <c r="L13" s="36">
        <f>ROUND(AVERAGE(L108:L109)/L105,0)</f>
        <v>15</v>
      </c>
      <c r="M13" s="8" t="s">
        <v>3</v>
      </c>
      <c r="N13" s="37">
        <f>AVERAGE(D13,F13,H13,J13,L13)</f>
        <v>14.75</v>
      </c>
      <c r="O13" s="8" t="s">
        <v>3</v>
      </c>
    </row>
    <row r="14" spans="2:14" ht="15">
      <c r="B14" t="s">
        <v>20</v>
      </c>
      <c r="D14" s="3">
        <f>ROUND(AVERAGE(D108:D109)/AVERAGE(D112,F112),3)</f>
        <v>1.638</v>
      </c>
      <c r="E14" s="3"/>
      <c r="F14" s="3">
        <f>ROUND(AVERAGE(F108:F109)/AVERAGE(F112,H112),3)</f>
        <v>1.545</v>
      </c>
      <c r="G14" s="3"/>
      <c r="H14" s="3">
        <f>ROUND(AVERAGE(H108:H109)/AVERAGE(H112,J112),3)</f>
        <v>1.239</v>
      </c>
      <c r="I14" s="3"/>
      <c r="J14" s="3">
        <f>ROUND(AVERAGE(J108:J109)/AVERAGE(J112,L112),3)</f>
        <v>1.377</v>
      </c>
      <c r="K14" s="3"/>
      <c r="L14" s="3">
        <f>ROUND(AVERAGE(L108:L109)/AVERAGE(L112,N112),3)</f>
        <v>1.789</v>
      </c>
      <c r="M14" s="3"/>
      <c r="N14" s="6">
        <f>AVERAGE(D14,F14,H14,J14,L14)</f>
        <v>1.5175999999999998</v>
      </c>
    </row>
    <row r="15" spans="2:14" ht="15">
      <c r="B15" t="s">
        <v>9</v>
      </c>
      <c r="D15" s="3">
        <f>ROUND(D106/AVERAGE(D108:D109),3)</f>
        <v>0.039</v>
      </c>
      <c r="E15" s="3"/>
      <c r="F15" s="3">
        <f>ROUND(F106/AVERAGE(F108:F109),3)</f>
        <v>0.044</v>
      </c>
      <c r="G15" s="3"/>
      <c r="H15" s="3">
        <f>ROUND(H106/AVERAGE(H108:H109),3)</f>
        <v>0.065</v>
      </c>
      <c r="I15" s="3"/>
      <c r="J15" s="3">
        <f>ROUND(J106/AVERAGE(J108:J109),3)</f>
        <v>0.075</v>
      </c>
      <c r="K15" s="3"/>
      <c r="L15" s="3">
        <f>ROUND(L106/AVERAGE(L108:L109),3)</f>
        <v>0.053</v>
      </c>
      <c r="M15" s="3"/>
      <c r="N15" s="6">
        <f>AVERAGE(D15,F15,H15,J15,L15)</f>
        <v>0.05519999999999999</v>
      </c>
    </row>
    <row r="16" spans="2:14" ht="15">
      <c r="B16" t="s">
        <v>10</v>
      </c>
      <c r="D16" s="3">
        <f>ROUND(D96/D66,3)</f>
        <v>0.537</v>
      </c>
      <c r="E16" s="3"/>
      <c r="F16" s="3">
        <f>ROUND(F96/F66,3)</f>
        <v>0.492</v>
      </c>
      <c r="G16" s="3"/>
      <c r="H16" s="3">
        <f>ROUND(H96/H66,3)</f>
        <v>1.184</v>
      </c>
      <c r="I16" s="3"/>
      <c r="J16" s="20"/>
      <c r="K16" s="3"/>
      <c r="L16" s="3">
        <f>ROUND(L96/L66,3)</f>
        <v>0.771</v>
      </c>
      <c r="M16" s="3"/>
      <c r="N16" s="6">
        <f>AVERAGE(D16,F16,H16,J16,L16)</f>
        <v>0.746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0.576</v>
      </c>
      <c r="E20" s="3"/>
      <c r="F20" s="3">
        <f>ROUND((+F76+F79)/F8,3)</f>
        <v>0.585</v>
      </c>
      <c r="G20" s="3"/>
      <c r="H20" s="3">
        <f>ROUND((+H76+H79)/H8,3)</f>
        <v>0.632</v>
      </c>
      <c r="I20" s="3"/>
      <c r="J20" s="3">
        <f>ROUND((+J76+J79)/J8,3)</f>
        <v>0.563</v>
      </c>
      <c r="K20" s="3"/>
      <c r="L20" s="3">
        <f>ROUND((+L76+L79)/L8,3)</f>
        <v>0.581</v>
      </c>
      <c r="M20" s="3"/>
      <c r="N20" s="6">
        <f>AVERAGE(D20,F20,H20,J20,L20)</f>
        <v>0.5873999999999999</v>
      </c>
    </row>
    <row r="21" spans="2:14" ht="15">
      <c r="B21" s="38" t="s">
        <v>108</v>
      </c>
      <c r="D21" s="3">
        <f>ROUND((SUM(D69:D75)+D81)/D8,3)</f>
        <v>0.003</v>
      </c>
      <c r="E21" s="3"/>
      <c r="F21" s="3">
        <f>ROUND((SUM(F69:F75)+F81)/F8,3)</f>
        <v>0.003</v>
      </c>
      <c r="G21" s="3"/>
      <c r="H21" s="3">
        <f>ROUND((SUM(H69:H75)+H81)/H8,3)</f>
        <v>0.003</v>
      </c>
      <c r="I21" s="3"/>
      <c r="J21" s="3">
        <f>ROUND((SUM(J69:J75)+J81)/J8,3)</f>
        <v>0.046</v>
      </c>
      <c r="K21" s="3"/>
      <c r="L21" s="3">
        <f>ROUND((SUM(L69:L75)+L81)/L8,3)</f>
        <v>0.041</v>
      </c>
      <c r="M21" s="3"/>
      <c r="N21" s="6">
        <f>AVERAGE(D21,F21,H21,J21,L21)</f>
        <v>0.019200000000000002</v>
      </c>
    </row>
    <row r="22" spans="2:14" ht="18">
      <c r="B22" s="39" t="s">
        <v>109</v>
      </c>
      <c r="D22" s="4">
        <f>ROUND((D68-D103)/D8,3)</f>
        <v>0.421</v>
      </c>
      <c r="E22" s="3"/>
      <c r="F22" s="4">
        <f>ROUND((F68-F103)/F8,3)</f>
        <v>0.412</v>
      </c>
      <c r="G22" s="3"/>
      <c r="H22" s="4">
        <f>ROUND((H68-H103)/H8,3)</f>
        <v>0.365</v>
      </c>
      <c r="I22" s="3"/>
      <c r="J22" s="4">
        <f>ROUND((J68-J103)/J8,3)</f>
        <v>0.391</v>
      </c>
      <c r="K22" s="3"/>
      <c r="L22" s="4">
        <f>ROUND((L68-L103)/L8,3)</f>
        <v>0.378</v>
      </c>
      <c r="M22" s="3"/>
      <c r="N22" s="9">
        <f>AVERAGE(D22,F22,H22,J22,L22)</f>
        <v>0.3934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0.576</v>
      </c>
      <c r="E25" s="3"/>
      <c r="F25" s="3">
        <f>ROUND((+F76+F79+F80)/F10,3)</f>
        <v>0.586</v>
      </c>
      <c r="G25" s="3"/>
      <c r="H25" s="3">
        <f>ROUND((+H76+H79+H80)/H10,3)</f>
        <v>0.637</v>
      </c>
      <c r="I25" s="3"/>
      <c r="J25" s="3">
        <f>ROUND((+J76+J79+J80)/J10,3)</f>
        <v>0.624</v>
      </c>
      <c r="K25" s="3"/>
      <c r="L25" s="3">
        <f>ROUND((+L76+L79+L80)/L10,3)</f>
        <v>0.633</v>
      </c>
      <c r="M25" s="3"/>
      <c r="N25" s="6">
        <f>AVERAGE(D25,F25,H25,J25,L25)</f>
        <v>0.6112</v>
      </c>
    </row>
    <row r="26" spans="2:14" ht="15">
      <c r="B26" s="38" t="s">
        <v>108</v>
      </c>
      <c r="D26" s="3">
        <f>ROUND((SUM(D69:D75)+D81)/D10,3)</f>
        <v>0.003</v>
      </c>
      <c r="E26" s="3"/>
      <c r="F26" s="3">
        <f>ROUND((SUM(F69:F75)+F81)/F10,3)</f>
        <v>0.003</v>
      </c>
      <c r="G26" s="3"/>
      <c r="H26" s="3">
        <f>ROUND((SUM(H69:H75)+H81)/H10,3)</f>
        <v>0.003</v>
      </c>
      <c r="I26" s="3"/>
      <c r="J26" s="3">
        <f>ROUND((SUM(J69:J75)+J81)/J10,3)</f>
        <v>0.04</v>
      </c>
      <c r="K26" s="3"/>
      <c r="L26" s="3">
        <f>ROUND((SUM(L69:L75)+L81)/L10,3)</f>
        <v>0.036</v>
      </c>
      <c r="M26" s="3"/>
      <c r="N26" s="6">
        <f>AVERAGE(D26,F26,H26,J26,L26)</f>
        <v>0.016999999999999998</v>
      </c>
    </row>
    <row r="27" spans="2:14" ht="18">
      <c r="B27" s="39" t="s">
        <v>109</v>
      </c>
      <c r="D27" s="4">
        <f>ROUND((D68-D103)/D10,3)</f>
        <v>0.421</v>
      </c>
      <c r="E27" s="3"/>
      <c r="F27" s="4">
        <f>ROUND((F68-F103)/F10,3)</f>
        <v>0.411</v>
      </c>
      <c r="G27" s="3"/>
      <c r="H27" s="4">
        <f>ROUND((H68-H103)/H10,3)</f>
        <v>0.36</v>
      </c>
      <c r="I27" s="3"/>
      <c r="J27" s="4">
        <f>ROUND((J68-J103)/J10,3)</f>
        <v>0.337</v>
      </c>
      <c r="K27" s="3"/>
      <c r="L27" s="4">
        <f>ROUND((L68-L103)/L10,3)</f>
        <v>0.331</v>
      </c>
      <c r="M27" s="3"/>
      <c r="N27" s="9">
        <f>AVERAGE(D27,F27,H27,J27,L27)</f>
        <v>0.372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1.0010000000000001</v>
      </c>
      <c r="K28" s="3"/>
      <c r="L28" s="5">
        <f>SUM(L25:L27)</f>
        <v>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0.114</v>
      </c>
      <c r="E30" s="3"/>
      <c r="F30" s="3">
        <f>ROUND(+F66/(((F68-F103)+(H68-H103))/2),3)</f>
        <v>0.131</v>
      </c>
      <c r="G30" s="3"/>
      <c r="H30" s="3">
        <f>ROUND(+H66/(((H68-H103)+(J68-J103))/2),3)</f>
        <v>0.065</v>
      </c>
      <c r="I30" s="3"/>
      <c r="J30" s="3">
        <f>ROUND(+J66/(((J68-J103)+(L68-L103))/2),3)</f>
        <v>0.003</v>
      </c>
      <c r="K30" s="3"/>
      <c r="L30" s="3">
        <f>ROUND(+L66/(((L68-L103)+(N68))/2),3)</f>
        <v>0.122</v>
      </c>
      <c r="M30" s="3"/>
      <c r="N30" s="6">
        <f>AVERAGE(D30,F30,H30,J30,L30)</f>
        <v>0.087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0.838</v>
      </c>
      <c r="E32" s="3"/>
      <c r="F32" s="3">
        <f>ROUND((+F58-F57)/F56,3)</f>
        <v>0.858</v>
      </c>
      <c r="G32" s="3"/>
      <c r="H32" s="3">
        <f>ROUND((+H58-H57)/H56,3)</f>
        <v>0.843</v>
      </c>
      <c r="I32" s="3"/>
      <c r="J32" s="3">
        <f>ROUND((+J58-J57)/J56,3)</f>
        <v>0.913</v>
      </c>
      <c r="K32" s="3"/>
      <c r="L32" s="3">
        <f>ROUND((+L58-L57)/L56,3)</f>
        <v>0.961</v>
      </c>
      <c r="M32" s="3"/>
      <c r="N32" s="6">
        <f>AVERAGE(D32,F32,H32,J32,L32)</f>
        <v>0.8826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</v>
      </c>
      <c r="E35" s="8" t="s">
        <v>3</v>
      </c>
      <c r="F35" s="8">
        <f>ROUND(((+F66+F65+F64+F63+F61+F59+F57)/F61),2)</f>
        <v>3.18</v>
      </c>
      <c r="G35" s="8" t="s">
        <v>3</v>
      </c>
      <c r="H35" s="8">
        <f>ROUND(((+H66+H65+H64+H63+H61+H59+H57)/H61),2)</f>
        <v>2.09</v>
      </c>
      <c r="I35" s="8" t="s">
        <v>3</v>
      </c>
      <c r="J35" s="8">
        <f>ROUND(((+J66+J65+J64+J63+J61+J59+J57)/J61),2)</f>
        <v>1.31</v>
      </c>
      <c r="K35" s="8" t="s">
        <v>3</v>
      </c>
      <c r="L35" s="8">
        <f>ROUND(((+L66+L65+L64+L63+L61+L59+L57)/L61),2)</f>
        <v>2.63</v>
      </c>
      <c r="M35" s="8" t="s">
        <v>3</v>
      </c>
      <c r="N35" s="31">
        <f>AVERAGE(D35,F35,H35,J35,L35)</f>
        <v>2.442</v>
      </c>
      <c r="O35" t="s">
        <v>3</v>
      </c>
    </row>
    <row r="36" spans="2:15" ht="15">
      <c r="B36" t="s">
        <v>21</v>
      </c>
      <c r="D36" s="8">
        <f>ROUND(((+D66+D65+D64+D63+D61)/(D61)),2)</f>
        <v>2.42</v>
      </c>
      <c r="E36" s="8" t="s">
        <v>3</v>
      </c>
      <c r="F36" s="8">
        <f>ROUND(((+F66+F65+F64+F63+F61)/(F61)),2)</f>
        <v>2.45</v>
      </c>
      <c r="G36" s="8" t="s">
        <v>3</v>
      </c>
      <c r="H36" s="8">
        <f>ROUND(((+H66+H65+H64+H63+H61)/(H61)),2)</f>
        <v>1.65</v>
      </c>
      <c r="I36" s="8" t="s">
        <v>3</v>
      </c>
      <c r="J36" s="8">
        <f>ROUND(((+J66+J65+J64+J63+J61)/(J61)),2)</f>
        <v>1.04</v>
      </c>
      <c r="K36" s="8" t="s">
        <v>3</v>
      </c>
      <c r="L36" s="8">
        <f>ROUND(((+L66+L65+L64+L63+L61)/(L61)),2)</f>
        <v>2.04</v>
      </c>
      <c r="M36" s="8" t="s">
        <v>3</v>
      </c>
      <c r="N36" s="31">
        <f>AVERAGE(D36,F36,H36,J36,L36)</f>
        <v>1.92</v>
      </c>
      <c r="O36" t="s">
        <v>3</v>
      </c>
    </row>
    <row r="37" spans="2:15" ht="15">
      <c r="B37" t="s">
        <v>14</v>
      </c>
      <c r="D37" s="8">
        <f>ROUND(((+D66+D65+D64+D63+D61)/(D61+D63+D64+D65)),2)</f>
        <v>2.39</v>
      </c>
      <c r="E37" s="8" t="s">
        <v>3</v>
      </c>
      <c r="F37" s="8">
        <f>ROUND(((+F66+F65+F64+F63+F61)/(F61+F63+F64+F65)),2)</f>
        <v>2.43</v>
      </c>
      <c r="G37" s="8" t="s">
        <v>3</v>
      </c>
      <c r="H37" s="8">
        <f>ROUND(((+H66+H65+H64+H63+H61)/(H61+H63+H64+H65)),2)</f>
        <v>1.63</v>
      </c>
      <c r="I37" s="8" t="s">
        <v>3</v>
      </c>
      <c r="J37" s="8">
        <f>ROUND(((+J66+J65+J64+J63+J61)/(J61+J63+J64+J65)),2)</f>
        <v>1.03</v>
      </c>
      <c r="K37" s="8" t="s">
        <v>3</v>
      </c>
      <c r="L37" s="8">
        <f>ROUND(((+L66+L65+L64+L63+L61)/(L61+L63+L64+L65)),2)</f>
        <v>2.02</v>
      </c>
      <c r="M37" s="8" t="s">
        <v>3</v>
      </c>
      <c r="N37" s="31">
        <f>AVERAGE(D37,F37,H37,J37,L37)</f>
        <v>1.9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2.93</v>
      </c>
      <c r="E40" s="8" t="s">
        <v>3</v>
      </c>
      <c r="F40" s="8">
        <f>ROUND(((+F66+F65+F64+F63-F62+F61+F59+F57)/F61),2)</f>
        <v>3.14</v>
      </c>
      <c r="G40" s="8" t="s">
        <v>3</v>
      </c>
      <c r="H40" s="8">
        <f>ROUND(((+H66+H65+H64+H63-H62+H61+H59+H57)/H61),2)</f>
        <v>2.09</v>
      </c>
      <c r="I40" s="8" t="s">
        <v>3</v>
      </c>
      <c r="J40" s="8">
        <f>ROUND(((+J66+J65+J64+J63-J62+J61+J59+J57)/J61),2)</f>
        <v>1.31</v>
      </c>
      <c r="K40" s="8" t="s">
        <v>3</v>
      </c>
      <c r="L40" s="8">
        <f>ROUND(((+L66+L65+L64+L63-L62+L61+L59+L57)/L61),2)</f>
        <v>2.63</v>
      </c>
      <c r="M40" s="8" t="s">
        <v>3</v>
      </c>
      <c r="N40" s="31">
        <f>AVERAGE(D40,F40,H40,J40,L40)</f>
        <v>2.4200000000000004</v>
      </c>
      <c r="O40" t="s">
        <v>3</v>
      </c>
    </row>
    <row r="41" spans="2:15" ht="15">
      <c r="B41" t="s">
        <v>21</v>
      </c>
      <c r="D41" s="8">
        <f>ROUND(((+D66+D65+D64+D63-D62+D61)/D61),2)</f>
        <v>2.34</v>
      </c>
      <c r="E41" s="8" t="s">
        <v>3</v>
      </c>
      <c r="F41" s="8">
        <f>ROUND(((+F66+F65+F64+F63-F62+F61)/F61),2)</f>
        <v>2.4</v>
      </c>
      <c r="G41" s="8" t="s">
        <v>3</v>
      </c>
      <c r="H41" s="8">
        <f>ROUND(((+H66+H65+H64+H63-H62+H61)/H61),2)</f>
        <v>1.65</v>
      </c>
      <c r="I41" s="8" t="s">
        <v>3</v>
      </c>
      <c r="J41" s="8">
        <f>ROUND(((+J66+J65+J64+J63-J62+J61)/J61),2)</f>
        <v>1.04</v>
      </c>
      <c r="K41" s="8" t="s">
        <v>3</v>
      </c>
      <c r="L41" s="8">
        <f>ROUND(((+L66+L65+L64+L63-L62+L61)/L61),2)</f>
        <v>2.04</v>
      </c>
      <c r="M41" s="8" t="s">
        <v>3</v>
      </c>
      <c r="N41" s="31">
        <f>AVERAGE(D41,F41,H41,J41,L41)</f>
        <v>1.8940000000000001</v>
      </c>
      <c r="O41" t="s">
        <v>3</v>
      </c>
    </row>
    <row r="42" spans="2:15" ht="15">
      <c r="B42" t="s">
        <v>14</v>
      </c>
      <c r="D42" s="8">
        <f>ROUND(((+D66+D65+D64+D63-D62+D61)/(D61+D63+D64+D65)),2)</f>
        <v>2.32</v>
      </c>
      <c r="E42" s="8" t="s">
        <v>3</v>
      </c>
      <c r="F42" s="8">
        <f>ROUND(((+F66+F65+F64+F63-F62+F61)/(F61+F63+F64+F65)),2)</f>
        <v>2.39</v>
      </c>
      <c r="G42" s="8" t="s">
        <v>3</v>
      </c>
      <c r="H42" s="8">
        <f>ROUND(((+H66+H65+H64+H63-H62+H61)/(H61+H63+H64+H65)),2)</f>
        <v>1.63</v>
      </c>
      <c r="I42" s="8" t="s">
        <v>3</v>
      </c>
      <c r="J42" s="8">
        <f>ROUND(((+J66+J65+J64+J63-J62+J61)/(J61+J63+J64+J65)),2)</f>
        <v>1.03</v>
      </c>
      <c r="K42" s="8" t="s">
        <v>3</v>
      </c>
      <c r="L42" s="8">
        <f>ROUND(((+L66+L65+L64+L63-L62+L61)/(L61+L63+L64+L65)),2)</f>
        <v>2.02</v>
      </c>
      <c r="M42" s="8" t="s">
        <v>3</v>
      </c>
      <c r="N42" s="31">
        <f>AVERAGE(D42,F42,H42,J42,L42)</f>
        <v>1.8780000000000001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0.054</v>
      </c>
      <c r="E45" s="14"/>
      <c r="F45" s="14">
        <f>ROUND(F62/F66,3)</f>
        <v>0.033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0.0174</v>
      </c>
    </row>
    <row r="46" spans="2:14" ht="15">
      <c r="B46" t="s">
        <v>17</v>
      </c>
      <c r="D46" s="21">
        <f>ROUND((D57+D59)/(D57+D59+D66+D63+D64+D65),3)</f>
        <v>0.293</v>
      </c>
      <c r="E46" s="22"/>
      <c r="F46" s="21">
        <f>ROUND((F57+F59)/(F57+F59+F66+F63+F64+F65),3)</f>
        <v>0.335</v>
      </c>
      <c r="G46" s="22"/>
      <c r="H46" s="21">
        <f>ROUND((H57+H59)/(H57+H59+H66+H63+H64+H65),3)</f>
        <v>0.403</v>
      </c>
      <c r="I46" s="22"/>
      <c r="J46" s="21">
        <f>ROUND((J57+J59)/(J57+J59+J66+J63+J64+J65),3)</f>
        <v>0.87</v>
      </c>
      <c r="K46" s="22"/>
      <c r="L46" s="21">
        <f>ROUND((L57+L59)/(L57+L59+L66+L63+L64+L65),3)</f>
        <v>0.36</v>
      </c>
      <c r="N46" s="6">
        <f t="shared" si="0"/>
        <v>0.45220000000000005</v>
      </c>
    </row>
    <row r="47" spans="2:14" ht="18">
      <c r="B47" s="40" t="s">
        <v>115</v>
      </c>
      <c r="D47" s="14">
        <f>ROUND(((+D82+D83+D84+D85+D86-D87+D88-D90-D91)/(+D89-D87)),3)</f>
        <v>0.45</v>
      </c>
      <c r="E47" s="15"/>
      <c r="F47" s="14">
        <f>ROUND(((+F82+F83+F84+F85+F86-F87+F88-F90-F91)/(+F89-F87)),3)</f>
        <v>1.056</v>
      </c>
      <c r="G47" s="15"/>
      <c r="H47" s="14">
        <f>ROUND(((+H82+H83+H84+H85+H86-H87+H88-H90-H91)/(+H89-H87)),3)</f>
        <v>1.497</v>
      </c>
      <c r="I47" s="15"/>
      <c r="J47" s="14">
        <f>ROUND(((+J82+J83+J84+J85+J86-J87+J88-J90-J91)/(+J89-J87)),3)</f>
        <v>1.175</v>
      </c>
      <c r="K47" s="15"/>
      <c r="L47" s="14">
        <f>ROUND(((+L82+L83+L84+L85+L86-L87+L88-L90-L91)/(+L89-L87)),3)</f>
        <v>0.786</v>
      </c>
      <c r="N47" s="6">
        <f t="shared" si="0"/>
        <v>0.9928000000000001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0.13</v>
      </c>
      <c r="E48" s="15"/>
      <c r="F48" s="14">
        <f>ROUND(((+F82+F83+F84+F85+F86-F87+F88)/(AVERAGE(F76,H76)+AVERAGE(F79,H79)+AVERAGE(F80,H80))),3)</f>
        <v>0.172</v>
      </c>
      <c r="G48" s="15"/>
      <c r="H48" s="14">
        <f>ROUND(((+H82+H83+H84+H85+H86-H87+H88)/(AVERAGE(H76,J76)+AVERAGE(H79,J79)+AVERAGE(H80,J80))),3)</f>
        <v>0.183</v>
      </c>
      <c r="I48" s="15"/>
      <c r="J48" s="14">
        <f>ROUND(((+J82+J83+J84+J85+J86-J87+J88)/(AVERAGE(J76,L76)+AVERAGE(J79,L79)+AVERAGE(J80,L80))),3)</f>
        <v>0.187</v>
      </c>
      <c r="K48" s="15"/>
      <c r="L48" s="14">
        <f>ROUND(((+L82+L83+L84+L85+L86-L87+L88)/(AVERAGE(L76,N76)+AVERAGE(L79,N79)+AVERAGE(L80,N80))),3)</f>
        <v>0.138</v>
      </c>
      <c r="N48" s="6">
        <f t="shared" si="0"/>
        <v>0.16199999999999998</v>
      </c>
    </row>
    <row r="49" spans="2:15" ht="18">
      <c r="B49" s="40" t="s">
        <v>117</v>
      </c>
      <c r="D49" s="32">
        <f>ROUND(((+D82+D83+D84+D85+D86-D87+D88+D92)/D61),2)</f>
        <v>3.11</v>
      </c>
      <c r="E49" t="s">
        <v>3</v>
      </c>
      <c r="F49" s="32">
        <f>ROUND(((+F82+F83+F84+F85+F86-F87+F88+F92)/F61),2)</f>
        <v>3.97</v>
      </c>
      <c r="G49" t="s">
        <v>3</v>
      </c>
      <c r="H49" s="32">
        <f>ROUND(((+H82+H83+H84+H85+H86-H87+H88+H92)/H61),2)</f>
        <v>4.17</v>
      </c>
      <c r="I49" t="s">
        <v>3</v>
      </c>
      <c r="J49" s="32">
        <f>ROUND(((+J82+J83+J84+J85+J86-J87+J88+J92)/J61),2)</f>
        <v>4.6</v>
      </c>
      <c r="K49" t="s">
        <v>3</v>
      </c>
      <c r="L49" s="32">
        <f>ROUND(((+L82+L83+L84+L85+L86-L87+L88+L92)/L61),2)</f>
        <v>3.28</v>
      </c>
      <c r="M49" t="s">
        <v>3</v>
      </c>
      <c r="N49" s="33">
        <f t="shared" si="0"/>
        <v>3.8259999999999996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2.96</v>
      </c>
      <c r="E50" t="s">
        <v>3</v>
      </c>
      <c r="F50" s="32">
        <f>ROUND(((+F82+F83+F84+F85+F86-F87+F88-F91)/+F90),2)</f>
        <v>4.22</v>
      </c>
      <c r="G50" t="s">
        <v>3</v>
      </c>
      <c r="H50" s="32">
        <f>ROUND(((+H82+H83+H84+H85+H86-H87+H88-H91)/+H90),2)</f>
        <v>4.29</v>
      </c>
      <c r="I50" t="s">
        <v>3</v>
      </c>
      <c r="J50" s="32">
        <f>ROUND(((+J82+J83+J84+J85+J86-J87+J88-J91)/+J90),2)</f>
        <v>3.55</v>
      </c>
      <c r="K50" t="s">
        <v>3</v>
      </c>
      <c r="L50" s="32">
        <f>ROUND(((+L82+L83+L84+L85+L86-L87+L88-L91)/+L90),2)</f>
        <v>2.86</v>
      </c>
      <c r="M50" t="s">
        <v>3</v>
      </c>
      <c r="N50" s="33">
        <f t="shared" si="0"/>
        <v>3.5759999999999996</v>
      </c>
      <c r="O50" t="s">
        <v>3</v>
      </c>
    </row>
    <row r="52" ht="15">
      <c r="A52" t="s">
        <v>4</v>
      </c>
    </row>
    <row r="54" spans="1:14" ht="15.75">
      <c r="A54" s="23" t="s">
        <v>75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12111</v>
      </c>
      <c r="E56" s="26"/>
      <c r="F56" s="26">
        <v>14057</v>
      </c>
      <c r="G56" s="26"/>
      <c r="H56" s="26">
        <v>14545</v>
      </c>
      <c r="I56" s="26"/>
      <c r="J56" s="26">
        <v>14536</v>
      </c>
      <c r="K56" s="26"/>
      <c r="L56" s="26">
        <v>61257</v>
      </c>
      <c r="M56" s="26"/>
      <c r="N56" s="26">
        <v>13694</v>
      </c>
    </row>
    <row r="57" spans="1:14" ht="15">
      <c r="A57" s="24" t="s">
        <v>23</v>
      </c>
      <c r="B57" s="24"/>
      <c r="C57" s="24"/>
      <c r="D57" s="26">
        <v>430</v>
      </c>
      <c r="E57" s="26"/>
      <c r="F57" s="26">
        <v>572</v>
      </c>
      <c r="G57" s="26"/>
      <c r="H57" s="26">
        <v>358</v>
      </c>
      <c r="I57" s="26"/>
      <c r="J57" s="26">
        <v>214</v>
      </c>
      <c r="K57" s="26"/>
      <c r="L57" s="26">
        <v>569</v>
      </c>
      <c r="M57" s="26"/>
      <c r="N57" s="26">
        <v>597</v>
      </c>
    </row>
    <row r="58" spans="1:14" ht="15">
      <c r="A58" s="24" t="s">
        <v>24</v>
      </c>
      <c r="B58" s="24"/>
      <c r="C58" s="24"/>
      <c r="D58" s="26">
        <v>10575</v>
      </c>
      <c r="E58" s="26"/>
      <c r="F58" s="26">
        <v>12638</v>
      </c>
      <c r="G58" s="26"/>
      <c r="H58" s="26">
        <v>12621</v>
      </c>
      <c r="I58" s="26"/>
      <c r="J58" s="26">
        <v>13487</v>
      </c>
      <c r="K58" s="26"/>
      <c r="L58" s="26">
        <v>59431</v>
      </c>
      <c r="M58" s="26"/>
      <c r="N58" s="26">
        <v>12265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1737</v>
      </c>
      <c r="E60" s="26"/>
      <c r="F60" s="26">
        <v>1914</v>
      </c>
      <c r="G60" s="26"/>
      <c r="H60" s="26">
        <v>1364</v>
      </c>
      <c r="I60" s="26"/>
      <c r="J60" s="26">
        <v>852</v>
      </c>
      <c r="K60" s="26"/>
      <c r="L60" s="26">
        <v>1998</v>
      </c>
      <c r="M60" s="26"/>
      <c r="N60" s="26">
        <v>1462</v>
      </c>
    </row>
    <row r="61" spans="1:14" ht="15">
      <c r="A61" s="24" t="s">
        <v>27</v>
      </c>
      <c r="B61" s="24"/>
      <c r="C61" s="24"/>
      <c r="D61" s="26">
        <v>732</v>
      </c>
      <c r="E61" s="26"/>
      <c r="F61" s="26">
        <v>781</v>
      </c>
      <c r="G61" s="26"/>
      <c r="H61" s="26">
        <v>814</v>
      </c>
      <c r="I61" s="26"/>
      <c r="J61" s="26">
        <v>785</v>
      </c>
      <c r="K61" s="26"/>
      <c r="L61" s="26">
        <v>972</v>
      </c>
      <c r="M61" s="26"/>
      <c r="N61" s="26">
        <v>1057</v>
      </c>
    </row>
    <row r="62" spans="1:14" ht="15">
      <c r="A62" s="24" t="s">
        <v>28</v>
      </c>
      <c r="B62" s="24"/>
      <c r="C62" s="24"/>
      <c r="D62" s="26">
        <v>56</v>
      </c>
      <c r="E62" s="26"/>
      <c r="F62" s="26">
        <v>37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7</v>
      </c>
      <c r="E63" s="26"/>
      <c r="F63" s="26">
        <v>6</v>
      </c>
      <c r="G63" s="26"/>
      <c r="H63" s="26">
        <v>9</v>
      </c>
      <c r="I63" s="26"/>
      <c r="J63" s="26">
        <v>11</v>
      </c>
      <c r="K63" s="26"/>
      <c r="L63" s="26">
        <v>10</v>
      </c>
      <c r="M63" s="26"/>
      <c r="N63" s="26">
        <v>103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1029</v>
      </c>
      <c r="E66" s="26"/>
      <c r="F66" s="26">
        <v>1127</v>
      </c>
      <c r="G66" s="26"/>
      <c r="H66" s="26">
        <v>522</v>
      </c>
      <c r="I66" s="26"/>
      <c r="J66" s="26">
        <v>21</v>
      </c>
      <c r="K66" s="26"/>
      <c r="L66" s="26">
        <v>1003</v>
      </c>
      <c r="M66" s="26"/>
      <c r="N66" s="26">
        <v>302</v>
      </c>
    </row>
    <row r="67" spans="1:14" ht="15">
      <c r="A67" s="24" t="s">
        <v>33</v>
      </c>
      <c r="B67" s="24"/>
      <c r="C67" s="24"/>
      <c r="D67" s="26">
        <v>2.64</v>
      </c>
      <c r="E67" s="26"/>
      <c r="F67" s="26">
        <v>2.85</v>
      </c>
      <c r="G67" s="26"/>
      <c r="H67" s="26">
        <v>1.35</v>
      </c>
      <c r="I67" s="26"/>
      <c r="J67" s="26">
        <v>0.06</v>
      </c>
      <c r="K67" s="26"/>
      <c r="L67" s="26">
        <v>3.11</v>
      </c>
      <c r="M67" s="26"/>
      <c r="N67" s="26">
        <v>0.94</v>
      </c>
    </row>
    <row r="68" spans="1:14" ht="15">
      <c r="A68" s="24" t="s">
        <v>34</v>
      </c>
      <c r="B68" s="24"/>
      <c r="C68" s="24"/>
      <c r="D68" s="26">
        <v>9088</v>
      </c>
      <c r="E68" s="26"/>
      <c r="F68" s="26">
        <v>8515</v>
      </c>
      <c r="G68" s="26"/>
      <c r="H68" s="26">
        <v>7874</v>
      </c>
      <c r="I68" s="26"/>
      <c r="J68" s="26">
        <v>7064</v>
      </c>
      <c r="K68" s="26"/>
      <c r="L68" s="26">
        <v>8229</v>
      </c>
      <c r="M68" s="26"/>
      <c r="N68" s="26">
        <v>8054</v>
      </c>
    </row>
    <row r="69" spans="1:14" ht="15">
      <c r="A69" s="24" t="s">
        <v>35</v>
      </c>
      <c r="B69" s="24"/>
      <c r="C69" s="24"/>
      <c r="D69" s="26">
        <v>61</v>
      </c>
      <c r="E69" s="26"/>
      <c r="F69" s="26">
        <v>61</v>
      </c>
      <c r="G69" s="26"/>
      <c r="H69" s="26">
        <v>61</v>
      </c>
      <c r="I69" s="26"/>
      <c r="J69" s="26">
        <v>145</v>
      </c>
      <c r="K69" s="26"/>
      <c r="L69" s="26">
        <v>156</v>
      </c>
      <c r="M69" s="26"/>
      <c r="N69" s="26">
        <v>161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0</v>
      </c>
      <c r="I75" s="26"/>
      <c r="J75" s="26">
        <v>759</v>
      </c>
      <c r="K75" s="26"/>
      <c r="L75" s="26">
        <v>750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11266</v>
      </c>
      <c r="E76" s="26"/>
      <c r="F76" s="26">
        <v>11198</v>
      </c>
      <c r="G76" s="26"/>
      <c r="H76" s="26">
        <v>12529</v>
      </c>
      <c r="I76" s="26"/>
      <c r="J76" s="26">
        <v>9354</v>
      </c>
      <c r="K76" s="26"/>
      <c r="L76" s="26">
        <v>10430</v>
      </c>
      <c r="M76" s="26"/>
      <c r="N76" s="26">
        <v>10355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20415</v>
      </c>
      <c r="E78" s="26"/>
      <c r="F78" s="26">
        <v>19774</v>
      </c>
      <c r="G78" s="26"/>
      <c r="H78" s="26">
        <v>20464</v>
      </c>
      <c r="I78" s="26"/>
      <c r="J78" s="26">
        <v>17322</v>
      </c>
      <c r="K78" s="26"/>
      <c r="L78" s="26">
        <v>19565</v>
      </c>
      <c r="M78" s="26"/>
      <c r="N78" s="26">
        <v>18570</v>
      </c>
    </row>
    <row r="79" spans="1:14" ht="15">
      <c r="A79" s="24" t="s">
        <v>45</v>
      </c>
      <c r="B79" s="24"/>
      <c r="C79" s="24"/>
      <c r="D79" s="26">
        <v>1211</v>
      </c>
      <c r="E79" s="26"/>
      <c r="F79" s="26">
        <v>1398</v>
      </c>
      <c r="G79" s="26"/>
      <c r="H79" s="26">
        <v>1830</v>
      </c>
      <c r="I79" s="26"/>
      <c r="J79" s="26">
        <v>1691</v>
      </c>
      <c r="K79" s="26"/>
      <c r="L79" s="26">
        <v>2395</v>
      </c>
      <c r="M79" s="26"/>
      <c r="N79" s="26">
        <v>1347</v>
      </c>
    </row>
    <row r="80" spans="1:14" ht="15">
      <c r="A80" s="24" t="s">
        <v>46</v>
      </c>
      <c r="B80" s="24"/>
      <c r="C80" s="24"/>
      <c r="D80" s="26">
        <v>10</v>
      </c>
      <c r="E80" s="26"/>
      <c r="F80" s="26">
        <v>23</v>
      </c>
      <c r="G80" s="26"/>
      <c r="H80" s="26">
        <v>326</v>
      </c>
      <c r="I80" s="26"/>
      <c r="J80" s="26">
        <v>3164</v>
      </c>
      <c r="K80" s="26"/>
      <c r="L80" s="26">
        <v>3155</v>
      </c>
      <c r="M80" s="26"/>
      <c r="N80" s="26">
        <v>4333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1029</v>
      </c>
      <c r="E82" s="26"/>
      <c r="F82" s="26">
        <v>1127</v>
      </c>
      <c r="G82" s="26"/>
      <c r="H82" s="26">
        <v>522</v>
      </c>
      <c r="I82" s="26"/>
      <c r="J82" s="26">
        <v>21</v>
      </c>
      <c r="K82" s="26"/>
      <c r="L82" s="26">
        <v>1003</v>
      </c>
      <c r="M82" s="26"/>
      <c r="N82" s="26">
        <v>302</v>
      </c>
    </row>
    <row r="83" spans="1:14" ht="15">
      <c r="A83" s="24" t="s">
        <v>49</v>
      </c>
      <c r="B83" s="24"/>
      <c r="C83" s="24"/>
      <c r="D83" s="26">
        <v>1318</v>
      </c>
      <c r="E83" s="26"/>
      <c r="F83" s="26">
        <v>1300</v>
      </c>
      <c r="G83" s="26"/>
      <c r="H83" s="26">
        <v>1339</v>
      </c>
      <c r="I83" s="26"/>
      <c r="J83" s="26">
        <v>1443</v>
      </c>
      <c r="K83" s="26"/>
      <c r="L83" s="26">
        <v>1453</v>
      </c>
      <c r="M83" s="26"/>
      <c r="N83" s="26">
        <v>1347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65</v>
      </c>
      <c r="E85" s="26"/>
      <c r="F85" s="26">
        <v>291</v>
      </c>
      <c r="G85" s="26"/>
      <c r="H85" s="26">
        <v>163</v>
      </c>
      <c r="I85" s="26"/>
      <c r="J85" s="26">
        <v>-66</v>
      </c>
      <c r="K85" s="26"/>
      <c r="L85" s="26">
        <v>163</v>
      </c>
      <c r="M85" s="26"/>
      <c r="N85" s="26">
        <v>-170</v>
      </c>
    </row>
    <row r="86" spans="1:14" ht="15">
      <c r="A86" s="24" t="s">
        <v>52</v>
      </c>
      <c r="B86" s="24"/>
      <c r="C86" s="24"/>
      <c r="D86" s="26">
        <v>-32</v>
      </c>
      <c r="E86" s="26"/>
      <c r="F86" s="26">
        <v>-29</v>
      </c>
      <c r="G86" s="26"/>
      <c r="H86" s="26">
        <v>-33</v>
      </c>
      <c r="I86" s="26"/>
      <c r="J86" s="26">
        <v>-31</v>
      </c>
      <c r="K86" s="26"/>
      <c r="L86" s="26">
        <v>-29</v>
      </c>
      <c r="M86" s="26"/>
      <c r="N86" s="26">
        <v>-36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-744</v>
      </c>
      <c r="E88" s="26"/>
      <c r="F88" s="26">
        <v>-347</v>
      </c>
      <c r="G88" s="26"/>
      <c r="H88" s="26">
        <v>660</v>
      </c>
      <c r="I88" s="26"/>
      <c r="J88" s="26">
        <v>1450</v>
      </c>
      <c r="K88" s="26"/>
      <c r="L88" s="26">
        <v>-377</v>
      </c>
      <c r="M88" s="26"/>
      <c r="N88" s="26">
        <v>174</v>
      </c>
    </row>
    <row r="89" spans="1:14" ht="15">
      <c r="A89" s="24" t="s">
        <v>54</v>
      </c>
      <c r="B89" s="24"/>
      <c r="C89" s="24"/>
      <c r="D89" s="26">
        <v>2404</v>
      </c>
      <c r="E89" s="26"/>
      <c r="F89" s="26">
        <v>1693</v>
      </c>
      <c r="G89" s="26"/>
      <c r="H89" s="26">
        <v>1358</v>
      </c>
      <c r="I89" s="26"/>
      <c r="J89" s="26">
        <v>1722</v>
      </c>
      <c r="K89" s="26"/>
      <c r="L89" s="26">
        <v>1832</v>
      </c>
      <c r="M89" s="26"/>
      <c r="N89" s="26">
        <v>1773</v>
      </c>
    </row>
    <row r="90" spans="1:14" ht="15">
      <c r="A90" s="24" t="s">
        <v>55</v>
      </c>
      <c r="B90" s="24"/>
      <c r="C90" s="24"/>
      <c r="D90" s="26">
        <v>553</v>
      </c>
      <c r="E90" s="26"/>
      <c r="F90" s="26">
        <v>555</v>
      </c>
      <c r="G90" s="26"/>
      <c r="H90" s="26">
        <v>618</v>
      </c>
      <c r="I90" s="26"/>
      <c r="J90" s="26">
        <v>793</v>
      </c>
      <c r="K90" s="26"/>
      <c r="L90" s="26">
        <v>773</v>
      </c>
      <c r="M90" s="26"/>
      <c r="N90" s="26">
        <v>805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637</v>
      </c>
      <c r="E92" s="26"/>
      <c r="F92" s="26">
        <v>755</v>
      </c>
      <c r="G92" s="26"/>
      <c r="H92" s="26">
        <v>741</v>
      </c>
      <c r="I92" s="26"/>
      <c r="J92" s="26">
        <v>792</v>
      </c>
      <c r="K92" s="26"/>
      <c r="L92" s="26">
        <v>972</v>
      </c>
      <c r="M92" s="26"/>
      <c r="N92" s="26">
        <v>842</v>
      </c>
    </row>
    <row r="93" spans="1:14" ht="15">
      <c r="A93" s="24" t="s">
        <v>58</v>
      </c>
      <c r="B93" s="24"/>
      <c r="C93" s="24"/>
      <c r="D93" s="26">
        <v>439</v>
      </c>
      <c r="E93" s="26"/>
      <c r="F93" s="26">
        <v>-107</v>
      </c>
      <c r="G93" s="26"/>
      <c r="H93" s="26">
        <v>163</v>
      </c>
      <c r="I93" s="26"/>
      <c r="J93" s="26">
        <v>336</v>
      </c>
      <c r="K93" s="26"/>
      <c r="L93" s="26">
        <v>569</v>
      </c>
      <c r="M93" s="26"/>
      <c r="N93" s="26">
        <v>449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553</v>
      </c>
      <c r="E96" s="26"/>
      <c r="F96" s="26">
        <v>555</v>
      </c>
      <c r="G96" s="26"/>
      <c r="H96" s="26">
        <v>618</v>
      </c>
      <c r="I96" s="26"/>
      <c r="J96" s="26">
        <v>793</v>
      </c>
      <c r="K96" s="26"/>
      <c r="L96" s="26">
        <v>773</v>
      </c>
      <c r="M96" s="26"/>
      <c r="N96" s="26">
        <v>805</v>
      </c>
    </row>
    <row r="97" spans="1:14" ht="15">
      <c r="A97" s="24" t="s">
        <v>60</v>
      </c>
      <c r="B97" s="24"/>
      <c r="C97" s="24"/>
      <c r="D97" s="26">
        <v>1.42</v>
      </c>
      <c r="E97" s="26"/>
      <c r="F97" s="26">
        <v>1.4</v>
      </c>
      <c r="G97" s="26"/>
      <c r="H97" s="26">
        <v>1.65</v>
      </c>
      <c r="I97" s="26"/>
      <c r="J97" s="26">
        <v>2.4</v>
      </c>
      <c r="K97" s="26"/>
      <c r="L97" s="26">
        <v>2.4</v>
      </c>
      <c r="M97" s="26"/>
      <c r="N97" s="26">
        <v>2.4</v>
      </c>
    </row>
    <row r="98" spans="1:14" ht="15">
      <c r="A98" s="24" t="s">
        <v>61</v>
      </c>
      <c r="B98" s="24"/>
      <c r="C98" s="24"/>
      <c r="D98" s="26">
        <v>1.42</v>
      </c>
      <c r="E98" s="26"/>
      <c r="F98" s="26">
        <v>1.4</v>
      </c>
      <c r="G98" s="26"/>
      <c r="H98" s="26">
        <v>1.65</v>
      </c>
      <c r="I98" s="26"/>
      <c r="J98" s="26">
        <v>2.4</v>
      </c>
      <c r="K98" s="26"/>
      <c r="L98" s="26">
        <v>2.4</v>
      </c>
      <c r="M98" s="26"/>
      <c r="N98" s="26">
        <v>2.4</v>
      </c>
    </row>
    <row r="99" spans="1:14" ht="15">
      <c r="A99" s="24" t="s">
        <v>62</v>
      </c>
      <c r="B99" s="24"/>
      <c r="C99" s="24"/>
      <c r="D99" s="26">
        <v>40.8</v>
      </c>
      <c r="E99" s="26"/>
      <c r="F99" s="26">
        <v>35.53</v>
      </c>
      <c r="G99" s="26"/>
      <c r="H99" s="26">
        <v>31.51</v>
      </c>
      <c r="I99" s="26"/>
      <c r="J99" s="26">
        <v>48.8</v>
      </c>
      <c r="K99" s="26"/>
      <c r="L99" s="26">
        <v>51.2</v>
      </c>
      <c r="M99" s="26"/>
      <c r="N99" s="26">
        <v>48.938</v>
      </c>
    </row>
    <row r="100" spans="1:14" ht="15">
      <c r="A100" s="24" t="s">
        <v>63</v>
      </c>
      <c r="B100" s="24"/>
      <c r="C100" s="24"/>
      <c r="D100" s="26">
        <v>32.25</v>
      </c>
      <c r="E100" s="26"/>
      <c r="F100" s="26">
        <v>28.5</v>
      </c>
      <c r="G100" s="26"/>
      <c r="H100" s="26">
        <v>19.01</v>
      </c>
      <c r="I100" s="26"/>
      <c r="J100" s="26">
        <v>15.1</v>
      </c>
      <c r="K100" s="26"/>
      <c r="L100" s="26">
        <v>39.25</v>
      </c>
      <c r="M100" s="26"/>
      <c r="N100" s="26">
        <v>25.938</v>
      </c>
    </row>
    <row r="101" spans="1:14" ht="15">
      <c r="A101" s="24" t="s">
        <v>64</v>
      </c>
      <c r="B101" s="24"/>
      <c r="C101" s="24"/>
      <c r="D101" s="26">
        <v>37.09</v>
      </c>
      <c r="E101" s="26"/>
      <c r="F101" s="26">
        <v>34.34</v>
      </c>
      <c r="G101" s="26"/>
      <c r="H101" s="26">
        <v>30.51</v>
      </c>
      <c r="I101" s="26"/>
      <c r="J101" s="26">
        <v>27.33</v>
      </c>
      <c r="K101" s="26"/>
      <c r="L101" s="26">
        <v>43.53</v>
      </c>
      <c r="M101" s="26"/>
      <c r="N101" s="26">
        <v>46.5</v>
      </c>
    </row>
    <row r="102" spans="1:14" ht="15">
      <c r="A102" s="24" t="s">
        <v>65</v>
      </c>
      <c r="B102" s="24"/>
      <c r="C102" s="24"/>
      <c r="D102" s="26">
        <v>393.719</v>
      </c>
      <c r="E102" s="26"/>
      <c r="F102" s="26">
        <v>395.858</v>
      </c>
      <c r="G102" s="26"/>
      <c r="H102" s="26">
        <v>395.016</v>
      </c>
      <c r="I102" s="26"/>
      <c r="J102" s="26">
        <v>338.835</v>
      </c>
      <c r="K102" s="26"/>
      <c r="L102" s="26">
        <v>322.235</v>
      </c>
      <c r="M102" s="26"/>
      <c r="N102" s="26">
        <v>322.019</v>
      </c>
    </row>
    <row r="103" spans="1:14" ht="15">
      <c r="A103" s="24" t="s">
        <v>106</v>
      </c>
      <c r="B103" s="24"/>
      <c r="C103" s="24"/>
      <c r="D103" s="26">
        <v>-27</v>
      </c>
      <c r="E103" s="26"/>
      <c r="F103" s="26">
        <v>-344</v>
      </c>
      <c r="G103" s="26"/>
      <c r="H103" s="26">
        <v>-426</v>
      </c>
      <c r="I103" s="26"/>
      <c r="J103" s="26">
        <v>-609</v>
      </c>
      <c r="K103" s="26"/>
      <c r="L103" s="26">
        <v>-126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2.64</v>
      </c>
      <c r="F105" s="18">
        <f>F67/F94</f>
        <v>2.85</v>
      </c>
      <c r="H105" s="18">
        <f>H67/H94</f>
        <v>1.35</v>
      </c>
      <c r="J105" s="18">
        <f>J67/J94</f>
        <v>0.06</v>
      </c>
      <c r="L105" s="18">
        <f>L67/L94</f>
        <v>3.11</v>
      </c>
      <c r="N105" s="18">
        <f>N67/N94</f>
        <v>0.94</v>
      </c>
    </row>
    <row r="106" spans="2:14" ht="15">
      <c r="B106" t="s">
        <v>60</v>
      </c>
      <c r="D106" s="18">
        <f>D97/D94</f>
        <v>1.42</v>
      </c>
      <c r="F106" s="18">
        <f>F97/F94</f>
        <v>1.4</v>
      </c>
      <c r="H106" s="18">
        <f>H97/H94</f>
        <v>1.65</v>
      </c>
      <c r="J106" s="18">
        <f>J97/J94</f>
        <v>2.4</v>
      </c>
      <c r="L106" s="18">
        <f>L97/L94</f>
        <v>2.4</v>
      </c>
      <c r="N106" s="18">
        <f>N97/N94</f>
        <v>2.4</v>
      </c>
    </row>
    <row r="107" spans="2:14" ht="15">
      <c r="B107" t="s">
        <v>61</v>
      </c>
      <c r="D107" s="18">
        <f>D98/D94</f>
        <v>1.42</v>
      </c>
      <c r="F107" s="18">
        <f>F98/F94</f>
        <v>1.4</v>
      </c>
      <c r="H107" s="18">
        <f>H98/H94</f>
        <v>1.65</v>
      </c>
      <c r="J107" s="18">
        <f>J98/J94</f>
        <v>2.4</v>
      </c>
      <c r="L107" s="18">
        <f>L98/L94</f>
        <v>2.4</v>
      </c>
      <c r="N107" s="18">
        <f>N98/N94</f>
        <v>2.4</v>
      </c>
    </row>
    <row r="108" spans="2:14" ht="15">
      <c r="B108" t="s">
        <v>62</v>
      </c>
      <c r="D108" s="18">
        <f>D99/D94</f>
        <v>40.8</v>
      </c>
      <c r="F108" s="18">
        <f>F99/F94</f>
        <v>35.53</v>
      </c>
      <c r="H108" s="18">
        <f>H99/H94</f>
        <v>31.51</v>
      </c>
      <c r="J108" s="18">
        <f>J99/J94</f>
        <v>48.8</v>
      </c>
      <c r="L108" s="18">
        <f>L99/L94</f>
        <v>51.2</v>
      </c>
      <c r="N108" s="18">
        <f>N99/N94</f>
        <v>48.938</v>
      </c>
    </row>
    <row r="109" spans="2:14" ht="15">
      <c r="B109" t="s">
        <v>63</v>
      </c>
      <c r="D109" s="18">
        <f>D100/D94</f>
        <v>32.25</v>
      </c>
      <c r="F109" s="18">
        <f>F100/F94</f>
        <v>28.5</v>
      </c>
      <c r="H109" s="18">
        <f>H100/H94</f>
        <v>19.01</v>
      </c>
      <c r="J109" s="18">
        <f>J100/J94</f>
        <v>15.1</v>
      </c>
      <c r="L109" s="18">
        <f>L100/L94</f>
        <v>39.25</v>
      </c>
      <c r="N109" s="18">
        <f>N100/N94</f>
        <v>25.938</v>
      </c>
    </row>
    <row r="110" spans="2:14" ht="15">
      <c r="B110" t="s">
        <v>64</v>
      </c>
      <c r="D110" s="18">
        <f>D101/D94</f>
        <v>37.09</v>
      </c>
      <c r="F110" s="18">
        <f>F101/F94</f>
        <v>34.34</v>
      </c>
      <c r="H110" s="18">
        <f>H101/H94</f>
        <v>30.51</v>
      </c>
      <c r="J110" s="18">
        <f>J101/J94</f>
        <v>27.33</v>
      </c>
      <c r="L110" s="18">
        <f>L101/L94</f>
        <v>43.53</v>
      </c>
      <c r="N110" s="18">
        <f>N101/N94</f>
        <v>46.5</v>
      </c>
    </row>
    <row r="111" spans="2:14" ht="15">
      <c r="B111" t="s">
        <v>65</v>
      </c>
      <c r="D111" s="19">
        <f>D102*D94</f>
        <v>393.719</v>
      </c>
      <c r="E111" s="19"/>
      <c r="F111" s="19">
        <f>F102*F94</f>
        <v>395.858</v>
      </c>
      <c r="G111" s="19"/>
      <c r="H111" s="19">
        <f>H102*H94</f>
        <v>395.016</v>
      </c>
      <c r="I111" s="19"/>
      <c r="J111" s="19">
        <f>J102*J94</f>
        <v>338.835</v>
      </c>
      <c r="K111" s="19"/>
      <c r="L111" s="19">
        <f>L102*L94</f>
        <v>322.235</v>
      </c>
      <c r="M111" s="19"/>
      <c r="N111" s="19">
        <f>N102*N94</f>
        <v>322.019</v>
      </c>
    </row>
    <row r="112" spans="2:14" ht="15">
      <c r="B112" t="s">
        <v>66</v>
      </c>
      <c r="D112" s="18">
        <f>ROUND(D68/D111,2)</f>
        <v>23.08</v>
      </c>
      <c r="F112" s="18">
        <f>ROUND(F68/F111,2)</f>
        <v>21.51</v>
      </c>
      <c r="H112" s="18">
        <f>ROUND(H68/H111,2)</f>
        <v>19.93</v>
      </c>
      <c r="J112" s="18">
        <f>ROUND(J68/J111,2)</f>
        <v>20.85</v>
      </c>
      <c r="L112" s="18">
        <f>ROUND(L68/L111,2)</f>
        <v>25.54</v>
      </c>
      <c r="N112" s="18">
        <f>ROUND(N68/N111,2)</f>
        <v>25.01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3"/>
  <rowBreaks count="1" manualBreakCount="1">
    <brk id="5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CMS ENERGY CORP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10979</v>
      </c>
      <c r="F8" s="41">
        <f>F78+F79+F81-F103</f>
        <v>11185</v>
      </c>
      <c r="H8" s="41">
        <f>H78+H79+H81-H103</f>
        <v>9663</v>
      </c>
      <c r="J8" s="41">
        <f>J78+J79+J81-J103</f>
        <v>8946</v>
      </c>
      <c r="L8" s="41">
        <f>L78+L79+L81-L103</f>
        <v>11523</v>
      </c>
    </row>
    <row r="9" spans="2:12" ht="15">
      <c r="B9" t="s">
        <v>5</v>
      </c>
      <c r="D9" s="12">
        <f>D80</f>
        <v>0</v>
      </c>
      <c r="F9" s="12">
        <f>F80</f>
        <v>0</v>
      </c>
      <c r="H9" s="12">
        <f>H80</f>
        <v>0</v>
      </c>
      <c r="J9" s="12">
        <f>J80</f>
        <v>458</v>
      </c>
      <c r="L9" s="12">
        <f>L80</f>
        <v>416</v>
      </c>
    </row>
    <row r="10" spans="2:12" ht="15.75" thickBot="1">
      <c r="B10" t="s">
        <v>7</v>
      </c>
      <c r="D10" s="13">
        <f>D8+D9</f>
        <v>10979</v>
      </c>
      <c r="F10" s="13">
        <f>F8+F9</f>
        <v>11185</v>
      </c>
      <c r="H10" s="13">
        <f>H8+H9</f>
        <v>9663</v>
      </c>
      <c r="J10" s="13">
        <f>J8+J9</f>
        <v>9404</v>
      </c>
      <c r="L10" s="13">
        <f>L8+L9</f>
        <v>11939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E13" s="8" t="s">
        <v>3</v>
      </c>
      <c r="F13" s="36">
        <f>ROUND(AVERAGE(F108:F109)/F105,0)</f>
        <v>14</v>
      </c>
      <c r="G13" s="8" t="s">
        <v>3</v>
      </c>
      <c r="I13" s="8" t="s">
        <v>3</v>
      </c>
      <c r="K13" s="8" t="s">
        <v>3</v>
      </c>
      <c r="M13" s="8" t="s">
        <v>3</v>
      </c>
      <c r="N13" s="37">
        <f>AVERAGE(D13,F13,H13,J13,L13)</f>
        <v>14</v>
      </c>
      <c r="O13" s="8" t="s">
        <v>3</v>
      </c>
    </row>
    <row r="14" spans="2:14" ht="15">
      <c r="B14" t="s">
        <v>20</v>
      </c>
      <c r="D14" s="3">
        <f>ROUND(AVERAGE(D108:D109)/AVERAGE(D112,F112),3)</f>
        <v>1.252</v>
      </c>
      <c r="E14" s="3"/>
      <c r="F14" s="3">
        <f>ROUND(AVERAGE(F108:F109)/AVERAGE(F112,H112),3)</f>
        <v>0.902</v>
      </c>
      <c r="G14" s="3"/>
      <c r="H14" s="3">
        <f>ROUND(AVERAGE(H108:H109)/AVERAGE(H112,J112),3)</f>
        <v>0.799</v>
      </c>
      <c r="I14" s="3"/>
      <c r="J14" s="3">
        <f>ROUND(AVERAGE(J108:J109)/AVERAGE(J112,L112),3)</f>
        <v>1.371</v>
      </c>
      <c r="K14" s="3"/>
      <c r="L14" s="3">
        <f>ROUND(AVERAGE(L108:L109)/AVERAGE(L112,N112),3)</f>
        <v>1.522</v>
      </c>
      <c r="M14" s="3"/>
      <c r="N14" s="6">
        <f>AVERAGE(D14,F14,H14,J14,L14)</f>
        <v>1.1692</v>
      </c>
    </row>
    <row r="15" spans="2:14" ht="15">
      <c r="B15" t="s">
        <v>9</v>
      </c>
      <c r="D15" s="3">
        <f>ROUND(D106/AVERAGE(D108:D109),3)</f>
        <v>0</v>
      </c>
      <c r="E15" s="3"/>
      <c r="F15" s="3">
        <f>ROUND(F106/AVERAGE(F108:F109),3)</f>
        <v>0</v>
      </c>
      <c r="G15" s="3"/>
      <c r="H15" s="3">
        <f>ROUND(H106/AVERAGE(H108:H109),3)</f>
        <v>0</v>
      </c>
      <c r="I15" s="3"/>
      <c r="J15" s="3">
        <f>ROUND(J106/AVERAGE(J108:J109),3)</f>
        <v>0.072</v>
      </c>
      <c r="K15" s="3"/>
      <c r="L15" s="3">
        <f>ROUND(L106/AVERAGE(L108:L109),3)</f>
        <v>0.057</v>
      </c>
      <c r="M15" s="3"/>
      <c r="N15" s="6">
        <f>AVERAGE(D15,F15,H15,J15,L15)</f>
        <v>0.0258</v>
      </c>
    </row>
    <row r="16" spans="2:14" ht="15">
      <c r="B16" t="s">
        <v>10</v>
      </c>
      <c r="D16" s="3">
        <f>ROUND(D96/D66,3)</f>
        <v>0</v>
      </c>
      <c r="E16" s="3"/>
      <c r="F16" s="3">
        <f>ROUND(F96/F66,3)</f>
        <v>0</v>
      </c>
      <c r="G16" s="3"/>
      <c r="H16" s="20"/>
      <c r="I16" s="3"/>
      <c r="J16" s="20"/>
      <c r="K16" s="3"/>
      <c r="L16" s="20"/>
      <c r="M16" s="3"/>
      <c r="N16" s="6">
        <f>AVERAGE(D16,F16,H16,J16,L16)</f>
        <v>0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0.704</v>
      </c>
      <c r="E20" s="3"/>
      <c r="F20" s="3">
        <f>ROUND((+F76+F79)/F8,3)</f>
        <v>0.692</v>
      </c>
      <c r="G20" s="3"/>
      <c r="H20" s="3">
        <f>ROUND((+H76+H79)/H8,3)</f>
        <v>0.753</v>
      </c>
      <c r="I20" s="3"/>
      <c r="J20" s="3">
        <f>ROUND((+J76+J79)/J8,3)</f>
        <v>0.782</v>
      </c>
      <c r="K20" s="3"/>
      <c r="L20" s="3">
        <f>ROUND((+L76+L79)/L8,3)</f>
        <v>0.796</v>
      </c>
      <c r="M20" s="3"/>
      <c r="N20" s="6">
        <f>AVERAGE(D20,F20,H20,J20,L20)</f>
        <v>0.7454000000000001</v>
      </c>
    </row>
    <row r="21" spans="2:14" ht="15">
      <c r="B21" s="38" t="s">
        <v>108</v>
      </c>
      <c r="D21" s="3">
        <f>ROUND((SUM(D69:D75)+D81)/D8,3)</f>
        <v>0.058</v>
      </c>
      <c r="E21" s="3"/>
      <c r="F21" s="3">
        <f>ROUND((SUM(F69:F75)+F81)/F8,3)</f>
        <v>0.093</v>
      </c>
      <c r="G21" s="3"/>
      <c r="H21" s="3">
        <f>ROUND((SUM(H69:H75)+H81)/H8,3)</f>
        <v>0.039</v>
      </c>
      <c r="I21" s="3"/>
      <c r="J21" s="3">
        <f>ROUND((SUM(J69:J75)+J81)/J8,3)</f>
        <v>0.007</v>
      </c>
      <c r="K21" s="3"/>
      <c r="L21" s="3">
        <f>ROUND((SUM(L69:L75)+L81)/L8,3)</f>
        <v>0.011</v>
      </c>
      <c r="M21" s="3"/>
      <c r="N21" s="6">
        <f>AVERAGE(D21,F21,H21,J21,L21)</f>
        <v>0.041600000000000005</v>
      </c>
    </row>
    <row r="22" spans="2:14" ht="18">
      <c r="B22" s="39" t="s">
        <v>109</v>
      </c>
      <c r="D22" s="4">
        <f>ROUND((D68-D103)/D8,3)</f>
        <v>0.238</v>
      </c>
      <c r="E22" s="3"/>
      <c r="F22" s="4">
        <f>ROUND((F68-F103)/F8,3)</f>
        <v>0.215</v>
      </c>
      <c r="G22" s="3"/>
      <c r="H22" s="4">
        <f>ROUND((H68-H103)/H8,3)</f>
        <v>0.207</v>
      </c>
      <c r="I22" s="3"/>
      <c r="J22" s="4">
        <f>ROUND((J68-J103)/J8,3)</f>
        <v>0.211</v>
      </c>
      <c r="K22" s="3"/>
      <c r="L22" s="4">
        <f>ROUND((L68-L103)/L8,3)</f>
        <v>0.192</v>
      </c>
      <c r="M22" s="3"/>
      <c r="N22" s="9">
        <f>AVERAGE(D22,F22,H22,J22,L22)</f>
        <v>0.21259999999999998</v>
      </c>
    </row>
    <row r="23" spans="4:14" ht="15.75" thickBot="1">
      <c r="D23" s="5">
        <f>SUM(D20:D22)</f>
        <v>1</v>
      </c>
      <c r="E23" s="3"/>
      <c r="F23" s="5">
        <f>SUM(F20:F22)</f>
        <v>0.9999999999999999</v>
      </c>
      <c r="G23" s="3"/>
      <c r="H23" s="5">
        <f>SUM(H20:H22)</f>
        <v>0.999</v>
      </c>
      <c r="I23" s="3"/>
      <c r="J23" s="5">
        <f>SUM(J20:J22)</f>
        <v>1</v>
      </c>
      <c r="K23" s="3"/>
      <c r="L23" s="5">
        <f>SUM(L20:L22)</f>
        <v>0.9990000000000001</v>
      </c>
      <c r="M23" s="3"/>
      <c r="N23" s="10">
        <f>AVERAGE(D23,F23,H23,J23,L23)</f>
        <v>0.9996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0.704</v>
      </c>
      <c r="E25" s="3"/>
      <c r="F25" s="3">
        <f>ROUND((+F76+F79+F80)/F10,3)</f>
        <v>0.692</v>
      </c>
      <c r="G25" s="3"/>
      <c r="H25" s="3">
        <f>ROUND((+H76+H79+H80)/H10,3)</f>
        <v>0.753</v>
      </c>
      <c r="I25" s="3"/>
      <c r="J25" s="3">
        <f>ROUND((+J76+J79+J80)/J10,3)</f>
        <v>0.793</v>
      </c>
      <c r="K25" s="3"/>
      <c r="L25" s="3">
        <f>ROUND((+L76+L79+L80)/L10,3)</f>
        <v>0.804</v>
      </c>
      <c r="M25" s="3"/>
      <c r="N25" s="6">
        <f>AVERAGE(D25,F25,H25,J25,L25)</f>
        <v>0.7492000000000001</v>
      </c>
    </row>
    <row r="26" spans="2:14" ht="15">
      <c r="B26" s="38" t="s">
        <v>108</v>
      </c>
      <c r="D26" s="3">
        <f>ROUND((SUM(D69:D75)+D81)/D10,3)</f>
        <v>0.058</v>
      </c>
      <c r="E26" s="3"/>
      <c r="F26" s="3">
        <f>ROUND((SUM(F69:F75)+F81)/F10,3)</f>
        <v>0.093</v>
      </c>
      <c r="G26" s="3"/>
      <c r="H26" s="3">
        <f>ROUND((SUM(H69:H75)+H81)/H10,3)</f>
        <v>0.039</v>
      </c>
      <c r="I26" s="3"/>
      <c r="J26" s="3">
        <f>ROUND((SUM(J69:J75)+J81)/J10,3)</f>
        <v>0.007</v>
      </c>
      <c r="K26" s="3"/>
      <c r="L26" s="3">
        <f>ROUND((SUM(L69:L75)+L81)/L10,3)</f>
        <v>0.011</v>
      </c>
      <c r="M26" s="3"/>
      <c r="N26" s="6">
        <f>AVERAGE(D26,F26,H26,J26,L26)</f>
        <v>0.041600000000000005</v>
      </c>
    </row>
    <row r="27" spans="2:14" ht="18">
      <c r="B27" s="39" t="s">
        <v>109</v>
      </c>
      <c r="D27" s="4">
        <f>ROUND((D68-D103)/D10,3)</f>
        <v>0.238</v>
      </c>
      <c r="E27" s="3"/>
      <c r="F27" s="4">
        <f>ROUND((F68-F103)/F10,3)</f>
        <v>0.215</v>
      </c>
      <c r="G27" s="3"/>
      <c r="H27" s="4">
        <f>ROUND((H68-H103)/H10,3)</f>
        <v>0.207</v>
      </c>
      <c r="I27" s="3"/>
      <c r="J27" s="4">
        <f>ROUND((J68-J103)/J10,3)</f>
        <v>0.201</v>
      </c>
      <c r="K27" s="3"/>
      <c r="L27" s="4">
        <f>ROUND((L68-L103)/L10,3)</f>
        <v>0.186</v>
      </c>
      <c r="M27" s="3"/>
      <c r="N27" s="9">
        <f>AVERAGE(D27,F27,H27,J27,L27)</f>
        <v>0.20939999999999998</v>
      </c>
    </row>
    <row r="28" spans="4:14" ht="15.75" thickBot="1">
      <c r="D28" s="5">
        <f>SUM(D25:D27)</f>
        <v>1</v>
      </c>
      <c r="E28" s="3"/>
      <c r="F28" s="5">
        <f>SUM(F25:F27)</f>
        <v>0.9999999999999999</v>
      </c>
      <c r="G28" s="3"/>
      <c r="H28" s="5">
        <f>SUM(H25:H27)</f>
        <v>0.999</v>
      </c>
      <c r="I28" s="3"/>
      <c r="J28" s="5">
        <f>SUM(J25:J27)</f>
        <v>1.0010000000000001</v>
      </c>
      <c r="K28" s="3"/>
      <c r="L28" s="5">
        <f>SUM(L25:L27)</f>
        <v>1.0010000000000001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-0.043</v>
      </c>
      <c r="E30" s="3"/>
      <c r="F30" s="3">
        <f>ROUND(+F66/(((F68-F103)+(H68-H103))/2),3)</f>
        <v>0.053</v>
      </c>
      <c r="G30" s="3"/>
      <c r="H30" s="3">
        <f>ROUND(+H66/(((H68-H103)+(J68-J103))/2),3)</f>
        <v>-0.022</v>
      </c>
      <c r="I30" s="3"/>
      <c r="J30" s="3">
        <f>ROUND(+J66/(((J68-J103)+(L68-L103))/2),3)</f>
        <v>-0.203</v>
      </c>
      <c r="K30" s="3"/>
      <c r="L30" s="3">
        <f>ROUND(+L66/(((L68-L103)+(N68))/2),3)</f>
        <v>-0.145</v>
      </c>
      <c r="M30" s="3"/>
      <c r="N30" s="6">
        <f>AVERAGE(D30,F30,H30,J30,L30)</f>
        <v>-0.072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1.063</v>
      </c>
      <c r="E32" s="3"/>
      <c r="F32" s="3">
        <f>ROUND((+F58-F57)/F56,3)</f>
        <v>0.913</v>
      </c>
      <c r="G32" s="3"/>
      <c r="H32" s="3">
        <f>ROUND((+H58-H57)/H56,3)</f>
        <v>0.921</v>
      </c>
      <c r="I32" s="3"/>
      <c r="J32" s="3">
        <f>ROUND((+J58-J57)/J56,3)</f>
        <v>0.989</v>
      </c>
      <c r="K32" s="3"/>
      <c r="L32" s="3">
        <f>ROUND((+L58-L57)/L56,3)</f>
        <v>0.969</v>
      </c>
      <c r="M32" s="3"/>
      <c r="N32" s="6">
        <f>AVERAGE(D32,F32,H32,J32,L32)</f>
        <v>0.9710000000000001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0.5</v>
      </c>
      <c r="E35" s="8" t="s">
        <v>3</v>
      </c>
      <c r="F35" s="8">
        <f>ROUND(((+F66+F65+F64+F63+F61+F59+F57)/F61),2)</f>
        <v>1.21</v>
      </c>
      <c r="G35" s="8" t="s">
        <v>3</v>
      </c>
      <c r="H35" s="8">
        <f>ROUND(((+H66+H65+H64+H63+H61+H59+H57)/H61),2)</f>
        <v>1.03</v>
      </c>
      <c r="I35" s="8" t="s">
        <v>3</v>
      </c>
      <c r="J35" s="8">
        <f>ROUND(((+J66+J65+J64+J63+J61+J59+J57)/J61),2)</f>
        <v>0.23</v>
      </c>
      <c r="K35" s="8" t="s">
        <v>3</v>
      </c>
      <c r="L35" s="8">
        <f>ROUND(((+L66+L65+L64+L63+L61+L59+L57)/L61),2)</f>
        <v>0.45</v>
      </c>
      <c r="M35" s="8" t="s">
        <v>3</v>
      </c>
      <c r="N35" s="31">
        <f>AVERAGE(D35,F35,H35,J35,L35)</f>
        <v>0.684</v>
      </c>
      <c r="O35" t="s">
        <v>3</v>
      </c>
    </row>
    <row r="36" spans="2:15" ht="15">
      <c r="B36" t="s">
        <v>21</v>
      </c>
      <c r="D36" s="8">
        <f>ROUND(((+D66+D65+D64+D63+D61)/(D61)),2)</f>
        <v>0.82</v>
      </c>
      <c r="E36" s="8" t="s">
        <v>3</v>
      </c>
      <c r="F36" s="8">
        <f>ROUND(((+F66+F65+F64+F63+F61)/(F61)),2)</f>
        <v>1.22</v>
      </c>
      <c r="G36" s="8" t="s">
        <v>3</v>
      </c>
      <c r="H36" s="8">
        <f>ROUND(((+H66+H65+H64+H63+H61)/(H61)),2)</f>
        <v>0.93</v>
      </c>
      <c r="I36" s="8" t="s">
        <v>3</v>
      </c>
      <c r="J36" s="8">
        <f>ROUND(((+J66+J65+J64+J63+J61)/(J61)),2)</f>
        <v>0.2</v>
      </c>
      <c r="K36" s="8" t="s">
        <v>3</v>
      </c>
      <c r="L36" s="8">
        <f>ROUND(((+L66+L65+L64+L63+L61)/(L61)),2)</f>
        <v>0.55</v>
      </c>
      <c r="M36" s="8" t="s">
        <v>3</v>
      </c>
      <c r="N36" s="31">
        <f>AVERAGE(D36,F36,H36,J36,L36)</f>
        <v>0.7440000000000001</v>
      </c>
      <c r="O36" t="s">
        <v>3</v>
      </c>
    </row>
    <row r="37" spans="2:15" ht="15">
      <c r="B37" t="s">
        <v>14</v>
      </c>
      <c r="D37" s="8">
        <f>ROUND(((+D66+D65+D64+D63+D61)/(D61+D63+D64+D65)),2)</f>
        <v>0.8</v>
      </c>
      <c r="E37" s="8" t="s">
        <v>3</v>
      </c>
      <c r="F37" s="8">
        <f>ROUND(((+F66+F65+F64+F63+F61)/(F61+F63+F64+F65)),2)</f>
        <v>1.19</v>
      </c>
      <c r="G37" s="8" t="s">
        <v>3</v>
      </c>
      <c r="H37" s="8">
        <f>ROUND(((+H66+H65+H64+H63+H61)/(H61+H63+H64+H65)),2)</f>
        <v>0.93</v>
      </c>
      <c r="I37" s="8" t="s">
        <v>3</v>
      </c>
      <c r="J37" s="8">
        <f>ROUND(((+J66+J65+J64+J63+J61)/(J61+J63+J64+J65)),2)</f>
        <v>0.2</v>
      </c>
      <c r="K37" s="8" t="s">
        <v>3</v>
      </c>
      <c r="L37" s="8">
        <f>ROUND(((+L66+L65+L64+L63+L61)/(L61+L63+L64+L65)),2)</f>
        <v>0.55</v>
      </c>
      <c r="M37" s="8" t="s">
        <v>3</v>
      </c>
      <c r="N37" s="31">
        <f>AVERAGE(D37,F37,H37,J37,L37)</f>
        <v>0.734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0.43</v>
      </c>
      <c r="E40" s="8" t="s">
        <v>3</v>
      </c>
      <c r="F40" s="8">
        <f>ROUND(((+F66+F65+F64+F63-F62+F61+F59+F57)/F61),2)</f>
        <v>1.25</v>
      </c>
      <c r="G40" s="8" t="s">
        <v>3</v>
      </c>
      <c r="H40" s="8">
        <f>ROUND(((+H66+H65+H64+H63-H62+H61+H59+H57)/H61),2)</f>
        <v>1.02</v>
      </c>
      <c r="I40" s="8" t="s">
        <v>3</v>
      </c>
      <c r="J40" s="8">
        <f>ROUND(((+J66+J65+J64+J63-J62+J61+J59+J57)/J61),2)</f>
        <v>0.19</v>
      </c>
      <c r="K40" s="8" t="s">
        <v>3</v>
      </c>
      <c r="L40" s="8">
        <f>ROUND(((+L66+L65+L64+L63-L62+L61+L59+L57)/L61),2)</f>
        <v>0.39</v>
      </c>
      <c r="M40" s="8" t="s">
        <v>3</v>
      </c>
      <c r="N40" s="31">
        <f>AVERAGE(D40,F40,H40,J40,L40)</f>
        <v>0.656</v>
      </c>
      <c r="O40" t="s">
        <v>3</v>
      </c>
    </row>
    <row r="41" spans="2:15" ht="15">
      <c r="B41" t="s">
        <v>21</v>
      </c>
      <c r="D41" s="8">
        <f>ROUND(((+D66+D65+D64+D63-D62+D61)/D61),2)</f>
        <v>0.75</v>
      </c>
      <c r="E41" s="8" t="s">
        <v>3</v>
      </c>
      <c r="F41" s="8">
        <f>ROUND(((+F66+F65+F64+F63-F62+F61)/F61),2)</f>
        <v>1.26</v>
      </c>
      <c r="G41" s="8" t="s">
        <v>3</v>
      </c>
      <c r="H41" s="8">
        <f>ROUND(((+H66+H65+H64+H63-H62+H61)/H61),2)</f>
        <v>0.92</v>
      </c>
      <c r="I41" s="8" t="s">
        <v>3</v>
      </c>
      <c r="J41" s="8">
        <f>ROUND(((+J66+J65+J64+J63-J62+J61)/J61),2)</f>
        <v>0.17</v>
      </c>
      <c r="K41" s="8" t="s">
        <v>3</v>
      </c>
      <c r="L41" s="8">
        <f>ROUND(((+L66+L65+L64+L63-L62+L61)/L61),2)</f>
        <v>0.5</v>
      </c>
      <c r="M41" s="8" t="s">
        <v>3</v>
      </c>
      <c r="N41" s="31">
        <f>AVERAGE(D41,F41,H41,J41,L41)</f>
        <v>0.72</v>
      </c>
      <c r="O41" t="s">
        <v>3</v>
      </c>
    </row>
    <row r="42" spans="2:15" ht="15">
      <c r="B42" t="s">
        <v>14</v>
      </c>
      <c r="D42" s="8">
        <f>ROUND(((+D66+D65+D64+D63-D62+D61)/(D61+D63+D64+D65)),2)</f>
        <v>0.73</v>
      </c>
      <c r="E42" s="8" t="s">
        <v>3</v>
      </c>
      <c r="F42" s="8">
        <f>ROUND(((+F66+F65+F64+F63-F62+F61)/(F61+F63+F64+F65)),2)</f>
        <v>1.23</v>
      </c>
      <c r="G42" s="8" t="s">
        <v>3</v>
      </c>
      <c r="H42" s="8">
        <f>ROUND(((+H66+H65+H64+H63-H62+H61)/(H61+H63+H64+H65)),2)</f>
        <v>0.91</v>
      </c>
      <c r="I42" s="8" t="s">
        <v>3</v>
      </c>
      <c r="J42" s="8">
        <f>ROUND(((+J66+J65+J64+J63-J62+J61)/(J61+J63+J64+J65)),2)</f>
        <v>0.17</v>
      </c>
      <c r="K42" s="8" t="s">
        <v>3</v>
      </c>
      <c r="L42" s="8">
        <f>ROUND(((+L66+L65+L64+L63-L62+L61)/(L61+L63+L64+L65)),2)</f>
        <v>0.49</v>
      </c>
      <c r="M42" s="8" t="s">
        <v>3</v>
      </c>
      <c r="N42" s="31">
        <f>AVERAGE(D42,F42,H42,J42,L42)</f>
        <v>0.7060000000000001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-0.352</v>
      </c>
      <c r="E45" s="14"/>
      <c r="F45" s="14">
        <f>ROUND(F62/F66,3)</f>
        <v>-0.216</v>
      </c>
      <c r="G45" s="14"/>
      <c r="H45" s="14">
        <f>ROUND(H62/H66,3)</f>
        <v>-0.209</v>
      </c>
      <c r="I45" s="14"/>
      <c r="J45" s="14">
        <f>ROUND(J62/J66,3)</f>
        <v>-0.038</v>
      </c>
      <c r="K45" s="14"/>
      <c r="L45" s="14">
        <f>ROUND(L62/L66,3)</f>
        <v>-0.115</v>
      </c>
      <c r="M45" s="3"/>
      <c r="N45" s="6">
        <f aca="true" t="shared" si="0" ref="N45:N50">AVERAGE(D45,F45,H45,J45,L45)</f>
        <v>-0.186</v>
      </c>
    </row>
    <row r="46" spans="2:14" ht="15">
      <c r="B46" t="s">
        <v>17</v>
      </c>
      <c r="D46" s="21">
        <f>ROUND((D57+D59)/(D57+D59+D66+D63+D64+D65),3)</f>
        <v>0.644</v>
      </c>
      <c r="E46" s="22"/>
      <c r="F46" s="21">
        <f>ROUND((F57+F59)/(F57+F59+F66+F63+F64+F65),3)</f>
        <v>-0.039</v>
      </c>
      <c r="G46" s="22"/>
      <c r="H46" s="21">
        <f>ROUND((H57+H59)/(H57+H59+H66+H63+H64+H65),3)</f>
        <v>3.222</v>
      </c>
      <c r="I46" s="22"/>
      <c r="J46" s="21">
        <f>ROUND((J57+J59)/(J57+J59+J66+J63+J64+J65),3)</f>
        <v>-0.032</v>
      </c>
      <c r="K46" s="22"/>
      <c r="L46" s="21">
        <f>ROUND((L57+L59)/(L57+L59+L66+L63+L64+L65),3)</f>
        <v>0.182</v>
      </c>
      <c r="N46" s="6">
        <f t="shared" si="0"/>
        <v>0.7954</v>
      </c>
    </row>
    <row r="47" spans="2:14" ht="18">
      <c r="B47" s="40" t="s">
        <v>115</v>
      </c>
      <c r="D47" s="14">
        <f>ROUND(((+D82+D83+D84+D85+D86-D87+D88-D90-D91)/(+D89-D87)),3)</f>
        <v>1.465</v>
      </c>
      <c r="E47" s="15"/>
      <c r="F47" s="14">
        <f>ROUND(((+F82+F83+F84+F85+F86-F87+F88-F90-F91)/(+F89-F87)),3)</f>
        <v>1.444</v>
      </c>
      <c r="G47" s="15"/>
      <c r="H47" s="14">
        <f>ROUND(((+H82+H83+H84+H85+H86-H87+H88-H90-H91)/(+H89-H87)),3)</f>
        <v>0.52</v>
      </c>
      <c r="I47" s="15"/>
      <c r="J47" s="14">
        <f>ROUND(((+J82+J83+J84+J85+J86-J87+J88-J90-J91)/(+J89-J87)),3)</f>
        <v>0.274</v>
      </c>
      <c r="K47" s="15"/>
      <c r="L47" s="14">
        <f>ROUND(((+L82+L83+L84+L85+L86-L87+L88-L90-L91)/(+L89-L87)),3)</f>
        <v>0.653</v>
      </c>
      <c r="N47" s="6">
        <f t="shared" si="0"/>
        <v>0.8712</v>
      </c>
    </row>
    <row r="48" spans="2:14" ht="18">
      <c r="B48" s="40" t="s">
        <v>116</v>
      </c>
      <c r="D48" s="14">
        <f>ROUND(((+D82+D83+D84+D85+D86-D87+D88)/(AVERAGE(D76,F76)+AVERAGE(D79,F79)+AVERAGE(D80,F80))),3)</f>
        <v>0.114</v>
      </c>
      <c r="E48" s="15"/>
      <c r="F48" s="14">
        <f>ROUND(((+F82+F83+F84+F85+F86-F87+F88)/(AVERAGE(F76,H76)+AVERAGE(F79,H79)+AVERAGE(F80,H80))),3)</f>
        <v>0.102</v>
      </c>
      <c r="G48" s="15"/>
      <c r="H48" s="14">
        <f>ROUND(((+H82+H83+H84+H85+H86-H87+H88)/(AVERAGE(H76,J76)+AVERAGE(H79,J79)+AVERAGE(H80,J80))),3)</f>
        <v>0.038</v>
      </c>
      <c r="I48" s="15"/>
      <c r="J48" s="14">
        <f>ROUND(((+J82+J83+J84+J85+J86-J87+J88)/(AVERAGE(J76,L76)+AVERAGE(J79,L79)+AVERAGE(J80,L80))),3)</f>
        <v>0.042</v>
      </c>
      <c r="K48" s="15"/>
      <c r="L48" s="14">
        <f>ROUND(((+L82+L83+L84+L85+L86-L87+L88)/(AVERAGE(L76,N76)+AVERAGE(L79,N79)+AVERAGE(L80,N80))),3)</f>
        <v>0.109</v>
      </c>
      <c r="N48" s="6">
        <f t="shared" si="0"/>
        <v>0.08099999999999999</v>
      </c>
    </row>
    <row r="49" spans="2:15" ht="18">
      <c r="B49" s="40" t="s">
        <v>117</v>
      </c>
      <c r="D49" s="32">
        <f>ROUND(((+D82+D83+D84+D85+D86-D87+D88+D92)/D61),2)</f>
        <v>2.56</v>
      </c>
      <c r="E49" t="s">
        <v>3</v>
      </c>
      <c r="F49" s="32">
        <f>ROUND(((+F82+F83+F84+F85+F86-F87+F88+F92)/F61),2)</f>
        <v>2.27</v>
      </c>
      <c r="G49" t="s">
        <v>3</v>
      </c>
      <c r="H49" s="32">
        <f>ROUND(((+H82+H83+H84+H85+H86-H87+H88+H92)/H61),2)</f>
        <v>1.4</v>
      </c>
      <c r="I49" t="s">
        <v>3</v>
      </c>
      <c r="J49" s="32">
        <f>ROUND(((+J82+J83+J84+J85+J86-J87+J88+J92)/J61),2)</f>
        <v>1.47</v>
      </c>
      <c r="K49" t="s">
        <v>3</v>
      </c>
      <c r="L49" s="32">
        <f>ROUND(((+L82+L83+L84+L85+L86-L87+L88+L92)/L61),2)</f>
        <v>2.19</v>
      </c>
      <c r="M49" t="s">
        <v>3</v>
      </c>
      <c r="N49" s="33">
        <f t="shared" si="0"/>
        <v>1.9780000000000002</v>
      </c>
      <c r="O49" t="s">
        <v>3</v>
      </c>
    </row>
    <row r="50" spans="2:15" ht="18">
      <c r="B50" s="40" t="s">
        <v>118</v>
      </c>
      <c r="D50" s="32"/>
      <c r="E50" t="s">
        <v>3</v>
      </c>
      <c r="F50" s="32"/>
      <c r="G50" t="s">
        <v>3</v>
      </c>
      <c r="H50" s="32"/>
      <c r="I50" t="s">
        <v>3</v>
      </c>
      <c r="J50" s="32">
        <f>ROUND(((+J82+J83+J84+J85+J86-J87+J88-J91)/+J90),2)</f>
        <v>2.38</v>
      </c>
      <c r="K50" t="s">
        <v>3</v>
      </c>
      <c r="L50" s="32">
        <f>ROUND(((+L82+L83+L84+L85+L86-L87+L88-L91)/+L90),2)</f>
        <v>5.36</v>
      </c>
      <c r="M50" t="s">
        <v>3</v>
      </c>
      <c r="N50" s="33">
        <f t="shared" si="0"/>
        <v>3.87</v>
      </c>
      <c r="O50" t="s">
        <v>3</v>
      </c>
    </row>
    <row r="52" ht="15">
      <c r="A52" t="s">
        <v>4</v>
      </c>
    </row>
    <row r="54" spans="1:14" ht="15.75">
      <c r="A54" s="23" t="s">
        <v>76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6288</v>
      </c>
      <c r="E56" s="26"/>
      <c r="F56" s="26">
        <v>5472</v>
      </c>
      <c r="G56" s="26"/>
      <c r="H56" s="26">
        <v>5513</v>
      </c>
      <c r="I56" s="26"/>
      <c r="J56" s="26">
        <v>8687</v>
      </c>
      <c r="K56" s="26"/>
      <c r="L56" s="26">
        <v>9597</v>
      </c>
      <c r="M56" s="26"/>
      <c r="N56" s="26">
        <v>8998</v>
      </c>
    </row>
    <row r="57" spans="1:14" ht="15">
      <c r="A57" s="24" t="s">
        <v>23</v>
      </c>
      <c r="B57" s="24"/>
      <c r="C57" s="24"/>
      <c r="D57" s="26">
        <v>-168</v>
      </c>
      <c r="E57" s="26"/>
      <c r="F57" s="26">
        <v>-5</v>
      </c>
      <c r="G57" s="26"/>
      <c r="H57" s="26">
        <v>58</v>
      </c>
      <c r="I57" s="26"/>
      <c r="J57" s="26">
        <v>13</v>
      </c>
      <c r="K57" s="26"/>
      <c r="L57" s="26">
        <v>-73</v>
      </c>
      <c r="M57" s="26"/>
      <c r="N57" s="26">
        <v>60</v>
      </c>
    </row>
    <row r="58" spans="1:14" ht="15">
      <c r="A58" s="24" t="s">
        <v>24</v>
      </c>
      <c r="B58" s="24"/>
      <c r="C58" s="24"/>
      <c r="D58" s="26">
        <v>6519</v>
      </c>
      <c r="E58" s="26"/>
      <c r="F58" s="26">
        <v>4989</v>
      </c>
      <c r="G58" s="26"/>
      <c r="H58" s="26">
        <v>5137</v>
      </c>
      <c r="I58" s="26"/>
      <c r="J58" s="26">
        <v>8601</v>
      </c>
      <c r="K58" s="26"/>
      <c r="L58" s="26">
        <v>9223</v>
      </c>
      <c r="M58" s="26"/>
      <c r="N58" s="26">
        <v>8331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-49</v>
      </c>
      <c r="E60" s="26"/>
      <c r="F60" s="26">
        <v>776</v>
      </c>
      <c r="G60" s="26"/>
      <c r="H60" s="26">
        <v>551</v>
      </c>
      <c r="I60" s="26"/>
      <c r="J60" s="26">
        <v>88</v>
      </c>
      <c r="K60" s="26"/>
      <c r="L60" s="26">
        <v>363</v>
      </c>
      <c r="M60" s="26"/>
      <c r="N60" s="26">
        <v>729</v>
      </c>
    </row>
    <row r="61" spans="1:14" ht="15">
      <c r="A61" s="24" t="s">
        <v>27</v>
      </c>
      <c r="B61" s="24"/>
      <c r="C61" s="24"/>
      <c r="D61" s="26">
        <v>522</v>
      </c>
      <c r="E61" s="26"/>
      <c r="F61" s="26">
        <v>604</v>
      </c>
      <c r="G61" s="26"/>
      <c r="H61" s="26">
        <v>600</v>
      </c>
      <c r="I61" s="26"/>
      <c r="J61" s="26">
        <v>518</v>
      </c>
      <c r="K61" s="26"/>
      <c r="L61" s="26">
        <v>727</v>
      </c>
      <c r="M61" s="26"/>
      <c r="N61" s="26">
        <v>732</v>
      </c>
    </row>
    <row r="62" spans="1:14" ht="15">
      <c r="A62" s="24" t="s">
        <v>28</v>
      </c>
      <c r="B62" s="24"/>
      <c r="C62" s="24"/>
      <c r="D62" s="26">
        <v>38</v>
      </c>
      <c r="E62" s="26"/>
      <c r="F62" s="26">
        <v>-25</v>
      </c>
      <c r="G62" s="26"/>
      <c r="H62" s="26">
        <v>9</v>
      </c>
      <c r="I62" s="26"/>
      <c r="J62" s="26">
        <v>16</v>
      </c>
      <c r="K62" s="26"/>
      <c r="L62" s="26">
        <v>38</v>
      </c>
      <c r="M62" s="26"/>
      <c r="N62" s="26">
        <v>49</v>
      </c>
    </row>
    <row r="63" spans="1:14" ht="15">
      <c r="A63" s="24" t="s">
        <v>29</v>
      </c>
      <c r="B63" s="24"/>
      <c r="C63" s="24"/>
      <c r="D63" s="26">
        <v>5</v>
      </c>
      <c r="E63" s="26"/>
      <c r="F63" s="26">
        <v>5</v>
      </c>
      <c r="G63" s="26"/>
      <c r="H63" s="26">
        <v>3</v>
      </c>
      <c r="I63" s="26"/>
      <c r="J63" s="26">
        <v>2</v>
      </c>
      <c r="K63" s="26"/>
      <c r="L63" s="26">
        <v>2</v>
      </c>
      <c r="M63" s="26"/>
      <c r="N63" s="26">
        <v>2</v>
      </c>
    </row>
    <row r="64" spans="1:14" ht="15">
      <c r="A64" s="24" t="s">
        <v>30</v>
      </c>
      <c r="B64" s="24"/>
      <c r="C64" s="24"/>
      <c r="D64" s="26">
        <v>10</v>
      </c>
      <c r="E64" s="26"/>
      <c r="F64" s="26">
        <v>11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-108</v>
      </c>
      <c r="E66" s="26"/>
      <c r="F66" s="26">
        <v>116</v>
      </c>
      <c r="G66" s="26"/>
      <c r="H66" s="26">
        <v>-43</v>
      </c>
      <c r="I66" s="26"/>
      <c r="J66" s="26">
        <v>-416</v>
      </c>
      <c r="K66" s="26"/>
      <c r="L66" s="26">
        <v>-331</v>
      </c>
      <c r="M66" s="26"/>
      <c r="N66" s="26">
        <v>41</v>
      </c>
    </row>
    <row r="67" spans="1:14" ht="15">
      <c r="A67" s="24" t="s">
        <v>33</v>
      </c>
      <c r="B67" s="24"/>
      <c r="C67" s="24"/>
      <c r="D67" s="26">
        <v>-0.51</v>
      </c>
      <c r="E67" s="26"/>
      <c r="F67" s="26">
        <v>0.68</v>
      </c>
      <c r="G67" s="26"/>
      <c r="H67" s="26">
        <v>-0.3</v>
      </c>
      <c r="I67" s="26"/>
      <c r="J67" s="26">
        <v>-2.99</v>
      </c>
      <c r="K67" s="26"/>
      <c r="L67" s="26">
        <v>-2.53</v>
      </c>
      <c r="M67" s="26"/>
      <c r="N67" s="26">
        <v>0.36</v>
      </c>
    </row>
    <row r="68" spans="1:14" ht="15">
      <c r="A68" s="24" t="s">
        <v>34</v>
      </c>
      <c r="B68" s="24"/>
      <c r="C68" s="24"/>
      <c r="D68" s="26">
        <v>2322</v>
      </c>
      <c r="E68" s="26"/>
      <c r="F68" s="26">
        <v>2072</v>
      </c>
      <c r="G68" s="26"/>
      <c r="H68" s="26">
        <v>1585</v>
      </c>
      <c r="I68" s="26"/>
      <c r="J68" s="26">
        <v>1133</v>
      </c>
      <c r="K68" s="26"/>
      <c r="L68" s="26">
        <v>1890</v>
      </c>
      <c r="M68" s="26"/>
      <c r="N68" s="26">
        <v>2361</v>
      </c>
    </row>
    <row r="69" spans="1:14" ht="15">
      <c r="A69" s="24" t="s">
        <v>35</v>
      </c>
      <c r="B69" s="24"/>
      <c r="C69" s="24"/>
      <c r="D69" s="26">
        <v>44</v>
      </c>
      <c r="E69" s="26"/>
      <c r="F69" s="26">
        <v>44</v>
      </c>
      <c r="G69" s="26"/>
      <c r="H69" s="26">
        <v>44</v>
      </c>
      <c r="I69" s="26"/>
      <c r="J69" s="26">
        <v>44</v>
      </c>
      <c r="K69" s="26"/>
      <c r="L69" s="26">
        <v>44</v>
      </c>
      <c r="M69" s="26"/>
      <c r="N69" s="26">
        <v>44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261</v>
      </c>
      <c r="E71" s="26"/>
      <c r="F71" s="26">
        <v>261</v>
      </c>
      <c r="G71" s="26"/>
      <c r="H71" s="26">
        <v>261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333</v>
      </c>
      <c r="E75" s="26"/>
      <c r="F75" s="26">
        <v>733</v>
      </c>
      <c r="G75" s="26"/>
      <c r="H75" s="26">
        <v>73</v>
      </c>
      <c r="I75" s="26"/>
      <c r="J75" s="26">
        <v>21</v>
      </c>
      <c r="K75" s="26"/>
      <c r="L75" s="26">
        <v>86</v>
      </c>
      <c r="M75" s="26"/>
      <c r="N75" s="26">
        <v>88</v>
      </c>
    </row>
    <row r="76" spans="1:14" ht="15">
      <c r="A76" s="24" t="s">
        <v>42</v>
      </c>
      <c r="B76" s="24"/>
      <c r="C76" s="24"/>
      <c r="D76" s="26">
        <v>7286</v>
      </c>
      <c r="E76" s="26"/>
      <c r="F76" s="26">
        <v>7263</v>
      </c>
      <c r="G76" s="26"/>
      <c r="H76" s="26">
        <v>6762</v>
      </c>
      <c r="I76" s="26"/>
      <c r="J76" s="26">
        <v>6355</v>
      </c>
      <c r="K76" s="26"/>
      <c r="L76" s="26">
        <v>8197</v>
      </c>
      <c r="M76" s="26"/>
      <c r="N76" s="26">
        <v>7913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10246</v>
      </c>
      <c r="E78" s="26"/>
      <c r="F78" s="26">
        <v>10373</v>
      </c>
      <c r="G78" s="26"/>
      <c r="H78" s="26">
        <v>8725</v>
      </c>
      <c r="I78" s="26"/>
      <c r="J78" s="26">
        <v>7553</v>
      </c>
      <c r="K78" s="26"/>
      <c r="L78" s="26">
        <v>10217</v>
      </c>
      <c r="M78" s="26"/>
      <c r="N78" s="26">
        <v>10406</v>
      </c>
    </row>
    <row r="79" spans="1:14" ht="15">
      <c r="A79" s="24" t="s">
        <v>45</v>
      </c>
      <c r="B79" s="24"/>
      <c r="C79" s="24"/>
      <c r="D79" s="26">
        <v>445</v>
      </c>
      <c r="E79" s="26"/>
      <c r="F79" s="26">
        <v>476</v>
      </c>
      <c r="G79" s="26"/>
      <c r="H79" s="26">
        <v>519</v>
      </c>
      <c r="I79" s="26"/>
      <c r="J79" s="26">
        <v>640</v>
      </c>
      <c r="K79" s="26"/>
      <c r="L79" s="26">
        <v>981</v>
      </c>
      <c r="M79" s="26"/>
      <c r="N79" s="26">
        <v>707</v>
      </c>
    </row>
    <row r="80" spans="1:14" ht="15">
      <c r="A80" s="24" t="s">
        <v>46</v>
      </c>
      <c r="B80" s="24"/>
      <c r="C80" s="24"/>
      <c r="D80" s="26">
        <v>0</v>
      </c>
      <c r="E80" s="26"/>
      <c r="F80" s="26">
        <v>0</v>
      </c>
      <c r="G80" s="26"/>
      <c r="H80" s="26">
        <v>0</v>
      </c>
      <c r="I80" s="26"/>
      <c r="J80" s="26">
        <v>458</v>
      </c>
      <c r="K80" s="26"/>
      <c r="L80" s="26">
        <v>416</v>
      </c>
      <c r="M80" s="26"/>
      <c r="N80" s="26">
        <v>403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-98</v>
      </c>
      <c r="E82" s="26"/>
      <c r="F82" s="26">
        <v>127</v>
      </c>
      <c r="G82" s="26"/>
      <c r="H82" s="26">
        <v>-43</v>
      </c>
      <c r="I82" s="26"/>
      <c r="J82" s="26">
        <v>-416</v>
      </c>
      <c r="K82" s="26"/>
      <c r="L82" s="26">
        <v>-331</v>
      </c>
      <c r="M82" s="26"/>
      <c r="N82" s="26">
        <v>41</v>
      </c>
    </row>
    <row r="83" spans="1:14" ht="15">
      <c r="A83" s="24" t="s">
        <v>49</v>
      </c>
      <c r="B83" s="24"/>
      <c r="C83" s="24"/>
      <c r="D83" s="26">
        <v>525</v>
      </c>
      <c r="E83" s="26"/>
      <c r="F83" s="26">
        <v>431</v>
      </c>
      <c r="G83" s="26"/>
      <c r="H83" s="26">
        <v>487</v>
      </c>
      <c r="I83" s="26"/>
      <c r="J83" s="26">
        <v>515</v>
      </c>
      <c r="K83" s="26"/>
      <c r="L83" s="26">
        <v>544</v>
      </c>
      <c r="M83" s="26"/>
      <c r="N83" s="26">
        <v>671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-168</v>
      </c>
      <c r="E85" s="26"/>
      <c r="F85" s="26">
        <v>94</v>
      </c>
      <c r="G85" s="26"/>
      <c r="H85" s="26">
        <v>242</v>
      </c>
      <c r="I85" s="26"/>
      <c r="J85" s="26">
        <v>-374</v>
      </c>
      <c r="K85" s="26"/>
      <c r="L85" s="26">
        <v>135</v>
      </c>
      <c r="M85" s="26"/>
      <c r="N85" s="26">
        <v>8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621</v>
      </c>
      <c r="E88" s="26"/>
      <c r="F88" s="26">
        <v>117</v>
      </c>
      <c r="G88" s="26"/>
      <c r="H88" s="26">
        <v>-408</v>
      </c>
      <c r="I88" s="26"/>
      <c r="J88" s="26">
        <v>629</v>
      </c>
      <c r="K88" s="26"/>
      <c r="L88" s="26">
        <v>665</v>
      </c>
      <c r="M88" s="26"/>
      <c r="N88" s="26">
        <v>300</v>
      </c>
    </row>
    <row r="89" spans="1:14" ht="15">
      <c r="A89" s="24" t="s">
        <v>54</v>
      </c>
      <c r="B89" s="24"/>
      <c r="C89" s="24"/>
      <c r="D89" s="26">
        <v>593</v>
      </c>
      <c r="E89" s="26"/>
      <c r="F89" s="26">
        <v>525</v>
      </c>
      <c r="G89" s="26"/>
      <c r="H89" s="26">
        <v>535</v>
      </c>
      <c r="I89" s="26"/>
      <c r="J89" s="26">
        <v>747</v>
      </c>
      <c r="K89" s="26"/>
      <c r="L89" s="26">
        <v>1262</v>
      </c>
      <c r="M89" s="26"/>
      <c r="N89" s="26">
        <v>1032</v>
      </c>
    </row>
    <row r="90" spans="1:14" ht="15">
      <c r="A90" s="24" t="s">
        <v>55</v>
      </c>
      <c r="B90" s="24"/>
      <c r="C90" s="24"/>
      <c r="D90" s="26">
        <v>0</v>
      </c>
      <c r="E90" s="26"/>
      <c r="F90" s="26">
        <v>0</v>
      </c>
      <c r="G90" s="26"/>
      <c r="H90" s="26">
        <v>0</v>
      </c>
      <c r="I90" s="26"/>
      <c r="J90" s="26">
        <v>149</v>
      </c>
      <c r="K90" s="26"/>
      <c r="L90" s="26">
        <v>189</v>
      </c>
      <c r="M90" s="26"/>
      <c r="N90" s="26">
        <v>167</v>
      </c>
    </row>
    <row r="91" spans="1:14" ht="15">
      <c r="A91" s="24" t="s">
        <v>56</v>
      </c>
      <c r="B91" s="24"/>
      <c r="C91" s="24"/>
      <c r="D91" s="26">
        <v>11</v>
      </c>
      <c r="E91" s="26"/>
      <c r="F91" s="26">
        <v>11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454</v>
      </c>
      <c r="E92" s="26"/>
      <c r="F92" s="26">
        <v>601</v>
      </c>
      <c r="G92" s="26"/>
      <c r="H92" s="26">
        <v>564</v>
      </c>
      <c r="I92" s="26"/>
      <c r="J92" s="26">
        <v>408</v>
      </c>
      <c r="K92" s="26"/>
      <c r="L92" s="26">
        <v>577</v>
      </c>
      <c r="M92" s="26"/>
      <c r="N92" s="26">
        <v>563</v>
      </c>
    </row>
    <row r="93" spans="1:14" ht="15">
      <c r="A93" s="24" t="s">
        <v>58</v>
      </c>
      <c r="B93" s="24"/>
      <c r="C93" s="24"/>
      <c r="D93" s="26">
        <v>-9</v>
      </c>
      <c r="E93" s="26"/>
      <c r="F93" s="26">
        <v>0</v>
      </c>
      <c r="G93" s="26"/>
      <c r="H93" s="26">
        <v>-33</v>
      </c>
      <c r="I93" s="26"/>
      <c r="J93" s="26">
        <v>-217</v>
      </c>
      <c r="K93" s="26"/>
      <c r="L93" s="26">
        <v>-60</v>
      </c>
      <c r="M93" s="26"/>
      <c r="N93" s="26">
        <v>0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0</v>
      </c>
      <c r="E96" s="26"/>
      <c r="F96" s="26">
        <v>0</v>
      </c>
      <c r="G96" s="26"/>
      <c r="H96" s="26">
        <v>0</v>
      </c>
      <c r="I96" s="26"/>
      <c r="J96" s="26">
        <v>149</v>
      </c>
      <c r="K96" s="26"/>
      <c r="L96" s="26">
        <v>190</v>
      </c>
      <c r="M96" s="26"/>
      <c r="N96" s="26">
        <v>167</v>
      </c>
    </row>
    <row r="97" spans="1:14" ht="15">
      <c r="A97" s="24" t="s">
        <v>60</v>
      </c>
      <c r="B97" s="24"/>
      <c r="C97" s="24"/>
      <c r="D97" s="26">
        <v>0</v>
      </c>
      <c r="E97" s="26"/>
      <c r="F97" s="26">
        <v>0</v>
      </c>
      <c r="G97" s="26"/>
      <c r="H97" s="26">
        <v>0</v>
      </c>
      <c r="I97" s="26"/>
      <c r="J97" s="26">
        <v>1.09</v>
      </c>
      <c r="K97" s="26"/>
      <c r="L97" s="26">
        <v>1.46</v>
      </c>
      <c r="M97" s="26"/>
      <c r="N97" s="26">
        <v>1.46</v>
      </c>
    </row>
    <row r="98" spans="1:14" ht="15">
      <c r="A98" s="24" t="s">
        <v>61</v>
      </c>
      <c r="B98" s="24"/>
      <c r="C98" s="24"/>
      <c r="D98" s="26">
        <v>0</v>
      </c>
      <c r="E98" s="26"/>
      <c r="F98" s="26">
        <v>0</v>
      </c>
      <c r="G98" s="26"/>
      <c r="H98" s="26">
        <v>0</v>
      </c>
      <c r="I98" s="26"/>
      <c r="J98" s="26">
        <v>1.09</v>
      </c>
      <c r="K98" s="26"/>
      <c r="L98" s="26">
        <v>1.46</v>
      </c>
      <c r="M98" s="26"/>
      <c r="N98" s="26">
        <v>1.46</v>
      </c>
    </row>
    <row r="99" spans="1:14" ht="15">
      <c r="A99" s="24" t="s">
        <v>62</v>
      </c>
      <c r="B99" s="24"/>
      <c r="C99" s="24"/>
      <c r="D99" s="26">
        <v>16.8</v>
      </c>
      <c r="E99" s="26"/>
      <c r="F99" s="26">
        <v>10.65</v>
      </c>
      <c r="G99" s="26"/>
      <c r="H99" s="26">
        <v>10.74</v>
      </c>
      <c r="I99" s="26"/>
      <c r="J99" s="26">
        <v>24.8</v>
      </c>
      <c r="K99" s="26"/>
      <c r="L99" s="26">
        <v>31.8</v>
      </c>
      <c r="M99" s="26"/>
      <c r="N99" s="26">
        <v>32.25</v>
      </c>
    </row>
    <row r="100" spans="1:14" ht="15">
      <c r="A100" s="24" t="s">
        <v>63</v>
      </c>
      <c r="B100" s="24"/>
      <c r="C100" s="24"/>
      <c r="D100" s="26">
        <v>9.7</v>
      </c>
      <c r="E100" s="26"/>
      <c r="F100" s="26">
        <v>7.81</v>
      </c>
      <c r="G100" s="26"/>
      <c r="H100" s="26">
        <v>3.41</v>
      </c>
      <c r="I100" s="26"/>
      <c r="J100" s="26">
        <v>5.45</v>
      </c>
      <c r="K100" s="26"/>
      <c r="L100" s="26">
        <v>19.49</v>
      </c>
      <c r="M100" s="26"/>
      <c r="N100" s="26">
        <v>16.063</v>
      </c>
    </row>
    <row r="101" spans="1:14" ht="15">
      <c r="A101" s="24" t="s">
        <v>64</v>
      </c>
      <c r="B101" s="24"/>
      <c r="C101" s="24"/>
      <c r="D101" s="26">
        <v>14.51</v>
      </c>
      <c r="E101" s="26"/>
      <c r="F101" s="26">
        <v>10.45</v>
      </c>
      <c r="G101" s="26"/>
      <c r="H101" s="26">
        <v>8.52</v>
      </c>
      <c r="I101" s="26"/>
      <c r="J101" s="26">
        <v>9.44</v>
      </c>
      <c r="K101" s="26"/>
      <c r="L101" s="26">
        <v>24.03</v>
      </c>
      <c r="M101" s="26"/>
      <c r="N101" s="26">
        <v>31.688</v>
      </c>
    </row>
    <row r="102" spans="1:14" ht="15">
      <c r="A102" s="24" t="s">
        <v>65</v>
      </c>
      <c r="B102" s="24"/>
      <c r="C102" s="24"/>
      <c r="D102" s="26">
        <v>220.5</v>
      </c>
      <c r="E102" s="26"/>
      <c r="F102" s="26">
        <v>195</v>
      </c>
      <c r="G102" s="26"/>
      <c r="H102" s="26">
        <v>161.1</v>
      </c>
      <c r="I102" s="26"/>
      <c r="J102" s="26">
        <v>144.088</v>
      </c>
      <c r="K102" s="26"/>
      <c r="L102" s="26">
        <v>132.989</v>
      </c>
      <c r="M102" s="26"/>
      <c r="N102" s="26">
        <v>121.201</v>
      </c>
    </row>
    <row r="103" spans="1:14" ht="15">
      <c r="A103" s="24" t="s">
        <v>106</v>
      </c>
      <c r="B103" s="24"/>
      <c r="C103" s="24"/>
      <c r="D103" s="26">
        <v>-288</v>
      </c>
      <c r="E103" s="26"/>
      <c r="F103" s="26">
        <v>-336</v>
      </c>
      <c r="G103" s="26"/>
      <c r="H103" s="26">
        <v>-419</v>
      </c>
      <c r="I103" s="26"/>
      <c r="J103" s="26">
        <v>-753</v>
      </c>
      <c r="K103" s="26"/>
      <c r="L103" s="26">
        <v>-325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-0.51</v>
      </c>
      <c r="F105" s="18">
        <f>F67/F94</f>
        <v>0.68</v>
      </c>
      <c r="H105" s="18">
        <f>H67/H94</f>
        <v>-0.3</v>
      </c>
      <c r="J105" s="18">
        <f>J67/J94</f>
        <v>-2.99</v>
      </c>
      <c r="L105" s="18">
        <f>L67/L94</f>
        <v>-2.53</v>
      </c>
      <c r="N105" s="18">
        <f>N67/N94</f>
        <v>0.36</v>
      </c>
    </row>
    <row r="106" spans="2:14" ht="15">
      <c r="B106" t="s">
        <v>60</v>
      </c>
      <c r="D106" s="18">
        <f>D97/D94</f>
        <v>0</v>
      </c>
      <c r="F106" s="18">
        <f>F97/F94</f>
        <v>0</v>
      </c>
      <c r="H106" s="18">
        <f>H97/H94</f>
        <v>0</v>
      </c>
      <c r="J106" s="18">
        <f>J97/J94</f>
        <v>1.09</v>
      </c>
      <c r="L106" s="18">
        <f>L97/L94</f>
        <v>1.46</v>
      </c>
      <c r="N106" s="18">
        <f>N97/N94</f>
        <v>1.46</v>
      </c>
    </row>
    <row r="107" spans="2:14" ht="15">
      <c r="B107" t="s">
        <v>61</v>
      </c>
      <c r="D107" s="18">
        <f>D98/D94</f>
        <v>0</v>
      </c>
      <c r="F107" s="18">
        <f>F98/F94</f>
        <v>0</v>
      </c>
      <c r="H107" s="18">
        <f>H98/H94</f>
        <v>0</v>
      </c>
      <c r="J107" s="18">
        <f>J98/J94</f>
        <v>1.09</v>
      </c>
      <c r="L107" s="18">
        <f>L98/L94</f>
        <v>1.46</v>
      </c>
      <c r="N107" s="18">
        <f>N98/N94</f>
        <v>1.46</v>
      </c>
    </row>
    <row r="108" spans="2:14" ht="15">
      <c r="B108" t="s">
        <v>62</v>
      </c>
      <c r="D108" s="18">
        <f>D99/D94</f>
        <v>16.8</v>
      </c>
      <c r="F108" s="18">
        <f>F99/F94</f>
        <v>10.65</v>
      </c>
      <c r="H108" s="18">
        <f>H99/H94</f>
        <v>10.74</v>
      </c>
      <c r="J108" s="18">
        <f>J99/J94</f>
        <v>24.8</v>
      </c>
      <c r="L108" s="18">
        <f>L99/L94</f>
        <v>31.8</v>
      </c>
      <c r="N108" s="18">
        <f>N99/N94</f>
        <v>32.25</v>
      </c>
    </row>
    <row r="109" spans="2:14" ht="15">
      <c r="B109" t="s">
        <v>63</v>
      </c>
      <c r="D109" s="18">
        <f>D100/D94</f>
        <v>9.7</v>
      </c>
      <c r="F109" s="18">
        <f>F100/F94</f>
        <v>7.81</v>
      </c>
      <c r="H109" s="18">
        <f>H100/H94</f>
        <v>3.41</v>
      </c>
      <c r="J109" s="18">
        <f>J100/J94</f>
        <v>5.45</v>
      </c>
      <c r="L109" s="18">
        <f>L100/L94</f>
        <v>19.49</v>
      </c>
      <c r="N109" s="18">
        <f>N100/N94</f>
        <v>16.063</v>
      </c>
    </row>
    <row r="110" spans="2:14" ht="15">
      <c r="B110" t="s">
        <v>64</v>
      </c>
      <c r="D110" s="18">
        <f>D101/D94</f>
        <v>14.51</v>
      </c>
      <c r="F110" s="18">
        <f>F101/F94</f>
        <v>10.45</v>
      </c>
      <c r="H110" s="18">
        <f>H101/H94</f>
        <v>8.52</v>
      </c>
      <c r="J110" s="18">
        <f>J101/J94</f>
        <v>9.44</v>
      </c>
      <c r="L110" s="18">
        <f>L101/L94</f>
        <v>24.03</v>
      </c>
      <c r="N110" s="18">
        <f>N101/N94</f>
        <v>31.688</v>
      </c>
    </row>
    <row r="111" spans="2:14" ht="15">
      <c r="B111" t="s">
        <v>65</v>
      </c>
      <c r="D111" s="19">
        <f>D102*D94</f>
        <v>220.5</v>
      </c>
      <c r="E111" s="19"/>
      <c r="F111" s="19">
        <f>F102*F94</f>
        <v>195</v>
      </c>
      <c r="G111" s="19"/>
      <c r="H111" s="19">
        <f>H102*H94</f>
        <v>161.1</v>
      </c>
      <c r="I111" s="19"/>
      <c r="J111" s="19">
        <f>J102*J94</f>
        <v>144.088</v>
      </c>
      <c r="K111" s="19"/>
      <c r="L111" s="19">
        <f>L102*L94</f>
        <v>132.989</v>
      </c>
      <c r="M111" s="19"/>
      <c r="N111" s="19">
        <f>N102*N94</f>
        <v>121.201</v>
      </c>
    </row>
    <row r="112" spans="2:14" ht="15">
      <c r="B112" t="s">
        <v>66</v>
      </c>
      <c r="D112" s="18">
        <f>ROUND(D68/D111,2)</f>
        <v>10.53</v>
      </c>
      <c r="F112" s="18">
        <f>ROUND(F68/F111,2)</f>
        <v>10.63</v>
      </c>
      <c r="H112" s="18">
        <f>ROUND(H68/H111,2)</f>
        <v>9.84</v>
      </c>
      <c r="J112" s="18">
        <f>ROUND(J68/J111,2)</f>
        <v>7.86</v>
      </c>
      <c r="L112" s="18">
        <f>ROUND(L68/L111,2)</f>
        <v>14.21</v>
      </c>
      <c r="N112" s="18">
        <f>ROUND(N68/N111,2)</f>
        <v>19.48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2" r:id="rId3"/>
  <rowBreaks count="1" manualBreakCount="1">
    <brk id="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CENTERPOINT ENERGY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10241</v>
      </c>
      <c r="F8" s="41">
        <f>F78+F79+F81-F103</f>
        <v>10195.848</v>
      </c>
      <c r="H8" s="41">
        <f>H78+H79+H81-H103</f>
        <v>13293.001000000002</v>
      </c>
      <c r="J8" s="41">
        <f>J78+J79+J81-J103</f>
        <v>12619.746000000001</v>
      </c>
      <c r="L8" s="41">
        <f>L78+L79+L81-L103</f>
        <v>15097.757</v>
      </c>
    </row>
    <row r="9" spans="2:12" ht="15">
      <c r="B9" t="s">
        <v>5</v>
      </c>
      <c r="D9" s="12">
        <f>D80</f>
        <v>0</v>
      </c>
      <c r="F9" s="12">
        <f>F80</f>
        <v>0</v>
      </c>
      <c r="H9" s="12">
        <f>H80</f>
        <v>63</v>
      </c>
      <c r="J9" s="12">
        <f>J80</f>
        <v>347</v>
      </c>
      <c r="L9" s="12">
        <f>L80</f>
        <v>3435.347</v>
      </c>
    </row>
    <row r="10" spans="2:12" ht="15.75" thickBot="1">
      <c r="B10" t="s">
        <v>7</v>
      </c>
      <c r="D10" s="13">
        <f>D8+D9</f>
        <v>10241</v>
      </c>
      <c r="F10" s="13">
        <f>F8+F9</f>
        <v>10195.848</v>
      </c>
      <c r="H10" s="13">
        <f>H8+H9</f>
        <v>13356.001000000002</v>
      </c>
      <c r="J10" s="13">
        <f>J8+J9</f>
        <v>12966.746000000001</v>
      </c>
      <c r="L10" s="13">
        <f>L8+L9</f>
        <v>18533.104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18</v>
      </c>
      <c r="E13" s="8" t="s">
        <v>3</v>
      </c>
      <c r="F13" s="36">
        <f>ROUND(AVERAGE(F108:F109)/F105,0)</f>
        <v>16</v>
      </c>
      <c r="G13" s="8" t="s">
        <v>3</v>
      </c>
      <c r="H13" s="36">
        <f>ROUND(AVERAGE(H108:H109)/H105,0)</f>
        <v>5</v>
      </c>
      <c r="I13" s="8" t="s">
        <v>3</v>
      </c>
      <c r="J13" s="36">
        <f>ROUND(AVERAGE(J108:J109)/J105,0)</f>
        <v>12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12.6</v>
      </c>
      <c r="O13" s="8" t="s">
        <v>3</v>
      </c>
    </row>
    <row r="14" spans="2:14" ht="15">
      <c r="B14" t="s">
        <v>20</v>
      </c>
      <c r="D14" s="3">
        <f>ROUND(AVERAGE(D108:D109)/AVERAGE(D112,F112),3)</f>
        <v>3.306</v>
      </c>
      <c r="E14" s="3"/>
      <c r="F14" s="3">
        <f>ROUND(AVERAGE(F108:F109)/AVERAGE(F112,H112),3)</f>
        <v>2.353</v>
      </c>
      <c r="G14" s="3"/>
      <c r="H14" s="3">
        <f>ROUND(AVERAGE(H108:H109)/AVERAGE(H112,J112),3)</f>
        <v>1.426</v>
      </c>
      <c r="I14" s="3"/>
      <c r="J14" s="3">
        <f>ROUND(AVERAGE(J108:J109)/AVERAGE(J112,L112),3)</f>
        <v>1.148</v>
      </c>
      <c r="K14" s="3"/>
      <c r="L14" s="3">
        <f>ROUND(AVERAGE(L108:L109)/AVERAGE(L112,N112),3)</f>
        <v>1.79</v>
      </c>
      <c r="M14" s="3"/>
      <c r="N14" s="6">
        <f>AVERAGE(D14,F14,H14,J14,L14)</f>
        <v>2.0046</v>
      </c>
    </row>
    <row r="15" spans="2:14" ht="15">
      <c r="B15" t="s">
        <v>9</v>
      </c>
      <c r="D15" s="3">
        <f>ROUND(D106/AVERAGE(D108:D109),3)</f>
        <v>0.031</v>
      </c>
      <c r="E15" s="3"/>
      <c r="F15" s="3">
        <f>ROUND(F106/AVERAGE(F108:F109),3)</f>
        <v>0.036</v>
      </c>
      <c r="G15" s="3"/>
      <c r="H15" s="3">
        <f>ROUND(H106/AVERAGE(H108:H109),3)</f>
        <v>0.054</v>
      </c>
      <c r="I15" s="3"/>
      <c r="J15" s="3">
        <f>ROUND(J106/AVERAGE(J108:J109),3)</f>
        <v>0.068</v>
      </c>
      <c r="K15" s="3"/>
      <c r="L15" s="3">
        <f>ROUND(L106/AVERAGE(L108:L109),3)</f>
        <v>0.041</v>
      </c>
      <c r="M15" s="3"/>
      <c r="N15" s="6">
        <f>AVERAGE(D15,F15,H15,J15,L15)</f>
        <v>0.046</v>
      </c>
    </row>
    <row r="16" spans="2:14" ht="15">
      <c r="B16" t="s">
        <v>10</v>
      </c>
      <c r="D16" s="3">
        <f>ROUND(D96/D66,3)</f>
        <v>0.551</v>
      </c>
      <c r="E16" s="3"/>
      <c r="F16" s="3">
        <f>ROUND(F96/F66,3)</f>
        <v>0.597</v>
      </c>
      <c r="G16" s="3"/>
      <c r="H16" s="3">
        <f>ROUND(H96/H66,3)</f>
        <v>0.29</v>
      </c>
      <c r="I16" s="3"/>
      <c r="J16" s="3">
        <f>ROUND(J96/J66,3)</f>
        <v>0.824</v>
      </c>
      <c r="K16" s="3"/>
      <c r="L16" s="3">
        <f>ROUND(L96/L66,3)</f>
        <v>0.352</v>
      </c>
      <c r="M16" s="3"/>
      <c r="N16" s="6">
        <f>AVERAGE(D16,F16,H16,J16,L16)</f>
        <v>0.5227999999999999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0.87</v>
      </c>
      <c r="E20" s="3"/>
      <c r="F20" s="3">
        <f>ROUND((+F76+F79)/F8,3)</f>
        <v>0.886</v>
      </c>
      <c r="G20" s="3"/>
      <c r="H20" s="3">
        <f>ROUND((+H76+H79)/H8,3)</f>
        <v>0.823</v>
      </c>
      <c r="I20" s="3"/>
      <c r="J20" s="3">
        <f>ROUND((+J76+J79)/J8,3)</f>
        <v>0.849</v>
      </c>
      <c r="K20" s="3"/>
      <c r="L20" s="3">
        <f>ROUND((+L76+L79)/L8,3)</f>
        <v>0.471</v>
      </c>
      <c r="M20" s="3"/>
      <c r="N20" s="6">
        <f>AVERAGE(D20,F20,H20,J20,L20)</f>
        <v>0.7798</v>
      </c>
    </row>
    <row r="21" spans="2:14" ht="15">
      <c r="B21" s="38" t="s">
        <v>108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0.013</v>
      </c>
      <c r="I21" s="3"/>
      <c r="J21" s="3">
        <f>ROUND((SUM(J69:J75)+J81)/J8,3)</f>
        <v>0</v>
      </c>
      <c r="K21" s="3"/>
      <c r="L21" s="3">
        <f>ROUND((SUM(L69:L75)+L81)/L8,3)</f>
        <v>0.069</v>
      </c>
      <c r="M21" s="3"/>
      <c r="N21" s="6">
        <f>AVERAGE(D21,F21,H21,J21,L21)</f>
        <v>0.0164</v>
      </c>
    </row>
    <row r="22" spans="2:14" ht="18">
      <c r="B22" s="39" t="s">
        <v>109</v>
      </c>
      <c r="D22" s="4">
        <f>ROUND((D68-D103)/D8,3)</f>
        <v>0.13</v>
      </c>
      <c r="E22" s="3"/>
      <c r="F22" s="4">
        <f>ROUND((F68-F103)/F8,3)</f>
        <v>0.114</v>
      </c>
      <c r="G22" s="3"/>
      <c r="H22" s="4">
        <f>ROUND((H68-H103)/H8,3)</f>
        <v>0.163</v>
      </c>
      <c r="I22" s="3"/>
      <c r="J22" s="4">
        <f>ROUND((J68-J103)/J8,3)</f>
        <v>0.151</v>
      </c>
      <c r="K22" s="3"/>
      <c r="L22" s="4">
        <f>ROUND((L68-L103)/L8,3)</f>
        <v>0.46</v>
      </c>
      <c r="M22" s="3"/>
      <c r="N22" s="9">
        <f>AVERAGE(D22,F22,H22,J22,L22)</f>
        <v>0.2036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0.999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0.87</v>
      </c>
      <c r="E25" s="3"/>
      <c r="F25" s="3">
        <f>ROUND((+F76+F79+F80)/F10,3)</f>
        <v>0.886</v>
      </c>
      <c r="G25" s="3"/>
      <c r="H25" s="3">
        <f>ROUND((+H76+H79+H80)/H10,3)</f>
        <v>0.824</v>
      </c>
      <c r="I25" s="3"/>
      <c r="J25" s="3">
        <f>ROUND((+J76+J79+J80)/J10,3)</f>
        <v>0.853</v>
      </c>
      <c r="K25" s="3"/>
      <c r="L25" s="3">
        <f>ROUND((+L76+L79+L80)/L10,3)</f>
        <v>0.569</v>
      </c>
      <c r="M25" s="3"/>
      <c r="N25" s="6">
        <f>AVERAGE(D25,F25,H25,J25,L25)</f>
        <v>0.8004</v>
      </c>
    </row>
    <row r="26" spans="2:14" ht="15">
      <c r="B26" s="38" t="s">
        <v>108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0.013</v>
      </c>
      <c r="I26" s="3"/>
      <c r="J26" s="3">
        <f>ROUND((SUM(J69:J75)+J81)/J10,3)</f>
        <v>0</v>
      </c>
      <c r="K26" s="3"/>
      <c r="L26" s="3">
        <f>ROUND((SUM(L69:L75)+L81)/L10,3)</f>
        <v>0.057</v>
      </c>
      <c r="M26" s="3"/>
      <c r="N26" s="6">
        <f>AVERAGE(D26,F26,H26,J26,L26)</f>
        <v>0.014000000000000002</v>
      </c>
    </row>
    <row r="27" spans="2:14" ht="18">
      <c r="B27" s="39" t="s">
        <v>109</v>
      </c>
      <c r="D27" s="4">
        <f>ROUND((D68-D103)/D10,3)</f>
        <v>0.13</v>
      </c>
      <c r="E27" s="3"/>
      <c r="F27" s="4">
        <f>ROUND((F68-F103)/F10,3)</f>
        <v>0.114</v>
      </c>
      <c r="G27" s="3"/>
      <c r="H27" s="4">
        <f>ROUND((H68-H103)/H10,3)</f>
        <v>0.162</v>
      </c>
      <c r="I27" s="3"/>
      <c r="J27" s="4">
        <f>ROUND((J68-J103)/J10,3)</f>
        <v>0.147</v>
      </c>
      <c r="K27" s="3"/>
      <c r="L27" s="4">
        <f>ROUND((L68-L103)/L10,3)</f>
        <v>0.375</v>
      </c>
      <c r="M27" s="3"/>
      <c r="N27" s="9">
        <f>AVERAGE(D27,F27,H27,J27,L27)</f>
        <v>0.18560000000000001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0.999</v>
      </c>
      <c r="I28" s="3"/>
      <c r="J28" s="5">
        <f>SUM(J25:J27)</f>
        <v>1</v>
      </c>
      <c r="K28" s="3"/>
      <c r="L28" s="5">
        <f>SUM(L25:L27)</f>
        <v>1.001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0.18</v>
      </c>
      <c r="E30" s="3"/>
      <c r="F30" s="3">
        <f>ROUND(+F66/(((F68-F103)+(H68-H103))/2),3)</f>
        <v>0.123</v>
      </c>
      <c r="G30" s="3"/>
      <c r="H30" s="3">
        <f>ROUND(+H66/(((H68-H103)+(J68-J103))/2),3)</f>
        <v>0.206</v>
      </c>
      <c r="I30" s="3"/>
      <c r="J30" s="3">
        <f>ROUND(+J66/(((J68-J103)+(L68-L103))/2),3)</f>
        <v>0.087</v>
      </c>
      <c r="K30" s="3"/>
      <c r="L30" s="3">
        <f>ROUND(+L66/(((L68-L103)+(N68))/2),3)</f>
        <v>0.148</v>
      </c>
      <c r="M30" s="3"/>
      <c r="N30" s="6">
        <f>AVERAGE(D30,F30,H30,J30,L30)</f>
        <v>0.1488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0.903</v>
      </c>
      <c r="E32" s="3"/>
      <c r="F32" s="3">
        <f>ROUND((+F58-F57)/F56,3)</f>
        <v>0.899</v>
      </c>
      <c r="G32" s="3"/>
      <c r="H32" s="3">
        <f>ROUND((+H58-H57)/H56,3)</f>
        <v>0.836</v>
      </c>
      <c r="I32" s="3"/>
      <c r="J32" s="3">
        <f>ROUND((+J58-J57)/J56,3)</f>
        <v>0.832</v>
      </c>
      <c r="K32" s="3"/>
      <c r="L32" s="3">
        <f>ROUND((+L58-L57)/L56,3)</f>
        <v>0.957</v>
      </c>
      <c r="M32" s="3"/>
      <c r="N32" s="6">
        <f>AVERAGE(D32,F32,H32,J32,L32)</f>
        <v>0.8854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1.53</v>
      </c>
      <c r="E35" s="8" t="s">
        <v>3</v>
      </c>
      <c r="F35" s="8">
        <f>ROUND(((+F66+F65+F64+F63+F61+F59+F57)/F61),2)</f>
        <v>1.44</v>
      </c>
      <c r="G35" s="8" t="s">
        <v>3</v>
      </c>
      <c r="H35" s="8">
        <f>ROUND(((+H66+H65+H64+H63+H61+H59+H57)/H61),2)</f>
        <v>1.67</v>
      </c>
      <c r="I35" s="8" t="s">
        <v>3</v>
      </c>
      <c r="J35" s="8">
        <f>ROUND(((+J66+J65+J64+J63+J61+J59+J57)/J61),2)</f>
        <v>1.79</v>
      </c>
      <c r="K35" s="8" t="s">
        <v>3</v>
      </c>
      <c r="L35" s="8">
        <f>ROUND(((+L66+L65+L64+L63+L61+L59+L57)/L61),2)</f>
        <v>2.96</v>
      </c>
      <c r="M35" s="8" t="s">
        <v>3</v>
      </c>
      <c r="N35" s="31">
        <f>AVERAGE(D35,F35,H35,J35,L35)</f>
        <v>1.8780000000000001</v>
      </c>
      <c r="O35" t="s">
        <v>3</v>
      </c>
    </row>
    <row r="36" spans="2:15" ht="15">
      <c r="B36" t="s">
        <v>21</v>
      </c>
      <c r="D36" s="8">
        <f>ROUND(((+D66+D65+D64+D63+D61)/(D61)),2)</f>
        <v>1.32</v>
      </c>
      <c r="E36" s="8" t="s">
        <v>3</v>
      </c>
      <c r="F36" s="8">
        <f>ROUND(((+F66+F65+F64+F63+F61)/(F61)),2)</f>
        <v>1.26</v>
      </c>
      <c r="G36" s="8" t="s">
        <v>3</v>
      </c>
      <c r="H36" s="8">
        <f>ROUND(((+H66+H65+H64+H63+H61)/(H61)),2)</f>
        <v>1.44</v>
      </c>
      <c r="I36" s="8" t="s">
        <v>3</v>
      </c>
      <c r="J36" s="8">
        <f>ROUND(((+J66+J65+J64+J63+J61)/(J61)),2)</f>
        <v>1.51</v>
      </c>
      <c r="K36" s="8" t="s">
        <v>3</v>
      </c>
      <c r="L36" s="8">
        <f>ROUND(((+L66+L65+L64+L63+L61)/(L61)),2)</f>
        <v>2.27</v>
      </c>
      <c r="M36" s="8" t="s">
        <v>3</v>
      </c>
      <c r="N36" s="31">
        <f>AVERAGE(D36,F36,H36,J36,L36)</f>
        <v>1.5599999999999998</v>
      </c>
      <c r="O36" t="s">
        <v>3</v>
      </c>
    </row>
    <row r="37" spans="2:15" ht="15">
      <c r="B37" t="s">
        <v>14</v>
      </c>
      <c r="D37" s="8">
        <f>ROUND(((+D66+D65+D64+D63+D61)/(D61+D63+D64+D65)),2)</f>
        <v>1.32</v>
      </c>
      <c r="E37" s="8" t="s">
        <v>3</v>
      </c>
      <c r="F37" s="8">
        <f>ROUND(((+F66+F65+F64+F63+F61)/(F61+F63+F64+F65)),2)</f>
        <v>1.26</v>
      </c>
      <c r="G37" s="8" t="s">
        <v>3</v>
      </c>
      <c r="H37" s="8">
        <f>ROUND(((+H66+H65+H64+H63+H61)/(H61+H63+H64+H65)),2)</f>
        <v>1.44</v>
      </c>
      <c r="I37" s="8" t="s">
        <v>3</v>
      </c>
      <c r="J37" s="8">
        <f>ROUND(((+J66+J65+J64+J63+J61)/(J61+J63+J64+J65)),2)</f>
        <v>1.51</v>
      </c>
      <c r="K37" s="8" t="s">
        <v>3</v>
      </c>
      <c r="L37" s="8">
        <f>ROUND(((+L66+L65+L64+L63+L61)/(L61+L63+L64+L65)),2)</f>
        <v>2.26</v>
      </c>
      <c r="M37" s="8" t="s">
        <v>3</v>
      </c>
      <c r="N37" s="31">
        <f>AVERAGE(D37,F37,H37,J37,L37)</f>
        <v>1.5579999999999998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1.53</v>
      </c>
      <c r="E40" s="8" t="s">
        <v>3</v>
      </c>
      <c r="F40" s="8">
        <f>ROUND(((+F66+F65+F64+F63-F62+F61+F59+F57)/F61),2)</f>
        <v>1.44</v>
      </c>
      <c r="G40" s="8" t="s">
        <v>3</v>
      </c>
      <c r="H40" s="8">
        <f>ROUND(((+H66+H65+H64+H63-H62+H61+H59+H57)/H61),2)</f>
        <v>1.67</v>
      </c>
      <c r="I40" s="8" t="s">
        <v>3</v>
      </c>
      <c r="J40" s="8">
        <f>ROUND(((+J66+J65+J64+J63-J62+J61+J59+J57)/J61),2)</f>
        <v>1.79</v>
      </c>
      <c r="K40" s="8" t="s">
        <v>3</v>
      </c>
      <c r="L40" s="8">
        <f>ROUND(((+L66+L65+L64+L63-L62+L61+L59+L57)/L61),2)</f>
        <v>2.96</v>
      </c>
      <c r="M40" s="8" t="s">
        <v>3</v>
      </c>
      <c r="N40" s="31">
        <f>AVERAGE(D40,F40,H40,J40,L40)</f>
        <v>1.8780000000000001</v>
      </c>
      <c r="O40" t="s">
        <v>3</v>
      </c>
    </row>
    <row r="41" spans="2:15" ht="15">
      <c r="B41" t="s">
        <v>21</v>
      </c>
      <c r="D41" s="8">
        <f>ROUND(((+D66+D65+D64+D63-D62+D61)/D61),2)</f>
        <v>1.32</v>
      </c>
      <c r="E41" s="8" t="s">
        <v>3</v>
      </c>
      <c r="F41" s="8">
        <f>ROUND(((+F66+F65+F64+F63-F62+F61)/F61),2)</f>
        <v>1.26</v>
      </c>
      <c r="G41" s="8" t="s">
        <v>3</v>
      </c>
      <c r="H41" s="8">
        <f>ROUND(((+H66+H65+H64+H63-H62+H61)/H61),2)</f>
        <v>1.44</v>
      </c>
      <c r="I41" s="8" t="s">
        <v>3</v>
      </c>
      <c r="J41" s="8">
        <f>ROUND(((+J66+J65+J64+J63-J62+J61)/J61),2)</f>
        <v>1.51</v>
      </c>
      <c r="K41" s="8" t="s">
        <v>3</v>
      </c>
      <c r="L41" s="8">
        <f>ROUND(((+L66+L65+L64+L63-L62+L61)/L61),2)</f>
        <v>2.27</v>
      </c>
      <c r="M41" s="8" t="s">
        <v>3</v>
      </c>
      <c r="N41" s="31">
        <f>AVERAGE(D41,F41,H41,J41,L41)</f>
        <v>1.5599999999999998</v>
      </c>
      <c r="O41" t="s">
        <v>3</v>
      </c>
    </row>
    <row r="42" spans="2:15" ht="15">
      <c r="B42" t="s">
        <v>14</v>
      </c>
      <c r="D42" s="8">
        <f>ROUND(((+D66+D65+D64+D63-D62+D61)/(D61+D63+D64+D65)),2)</f>
        <v>1.32</v>
      </c>
      <c r="E42" s="8" t="s">
        <v>3</v>
      </c>
      <c r="F42" s="8">
        <f>ROUND(((+F66+F65+F64+F63-F62+F61)/(F61+F63+F64+F65)),2)</f>
        <v>1.26</v>
      </c>
      <c r="G42" s="8" t="s">
        <v>3</v>
      </c>
      <c r="H42" s="8">
        <f>ROUND(((+H66+H65+H64+H63-H62+H61)/(H61+H63+H64+H65)),2)</f>
        <v>1.44</v>
      </c>
      <c r="I42" s="8" t="s">
        <v>3</v>
      </c>
      <c r="J42" s="8">
        <f>ROUND(((+J66+J65+J64+J63-J62+J61)/(J61+J63+J64+J65)),2)</f>
        <v>1.51</v>
      </c>
      <c r="K42" s="8" t="s">
        <v>3</v>
      </c>
      <c r="L42" s="8">
        <f>ROUND(((+L66+L65+L64+L63-L62+L61)/(L61+L63+L64+L65)),2)</f>
        <v>2.26</v>
      </c>
      <c r="M42" s="8" t="s">
        <v>3</v>
      </c>
      <c r="N42" s="31">
        <f>AVERAGE(D42,F42,H42,J42,L42)</f>
        <v>1.5579999999999998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0.405</v>
      </c>
      <c r="E46" s="22"/>
      <c r="F46" s="21">
        <f>ROUND((F57+F59)/(F57+F59+F66+F63+F64+F65),3)</f>
        <v>0.402</v>
      </c>
      <c r="G46" s="22"/>
      <c r="H46" s="21">
        <f>ROUND((H57+H59)/(H57+H59+H66+H63+H64+H65),3)</f>
        <v>0.34</v>
      </c>
      <c r="I46" s="22"/>
      <c r="J46" s="21">
        <f>ROUND((J57+J59)/(J57+J59+J66+J63+J64+J65),3)</f>
        <v>0.35</v>
      </c>
      <c r="K46" s="22"/>
      <c r="L46" s="21">
        <f>ROUND((L57+L59)/(L57+L59+L66+L63+L64+L65),3)</f>
        <v>0.352</v>
      </c>
      <c r="N46" s="6">
        <f t="shared" si="0"/>
        <v>0.36979999999999996</v>
      </c>
    </row>
    <row r="47" spans="2:14" ht="18">
      <c r="B47" s="40" t="s">
        <v>115</v>
      </c>
      <c r="D47" s="14">
        <f>ROUND(((+D82+D83+D84+D85+D86-D87+D88-D90-D91)/(+D89-D87)),3)</f>
        <v>1.38</v>
      </c>
      <c r="E47" s="15"/>
      <c r="F47" s="14">
        <f>ROUND(((+F82+F83+F84+F85+F86-F87+F88-F90-F91)/(+F89-F87)),3)</f>
        <v>1.756</v>
      </c>
      <c r="G47" s="15"/>
      <c r="H47" s="14">
        <f>ROUND(((+H82+H83+H84+H85+H86-H87+H88-H90-H91)/(+H89-H87)),3)</f>
        <v>2.516</v>
      </c>
      <c r="I47" s="15"/>
      <c r="J47" s="14">
        <f>ROUND(((+J82+J83+J84+J85+J86-J87+J88-J90-J91)/(+J89-J87)),3)</f>
        <v>1.214</v>
      </c>
      <c r="K47" s="15"/>
      <c r="L47" s="14">
        <f>ROUND(((+L82+L83+L84+L85+L86-L87+L88-L90-L91)/(+L89-L87)),3)</f>
        <v>0.824</v>
      </c>
      <c r="N47" s="6">
        <f t="shared" si="0"/>
        <v>1.5379999999999998</v>
      </c>
    </row>
    <row r="48" spans="2:14" ht="18">
      <c r="B48" s="40" t="s">
        <v>116</v>
      </c>
      <c r="D48" s="14">
        <f>ROUND(((+D82+D83+D84+D85+D86-D87+D88)/(AVERAGE(D76,F76)+AVERAGE(D79,F79)+AVERAGE(D80,F80))),3)</f>
        <v>0.12</v>
      </c>
      <c r="E48" s="15"/>
      <c r="F48" s="14">
        <f>ROUND(((+F82+F83+F84+F85+F86-F87+F88)/(AVERAGE(F76,H76)+AVERAGE(F79,H79)+AVERAGE(F80,H80))),3)</f>
        <v>0.105</v>
      </c>
      <c r="G48" s="15"/>
      <c r="H48" s="14">
        <f>ROUND(((+H82+H83+H84+H85+H86-H87+H88)/(AVERAGE(H76,J76)+AVERAGE(H79,J79)+AVERAGE(H80,J80))),3)</f>
        <v>0.16</v>
      </c>
      <c r="I48" s="15"/>
      <c r="J48" s="14">
        <f>ROUND(((+J82+J83+J84+J85+J86-J87+J88)/(AVERAGE(J76,L76)+AVERAGE(J79,L79)+AVERAGE(J80,L80))),3)</f>
        <v>0.126</v>
      </c>
      <c r="K48" s="15"/>
      <c r="L48" s="14">
        <f>ROUND(((+L82+L83+L84+L85+L86-L87+L88)/(AVERAGE(L76,N76)+AVERAGE(L79,N79)+AVERAGE(L80,N80))),3)</f>
        <v>0.186</v>
      </c>
      <c r="N48" s="6">
        <f t="shared" si="0"/>
        <v>0.13940000000000002</v>
      </c>
    </row>
    <row r="49" spans="2:15" ht="18">
      <c r="B49" s="40" t="s">
        <v>117</v>
      </c>
      <c r="D49" s="32">
        <f>ROUND(((+D82+D83+D84+D85+D86-D87+D88+D92)/D61),2)</f>
        <v>2.45</v>
      </c>
      <c r="E49" t="s">
        <v>3</v>
      </c>
      <c r="F49" s="32">
        <f>ROUND(((+F82+F83+F84+F85+F86-F87+F88+F92)/F61),2)</f>
        <v>2.32</v>
      </c>
      <c r="G49" t="s">
        <v>3</v>
      </c>
      <c r="H49" s="32">
        <f>ROUND(((+H82+H83+H84+H85+H86-H87+H88+H92)/H61),2)</f>
        <v>2.67</v>
      </c>
      <c r="I49" t="s">
        <v>3</v>
      </c>
      <c r="J49" s="32">
        <f>ROUND(((+J82+J83+J84+J85+J86-J87+J88+J92)/J61),2)</f>
        <v>2.6</v>
      </c>
      <c r="K49" t="s">
        <v>3</v>
      </c>
      <c r="L49" s="32">
        <f>ROUND(((+L82+L83+L84+L85+L86-L87+L88+L92)/L61),2)</f>
        <v>3.75</v>
      </c>
      <c r="M49" t="s">
        <v>3</v>
      </c>
      <c r="N49" s="33">
        <f t="shared" si="0"/>
        <v>2.758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8.71</v>
      </c>
      <c r="E50" t="s">
        <v>3</v>
      </c>
      <c r="F50" s="32">
        <f>ROUND(((+F82+F83+F84+F85+F86-F87+F88-F91)/+F90),2)</f>
        <v>8.58</v>
      </c>
      <c r="G50" t="s">
        <v>3</v>
      </c>
      <c r="H50" s="32">
        <f>ROUND(((+H82+H83+H84+H85+H86-H87+H88-H91)/+H90),2)</f>
        <v>12.86</v>
      </c>
      <c r="I50" t="s">
        <v>3</v>
      </c>
      <c r="J50" s="32">
        <f>ROUND(((+J82+J83+J84+J85+J86-J87+J88-J91)/+J90),2)</f>
        <v>4.2</v>
      </c>
      <c r="K50" t="s">
        <v>3</v>
      </c>
      <c r="L50" s="32">
        <f>ROUND(((+L82+L83+L84+L85+L86-L87+L88-L91)/+L90),2)</f>
        <v>4.9</v>
      </c>
      <c r="M50" t="s">
        <v>3</v>
      </c>
      <c r="N50" s="33">
        <f t="shared" si="0"/>
        <v>7.85</v>
      </c>
      <c r="O50" t="s">
        <v>3</v>
      </c>
    </row>
    <row r="52" ht="15">
      <c r="A52" t="s">
        <v>4</v>
      </c>
    </row>
    <row r="54" spans="1:14" ht="15.75">
      <c r="A54" s="23" t="s">
        <v>99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9722</v>
      </c>
      <c r="E56" s="26"/>
      <c r="F56" s="26">
        <v>8510.428</v>
      </c>
      <c r="G56" s="26"/>
      <c r="H56" s="26">
        <v>9760.124</v>
      </c>
      <c r="I56" s="26"/>
      <c r="J56" s="26">
        <v>7922.498</v>
      </c>
      <c r="K56" s="26"/>
      <c r="L56" s="26">
        <v>46225.837</v>
      </c>
      <c r="M56" s="26"/>
      <c r="N56" s="26">
        <v>29339.384</v>
      </c>
    </row>
    <row r="57" spans="1:14" ht="15">
      <c r="A57" s="24" t="s">
        <v>23</v>
      </c>
      <c r="B57" s="24"/>
      <c r="C57" s="24"/>
      <c r="D57" s="26">
        <v>153</v>
      </c>
      <c r="E57" s="26"/>
      <c r="F57" s="26">
        <v>138.306</v>
      </c>
      <c r="G57" s="26"/>
      <c r="H57" s="26">
        <v>216.301</v>
      </c>
      <c r="I57" s="26"/>
      <c r="J57" s="26">
        <v>208.026</v>
      </c>
      <c r="K57" s="26"/>
      <c r="L57" s="26">
        <v>499.845</v>
      </c>
      <c r="M57" s="26"/>
      <c r="N57" s="26">
        <v>377.064</v>
      </c>
    </row>
    <row r="58" spans="1:14" ht="15">
      <c r="A58" s="24" t="s">
        <v>24</v>
      </c>
      <c r="B58" s="24"/>
      <c r="C58" s="24"/>
      <c r="D58" s="26">
        <v>8936</v>
      </c>
      <c r="E58" s="26"/>
      <c r="F58" s="26">
        <v>7784.939</v>
      </c>
      <c r="G58" s="26"/>
      <c r="H58" s="26">
        <v>8372.261</v>
      </c>
      <c r="I58" s="26"/>
      <c r="J58" s="26">
        <v>6801.088</v>
      </c>
      <c r="K58" s="26"/>
      <c r="L58" s="26">
        <v>44732.234</v>
      </c>
      <c r="M58" s="26"/>
      <c r="N58" s="26">
        <v>27837.314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935</v>
      </c>
      <c r="E60" s="26"/>
      <c r="F60" s="26">
        <v>983.015</v>
      </c>
      <c r="G60" s="26"/>
      <c r="H60" s="26">
        <v>1382.284</v>
      </c>
      <c r="I60" s="26"/>
      <c r="J60" s="26">
        <v>1124.528</v>
      </c>
      <c r="K60" s="26"/>
      <c r="L60" s="26">
        <v>1658.027</v>
      </c>
      <c r="M60" s="26"/>
      <c r="N60" s="26">
        <v>1525.577</v>
      </c>
    </row>
    <row r="61" spans="1:14" ht="15">
      <c r="A61" s="24" t="s">
        <v>27</v>
      </c>
      <c r="B61" s="24"/>
      <c r="C61" s="24"/>
      <c r="D61" s="26">
        <v>714</v>
      </c>
      <c r="E61" s="26"/>
      <c r="F61" s="26">
        <v>781.3</v>
      </c>
      <c r="G61" s="26"/>
      <c r="H61" s="26">
        <v>946.82</v>
      </c>
      <c r="I61" s="26"/>
      <c r="J61" s="26">
        <v>750.245</v>
      </c>
      <c r="K61" s="26"/>
      <c r="L61" s="26">
        <v>725.688</v>
      </c>
      <c r="M61" s="26"/>
      <c r="N61" s="26">
        <v>799.441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0.858</v>
      </c>
      <c r="M64" s="26"/>
      <c r="N64" s="26">
        <v>0.389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225</v>
      </c>
      <c r="E66" s="26"/>
      <c r="F66" s="26">
        <v>205.715</v>
      </c>
      <c r="G66" s="26"/>
      <c r="H66" s="26">
        <v>419.711</v>
      </c>
      <c r="I66" s="26"/>
      <c r="J66" s="26">
        <v>386.283</v>
      </c>
      <c r="K66" s="26"/>
      <c r="L66" s="26">
        <v>918.082</v>
      </c>
      <c r="M66" s="26"/>
      <c r="N66" s="26">
        <v>770.747</v>
      </c>
    </row>
    <row r="67" spans="1:14" ht="15">
      <c r="A67" s="24" t="s">
        <v>33</v>
      </c>
      <c r="B67" s="24"/>
      <c r="C67" s="24"/>
      <c r="D67" s="26">
        <v>0.72</v>
      </c>
      <c r="E67" s="26"/>
      <c r="F67" s="26">
        <v>0.67</v>
      </c>
      <c r="G67" s="26"/>
      <c r="H67" s="26">
        <v>1.38</v>
      </c>
      <c r="I67" s="26"/>
      <c r="J67" s="26">
        <v>1.3</v>
      </c>
      <c r="K67" s="26"/>
      <c r="L67" s="26">
        <v>3.17</v>
      </c>
      <c r="M67" s="26"/>
      <c r="N67" s="26">
        <v>2.71</v>
      </c>
    </row>
    <row r="68" spans="1:14" ht="15">
      <c r="A68" s="24" t="s">
        <v>34</v>
      </c>
      <c r="B68" s="24"/>
      <c r="C68" s="24"/>
      <c r="D68" s="26">
        <v>1296</v>
      </c>
      <c r="E68" s="26"/>
      <c r="F68" s="26">
        <v>1105.502</v>
      </c>
      <c r="G68" s="26"/>
      <c r="H68" s="26">
        <v>1760.557</v>
      </c>
      <c r="I68" s="26"/>
      <c r="J68" s="26">
        <v>1421.95</v>
      </c>
      <c r="K68" s="26"/>
      <c r="L68" s="26">
        <v>6858.173</v>
      </c>
      <c r="M68" s="26"/>
      <c r="N68" s="26">
        <v>5472.32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9.74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0</v>
      </c>
      <c r="E75" s="26"/>
      <c r="F75" s="26">
        <v>0</v>
      </c>
      <c r="G75" s="26"/>
      <c r="H75" s="26">
        <v>178.91</v>
      </c>
      <c r="I75" s="26"/>
      <c r="J75" s="26">
        <v>0</v>
      </c>
      <c r="K75" s="26"/>
      <c r="L75" s="26">
        <v>1047.366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8568</v>
      </c>
      <c r="E76" s="26"/>
      <c r="F76" s="26">
        <v>7193.016</v>
      </c>
      <c r="G76" s="26"/>
      <c r="H76" s="26">
        <v>10783.064</v>
      </c>
      <c r="I76" s="26"/>
      <c r="J76" s="26">
        <v>9900.46</v>
      </c>
      <c r="K76" s="26"/>
      <c r="L76" s="26">
        <v>6447.688</v>
      </c>
      <c r="M76" s="26"/>
      <c r="N76" s="26">
        <v>5701.45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9864</v>
      </c>
      <c r="E78" s="26"/>
      <c r="F78" s="26">
        <v>8298.518</v>
      </c>
      <c r="G78" s="26"/>
      <c r="H78" s="26">
        <v>12722.531</v>
      </c>
      <c r="I78" s="26"/>
      <c r="J78" s="26">
        <v>11322.41</v>
      </c>
      <c r="K78" s="26"/>
      <c r="L78" s="26">
        <v>14353.227</v>
      </c>
      <c r="M78" s="26"/>
      <c r="N78" s="26">
        <v>11183.51</v>
      </c>
    </row>
    <row r="79" spans="1:14" ht="15">
      <c r="A79" s="24" t="s">
        <v>45</v>
      </c>
      <c r="B79" s="24"/>
      <c r="C79" s="24"/>
      <c r="D79" s="26">
        <v>339</v>
      </c>
      <c r="E79" s="26"/>
      <c r="F79" s="26">
        <v>1835.988</v>
      </c>
      <c r="G79" s="26"/>
      <c r="H79" s="26">
        <v>162.423</v>
      </c>
      <c r="I79" s="26"/>
      <c r="J79" s="26">
        <v>810.325</v>
      </c>
      <c r="K79" s="26"/>
      <c r="L79" s="26">
        <v>660.757</v>
      </c>
      <c r="M79" s="26"/>
      <c r="N79" s="26">
        <v>1623.202</v>
      </c>
    </row>
    <row r="80" spans="1:14" ht="15">
      <c r="A80" s="24" t="s">
        <v>46</v>
      </c>
      <c r="B80" s="24"/>
      <c r="C80" s="24"/>
      <c r="D80" s="26">
        <v>0</v>
      </c>
      <c r="E80" s="26"/>
      <c r="F80" s="26">
        <v>0</v>
      </c>
      <c r="G80" s="26"/>
      <c r="H80" s="26">
        <v>63</v>
      </c>
      <c r="I80" s="26"/>
      <c r="J80" s="26">
        <v>347</v>
      </c>
      <c r="K80" s="26"/>
      <c r="L80" s="26">
        <v>3435.347</v>
      </c>
      <c r="M80" s="26"/>
      <c r="N80" s="26">
        <v>5004.494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225</v>
      </c>
      <c r="E82" s="26"/>
      <c r="F82" s="26">
        <v>205.715</v>
      </c>
      <c r="G82" s="26"/>
      <c r="H82" s="26">
        <v>419.711</v>
      </c>
      <c r="I82" s="26"/>
      <c r="J82" s="26">
        <v>386.283</v>
      </c>
      <c r="K82" s="26"/>
      <c r="L82" s="26">
        <v>918.94</v>
      </c>
      <c r="M82" s="26"/>
      <c r="N82" s="26">
        <v>771.136</v>
      </c>
    </row>
    <row r="83" spans="1:14" ht="15">
      <c r="A83" s="24" t="s">
        <v>49</v>
      </c>
      <c r="B83" s="24"/>
      <c r="C83" s="24"/>
      <c r="D83" s="26">
        <v>618</v>
      </c>
      <c r="E83" s="26"/>
      <c r="F83" s="26">
        <v>582.096</v>
      </c>
      <c r="G83" s="26"/>
      <c r="H83" s="26">
        <v>799.923</v>
      </c>
      <c r="I83" s="26"/>
      <c r="J83" s="26">
        <v>628.499</v>
      </c>
      <c r="K83" s="26"/>
      <c r="L83" s="26">
        <v>911.45</v>
      </c>
      <c r="M83" s="26"/>
      <c r="N83" s="26">
        <v>906.328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232</v>
      </c>
      <c r="E85" s="26"/>
      <c r="F85" s="26">
        <v>264.914</v>
      </c>
      <c r="G85" s="26"/>
      <c r="H85" s="26">
        <v>517.442</v>
      </c>
      <c r="I85" s="26"/>
      <c r="J85" s="26">
        <v>317.056</v>
      </c>
      <c r="K85" s="26"/>
      <c r="L85" s="26">
        <v>-110.279</v>
      </c>
      <c r="M85" s="26"/>
      <c r="N85" s="26">
        <v>-41.892</v>
      </c>
    </row>
    <row r="86" spans="1:14" ht="15">
      <c r="A86" s="24" t="s">
        <v>52</v>
      </c>
      <c r="B86" s="24"/>
      <c r="C86" s="24"/>
      <c r="D86" s="26">
        <v>-8</v>
      </c>
      <c r="E86" s="26"/>
      <c r="F86" s="26">
        <v>-7.507</v>
      </c>
      <c r="G86" s="26"/>
      <c r="H86" s="26">
        <v>-18.306</v>
      </c>
      <c r="I86" s="26"/>
      <c r="J86" s="26">
        <v>-17.37</v>
      </c>
      <c r="K86" s="26"/>
      <c r="L86" s="26">
        <v>-18.33</v>
      </c>
      <c r="M86" s="26"/>
      <c r="N86" s="26">
        <v>-18.33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13</v>
      </c>
      <c r="E88" s="26"/>
      <c r="F88" s="26">
        <v>8.687</v>
      </c>
      <c r="G88" s="26"/>
      <c r="H88" s="26">
        <v>48.611</v>
      </c>
      <c r="I88" s="26"/>
      <c r="J88" s="26">
        <v>47.643</v>
      </c>
      <c r="K88" s="26"/>
      <c r="L88" s="26">
        <v>423.979</v>
      </c>
      <c r="M88" s="26"/>
      <c r="N88" s="26">
        <v>323.128</v>
      </c>
    </row>
    <row r="89" spans="1:14" ht="15">
      <c r="A89" s="24" t="s">
        <v>54</v>
      </c>
      <c r="B89" s="24"/>
      <c r="C89" s="24"/>
      <c r="D89" s="26">
        <v>693</v>
      </c>
      <c r="E89" s="26"/>
      <c r="F89" s="26">
        <v>530.227</v>
      </c>
      <c r="G89" s="26"/>
      <c r="H89" s="26">
        <v>647.75</v>
      </c>
      <c r="I89" s="26"/>
      <c r="J89" s="26">
        <v>854.376</v>
      </c>
      <c r="K89" s="26"/>
      <c r="L89" s="26">
        <v>2053.383</v>
      </c>
      <c r="M89" s="26"/>
      <c r="N89" s="26">
        <v>1842.385</v>
      </c>
    </row>
    <row r="90" spans="1:14" ht="15">
      <c r="A90" s="24" t="s">
        <v>55</v>
      </c>
      <c r="B90" s="24"/>
      <c r="C90" s="24"/>
      <c r="D90" s="26">
        <v>124</v>
      </c>
      <c r="E90" s="26"/>
      <c r="F90" s="26">
        <v>122.881</v>
      </c>
      <c r="G90" s="26"/>
      <c r="H90" s="26">
        <v>137.44</v>
      </c>
      <c r="I90" s="26"/>
      <c r="J90" s="26">
        <v>324.682</v>
      </c>
      <c r="K90" s="26"/>
      <c r="L90" s="26">
        <v>433.918</v>
      </c>
      <c r="M90" s="26"/>
      <c r="N90" s="26">
        <v>426.859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0.858</v>
      </c>
      <c r="M91" s="26"/>
      <c r="N91" s="26">
        <v>0.389</v>
      </c>
    </row>
    <row r="92" spans="1:14" ht="15">
      <c r="A92" s="24" t="s">
        <v>57</v>
      </c>
      <c r="B92" s="24"/>
      <c r="C92" s="24"/>
      <c r="D92" s="26">
        <v>667</v>
      </c>
      <c r="E92" s="26"/>
      <c r="F92" s="26">
        <v>758.665</v>
      </c>
      <c r="G92" s="26"/>
      <c r="H92" s="26">
        <v>763.302</v>
      </c>
      <c r="I92" s="26"/>
      <c r="J92" s="26">
        <v>587.595</v>
      </c>
      <c r="K92" s="26"/>
      <c r="L92" s="26">
        <v>598.009</v>
      </c>
      <c r="M92" s="26"/>
      <c r="N92" s="26">
        <v>502.889</v>
      </c>
    </row>
    <row r="93" spans="1:14" ht="15">
      <c r="A93" s="24" t="s">
        <v>58</v>
      </c>
      <c r="B93" s="24"/>
      <c r="C93" s="24"/>
      <c r="D93" s="26">
        <v>351</v>
      </c>
      <c r="E93" s="26"/>
      <c r="F93" s="26">
        <v>-123.603</v>
      </c>
      <c r="G93" s="26"/>
      <c r="H93" s="26">
        <v>-197.915</v>
      </c>
      <c r="I93" s="26"/>
      <c r="J93" s="26">
        <v>82.516</v>
      </c>
      <c r="K93" s="26"/>
      <c r="L93" s="26">
        <v>563.011</v>
      </c>
      <c r="M93" s="26"/>
      <c r="N93" s="26">
        <v>472.609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124</v>
      </c>
      <c r="E96" s="26"/>
      <c r="F96" s="26">
        <v>122.834</v>
      </c>
      <c r="G96" s="26"/>
      <c r="H96" s="26">
        <v>121.617</v>
      </c>
      <c r="I96" s="26"/>
      <c r="J96" s="26">
        <v>318.382</v>
      </c>
      <c r="K96" s="26"/>
      <c r="L96" s="26">
        <v>323.518</v>
      </c>
      <c r="M96" s="26"/>
      <c r="N96" s="26">
        <v>426.942</v>
      </c>
    </row>
    <row r="97" spans="1:14" ht="15">
      <c r="A97" s="24" t="s">
        <v>60</v>
      </c>
      <c r="B97" s="24"/>
      <c r="C97" s="24"/>
      <c r="D97" s="26">
        <v>0.4</v>
      </c>
      <c r="E97" s="26"/>
      <c r="F97" s="26">
        <v>0.4</v>
      </c>
      <c r="G97" s="26"/>
      <c r="H97" s="26">
        <v>0.4</v>
      </c>
      <c r="I97" s="26"/>
      <c r="J97" s="26">
        <v>1.07</v>
      </c>
      <c r="K97" s="26"/>
      <c r="L97" s="26">
        <v>1.5</v>
      </c>
      <c r="M97" s="26"/>
      <c r="N97" s="26">
        <v>1.5</v>
      </c>
    </row>
    <row r="98" spans="1:14" ht="15">
      <c r="A98" s="24" t="s">
        <v>61</v>
      </c>
      <c r="B98" s="24"/>
      <c r="C98" s="24"/>
      <c r="D98" s="26">
        <v>0.4</v>
      </c>
      <c r="E98" s="26"/>
      <c r="F98" s="26">
        <v>0.4</v>
      </c>
      <c r="G98" s="26"/>
      <c r="H98" s="26">
        <v>0.4</v>
      </c>
      <c r="I98" s="26"/>
      <c r="J98" s="26">
        <v>1.07</v>
      </c>
      <c r="K98" s="26"/>
      <c r="L98" s="26">
        <v>1.5</v>
      </c>
      <c r="M98" s="26"/>
      <c r="N98" s="26">
        <v>1.5</v>
      </c>
    </row>
    <row r="99" spans="1:14" ht="15">
      <c r="A99" s="24" t="s">
        <v>62</v>
      </c>
      <c r="B99" s="24"/>
      <c r="C99" s="24"/>
      <c r="D99" s="26">
        <v>15.14</v>
      </c>
      <c r="E99" s="26"/>
      <c r="F99" s="26">
        <v>12.32</v>
      </c>
      <c r="G99" s="26"/>
      <c r="H99" s="26">
        <v>10.49</v>
      </c>
      <c r="I99" s="26"/>
      <c r="J99" s="26">
        <v>27.1</v>
      </c>
      <c r="K99" s="26"/>
      <c r="L99" s="26">
        <v>50.45</v>
      </c>
      <c r="M99" s="26"/>
      <c r="N99" s="26">
        <v>49</v>
      </c>
    </row>
    <row r="100" spans="1:14" ht="15">
      <c r="A100" s="24" t="s">
        <v>63</v>
      </c>
      <c r="B100" s="24"/>
      <c r="C100" s="24"/>
      <c r="D100" s="26">
        <v>10.55</v>
      </c>
      <c r="E100" s="26"/>
      <c r="F100" s="26">
        <v>9.66</v>
      </c>
      <c r="G100" s="26"/>
      <c r="H100" s="26">
        <v>4.35</v>
      </c>
      <c r="I100" s="26"/>
      <c r="J100" s="26">
        <v>4.24</v>
      </c>
      <c r="K100" s="26"/>
      <c r="L100" s="26">
        <v>23.27</v>
      </c>
      <c r="M100" s="26"/>
      <c r="N100" s="26">
        <v>19.75</v>
      </c>
    </row>
    <row r="101" spans="1:14" ht="15">
      <c r="A101" s="24" t="s">
        <v>64</v>
      </c>
      <c r="B101" s="24"/>
      <c r="C101" s="24"/>
      <c r="D101" s="26">
        <v>12.85</v>
      </c>
      <c r="E101" s="26"/>
      <c r="F101" s="26">
        <v>11.3</v>
      </c>
      <c r="G101" s="26"/>
      <c r="H101" s="26">
        <v>9.69</v>
      </c>
      <c r="I101" s="26"/>
      <c r="J101" s="26">
        <v>8.5</v>
      </c>
      <c r="K101" s="26"/>
      <c r="L101" s="26">
        <v>26.52</v>
      </c>
      <c r="M101" s="26"/>
      <c r="N101" s="26">
        <v>43.313</v>
      </c>
    </row>
    <row r="102" spans="1:14" ht="15">
      <c r="A102" s="24" t="s">
        <v>65</v>
      </c>
      <c r="B102" s="24"/>
      <c r="C102" s="24"/>
      <c r="D102" s="26">
        <v>310</v>
      </c>
      <c r="E102" s="26"/>
      <c r="F102" s="26">
        <v>308.045</v>
      </c>
      <c r="G102" s="26"/>
      <c r="H102" s="26">
        <v>306.297</v>
      </c>
      <c r="I102" s="26"/>
      <c r="J102" s="26">
        <v>305.017</v>
      </c>
      <c r="K102" s="26"/>
      <c r="L102" s="26">
        <v>302.944</v>
      </c>
      <c r="M102" s="26"/>
      <c r="N102" s="26">
        <v>295.103</v>
      </c>
    </row>
    <row r="103" spans="1:14" ht="15">
      <c r="A103" s="24" t="s">
        <v>106</v>
      </c>
      <c r="B103" s="24"/>
      <c r="C103" s="24"/>
      <c r="D103" s="26">
        <v>-38</v>
      </c>
      <c r="E103" s="26"/>
      <c r="F103" s="26">
        <v>-61.342</v>
      </c>
      <c r="G103" s="26"/>
      <c r="H103" s="26">
        <v>-408.047</v>
      </c>
      <c r="I103" s="26"/>
      <c r="J103" s="26">
        <v>-487.011</v>
      </c>
      <c r="K103" s="26"/>
      <c r="L103" s="26">
        <v>-83.773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0.72</v>
      </c>
      <c r="F105" s="18">
        <f>F67/F94</f>
        <v>0.67</v>
      </c>
      <c r="H105" s="18">
        <f>H67/H94</f>
        <v>1.38</v>
      </c>
      <c r="J105" s="18">
        <f>J67/J94</f>
        <v>1.3</v>
      </c>
      <c r="L105" s="18">
        <f>L67/L94</f>
        <v>3.17</v>
      </c>
      <c r="N105" s="18">
        <f>N67/N94</f>
        <v>2.71</v>
      </c>
    </row>
    <row r="106" spans="2:14" ht="15">
      <c r="B106" t="s">
        <v>60</v>
      </c>
      <c r="D106" s="18">
        <f>D97/D94</f>
        <v>0.4</v>
      </c>
      <c r="F106" s="18">
        <f>F97/F94</f>
        <v>0.4</v>
      </c>
      <c r="H106" s="18">
        <f>H97/H94</f>
        <v>0.4</v>
      </c>
      <c r="J106" s="18">
        <f>J97/J94</f>
        <v>1.07</v>
      </c>
      <c r="L106" s="18">
        <f>L97/L94</f>
        <v>1.5</v>
      </c>
      <c r="N106" s="18">
        <f>N97/N94</f>
        <v>1.5</v>
      </c>
    </row>
    <row r="107" spans="2:14" ht="15">
      <c r="B107" t="s">
        <v>61</v>
      </c>
      <c r="D107" s="18">
        <f>D98/D94</f>
        <v>0.4</v>
      </c>
      <c r="F107" s="18">
        <f>F98/F94</f>
        <v>0.4</v>
      </c>
      <c r="H107" s="18">
        <f>H98/H94</f>
        <v>0.4</v>
      </c>
      <c r="J107" s="18">
        <f>J98/J94</f>
        <v>1.07</v>
      </c>
      <c r="L107" s="18">
        <f>L98/L94</f>
        <v>1.5</v>
      </c>
      <c r="N107" s="18">
        <f>N98/N94</f>
        <v>1.5</v>
      </c>
    </row>
    <row r="108" spans="2:14" ht="15">
      <c r="B108" t="s">
        <v>62</v>
      </c>
      <c r="D108" s="18">
        <f>D99/D94</f>
        <v>15.14</v>
      </c>
      <c r="F108" s="18">
        <f>F99/F94</f>
        <v>12.32</v>
      </c>
      <c r="H108" s="18">
        <f>H99/H94</f>
        <v>10.49</v>
      </c>
      <c r="J108" s="18">
        <f>J99/J94</f>
        <v>27.1</v>
      </c>
      <c r="L108" s="18">
        <f>L99/L94</f>
        <v>50.45</v>
      </c>
      <c r="N108" s="18">
        <f>N99/N94</f>
        <v>49</v>
      </c>
    </row>
    <row r="109" spans="2:14" ht="15">
      <c r="B109" t="s">
        <v>63</v>
      </c>
      <c r="D109" s="18">
        <f>D100/D94</f>
        <v>10.55</v>
      </c>
      <c r="F109" s="18">
        <f>F100/F94</f>
        <v>9.66</v>
      </c>
      <c r="H109" s="18">
        <f>H100/H94</f>
        <v>4.35</v>
      </c>
      <c r="J109" s="18">
        <f>J100/J94</f>
        <v>4.24</v>
      </c>
      <c r="L109" s="18">
        <f>L100/L94</f>
        <v>23.27</v>
      </c>
      <c r="N109" s="18">
        <f>N100/N94</f>
        <v>19.75</v>
      </c>
    </row>
    <row r="110" spans="2:14" ht="15">
      <c r="B110" t="s">
        <v>64</v>
      </c>
      <c r="D110" s="18">
        <f>D101/D94</f>
        <v>12.85</v>
      </c>
      <c r="F110" s="18">
        <f>F101/F94</f>
        <v>11.3</v>
      </c>
      <c r="H110" s="18">
        <f>H101/H94</f>
        <v>9.69</v>
      </c>
      <c r="J110" s="18">
        <f>J101/J94</f>
        <v>8.5</v>
      </c>
      <c r="L110" s="18">
        <f>L101/L94</f>
        <v>26.52</v>
      </c>
      <c r="N110" s="18">
        <f>N101/N94</f>
        <v>43.313</v>
      </c>
    </row>
    <row r="111" spans="2:14" ht="15">
      <c r="B111" t="s">
        <v>65</v>
      </c>
      <c r="D111" s="19">
        <f>D102*D94</f>
        <v>310</v>
      </c>
      <c r="E111" s="19"/>
      <c r="F111" s="19">
        <f>F102*F94</f>
        <v>308.045</v>
      </c>
      <c r="G111" s="19"/>
      <c r="H111" s="19">
        <f>H102*H94</f>
        <v>306.297</v>
      </c>
      <c r="I111" s="19"/>
      <c r="J111" s="19">
        <f>J102*J94</f>
        <v>305.017</v>
      </c>
      <c r="K111" s="19"/>
      <c r="L111" s="19">
        <f>L102*L94</f>
        <v>302.944</v>
      </c>
      <c r="M111" s="19"/>
      <c r="N111" s="19">
        <f>N102*N94</f>
        <v>295.103</v>
      </c>
    </row>
    <row r="112" spans="2:14" ht="15">
      <c r="B112" t="s">
        <v>66</v>
      </c>
      <c r="D112" s="18">
        <f>ROUND(D68/D111,2)</f>
        <v>4.18</v>
      </c>
      <c r="F112" s="18">
        <f>ROUND(F68/F111,2)</f>
        <v>3.59</v>
      </c>
      <c r="H112" s="18">
        <f>ROUND(H68/H111,2)</f>
        <v>5.75</v>
      </c>
      <c r="J112" s="18">
        <f>ROUND(J68/J111,2)</f>
        <v>4.66</v>
      </c>
      <c r="L112" s="18">
        <f>ROUND(L68/L111,2)</f>
        <v>22.64</v>
      </c>
      <c r="N112" s="18">
        <f>ROUND(N68/N111,2)</f>
        <v>18.54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CONSOLIDATED EDISON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15049</v>
      </c>
      <c r="F8" s="41">
        <f>F78+F79+F81-F103</f>
        <v>14378</v>
      </c>
      <c r="H8" s="41">
        <f>H78+H79+H81-H103</f>
        <v>13629</v>
      </c>
      <c r="J8" s="41">
        <f>J78+J79+J81-J103</f>
        <v>12835.724</v>
      </c>
      <c r="L8" s="41">
        <f>L78+L79+L81-L103</f>
        <v>11808.094000000001</v>
      </c>
    </row>
    <row r="9" spans="2:12" ht="15">
      <c r="B9" t="s">
        <v>5</v>
      </c>
      <c r="D9" s="12">
        <f>D80</f>
        <v>755</v>
      </c>
      <c r="F9" s="12">
        <f>F80</f>
        <v>156</v>
      </c>
      <c r="H9" s="12">
        <f>H80</f>
        <v>159</v>
      </c>
      <c r="J9" s="12">
        <f>J80</f>
        <v>161.68</v>
      </c>
      <c r="L9" s="12">
        <f>L80</f>
        <v>343.722</v>
      </c>
    </row>
    <row r="10" spans="2:12" ht="15.75" thickBot="1">
      <c r="B10" t="s">
        <v>7</v>
      </c>
      <c r="D10" s="13">
        <f>D8+D9</f>
        <v>15804</v>
      </c>
      <c r="F10" s="13">
        <f>F8+F9</f>
        <v>14534</v>
      </c>
      <c r="H10" s="13">
        <f>H8+H9</f>
        <v>13788</v>
      </c>
      <c r="J10" s="13">
        <f>J8+J9</f>
        <v>12997.404</v>
      </c>
      <c r="L10" s="13">
        <f>L8+L9</f>
        <v>12151.816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15</v>
      </c>
      <c r="E13" s="8" t="s">
        <v>3</v>
      </c>
      <c r="F13" s="36">
        <f>ROUND(AVERAGE(F108:F109)/F105,0)</f>
        <v>18</v>
      </c>
      <c r="G13" s="8" t="s">
        <v>3</v>
      </c>
      <c r="H13" s="36">
        <f>ROUND(AVERAGE(H108:H109)/H105,0)</f>
        <v>17</v>
      </c>
      <c r="I13" s="8" t="s">
        <v>3</v>
      </c>
      <c r="J13" s="36">
        <f>ROUND(AVERAGE(J108:J109)/J105,0)</f>
        <v>12</v>
      </c>
      <c r="K13" s="8" t="s">
        <v>3</v>
      </c>
      <c r="L13" s="36">
        <f>ROUND(AVERAGE(L108:L109)/L105,0)</f>
        <v>12</v>
      </c>
      <c r="M13" s="8" t="s">
        <v>3</v>
      </c>
      <c r="N13" s="37">
        <f>AVERAGE(D13,F13,H13,J13,L13)</f>
        <v>14.8</v>
      </c>
      <c r="O13" s="8" t="s">
        <v>3</v>
      </c>
    </row>
    <row r="14" spans="2:14" ht="15">
      <c r="B14" t="s">
        <v>20</v>
      </c>
      <c r="D14" s="3">
        <f>ROUND(AVERAGE(D108:D109)/AVERAGE(D112,F112),3)</f>
        <v>1.535</v>
      </c>
      <c r="E14" s="3"/>
      <c r="F14" s="3">
        <f>ROUND(AVERAGE(F108:F109)/AVERAGE(F112,H112),3)</f>
        <v>1.44</v>
      </c>
      <c r="G14" s="3"/>
      <c r="H14" s="3">
        <f>ROUND(AVERAGE(H108:H109)/AVERAGE(H112,J112),3)</f>
        <v>1.471</v>
      </c>
      <c r="I14" s="3"/>
      <c r="J14" s="3">
        <f>ROUND(AVERAGE(J108:J109)/AVERAGE(J112,L112),3)</f>
        <v>1.435</v>
      </c>
      <c r="K14" s="3"/>
      <c r="L14" s="3">
        <f>ROUND(AVERAGE(L108:L109)/AVERAGE(L112,N112),3)</f>
        <v>1.424</v>
      </c>
      <c r="M14" s="3"/>
      <c r="N14" s="6">
        <f>AVERAGE(D14,F14,H14,J14,L14)</f>
        <v>1.4609999999999999</v>
      </c>
    </row>
    <row r="15" spans="2:14" ht="15">
      <c r="B15" t="s">
        <v>9</v>
      </c>
      <c r="D15" s="3">
        <f>ROUND(D106/AVERAGE(D108:D109),3)</f>
        <v>0.05</v>
      </c>
      <c r="E15" s="3"/>
      <c r="F15" s="3">
        <f>ROUND(F106/AVERAGE(F108:F109),3)</f>
        <v>0.055</v>
      </c>
      <c r="G15" s="3"/>
      <c r="H15" s="3">
        <f>ROUND(H106/AVERAGE(H108:H109),3)</f>
        <v>0.054</v>
      </c>
      <c r="I15" s="3"/>
      <c r="J15" s="3">
        <f>ROUND(J106/AVERAGE(J108:J109),3)</f>
        <v>0.057</v>
      </c>
      <c r="K15" s="3"/>
      <c r="L15" s="3">
        <f>ROUND(L106/AVERAGE(L108:L109),3)</f>
        <v>0.059</v>
      </c>
      <c r="M15" s="3"/>
      <c r="N15" s="6">
        <f>AVERAGE(D15,F15,H15,J15,L15)</f>
        <v>0.05500000000000001</v>
      </c>
    </row>
    <row r="16" spans="2:14" ht="15">
      <c r="B16" t="s">
        <v>10</v>
      </c>
      <c r="D16" s="3">
        <f>ROUND(D96/D66,3)</f>
        <v>0.76</v>
      </c>
      <c r="E16" s="3"/>
      <c r="F16" s="3">
        <f>ROUND(F96/F66,3)</f>
        <v>0.964</v>
      </c>
      <c r="G16" s="3"/>
      <c r="H16" s="3">
        <f>ROUND(H96/H66,3)</f>
        <v>0.937</v>
      </c>
      <c r="I16" s="3"/>
      <c r="J16" s="3">
        <f>ROUND(J96/J66,3)</f>
        <v>0.708</v>
      </c>
      <c r="K16" s="3"/>
      <c r="L16" s="3">
        <f>ROUND(L96/L66,3)</f>
        <v>0.684</v>
      </c>
      <c r="M16" s="3"/>
      <c r="N16" s="6">
        <f>AVERAGE(D16,F16,H16,J16,L16)</f>
        <v>0.8106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0.495</v>
      </c>
      <c r="E20" s="3"/>
      <c r="F20" s="3">
        <f>ROUND((+F76+F79)/F8,3)</f>
        <v>0.491</v>
      </c>
      <c r="G20" s="3"/>
      <c r="H20" s="3">
        <f>ROUND((+H76+H79)/H8,3)</f>
        <v>0.509</v>
      </c>
      <c r="I20" s="3"/>
      <c r="J20" s="3">
        <f>ROUND((+J76+J79)/J8,3)</f>
        <v>0.52</v>
      </c>
      <c r="K20" s="3"/>
      <c r="L20" s="3">
        <f>ROUND((+L76+L79)/L8,3)</f>
        <v>0.496</v>
      </c>
      <c r="M20" s="3"/>
      <c r="N20" s="6">
        <f>AVERAGE(D20,F20,H20,J20,L20)</f>
        <v>0.5022</v>
      </c>
    </row>
    <row r="21" spans="2:14" ht="15">
      <c r="B21" s="38" t="s">
        <v>108</v>
      </c>
      <c r="D21" s="3">
        <f>ROUND((SUM(D69:D75)+D81)/D8,3)</f>
        <v>0.017</v>
      </c>
      <c r="E21" s="3"/>
      <c r="F21" s="3">
        <f>ROUND((SUM(F69:F75)+F81)/F8,3)</f>
        <v>0.018</v>
      </c>
      <c r="G21" s="3"/>
      <c r="H21" s="3">
        <f>ROUND((SUM(H69:H75)+H81)/H8,3)</f>
        <v>0.019</v>
      </c>
      <c r="I21" s="3"/>
      <c r="J21" s="3">
        <f>ROUND((SUM(J69:J75)+J81)/J8,3)</f>
        <v>0.017</v>
      </c>
      <c r="K21" s="3"/>
      <c r="L21" s="3">
        <f>ROUND((SUM(L69:L75)+L81)/L8,3)</f>
        <v>0.022</v>
      </c>
      <c r="M21" s="3"/>
      <c r="N21" s="6">
        <f>AVERAGE(D21,F21,H21,J21,L21)</f>
        <v>0.0186</v>
      </c>
    </row>
    <row r="22" spans="2:14" ht="18">
      <c r="B22" s="39" t="s">
        <v>109</v>
      </c>
      <c r="D22" s="4">
        <f>ROUND((D68-D103)/D8,3)</f>
        <v>0.488</v>
      </c>
      <c r="E22" s="3"/>
      <c r="F22" s="4">
        <f>ROUND((F68-F103)/F8,3)</f>
        <v>0.491</v>
      </c>
      <c r="G22" s="3"/>
      <c r="H22" s="4">
        <f>ROUND((H68-H103)/H8,3)</f>
        <v>0.472</v>
      </c>
      <c r="I22" s="3"/>
      <c r="J22" s="4">
        <f>ROUND((J68-J103)/J8,3)</f>
        <v>0.462</v>
      </c>
      <c r="K22" s="3"/>
      <c r="L22" s="4">
        <f>ROUND((L68-L103)/L8,3)</f>
        <v>0.482</v>
      </c>
      <c r="M22" s="3"/>
      <c r="N22" s="9">
        <f>AVERAGE(D22,F22,H22,J22,L22)</f>
        <v>0.479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0.9990000000000001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0.519</v>
      </c>
      <c r="E25" s="3"/>
      <c r="F25" s="3">
        <f>ROUND((+F76+F79+F80)/F10,3)</f>
        <v>0.497</v>
      </c>
      <c r="G25" s="3"/>
      <c r="H25" s="3">
        <f>ROUND((+H76+H79+H80)/H10,3)</f>
        <v>0.515</v>
      </c>
      <c r="I25" s="3"/>
      <c r="J25" s="3">
        <f>ROUND((+J76+J79+J80)/J10,3)</f>
        <v>0.526</v>
      </c>
      <c r="K25" s="3"/>
      <c r="L25" s="3">
        <f>ROUND((+L76+L79+L80)/L10,3)</f>
        <v>0.51</v>
      </c>
      <c r="M25" s="3"/>
      <c r="N25" s="6">
        <f>AVERAGE(D25,F25,H25,J25,L25)</f>
        <v>0.5134000000000001</v>
      </c>
    </row>
    <row r="26" spans="2:14" ht="15">
      <c r="B26" s="38" t="s">
        <v>108</v>
      </c>
      <c r="D26" s="3">
        <f>ROUND((SUM(D69:D75)+D81)/D10,3)</f>
        <v>0.016</v>
      </c>
      <c r="E26" s="3"/>
      <c r="F26" s="3">
        <f>ROUND((SUM(F69:F75)+F81)/F10,3)</f>
        <v>0.017</v>
      </c>
      <c r="G26" s="3"/>
      <c r="H26" s="3">
        <f>ROUND((SUM(H69:H75)+H81)/H10,3)</f>
        <v>0.018</v>
      </c>
      <c r="I26" s="3"/>
      <c r="J26" s="3">
        <f>ROUND((SUM(J69:J75)+J81)/J10,3)</f>
        <v>0.017</v>
      </c>
      <c r="K26" s="3"/>
      <c r="L26" s="3">
        <f>ROUND((SUM(L69:L75)+L81)/L10,3)</f>
        <v>0.021</v>
      </c>
      <c r="M26" s="3"/>
      <c r="N26" s="6">
        <f>AVERAGE(D26,F26,H26,J26,L26)</f>
        <v>0.017800000000000003</v>
      </c>
    </row>
    <row r="27" spans="2:14" ht="18">
      <c r="B27" s="39" t="s">
        <v>109</v>
      </c>
      <c r="D27" s="4">
        <f>ROUND((D68-D103)/D10,3)</f>
        <v>0.465</v>
      </c>
      <c r="E27" s="3"/>
      <c r="F27" s="4">
        <f>ROUND((F68-F103)/F10,3)</f>
        <v>0.486</v>
      </c>
      <c r="G27" s="3"/>
      <c r="H27" s="4">
        <f>ROUND((H68-H103)/H10,3)</f>
        <v>0.467</v>
      </c>
      <c r="I27" s="3"/>
      <c r="J27" s="4">
        <f>ROUND((J68-J103)/J10,3)</f>
        <v>0.457</v>
      </c>
      <c r="K27" s="3"/>
      <c r="L27" s="4">
        <f>ROUND((L68-L103)/L10,3)</f>
        <v>0.469</v>
      </c>
      <c r="M27" s="3"/>
      <c r="N27" s="9">
        <f>AVERAGE(D27,F27,H27,J27,L27)</f>
        <v>0.46880000000000005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0.102</v>
      </c>
      <c r="E30" s="3"/>
      <c r="F30" s="3">
        <f>ROUND(+F66/(((F68-F103)+(H68-H103))/2),3)</f>
        <v>0.081</v>
      </c>
      <c r="G30" s="3"/>
      <c r="H30" s="3">
        <f>ROUND(+H66/(((H68-H103)+(J68-J103))/2),3)</f>
        <v>0.085</v>
      </c>
      <c r="I30" s="3"/>
      <c r="J30" s="3">
        <f>ROUND(+J66/(((J68-J103)+(L68-L103))/2),3)</f>
        <v>0.115</v>
      </c>
      <c r="K30" s="3"/>
      <c r="L30" s="3">
        <f>ROUND(+L66/(((L68-L103)+(N68))/2),3)</f>
        <v>0.122</v>
      </c>
      <c r="M30" s="3"/>
      <c r="N30" s="6">
        <f>AVERAGE(D30,F30,H30,J30,L30)</f>
        <v>0.101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0.87</v>
      </c>
      <c r="E32" s="3"/>
      <c r="F32" s="3">
        <f>ROUND((+F58-F57)/F56,3)</f>
        <v>0.864</v>
      </c>
      <c r="G32" s="3"/>
      <c r="H32" s="3">
        <f>ROUND((+H58-H57)/H56,3)</f>
        <v>0.856</v>
      </c>
      <c r="I32" s="3"/>
      <c r="J32" s="3">
        <f>ROUND((+J58-J57)/J56,3)</f>
        <v>0.828</v>
      </c>
      <c r="K32" s="3"/>
      <c r="L32" s="3">
        <f>ROUND((+L58-L57)/L56,3)</f>
        <v>0.835</v>
      </c>
      <c r="M32" s="3"/>
      <c r="N32" s="6">
        <f>AVERAGE(D32,F32,H32,J32,L32)</f>
        <v>0.8506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3.3</v>
      </c>
      <c r="E35" s="8" t="s">
        <v>3</v>
      </c>
      <c r="F35" s="8">
        <f>ROUND(((+F66+F65+F64+F63+F61+F59+F57)/F61),2)</f>
        <v>2.8</v>
      </c>
      <c r="G35" s="8" t="s">
        <v>3</v>
      </c>
      <c r="H35" s="8">
        <f>ROUND(((+H66+H65+H64+H63+H61+H59+H57)/H61),2)</f>
        <v>2.91</v>
      </c>
      <c r="I35" s="8" t="s">
        <v>3</v>
      </c>
      <c r="J35" s="8">
        <f>ROUND(((+J66+J65+J64+J63+J61+J59+J57)/J61),2)</f>
        <v>3.37</v>
      </c>
      <c r="K35" s="8" t="s">
        <v>3</v>
      </c>
      <c r="L35" s="8">
        <f>ROUND(((+L66+L65+L64+L63+L61+L59+L57)/L61),2)</f>
        <v>3.59</v>
      </c>
      <c r="M35" s="8" t="s">
        <v>3</v>
      </c>
      <c r="N35" s="31">
        <f>AVERAGE(D35,F35,H35,J35,L35)</f>
        <v>3.194</v>
      </c>
      <c r="O35" t="s">
        <v>3</v>
      </c>
    </row>
    <row r="36" spans="2:15" ht="15">
      <c r="B36" t="s">
        <v>21</v>
      </c>
      <c r="D36" s="8">
        <f>ROUND(((+D66+D65+D64+D63+D61)/(D61)),2)</f>
        <v>2.58</v>
      </c>
      <c r="E36" s="8" t="s">
        <v>3</v>
      </c>
      <c r="F36" s="8">
        <f>ROUND(((+F66+F65+F64+F63+F61)/(F61)),2)</f>
        <v>2.21</v>
      </c>
      <c r="G36" s="8" t="s">
        <v>3</v>
      </c>
      <c r="H36" s="8">
        <f>ROUND(((+H66+H65+H64+H63+H61)/(H61)),2)</f>
        <v>2.2</v>
      </c>
      <c r="I36" s="8" t="s">
        <v>3</v>
      </c>
      <c r="J36" s="8">
        <f>ROUND(((+J66+J65+J64+J63+J61)/(J61)),2)</f>
        <v>2.52</v>
      </c>
      <c r="K36" s="8" t="s">
        <v>3</v>
      </c>
      <c r="L36" s="8">
        <f>ROUND(((+L66+L65+L64+L63+L61)/(L61)),2)</f>
        <v>2.59</v>
      </c>
      <c r="M36" s="8" t="s">
        <v>3</v>
      </c>
      <c r="N36" s="31">
        <f>AVERAGE(D36,F36,H36,J36,L36)</f>
        <v>2.42</v>
      </c>
      <c r="O36" t="s">
        <v>3</v>
      </c>
    </row>
    <row r="37" spans="2:15" ht="15">
      <c r="B37" t="s">
        <v>14</v>
      </c>
      <c r="D37" s="8">
        <f>ROUND(((+D66+D65+D64+D63+D61)/(D61+D63+D64+D65)),2)</f>
        <v>2.52</v>
      </c>
      <c r="E37" s="8" t="s">
        <v>3</v>
      </c>
      <c r="F37" s="8">
        <f>ROUND(((+F66+F65+F64+F63+F61)/(F61+F63+F64+F65)),2)</f>
        <v>2.16</v>
      </c>
      <c r="G37" s="8" t="s">
        <v>3</v>
      </c>
      <c r="H37" s="8">
        <f>ROUND(((+H66+H65+H64+H63+H61)/(H61+H63+H64+H65)),2)</f>
        <v>2.15</v>
      </c>
      <c r="I37" s="8" t="s">
        <v>3</v>
      </c>
      <c r="J37" s="8">
        <f>ROUND(((+J66+J65+J64+J63+J61)/(J61+J63+J64+J65)),2)</f>
        <v>2.46</v>
      </c>
      <c r="K37" s="8" t="s">
        <v>3</v>
      </c>
      <c r="L37" s="8">
        <f>ROUND(((+L66+L65+L64+L63+L61)/(L61+L63+L64+L65)),2)</f>
        <v>2.51</v>
      </c>
      <c r="M37" s="8" t="s">
        <v>3</v>
      </c>
      <c r="N37" s="31">
        <f>AVERAGE(D37,F37,H37,J37,L37)</f>
        <v>2.36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3.27</v>
      </c>
      <c r="E40" s="8" t="s">
        <v>3</v>
      </c>
      <c r="F40" s="8">
        <f>ROUND(((+F66+F65+F64+F63-F62+F61+F59+F57)/F61),2)</f>
        <v>2.71</v>
      </c>
      <c r="G40" s="8" t="s">
        <v>3</v>
      </c>
      <c r="H40" s="8">
        <f>ROUND(((+H66+H65+H64+H63-H62+H61+H59+H57)/H61),2)</f>
        <v>2.85</v>
      </c>
      <c r="I40" s="8" t="s">
        <v>3</v>
      </c>
      <c r="J40" s="8">
        <f>ROUND(((+J66+J65+J64+J63-J62+J61+J59+J57)/J61),2)</f>
        <v>3.34</v>
      </c>
      <c r="K40" s="8" t="s">
        <v>3</v>
      </c>
      <c r="L40" s="8">
        <f>ROUND(((+L66+L65+L64+L63-L62+L61+L59+L57)/L61),2)</f>
        <v>3.57</v>
      </c>
      <c r="M40" s="8" t="s">
        <v>3</v>
      </c>
      <c r="N40" s="31">
        <f>AVERAGE(D40,F40,H40,J40,L40)</f>
        <v>3.148</v>
      </c>
      <c r="O40" t="s">
        <v>3</v>
      </c>
    </row>
    <row r="41" spans="2:15" ht="15">
      <c r="B41" t="s">
        <v>21</v>
      </c>
      <c r="D41" s="8">
        <f>ROUND(((+D66+D65+D64+D63-D62+D61)/D61),2)</f>
        <v>2.54</v>
      </c>
      <c r="E41" s="8" t="s">
        <v>3</v>
      </c>
      <c r="F41" s="8">
        <f>ROUND(((+F66+F65+F64+F63-F62+F61)/F61),2)</f>
        <v>2.12</v>
      </c>
      <c r="G41" s="8" t="s">
        <v>3</v>
      </c>
      <c r="H41" s="8">
        <f>ROUND(((+H66+H65+H64+H63-H62+H61)/H61),2)</f>
        <v>2.14</v>
      </c>
      <c r="I41" s="8" t="s">
        <v>3</v>
      </c>
      <c r="J41" s="8">
        <f>ROUND(((+J66+J65+J64+J63-J62+J61)/J61),2)</f>
        <v>2.49</v>
      </c>
      <c r="K41" s="8" t="s">
        <v>3</v>
      </c>
      <c r="L41" s="8">
        <f>ROUND(((+L66+L65+L64+L63-L62+L61)/L61),2)</f>
        <v>2.56</v>
      </c>
      <c r="M41" s="8" t="s">
        <v>3</v>
      </c>
      <c r="N41" s="31">
        <f>AVERAGE(D41,F41,H41,J41,L41)</f>
        <v>2.37</v>
      </c>
      <c r="O41" t="s">
        <v>3</v>
      </c>
    </row>
    <row r="42" spans="2:15" ht="15">
      <c r="B42" t="s">
        <v>14</v>
      </c>
      <c r="D42" s="8">
        <f>ROUND(((+D66+D65+D64+D63-D62+D61)/(D61+D63+D64+D65)),2)</f>
        <v>2.49</v>
      </c>
      <c r="E42" s="8" t="s">
        <v>3</v>
      </c>
      <c r="F42" s="8">
        <f>ROUND(((+F66+F65+F64+F63-F62+F61)/(F61+F63+F64+F65)),2)</f>
        <v>2.07</v>
      </c>
      <c r="G42" s="8" t="s">
        <v>3</v>
      </c>
      <c r="H42" s="8">
        <f>ROUND(((+H66+H65+H64+H63-H62+H61)/(H61+H63+H64+H65)),2)</f>
        <v>2.09</v>
      </c>
      <c r="I42" s="8" t="s">
        <v>3</v>
      </c>
      <c r="J42" s="8">
        <f>ROUND(((+J66+J65+J64+J63-J62+J61)/(J61+J63+J64+J65)),2)</f>
        <v>2.42</v>
      </c>
      <c r="K42" s="8" t="s">
        <v>3</v>
      </c>
      <c r="L42" s="8">
        <f>ROUND(((+L66+L65+L64+L63-L62+L61)/(L61+L63+L64+L65)),2)</f>
        <v>2.49</v>
      </c>
      <c r="M42" s="8" t="s">
        <v>3</v>
      </c>
      <c r="N42" s="31">
        <f>AVERAGE(D42,F42,H42,J42,L42)</f>
        <v>2.3120000000000003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0.022</v>
      </c>
      <c r="E45" s="14"/>
      <c r="F45" s="14">
        <f>ROUND(F62/F66,3)</f>
        <v>0.078</v>
      </c>
      <c r="G45" s="14"/>
      <c r="H45" s="14">
        <f>ROUND(H62/H66,3)</f>
        <v>0.051</v>
      </c>
      <c r="I45" s="14"/>
      <c r="J45" s="14">
        <f>ROUND(J62/J66,3)</f>
        <v>0.022</v>
      </c>
      <c r="K45" s="14"/>
      <c r="L45" s="14">
        <f>ROUND(L62/L66,3)</f>
        <v>0.013</v>
      </c>
      <c r="M45" s="3"/>
      <c r="N45" s="6">
        <f aca="true" t="shared" si="0" ref="N45:N50">AVERAGE(D45,F45,H45,J45,L45)</f>
        <v>0.0372</v>
      </c>
    </row>
    <row r="46" spans="2:14" ht="15">
      <c r="B46" t="s">
        <v>17</v>
      </c>
      <c r="D46" s="21">
        <f>ROUND((D57+D59)/(D57+D59+D66+D63+D64+D65),3)</f>
        <v>0.315</v>
      </c>
      <c r="E46" s="22"/>
      <c r="F46" s="21">
        <f>ROUND((F57+F59)/(F57+F59+F66+F63+F64+F65),3)</f>
        <v>0.327</v>
      </c>
      <c r="G46" s="22"/>
      <c r="H46" s="21">
        <f>ROUND((H57+H59)/(H57+H59+H66+H63+H64+H65),3)</f>
        <v>0.37</v>
      </c>
      <c r="I46" s="22"/>
      <c r="J46" s="21">
        <f>ROUND((J57+J59)/(J57+J59+J66+J63+J64+J65),3)</f>
        <v>0.356</v>
      </c>
      <c r="K46" s="22"/>
      <c r="L46" s="21">
        <f>ROUND((L57+L59)/(L57+L59+L66+L63+L64+L65),3)</f>
        <v>0.389</v>
      </c>
      <c r="N46" s="6">
        <f t="shared" si="0"/>
        <v>0.3514</v>
      </c>
    </row>
    <row r="47" spans="2:14" ht="18">
      <c r="B47" s="40" t="s">
        <v>115</v>
      </c>
      <c r="D47" s="14">
        <f>ROUND(((+D82+D83+D84+D85+D86-D87+D88-D90-D91)/(+D89-D87)),3)</f>
        <v>0.342</v>
      </c>
      <c r="E47" s="15"/>
      <c r="F47" s="14">
        <f>ROUND(((+F82+F83+F84+F85+F86-F87+F88-F90-F91)/(+F89-F87)),3)</f>
        <v>0.798</v>
      </c>
      <c r="G47" s="15"/>
      <c r="H47" s="14">
        <f>ROUND(((+H82+H83+H84+H85+H86-H87+H88-H90-H91)/(+H89-H87)),3)</f>
        <v>0.77</v>
      </c>
      <c r="I47" s="15"/>
      <c r="J47" s="14">
        <f>ROUND(((+J82+J83+J84+J85+J86-J87+J88-J90-J91)/(+J89-J87)),3)</f>
        <v>0.684</v>
      </c>
      <c r="K47" s="15"/>
      <c r="L47" s="14">
        <f>ROUND(((+L82+L83+L84+L85+L86-L87+L88-L90-L91)/(+L89-L87)),3)</f>
        <v>0.473</v>
      </c>
      <c r="N47" s="6">
        <f t="shared" si="0"/>
        <v>0.6134000000000001</v>
      </c>
    </row>
    <row r="48" spans="2:14" ht="18">
      <c r="B48" s="40" t="s">
        <v>116</v>
      </c>
      <c r="D48" s="14">
        <f>ROUND(((+D82+D83+D84+D85+D86-D87+D88)/(AVERAGE(D76,F76)+AVERAGE(D79,F79)+AVERAGE(D80,F80))),3)</f>
        <v>0.138</v>
      </c>
      <c r="E48" s="15"/>
      <c r="F48" s="14">
        <f>ROUND(((+F82+F83+F84+F85+F86-F87+F88)/(AVERAGE(F76,H76)+AVERAGE(F79,H79)+AVERAGE(F80,H80))),3)</f>
        <v>0.217</v>
      </c>
      <c r="G48" s="15"/>
      <c r="H48" s="14">
        <f>ROUND(((+H82+H83+H84+H85+H86-H87+H88)/(AVERAGE(H76,J76)+AVERAGE(H79,J79)+AVERAGE(H80,J80))),3)</f>
        <v>0.206</v>
      </c>
      <c r="I48" s="15"/>
      <c r="J48" s="14">
        <f>ROUND(((+J82+J83+J84+J85+J86-J87+J88)/(AVERAGE(J76,L76)+AVERAGE(J79,L79)+AVERAGE(J80,L80))),3)</f>
        <v>0.195</v>
      </c>
      <c r="K48" s="15"/>
      <c r="L48" s="14">
        <f>ROUND(((+L82+L83+L84+L85+L86-L87+L88)/(AVERAGE(L76,N76)+AVERAGE(L79,N79)+AVERAGE(L80,N80))),3)</f>
        <v>0.165</v>
      </c>
      <c r="N48" s="6">
        <f t="shared" si="0"/>
        <v>0.1842</v>
      </c>
    </row>
    <row r="49" spans="2:15" ht="18">
      <c r="B49" s="40" t="s">
        <v>117</v>
      </c>
      <c r="D49" s="32">
        <f>ROUND(((+D82+D83+D84+D85+D86-D87+D88+D92)/D61),2)</f>
        <v>3.18</v>
      </c>
      <c r="E49" t="s">
        <v>3</v>
      </c>
      <c r="F49" s="32">
        <f>ROUND(((+F82+F83+F84+F85+F86-F87+F88+F92)/F61),2)</f>
        <v>4.27</v>
      </c>
      <c r="G49" t="s">
        <v>3</v>
      </c>
      <c r="H49" s="32">
        <f>ROUND(((+H82+H83+H84+H85+H86-H87+H88+H92)/H61),2)</f>
        <v>4.08</v>
      </c>
      <c r="I49" t="s">
        <v>3</v>
      </c>
      <c r="J49" s="32">
        <f>ROUND(((+J82+J83+J84+J85+J86-J87+J88+J92)/J61),2)</f>
        <v>3.72</v>
      </c>
      <c r="K49" t="s">
        <v>3</v>
      </c>
      <c r="L49" s="32">
        <f>ROUND(((+L82+L83+L84+L85+L86-L87+L88+L92)/L61),2)</f>
        <v>3.18</v>
      </c>
      <c r="M49" t="s">
        <v>3</v>
      </c>
      <c r="N49" s="33">
        <f t="shared" si="0"/>
        <v>3.686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2.06</v>
      </c>
      <c r="E50" t="s">
        <v>3</v>
      </c>
      <c r="F50" s="32">
        <f>ROUND(((+F82+F83+F84+F85+F86-F87+F88-F91)/+F90),2)</f>
        <v>3.17</v>
      </c>
      <c r="G50" t="s">
        <v>3</v>
      </c>
      <c r="H50" s="32">
        <f>ROUND(((+H82+H83+H84+H85+H86-H87+H88-H91)/+H90),2)</f>
        <v>3.21</v>
      </c>
      <c r="I50" t="s">
        <v>3</v>
      </c>
      <c r="J50" s="32">
        <f>ROUND(((+J82+J83+J84+J85+J86-J87+J88-J91)/+J90),2)</f>
        <v>2.92</v>
      </c>
      <c r="K50" t="s">
        <v>3</v>
      </c>
      <c r="L50" s="32">
        <f>ROUND(((+L82+L83+L84+L85+L86-L87+L88-L91)/+L90),2)</f>
        <v>2.12</v>
      </c>
      <c r="M50" t="s">
        <v>3</v>
      </c>
      <c r="N50" s="33">
        <f t="shared" si="0"/>
        <v>2.696</v>
      </c>
      <c r="O50" t="s">
        <v>3</v>
      </c>
    </row>
    <row r="52" ht="15">
      <c r="A52" t="s">
        <v>4</v>
      </c>
    </row>
    <row r="54" spans="1:14" ht="15.75">
      <c r="A54" s="23" t="s">
        <v>77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11690</v>
      </c>
      <c r="E56" s="26"/>
      <c r="F56" s="26">
        <v>9882</v>
      </c>
      <c r="G56" s="26"/>
      <c r="H56" s="26">
        <v>9827</v>
      </c>
      <c r="I56" s="26"/>
      <c r="J56" s="26">
        <v>8481.86</v>
      </c>
      <c r="K56" s="26"/>
      <c r="L56" s="26">
        <v>9633.962</v>
      </c>
      <c r="M56" s="26"/>
      <c r="N56" s="26">
        <v>9431.391</v>
      </c>
    </row>
    <row r="57" spans="1:14" ht="15">
      <c r="A57" s="24" t="s">
        <v>23</v>
      </c>
      <c r="B57" s="24"/>
      <c r="C57" s="24"/>
      <c r="D57" s="26">
        <v>364</v>
      </c>
      <c r="E57" s="26"/>
      <c r="F57" s="26">
        <v>292</v>
      </c>
      <c r="G57" s="26"/>
      <c r="H57" s="26">
        <v>325</v>
      </c>
      <c r="I57" s="26"/>
      <c r="J57" s="26">
        <v>398.072</v>
      </c>
      <c r="K57" s="26"/>
      <c r="L57" s="26">
        <v>464.553</v>
      </c>
      <c r="M57" s="26"/>
      <c r="N57" s="26">
        <v>317.79</v>
      </c>
    </row>
    <row r="58" spans="1:14" ht="15">
      <c r="A58" s="24" t="s">
        <v>24</v>
      </c>
      <c r="B58" s="24"/>
      <c r="C58" s="24"/>
      <c r="D58" s="26">
        <v>10532</v>
      </c>
      <c r="E58" s="26"/>
      <c r="F58" s="26">
        <v>8827</v>
      </c>
      <c r="G58" s="26"/>
      <c r="H58" s="26">
        <v>8734</v>
      </c>
      <c r="I58" s="26"/>
      <c r="J58" s="26">
        <v>7421.723</v>
      </c>
      <c r="K58" s="26"/>
      <c r="L58" s="26">
        <v>8506.489</v>
      </c>
      <c r="M58" s="26"/>
      <c r="N58" s="26">
        <v>8415.255</v>
      </c>
    </row>
    <row r="59" spans="1:14" ht="15">
      <c r="A59" s="24" t="s">
        <v>25</v>
      </c>
      <c r="B59" s="24"/>
      <c r="C59" s="24"/>
      <c r="D59" s="26">
        <v>-23</v>
      </c>
      <c r="E59" s="26"/>
      <c r="F59" s="26">
        <v>-20</v>
      </c>
      <c r="G59" s="26"/>
      <c r="H59" s="26">
        <v>-10</v>
      </c>
      <c r="I59" s="26"/>
      <c r="J59" s="26">
        <v>-21.68</v>
      </c>
      <c r="K59" s="26"/>
      <c r="L59" s="26">
        <v>-21.922</v>
      </c>
      <c r="M59" s="26"/>
      <c r="N59" s="26">
        <v>-10.622</v>
      </c>
    </row>
    <row r="60" spans="1:14" ht="15">
      <c r="A60" s="24" t="s">
        <v>26</v>
      </c>
      <c r="B60" s="24"/>
      <c r="C60" s="24"/>
      <c r="D60" s="26">
        <v>1207</v>
      </c>
      <c r="E60" s="26"/>
      <c r="F60" s="26">
        <v>1004</v>
      </c>
      <c r="G60" s="26"/>
      <c r="H60" s="26">
        <v>970</v>
      </c>
      <c r="I60" s="26"/>
      <c r="J60" s="26">
        <v>1122.137</v>
      </c>
      <c r="K60" s="26"/>
      <c r="L60" s="26">
        <v>1126.715</v>
      </c>
      <c r="M60" s="26"/>
      <c r="N60" s="26">
        <v>1003.873</v>
      </c>
    </row>
    <row r="61" spans="1:14" ht="15">
      <c r="A61" s="24" t="s">
        <v>27</v>
      </c>
      <c r="B61" s="24"/>
      <c r="C61" s="24"/>
      <c r="D61" s="26">
        <v>471</v>
      </c>
      <c r="E61" s="26"/>
      <c r="F61" s="26">
        <v>462</v>
      </c>
      <c r="G61" s="26"/>
      <c r="H61" s="26">
        <v>446</v>
      </c>
      <c r="I61" s="26"/>
      <c r="J61" s="26">
        <v>446.307</v>
      </c>
      <c r="K61" s="26"/>
      <c r="L61" s="26">
        <v>438.771</v>
      </c>
      <c r="M61" s="26"/>
      <c r="N61" s="26">
        <v>413.521</v>
      </c>
    </row>
    <row r="62" spans="1:14" ht="15">
      <c r="A62" s="24" t="s">
        <v>28</v>
      </c>
      <c r="B62" s="24"/>
      <c r="C62" s="24"/>
      <c r="D62" s="26">
        <v>16</v>
      </c>
      <c r="E62" s="26"/>
      <c r="F62" s="26">
        <v>43</v>
      </c>
      <c r="G62" s="26"/>
      <c r="H62" s="26">
        <v>27</v>
      </c>
      <c r="I62" s="26"/>
      <c r="J62" s="26">
        <v>14.694</v>
      </c>
      <c r="K62" s="26"/>
      <c r="L62" s="26">
        <v>9.172</v>
      </c>
      <c r="M62" s="26"/>
      <c r="N62" s="26">
        <v>7.375</v>
      </c>
    </row>
    <row r="63" spans="1:14" ht="15">
      <c r="A63" s="24" t="s">
        <v>29</v>
      </c>
      <c r="B63" s="24"/>
      <c r="C63" s="24"/>
      <c r="D63" s="26">
        <v>11</v>
      </c>
      <c r="E63" s="26"/>
      <c r="F63" s="26">
        <v>11</v>
      </c>
      <c r="G63" s="26"/>
      <c r="H63" s="26">
        <v>11</v>
      </c>
      <c r="I63" s="26"/>
      <c r="J63" s="26">
        <v>12.458</v>
      </c>
      <c r="K63" s="26"/>
      <c r="L63" s="26">
        <v>13.593</v>
      </c>
      <c r="M63" s="26"/>
      <c r="N63" s="26">
        <v>13.593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732</v>
      </c>
      <c r="E66" s="26"/>
      <c r="F66" s="26">
        <v>549</v>
      </c>
      <c r="G66" s="26"/>
      <c r="H66" s="26">
        <v>525</v>
      </c>
      <c r="I66" s="26"/>
      <c r="J66" s="26">
        <v>668.097</v>
      </c>
      <c r="K66" s="26"/>
      <c r="L66" s="26">
        <v>682.242</v>
      </c>
      <c r="M66" s="26"/>
      <c r="N66" s="26">
        <v>582.835</v>
      </c>
    </row>
    <row r="67" spans="1:14" ht="15">
      <c r="A67" s="24" t="s">
        <v>33</v>
      </c>
      <c r="B67" s="24"/>
      <c r="C67" s="24"/>
      <c r="D67" s="26">
        <v>3</v>
      </c>
      <c r="E67" s="26"/>
      <c r="F67" s="26">
        <v>2.33</v>
      </c>
      <c r="G67" s="26"/>
      <c r="H67" s="26">
        <v>2.37</v>
      </c>
      <c r="I67" s="26"/>
      <c r="J67" s="26">
        <v>3.14</v>
      </c>
      <c r="K67" s="26"/>
      <c r="L67" s="26">
        <v>3.22</v>
      </c>
      <c r="M67" s="26"/>
      <c r="N67" s="26">
        <v>2.75</v>
      </c>
    </row>
    <row r="68" spans="1:14" ht="15">
      <c r="A68" s="24" t="s">
        <v>34</v>
      </c>
      <c r="B68" s="24"/>
      <c r="C68" s="24"/>
      <c r="D68" s="26">
        <v>7310</v>
      </c>
      <c r="E68" s="26"/>
      <c r="F68" s="26">
        <v>7054</v>
      </c>
      <c r="G68" s="26"/>
      <c r="H68" s="26">
        <v>6423</v>
      </c>
      <c r="I68" s="26"/>
      <c r="J68" s="26">
        <v>5921.079</v>
      </c>
      <c r="K68" s="26"/>
      <c r="L68" s="26">
        <v>5666.268</v>
      </c>
      <c r="M68" s="26"/>
      <c r="N68" s="26">
        <v>5472.389</v>
      </c>
    </row>
    <row r="69" spans="1:14" ht="15">
      <c r="A69" s="24" t="s">
        <v>35</v>
      </c>
      <c r="B69" s="24"/>
      <c r="C69" s="24"/>
      <c r="D69" s="26">
        <v>213</v>
      </c>
      <c r="E69" s="26"/>
      <c r="F69" s="26">
        <v>213</v>
      </c>
      <c r="G69" s="26"/>
      <c r="H69" s="26">
        <v>213</v>
      </c>
      <c r="I69" s="26"/>
      <c r="J69" s="26">
        <v>212.563</v>
      </c>
      <c r="K69" s="26"/>
      <c r="L69" s="26">
        <v>249.613</v>
      </c>
      <c r="M69" s="26"/>
      <c r="N69" s="26">
        <v>249.613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42</v>
      </c>
      <c r="E75" s="26"/>
      <c r="F75" s="26">
        <v>39</v>
      </c>
      <c r="G75" s="26"/>
      <c r="H75" s="26">
        <v>42</v>
      </c>
      <c r="I75" s="26"/>
      <c r="J75" s="26">
        <v>8.907</v>
      </c>
      <c r="K75" s="26"/>
      <c r="L75" s="26">
        <v>9.522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7428</v>
      </c>
      <c r="E76" s="26"/>
      <c r="F76" s="26">
        <v>6594</v>
      </c>
      <c r="G76" s="26"/>
      <c r="H76" s="26">
        <v>6769</v>
      </c>
      <c r="I76" s="26"/>
      <c r="J76" s="26">
        <v>6206.917</v>
      </c>
      <c r="K76" s="26"/>
      <c r="L76" s="26">
        <v>5542.305</v>
      </c>
      <c r="M76" s="26"/>
      <c r="N76" s="26">
        <v>5446.913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14993</v>
      </c>
      <c r="E78" s="26"/>
      <c r="F78" s="26">
        <v>13900</v>
      </c>
      <c r="G78" s="26"/>
      <c r="H78" s="26">
        <v>13447</v>
      </c>
      <c r="I78" s="26"/>
      <c r="J78" s="26">
        <v>12349.466</v>
      </c>
      <c r="K78" s="26"/>
      <c r="L78" s="26">
        <v>11467.708</v>
      </c>
      <c r="M78" s="26"/>
      <c r="N78" s="26">
        <v>11168.915</v>
      </c>
    </row>
    <row r="79" spans="1:14" ht="15">
      <c r="A79" s="24" t="s">
        <v>45</v>
      </c>
      <c r="B79" s="24"/>
      <c r="C79" s="24"/>
      <c r="D79" s="26">
        <v>22</v>
      </c>
      <c r="E79" s="26"/>
      <c r="F79" s="26">
        <v>469</v>
      </c>
      <c r="G79" s="26"/>
      <c r="H79" s="26">
        <v>166</v>
      </c>
      <c r="I79" s="26"/>
      <c r="J79" s="26">
        <v>472.631</v>
      </c>
      <c r="K79" s="26"/>
      <c r="L79" s="26">
        <v>310.95</v>
      </c>
      <c r="M79" s="26"/>
      <c r="N79" s="26">
        <v>309.59</v>
      </c>
    </row>
    <row r="80" spans="1:14" ht="15">
      <c r="A80" s="24" t="s">
        <v>46</v>
      </c>
      <c r="B80" s="24"/>
      <c r="C80" s="24"/>
      <c r="D80" s="26">
        <v>755</v>
      </c>
      <c r="E80" s="26"/>
      <c r="F80" s="26">
        <v>156</v>
      </c>
      <c r="G80" s="26"/>
      <c r="H80" s="26">
        <v>159</v>
      </c>
      <c r="I80" s="26"/>
      <c r="J80" s="26">
        <v>161.68</v>
      </c>
      <c r="K80" s="26"/>
      <c r="L80" s="26">
        <v>343.722</v>
      </c>
      <c r="M80" s="26"/>
      <c r="N80" s="26">
        <v>255.042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732</v>
      </c>
      <c r="E82" s="26"/>
      <c r="F82" s="26">
        <v>549</v>
      </c>
      <c r="G82" s="26"/>
      <c r="H82" s="26">
        <v>536</v>
      </c>
      <c r="I82" s="26"/>
      <c r="J82" s="26">
        <v>680.555</v>
      </c>
      <c r="K82" s="26"/>
      <c r="L82" s="26">
        <v>695.835</v>
      </c>
      <c r="M82" s="26"/>
      <c r="N82" s="26">
        <v>582.835</v>
      </c>
    </row>
    <row r="83" spans="1:14" ht="15">
      <c r="A83" s="24" t="s">
        <v>49</v>
      </c>
      <c r="B83" s="24"/>
      <c r="C83" s="24"/>
      <c r="D83" s="26">
        <v>584</v>
      </c>
      <c r="E83" s="26"/>
      <c r="F83" s="26">
        <v>551</v>
      </c>
      <c r="G83" s="26"/>
      <c r="H83" s="26">
        <v>529</v>
      </c>
      <c r="I83" s="26"/>
      <c r="J83" s="26">
        <v>494.553</v>
      </c>
      <c r="K83" s="26"/>
      <c r="L83" s="26">
        <v>526.235</v>
      </c>
      <c r="M83" s="26"/>
      <c r="N83" s="26">
        <v>586.407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-79</v>
      </c>
      <c r="E85" s="26"/>
      <c r="F85" s="26">
        <v>368</v>
      </c>
      <c r="G85" s="26"/>
      <c r="H85" s="26">
        <v>418</v>
      </c>
      <c r="I85" s="26"/>
      <c r="J85" s="26">
        <v>301.183</v>
      </c>
      <c r="K85" s="26"/>
      <c r="L85" s="26">
        <v>5.629</v>
      </c>
      <c r="M85" s="26"/>
      <c r="N85" s="26">
        <v>177.736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-6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9</v>
      </c>
      <c r="E87" s="26"/>
      <c r="F87" s="26">
        <v>25</v>
      </c>
      <c r="G87" s="26"/>
      <c r="H87" s="26">
        <v>15</v>
      </c>
      <c r="I87" s="26"/>
      <c r="J87" s="26">
        <v>9.969</v>
      </c>
      <c r="K87" s="26"/>
      <c r="L87" s="26">
        <v>1.281</v>
      </c>
      <c r="M87" s="26"/>
      <c r="N87" s="26">
        <v>1.299</v>
      </c>
    </row>
    <row r="88" spans="1:14" ht="15">
      <c r="A88" s="24" t="s">
        <v>69</v>
      </c>
      <c r="B88" s="24"/>
      <c r="C88" s="24"/>
      <c r="D88" s="26">
        <v>-160</v>
      </c>
      <c r="E88" s="26"/>
      <c r="F88" s="26">
        <v>117</v>
      </c>
      <c r="G88" s="26"/>
      <c r="H88" s="26">
        <v>-30</v>
      </c>
      <c r="I88" s="26"/>
      <c r="J88" s="26">
        <v>-197.261</v>
      </c>
      <c r="K88" s="26"/>
      <c r="L88" s="26">
        <v>-221.292</v>
      </c>
      <c r="M88" s="26"/>
      <c r="N88" s="26">
        <v>228.74</v>
      </c>
    </row>
    <row r="89" spans="1:14" ht="15">
      <c r="A89" s="24" t="s">
        <v>54</v>
      </c>
      <c r="B89" s="24"/>
      <c r="C89" s="24"/>
      <c r="D89" s="26">
        <v>1617</v>
      </c>
      <c r="E89" s="26"/>
      <c r="F89" s="26">
        <v>1359</v>
      </c>
      <c r="G89" s="26"/>
      <c r="H89" s="26">
        <v>1292</v>
      </c>
      <c r="I89" s="26"/>
      <c r="J89" s="26">
        <v>1216.097</v>
      </c>
      <c r="K89" s="26"/>
      <c r="L89" s="26">
        <v>1109.934</v>
      </c>
      <c r="M89" s="26"/>
      <c r="N89" s="26">
        <v>986.284</v>
      </c>
    </row>
    <row r="90" spans="1:14" ht="15">
      <c r="A90" s="24" t="s">
        <v>55</v>
      </c>
      <c r="B90" s="24"/>
      <c r="C90" s="24"/>
      <c r="D90" s="26">
        <v>518</v>
      </c>
      <c r="E90" s="26"/>
      <c r="F90" s="26">
        <v>490</v>
      </c>
      <c r="G90" s="26"/>
      <c r="H90" s="26">
        <v>444</v>
      </c>
      <c r="I90" s="26"/>
      <c r="J90" s="26">
        <v>430.7</v>
      </c>
      <c r="K90" s="26"/>
      <c r="L90" s="26">
        <v>466.962</v>
      </c>
      <c r="M90" s="26"/>
      <c r="N90" s="26">
        <v>462.503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11</v>
      </c>
      <c r="I91" s="26"/>
      <c r="J91" s="26">
        <v>12.924</v>
      </c>
      <c r="K91" s="26"/>
      <c r="L91" s="26">
        <v>13.593</v>
      </c>
      <c r="M91" s="26"/>
      <c r="N91" s="26" t="s">
        <v>105</v>
      </c>
    </row>
    <row r="92" spans="1:14" ht="15">
      <c r="A92" s="24" t="s">
        <v>57</v>
      </c>
      <c r="B92" s="24"/>
      <c r="C92" s="24"/>
      <c r="D92" s="26">
        <v>429</v>
      </c>
      <c r="E92" s="26"/>
      <c r="F92" s="26">
        <v>419</v>
      </c>
      <c r="G92" s="26"/>
      <c r="H92" s="26">
        <v>381</v>
      </c>
      <c r="I92" s="26"/>
      <c r="J92" s="26">
        <v>389.293</v>
      </c>
      <c r="K92" s="26"/>
      <c r="L92" s="26">
        <v>390.677</v>
      </c>
      <c r="M92" s="26"/>
      <c r="N92" s="26">
        <v>351.165</v>
      </c>
    </row>
    <row r="93" spans="1:14" ht="15">
      <c r="A93" s="24" t="s">
        <v>58</v>
      </c>
      <c r="B93" s="24"/>
      <c r="C93" s="24"/>
      <c r="D93" s="26">
        <v>283</v>
      </c>
      <c r="E93" s="26"/>
      <c r="F93" s="26">
        <v>103</v>
      </c>
      <c r="G93" s="26"/>
      <c r="H93" s="26">
        <v>90</v>
      </c>
      <c r="I93" s="26"/>
      <c r="J93" s="26">
        <v>225.933</v>
      </c>
      <c r="K93" s="26"/>
      <c r="L93" s="26">
        <v>217.175</v>
      </c>
      <c r="M93" s="26"/>
      <c r="N93" s="26">
        <v>136.573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556</v>
      </c>
      <c r="E96" s="26"/>
      <c r="F96" s="26">
        <v>529</v>
      </c>
      <c r="G96" s="26"/>
      <c r="H96" s="26">
        <v>492</v>
      </c>
      <c r="I96" s="26"/>
      <c r="J96" s="26">
        <v>472.767</v>
      </c>
      <c r="K96" s="26"/>
      <c r="L96" s="26">
        <v>466.726</v>
      </c>
      <c r="M96" s="26"/>
      <c r="N96" s="26">
        <v>461.921</v>
      </c>
    </row>
    <row r="97" spans="1:14" ht="15">
      <c r="A97" s="24" t="s">
        <v>60</v>
      </c>
      <c r="B97" s="24"/>
      <c r="C97" s="24"/>
      <c r="D97" s="26">
        <v>2.28</v>
      </c>
      <c r="E97" s="26"/>
      <c r="F97" s="26">
        <v>2.26</v>
      </c>
      <c r="G97" s="26"/>
      <c r="H97" s="26">
        <v>2.24</v>
      </c>
      <c r="I97" s="26"/>
      <c r="J97" s="26">
        <v>2.22</v>
      </c>
      <c r="K97" s="26"/>
      <c r="L97" s="26">
        <v>2.2</v>
      </c>
      <c r="M97" s="26"/>
      <c r="N97" s="26">
        <v>2.18</v>
      </c>
    </row>
    <row r="98" spans="1:14" ht="15">
      <c r="A98" s="24" t="s">
        <v>61</v>
      </c>
      <c r="B98" s="24"/>
      <c r="C98" s="24"/>
      <c r="D98" s="26">
        <v>2.28</v>
      </c>
      <c r="E98" s="26"/>
      <c r="F98" s="26">
        <v>2.26</v>
      </c>
      <c r="G98" s="26"/>
      <c r="H98" s="26">
        <v>2.24</v>
      </c>
      <c r="I98" s="26"/>
      <c r="J98" s="26">
        <v>2.22</v>
      </c>
      <c r="K98" s="26"/>
      <c r="L98" s="26">
        <v>2.2</v>
      </c>
      <c r="M98" s="26"/>
      <c r="N98" s="26">
        <v>2.18</v>
      </c>
    </row>
    <row r="99" spans="1:14" ht="15">
      <c r="A99" s="24" t="s">
        <v>62</v>
      </c>
      <c r="B99" s="24"/>
      <c r="C99" s="24"/>
      <c r="D99" s="26">
        <v>49.29</v>
      </c>
      <c r="E99" s="26"/>
      <c r="F99" s="26">
        <v>45.59</v>
      </c>
      <c r="G99" s="26"/>
      <c r="H99" s="26">
        <v>46.02</v>
      </c>
      <c r="I99" s="26"/>
      <c r="J99" s="26">
        <v>45.4</v>
      </c>
      <c r="K99" s="26"/>
      <c r="L99" s="26">
        <v>43.37</v>
      </c>
      <c r="M99" s="26"/>
      <c r="N99" s="26">
        <v>39.5</v>
      </c>
    </row>
    <row r="100" spans="1:14" ht="15">
      <c r="A100" s="24" t="s">
        <v>63</v>
      </c>
      <c r="B100" s="24"/>
      <c r="C100" s="24"/>
      <c r="D100" s="26">
        <v>41.1</v>
      </c>
      <c r="E100" s="26"/>
      <c r="F100" s="26">
        <v>37.23</v>
      </c>
      <c r="G100" s="26"/>
      <c r="H100" s="26">
        <v>36.55</v>
      </c>
      <c r="I100" s="26"/>
      <c r="J100" s="26">
        <v>32.65</v>
      </c>
      <c r="K100" s="26"/>
      <c r="L100" s="26">
        <v>31.438</v>
      </c>
      <c r="M100" s="26"/>
      <c r="N100" s="26">
        <v>26.188</v>
      </c>
    </row>
    <row r="101" spans="1:14" ht="15">
      <c r="A101" s="24" t="s">
        <v>64</v>
      </c>
      <c r="B101" s="24"/>
      <c r="C101" s="24"/>
      <c r="D101" s="26">
        <v>46.33</v>
      </c>
      <c r="E101" s="26"/>
      <c r="F101" s="26">
        <v>43.75</v>
      </c>
      <c r="G101" s="26"/>
      <c r="H101" s="26">
        <v>43.01</v>
      </c>
      <c r="I101" s="26"/>
      <c r="J101" s="26">
        <v>42.82</v>
      </c>
      <c r="K101" s="26"/>
      <c r="L101" s="26">
        <v>40.36</v>
      </c>
      <c r="M101" s="26"/>
      <c r="N101" s="26">
        <v>38.5</v>
      </c>
    </row>
    <row r="102" spans="1:14" ht="15">
      <c r="A102" s="24" t="s">
        <v>65</v>
      </c>
      <c r="B102" s="24"/>
      <c r="C102" s="24"/>
      <c r="D102" s="26">
        <v>245.286</v>
      </c>
      <c r="E102" s="26"/>
      <c r="F102" s="26">
        <v>242.514</v>
      </c>
      <c r="G102" s="26"/>
      <c r="H102" s="26">
        <v>225.84</v>
      </c>
      <c r="I102" s="26"/>
      <c r="J102" s="26">
        <v>213.933</v>
      </c>
      <c r="K102" s="26"/>
      <c r="L102" s="26">
        <v>212.147</v>
      </c>
      <c r="M102" s="26"/>
      <c r="N102" s="26">
        <v>212.027</v>
      </c>
    </row>
    <row r="103" spans="1:14" ht="15">
      <c r="A103" s="24" t="s">
        <v>106</v>
      </c>
      <c r="B103" s="24"/>
      <c r="C103" s="24"/>
      <c r="D103" s="26">
        <v>-34</v>
      </c>
      <c r="E103" s="26"/>
      <c r="F103" s="26">
        <v>-9</v>
      </c>
      <c r="G103" s="26"/>
      <c r="H103" s="26">
        <v>-16</v>
      </c>
      <c r="I103" s="26"/>
      <c r="J103" s="26">
        <v>-13.627</v>
      </c>
      <c r="K103" s="26"/>
      <c r="L103" s="26">
        <v>-29.436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</v>
      </c>
      <c r="F105" s="18">
        <f>F67/F94</f>
        <v>2.33</v>
      </c>
      <c r="H105" s="18">
        <f>H67/H94</f>
        <v>2.37</v>
      </c>
      <c r="J105" s="18">
        <f>J67/J94</f>
        <v>3.14</v>
      </c>
      <c r="L105" s="18">
        <f>L67/L94</f>
        <v>3.22</v>
      </c>
      <c r="N105" s="18">
        <f>N67/N94</f>
        <v>2.75</v>
      </c>
    </row>
    <row r="106" spans="2:14" ht="15">
      <c r="B106" t="s">
        <v>60</v>
      </c>
      <c r="D106" s="18">
        <f>D97/D94</f>
        <v>2.28</v>
      </c>
      <c r="F106" s="18">
        <f>F97/F94</f>
        <v>2.26</v>
      </c>
      <c r="H106" s="18">
        <f>H97/H94</f>
        <v>2.24</v>
      </c>
      <c r="J106" s="18">
        <f>J97/J94</f>
        <v>2.22</v>
      </c>
      <c r="L106" s="18">
        <f>L97/L94</f>
        <v>2.2</v>
      </c>
      <c r="N106" s="18">
        <f>N97/N94</f>
        <v>2.18</v>
      </c>
    </row>
    <row r="107" spans="2:14" ht="15">
      <c r="B107" t="s">
        <v>61</v>
      </c>
      <c r="D107" s="18">
        <f>D98/D94</f>
        <v>2.28</v>
      </c>
      <c r="F107" s="18">
        <f>F98/F94</f>
        <v>2.26</v>
      </c>
      <c r="H107" s="18">
        <f>H98/H94</f>
        <v>2.24</v>
      </c>
      <c r="J107" s="18">
        <f>J98/J94</f>
        <v>2.22</v>
      </c>
      <c r="L107" s="18">
        <f>L98/L94</f>
        <v>2.2</v>
      </c>
      <c r="N107" s="18">
        <f>N98/N94</f>
        <v>2.18</v>
      </c>
    </row>
    <row r="108" spans="2:14" ht="15">
      <c r="B108" t="s">
        <v>62</v>
      </c>
      <c r="D108" s="18">
        <f>D99/D94</f>
        <v>49.29</v>
      </c>
      <c r="F108" s="18">
        <f>F99/F94</f>
        <v>45.59</v>
      </c>
      <c r="H108" s="18">
        <f>H99/H94</f>
        <v>46.02</v>
      </c>
      <c r="J108" s="18">
        <f>J99/J94</f>
        <v>45.4</v>
      </c>
      <c r="L108" s="18">
        <f>L99/L94</f>
        <v>43.37</v>
      </c>
      <c r="N108" s="18">
        <f>N99/N94</f>
        <v>39.5</v>
      </c>
    </row>
    <row r="109" spans="2:14" ht="15">
      <c r="B109" t="s">
        <v>63</v>
      </c>
      <c r="D109" s="18">
        <f>D100/D94</f>
        <v>41.1</v>
      </c>
      <c r="F109" s="18">
        <f>F100/F94</f>
        <v>37.23</v>
      </c>
      <c r="H109" s="18">
        <f>H100/H94</f>
        <v>36.55</v>
      </c>
      <c r="J109" s="18">
        <f>J100/J94</f>
        <v>32.65</v>
      </c>
      <c r="L109" s="18">
        <f>L100/L94</f>
        <v>31.438</v>
      </c>
      <c r="N109" s="18">
        <f>N100/N94</f>
        <v>26.188</v>
      </c>
    </row>
    <row r="110" spans="2:14" ht="15">
      <c r="B110" t="s">
        <v>64</v>
      </c>
      <c r="D110" s="18">
        <f>D101/D94</f>
        <v>46.33</v>
      </c>
      <c r="F110" s="18">
        <f>F101/F94</f>
        <v>43.75</v>
      </c>
      <c r="H110" s="18">
        <f>H101/H94</f>
        <v>43.01</v>
      </c>
      <c r="J110" s="18">
        <f>J101/J94</f>
        <v>42.82</v>
      </c>
      <c r="L110" s="18">
        <f>L101/L94</f>
        <v>40.36</v>
      </c>
      <c r="N110" s="18">
        <f>N101/N94</f>
        <v>38.5</v>
      </c>
    </row>
    <row r="111" spans="2:14" ht="15">
      <c r="B111" t="s">
        <v>65</v>
      </c>
      <c r="D111" s="19">
        <f>D102*D94</f>
        <v>245.286</v>
      </c>
      <c r="E111" s="19"/>
      <c r="F111" s="19">
        <f>F102*F94</f>
        <v>242.514</v>
      </c>
      <c r="G111" s="19"/>
      <c r="H111" s="19">
        <f>H102*H94</f>
        <v>225.84</v>
      </c>
      <c r="I111" s="19"/>
      <c r="J111" s="19">
        <f>J102*J94</f>
        <v>213.933</v>
      </c>
      <c r="K111" s="19"/>
      <c r="L111" s="19">
        <f>L102*L94</f>
        <v>212.147</v>
      </c>
      <c r="M111" s="19"/>
      <c r="N111" s="19">
        <f>N102*N94</f>
        <v>212.027</v>
      </c>
    </row>
    <row r="112" spans="2:14" ht="15">
      <c r="B112" t="s">
        <v>66</v>
      </c>
      <c r="D112" s="18">
        <f>ROUND(D68/D111,2)</f>
        <v>29.8</v>
      </c>
      <c r="F112" s="18">
        <f>ROUND(F68/F111,2)</f>
        <v>29.09</v>
      </c>
      <c r="H112" s="18">
        <f>ROUND(H68/H111,2)</f>
        <v>28.44</v>
      </c>
      <c r="J112" s="18">
        <f>ROUND(J68/J111,2)</f>
        <v>27.68</v>
      </c>
      <c r="L112" s="18">
        <f>ROUND(L68/L111,2)</f>
        <v>26.71</v>
      </c>
      <c r="N112" s="18">
        <f>ROUND(N68/N111,2)</f>
        <v>25.81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3359375" style="0" bestFit="1" customWidth="1"/>
    <col min="7" max="7" width="3.77734375" style="0" customWidth="1"/>
    <col min="8" max="8" width="9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CONSTELLATION ENERGY GRP INC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10504</v>
      </c>
      <c r="F8" s="41">
        <f>F78+F79+F81-F103</f>
        <v>10502.9</v>
      </c>
      <c r="H8" s="41">
        <f>H78+H79+H81-H103</f>
        <v>9947.500000000002</v>
      </c>
      <c r="J8" s="41">
        <f>J78+J79+J81-J103</f>
        <v>9391.900000000001</v>
      </c>
      <c r="L8" s="41">
        <f>L78+L79+L81-L103</f>
        <v>7962.900000000001</v>
      </c>
    </row>
    <row r="9" spans="2:12" ht="15">
      <c r="B9" t="s">
        <v>5</v>
      </c>
      <c r="D9" s="12">
        <f>D80</f>
        <v>0.7</v>
      </c>
      <c r="F9" s="12">
        <f>F80</f>
        <v>0</v>
      </c>
      <c r="H9" s="12">
        <f>H80</f>
        <v>9.6</v>
      </c>
      <c r="J9" s="12">
        <f>J80</f>
        <v>10.5</v>
      </c>
      <c r="L9" s="12">
        <f>L80</f>
        <v>975</v>
      </c>
    </row>
    <row r="10" spans="2:12" ht="15.75" thickBot="1">
      <c r="B10" t="s">
        <v>7</v>
      </c>
      <c r="D10" s="13">
        <f>D8+D9</f>
        <v>10504.7</v>
      </c>
      <c r="F10" s="13">
        <f>F8+F9</f>
        <v>10502.9</v>
      </c>
      <c r="H10" s="13">
        <f>H8+H9</f>
        <v>9957.100000000002</v>
      </c>
      <c r="J10" s="13">
        <f>J8+J9</f>
        <v>9402.400000000001</v>
      </c>
      <c r="L10" s="13">
        <f>L8+L9</f>
        <v>8937.900000000001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15</v>
      </c>
      <c r="E13" s="8" t="s">
        <v>3</v>
      </c>
      <c r="F13" s="36">
        <f>ROUND(AVERAGE(F108:F109)/F105,0)</f>
        <v>12</v>
      </c>
      <c r="G13" s="8" t="s">
        <v>3</v>
      </c>
      <c r="H13" s="36">
        <f>ROUND(AVERAGE(H108:H109)/H105,0)</f>
        <v>11</v>
      </c>
      <c r="I13" s="8" t="s">
        <v>3</v>
      </c>
      <c r="J13" s="36">
        <f>ROUND(AVERAGE(J108:J109)/J105,0)</f>
        <v>8</v>
      </c>
      <c r="K13" s="8" t="s">
        <v>3</v>
      </c>
      <c r="L13" s="36">
        <f>ROUND(AVERAGE(L108:L109)/L105,0)</f>
        <v>68</v>
      </c>
      <c r="M13" s="8" t="s">
        <v>3</v>
      </c>
      <c r="N13" s="37">
        <f>AVERAGE(D13,F13,H13,J13,L13)</f>
        <v>22.8</v>
      </c>
      <c r="O13" s="8" t="s">
        <v>3</v>
      </c>
    </row>
    <row r="14" spans="2:14" ht="15">
      <c r="B14" t="s">
        <v>20</v>
      </c>
      <c r="D14" s="3">
        <f>ROUND(AVERAGE(D108:D109)/AVERAGE(D112,F112),3)</f>
        <v>1.942</v>
      </c>
      <c r="E14" s="3"/>
      <c r="F14" s="3">
        <f>ROUND(AVERAGE(F108:F109)/AVERAGE(F112,H112),3)</f>
        <v>1.569</v>
      </c>
      <c r="G14" s="3"/>
      <c r="H14" s="3">
        <f>ROUND(AVERAGE(H108:H109)/AVERAGE(H112,J112),3)</f>
        <v>1.347</v>
      </c>
      <c r="I14" s="3"/>
      <c r="J14" s="3">
        <f>ROUND(AVERAGE(J108:J109)/AVERAGE(J112,L112),3)</f>
        <v>1.102</v>
      </c>
      <c r="K14" s="3"/>
      <c r="L14" s="3">
        <f>ROUND(AVERAGE(L108:L109)/AVERAGE(L112,N112),3)</f>
        <v>1.599</v>
      </c>
      <c r="M14" s="3"/>
      <c r="N14" s="6">
        <f>AVERAGE(D14,F14,H14,J14,L14)</f>
        <v>1.5118000000000003</v>
      </c>
    </row>
    <row r="15" spans="2:14" ht="15">
      <c r="B15" t="s">
        <v>9</v>
      </c>
      <c r="D15" s="3">
        <f>ROUND(D106/AVERAGE(D108:D109),3)</f>
        <v>0.025</v>
      </c>
      <c r="E15" s="3"/>
      <c r="F15" s="3">
        <f>ROUND(F106/AVERAGE(F108:F109),3)</f>
        <v>0.028</v>
      </c>
      <c r="G15" s="3"/>
      <c r="H15" s="3">
        <f>ROUND(H106/AVERAGE(H108:H109),3)</f>
        <v>0.032</v>
      </c>
      <c r="I15" s="3"/>
      <c r="J15" s="3">
        <f>ROUND(J106/AVERAGE(J108:J109),3)</f>
        <v>0.037</v>
      </c>
      <c r="K15" s="3"/>
      <c r="L15" s="3">
        <f>ROUND(L106/AVERAGE(L108:L109),3)</f>
        <v>0.014</v>
      </c>
      <c r="M15" s="3"/>
      <c r="N15" s="6">
        <f>AVERAGE(D15,F15,H15,J15,L15)</f>
        <v>0.027200000000000002</v>
      </c>
    </row>
    <row r="16" spans="2:14" ht="15">
      <c r="B16" t="s">
        <v>10</v>
      </c>
      <c r="D16" s="3">
        <f>ROUND(D96/D66,3)</f>
        <v>0.393</v>
      </c>
      <c r="E16" s="3"/>
      <c r="F16" s="3">
        <f>ROUND(F96/F66,3)</f>
        <v>0.333</v>
      </c>
      <c r="G16" s="3"/>
      <c r="H16" s="3">
        <f>ROUND(H96/H66,3)</f>
        <v>0.363</v>
      </c>
      <c r="I16" s="3"/>
      <c r="J16" s="3">
        <f>ROUND(J96/J66,3)</f>
        <v>0.3</v>
      </c>
      <c r="K16" s="3"/>
      <c r="L16" s="3">
        <f>ROUND(L96/L66,3)</f>
        <v>0.936</v>
      </c>
      <c r="M16" s="3"/>
      <c r="N16" s="6">
        <f>AVERAGE(D16,F16,H16,J16,L16)</f>
        <v>0.465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0.463</v>
      </c>
      <c r="E20" s="3"/>
      <c r="F20" s="3">
        <f>ROUND((+F76+F79)/F8,3)</f>
        <v>0.504</v>
      </c>
      <c r="G20" s="3"/>
      <c r="H20" s="3">
        <f>ROUND((+H76+H79)/H8,3)</f>
        <v>0.541</v>
      </c>
      <c r="I20" s="3"/>
      <c r="J20" s="3">
        <f>ROUND((+J76+J79)/J8,3)</f>
        <v>0.537</v>
      </c>
      <c r="K20" s="3"/>
      <c r="L20" s="3">
        <f>ROUND((+L76+L79)/L8,3)</f>
        <v>0.517</v>
      </c>
      <c r="M20" s="3"/>
      <c r="N20" s="6">
        <f>AVERAGE(D20,F20,H20,J20,L20)</f>
        <v>0.5124</v>
      </c>
    </row>
    <row r="21" spans="2:14" ht="15">
      <c r="B21" s="38" t="s">
        <v>108</v>
      </c>
      <c r="D21" s="3">
        <f>ROUND((SUM(D69:D75)+D81)/D8,3)</f>
        <v>0.02</v>
      </c>
      <c r="E21" s="3"/>
      <c r="F21" s="3">
        <f>ROUND((SUM(F69:F75)+F81)/F8,3)</f>
        <v>0.027</v>
      </c>
      <c r="G21" s="3"/>
      <c r="H21" s="3">
        <f>ROUND((SUM(H69:H75)+H81)/H8,3)</f>
        <v>0.031</v>
      </c>
      <c r="I21" s="3"/>
      <c r="J21" s="3">
        <f>ROUND((SUM(J69:J75)+J81)/J8,3)</f>
        <v>0.031</v>
      </c>
      <c r="K21" s="3"/>
      <c r="L21" s="3">
        <f>ROUND((SUM(L69:L75)+L81)/L8,3)</f>
        <v>0.024</v>
      </c>
      <c r="M21" s="3"/>
      <c r="N21" s="6">
        <f>AVERAGE(D21,F21,H21,J21,L21)</f>
        <v>0.026600000000000002</v>
      </c>
    </row>
    <row r="22" spans="2:14" ht="18">
      <c r="B22" s="39" t="s">
        <v>109</v>
      </c>
      <c r="D22" s="4">
        <f>ROUND((D68-D103)/D8,3)</f>
        <v>0.517</v>
      </c>
      <c r="E22" s="3"/>
      <c r="F22" s="4">
        <f>ROUND((F68-F103)/F8,3)</f>
        <v>0.469</v>
      </c>
      <c r="G22" s="3"/>
      <c r="H22" s="4">
        <f>ROUND((H68-H103)/H8,3)</f>
        <v>0.428</v>
      </c>
      <c r="I22" s="3"/>
      <c r="J22" s="4">
        <f>ROUND((J68-J103)/J8,3)</f>
        <v>0.432</v>
      </c>
      <c r="K22" s="3"/>
      <c r="L22" s="4">
        <f>ROUND((L68-L103)/L8,3)</f>
        <v>0.459</v>
      </c>
      <c r="M22" s="3"/>
      <c r="N22" s="9">
        <f>AVERAGE(D22,F22,H22,J22,L22)</f>
        <v>0.46099999999999997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0.463</v>
      </c>
      <c r="E25" s="3"/>
      <c r="F25" s="3">
        <f>ROUND((+F76+F79+F80)/F10,3)</f>
        <v>0.504</v>
      </c>
      <c r="G25" s="3"/>
      <c r="H25" s="3">
        <f>ROUND((+H76+H79+H80)/H10,3)</f>
        <v>0.542</v>
      </c>
      <c r="I25" s="3"/>
      <c r="J25" s="3">
        <f>ROUND((+J76+J79+J80)/J10,3)</f>
        <v>0.537</v>
      </c>
      <c r="K25" s="3"/>
      <c r="L25" s="3">
        <f>ROUND((+L76+L79+L80)/L10,3)</f>
        <v>0.57</v>
      </c>
      <c r="M25" s="3"/>
      <c r="N25" s="6">
        <f>AVERAGE(D25,F25,H25,J25,L25)</f>
        <v>0.5232</v>
      </c>
    </row>
    <row r="26" spans="2:14" ht="15">
      <c r="B26" s="38" t="s">
        <v>108</v>
      </c>
      <c r="D26" s="3">
        <f>ROUND((SUM(D69:D75)+D81)/D10,3)</f>
        <v>0.02</v>
      </c>
      <c r="E26" s="3"/>
      <c r="F26" s="3">
        <f>ROUND((SUM(F69:F75)+F81)/F10,3)</f>
        <v>0.027</v>
      </c>
      <c r="G26" s="3"/>
      <c r="H26" s="3">
        <f>ROUND((SUM(H69:H75)+H81)/H10,3)</f>
        <v>0.03</v>
      </c>
      <c r="I26" s="3"/>
      <c r="J26" s="3">
        <f>ROUND((SUM(J69:J75)+J81)/J10,3)</f>
        <v>0.031</v>
      </c>
      <c r="K26" s="3"/>
      <c r="L26" s="3">
        <f>ROUND((SUM(L69:L75)+L81)/L10,3)</f>
        <v>0.021</v>
      </c>
      <c r="M26" s="3"/>
      <c r="N26" s="6">
        <f>AVERAGE(D26,F26,H26,J26,L26)</f>
        <v>0.0258</v>
      </c>
    </row>
    <row r="27" spans="2:14" ht="18">
      <c r="B27" s="39" t="s">
        <v>109</v>
      </c>
      <c r="D27" s="4">
        <f>ROUND((D68-D103)/D10,3)</f>
        <v>0.517</v>
      </c>
      <c r="E27" s="3"/>
      <c r="F27" s="4">
        <f>ROUND((F68-F103)/F10,3)</f>
        <v>0.469</v>
      </c>
      <c r="G27" s="3"/>
      <c r="H27" s="4">
        <f>ROUND((H68-H103)/H10,3)</f>
        <v>0.428</v>
      </c>
      <c r="I27" s="3"/>
      <c r="J27" s="4">
        <f>ROUND((J68-J103)/J10,3)</f>
        <v>0.431</v>
      </c>
      <c r="K27" s="3"/>
      <c r="L27" s="4">
        <f>ROUND((L68-L103)/L10,3)</f>
        <v>0.409</v>
      </c>
      <c r="M27" s="3"/>
      <c r="N27" s="9">
        <f>AVERAGE(D27,F27,H27,J27,L27)</f>
        <v>0.4508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0.9990000000000001</v>
      </c>
      <c r="K28" s="3"/>
      <c r="L28" s="5">
        <f>SUM(L25:L27)</f>
        <v>1</v>
      </c>
      <c r="M28" s="3"/>
      <c r="N28" s="10">
        <f>AVERAGE(D28,F28,H28,J28,L28)</f>
        <v>0.9998000000000001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0.117</v>
      </c>
      <c r="E30" s="3"/>
      <c r="F30" s="3">
        <f>ROUND(+F66/(((F68-F103)+(H68-H103))/2),3)</f>
        <v>0.128</v>
      </c>
      <c r="G30" s="3"/>
      <c r="H30" s="3">
        <f>ROUND(+H66/(((H68-H103)+(J68-J103))/2),3)</f>
        <v>0.114</v>
      </c>
      <c r="I30" s="3"/>
      <c r="J30" s="3">
        <f>ROUND(+J66/(((J68-J103)+(L68-L103))/2),3)</f>
        <v>0.136</v>
      </c>
      <c r="K30" s="3"/>
      <c r="L30" s="3">
        <f>ROUND(+L66/(((L68-L103)+(N68))/2),3)</f>
        <v>0.024</v>
      </c>
      <c r="M30" s="3"/>
      <c r="N30" s="6">
        <f>AVERAGE(D30,F30,H30,J30,L30)</f>
        <v>0.1038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0.937</v>
      </c>
      <c r="E32" s="3"/>
      <c r="F32" s="3">
        <f>ROUND((+F58-F57)/F56,3)</f>
        <v>0.913</v>
      </c>
      <c r="G32" s="3"/>
      <c r="H32" s="3">
        <f>ROUND((+H58-H57)/H56,3)</f>
        <v>0.893</v>
      </c>
      <c r="I32" s="3"/>
      <c r="J32" s="3">
        <f>ROUND((+J58-J57)/J56,3)</f>
        <v>0.769</v>
      </c>
      <c r="K32" s="3"/>
      <c r="L32" s="3">
        <f>ROUND((+L58-L57)/L56,3)</f>
        <v>0.909</v>
      </c>
      <c r="M32" s="3"/>
      <c r="N32" s="6">
        <f>AVERAGE(D32,F32,H32,J32,L32)</f>
        <v>0.8842000000000001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3.68</v>
      </c>
      <c r="E35" s="8" t="s">
        <v>3</v>
      </c>
      <c r="F35" s="8">
        <f>ROUND(((+F66+F65+F64+F63+F61+F59+F57)/F61),2)</f>
        <v>3.36</v>
      </c>
      <c r="G35" s="8" t="s">
        <v>3</v>
      </c>
      <c r="H35" s="8">
        <f>ROUND(((+H66+H65+H64+H63+H61+H59+H57)/H61),2)</f>
        <v>3.23</v>
      </c>
      <c r="I35" s="8" t="s">
        <v>3</v>
      </c>
      <c r="J35" s="8">
        <f>ROUND(((+J66+J65+J64+J63+J61+J59+J57)/J61),2)</f>
        <v>3.72</v>
      </c>
      <c r="K35" s="8" t="s">
        <v>3</v>
      </c>
      <c r="L35" s="8">
        <f>ROUND(((+L66+L65+L64+L63+L61+L59+L57)/L61),2)</f>
        <v>1.47</v>
      </c>
      <c r="M35" s="8" t="s">
        <v>3</v>
      </c>
      <c r="N35" s="31">
        <f>AVERAGE(D35,F35,H35,J35,L35)</f>
        <v>3.092</v>
      </c>
      <c r="O35" t="s">
        <v>3</v>
      </c>
    </row>
    <row r="36" spans="2:15" ht="15">
      <c r="B36" t="s">
        <v>21</v>
      </c>
      <c r="D36" s="8">
        <f>ROUND(((+D66+D65+D64+D63+D61)/(D61)),2)</f>
        <v>3.02</v>
      </c>
      <c r="E36" s="8" t="s">
        <v>3</v>
      </c>
      <c r="F36" s="8">
        <f>ROUND(((+F66+F65+F64+F63+F61)/(F61)),2)</f>
        <v>2.84</v>
      </c>
      <c r="G36" s="8" t="s">
        <v>3</v>
      </c>
      <c r="H36" s="8">
        <f>ROUND(((+H66+H65+H64+H63+H61)/(H61)),2)</f>
        <v>2.43</v>
      </c>
      <c r="I36" s="8" t="s">
        <v>3</v>
      </c>
      <c r="J36" s="8">
        <f>ROUND(((+J66+J65+J64+J63+J61)/(J61)),2)</f>
        <v>2.73</v>
      </c>
      <c r="K36" s="8" t="s">
        <v>3</v>
      </c>
      <c r="L36" s="8">
        <f>ROUND(((+L66+L65+L64+L63+L61)/(L61)),2)</f>
        <v>1.34</v>
      </c>
      <c r="M36" s="8" t="s">
        <v>3</v>
      </c>
      <c r="N36" s="31">
        <f>AVERAGE(D36,F36,H36,J36,L36)</f>
        <v>2.472</v>
      </c>
      <c r="O36" t="s">
        <v>3</v>
      </c>
    </row>
    <row r="37" spans="2:15" ht="15">
      <c r="B37" t="s">
        <v>14</v>
      </c>
      <c r="D37" s="8">
        <f>ROUND(((+D66+D65+D64+D63+D61)/(D61+D63+D64+D65)),2)</f>
        <v>2.9</v>
      </c>
      <c r="E37" s="8" t="s">
        <v>3</v>
      </c>
      <c r="F37" s="8">
        <f>ROUND(((+F66+F65+F64+F63+F61)/(F61+F63+F64+F65)),2)</f>
        <v>2.73</v>
      </c>
      <c r="G37" s="8" t="s">
        <v>3</v>
      </c>
      <c r="H37" s="8">
        <f>ROUND(((+H66+H65+H64+H63+H61)/(H61+H63+H64+H65)),2)</f>
        <v>2.34</v>
      </c>
      <c r="I37" s="8" t="s">
        <v>3</v>
      </c>
      <c r="J37" s="8">
        <f>ROUND(((+J66+J65+J64+J63+J61)/(J61+J63+J64+J65)),2)</f>
        <v>2.61</v>
      </c>
      <c r="K37" s="8" t="s">
        <v>3</v>
      </c>
      <c r="L37" s="8">
        <f>ROUND(((+L66+L65+L64+L63+L61)/(L61+L63+L64+L65)),2)</f>
        <v>1.28</v>
      </c>
      <c r="M37" s="8" t="s">
        <v>3</v>
      </c>
      <c r="N37" s="31">
        <f>AVERAGE(D37,F37,H37,J37,L37)</f>
        <v>2.372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3.68</v>
      </c>
      <c r="E40" s="8" t="s">
        <v>3</v>
      </c>
      <c r="F40" s="8">
        <f>ROUND(((+F66+F65+F64+F63-F62+F61+F59+F57)/F61),2)</f>
        <v>3.36</v>
      </c>
      <c r="G40" s="8" t="s">
        <v>3</v>
      </c>
      <c r="H40" s="8">
        <f>ROUND(((+H66+H65+H64+H63-H62+H61+H59+H57)/H61),2)</f>
        <v>3.23</v>
      </c>
      <c r="I40" s="8" t="s">
        <v>3</v>
      </c>
      <c r="J40" s="8">
        <f>ROUND(((+J66+J65+J64+J63-J62+J61+J59+J57)/J61),2)</f>
        <v>3.72</v>
      </c>
      <c r="K40" s="8" t="s">
        <v>3</v>
      </c>
      <c r="L40" s="8">
        <f>ROUND(((+L66+L65+L64+L63-L62+L61+L59+L57)/L61),2)</f>
        <v>1.47</v>
      </c>
      <c r="M40" s="8" t="s">
        <v>3</v>
      </c>
      <c r="N40" s="31">
        <f>AVERAGE(D40,F40,H40,J40,L40)</f>
        <v>3.092</v>
      </c>
      <c r="O40" t="s">
        <v>3</v>
      </c>
    </row>
    <row r="41" spans="2:15" ht="15">
      <c r="B41" t="s">
        <v>21</v>
      </c>
      <c r="D41" s="8">
        <f>ROUND(((+D66+D65+D64+D63-D62+D61)/D61),2)</f>
        <v>3.02</v>
      </c>
      <c r="E41" s="8" t="s">
        <v>3</v>
      </c>
      <c r="F41" s="8">
        <f>ROUND(((+F66+F65+F64+F63-F62+F61)/F61),2)</f>
        <v>2.84</v>
      </c>
      <c r="G41" s="8" t="s">
        <v>3</v>
      </c>
      <c r="H41" s="8">
        <f>ROUND(((+H66+H65+H64+H63-H62+H61)/H61),2)</f>
        <v>2.43</v>
      </c>
      <c r="I41" s="8" t="s">
        <v>3</v>
      </c>
      <c r="J41" s="8">
        <f>ROUND(((+J66+J65+J64+J63-J62+J61)/J61),2)</f>
        <v>2.73</v>
      </c>
      <c r="K41" s="8" t="s">
        <v>3</v>
      </c>
      <c r="L41" s="8">
        <f>ROUND(((+L66+L65+L64+L63-L62+L61)/L61),2)</f>
        <v>1.34</v>
      </c>
      <c r="M41" s="8" t="s">
        <v>3</v>
      </c>
      <c r="N41" s="31">
        <f>AVERAGE(D41,F41,H41,J41,L41)</f>
        <v>2.472</v>
      </c>
      <c r="O41" t="s">
        <v>3</v>
      </c>
    </row>
    <row r="42" spans="2:15" ht="15">
      <c r="B42" t="s">
        <v>14</v>
      </c>
      <c r="D42" s="8">
        <f>ROUND(((+D66+D65+D64+D63-D62+D61)/(D61+D63+D64+D65)),2)</f>
        <v>2.9</v>
      </c>
      <c r="E42" s="8" t="s">
        <v>3</v>
      </c>
      <c r="F42" s="8">
        <f>ROUND(((+F66+F65+F64+F63-F62+F61)/(F61+F63+F64+F65)),2)</f>
        <v>2.73</v>
      </c>
      <c r="G42" s="8" t="s">
        <v>3</v>
      </c>
      <c r="H42" s="8">
        <f>ROUND(((+H66+H65+H64+H63-H62+H61)/(H61+H63+H64+H65)),2)</f>
        <v>2.34</v>
      </c>
      <c r="I42" s="8" t="s">
        <v>3</v>
      </c>
      <c r="J42" s="8">
        <f>ROUND(((+J66+J65+J64+J63-J62+J61)/(J61+J63+J64+J65)),2)</f>
        <v>2.61</v>
      </c>
      <c r="K42" s="8" t="s">
        <v>3</v>
      </c>
      <c r="L42" s="8">
        <f>ROUND(((+L66+L65+L64+L63-L62+L61)/(L61+L63+L64+L65)),2)</f>
        <v>1.28</v>
      </c>
      <c r="M42" s="8" t="s">
        <v>3</v>
      </c>
      <c r="N42" s="31">
        <f>AVERAGE(D42,F42,H42,J42,L42)</f>
        <v>2.372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0.248</v>
      </c>
      <c r="E46" s="22"/>
      <c r="F46" s="21">
        <f>ROUND((F57+F59)/(F57+F59+F66+F63+F64+F65),3)</f>
        <v>0.222</v>
      </c>
      <c r="G46" s="22"/>
      <c r="H46" s="21">
        <f>ROUND((H57+H59)/(H57+H59+H66+H63+H64+H65),3)</f>
        <v>0.355</v>
      </c>
      <c r="I46" s="22"/>
      <c r="J46" s="21">
        <f>ROUND((J57+J59)/(J57+J59+J66+J63+J64+J65),3)</f>
        <v>0.365</v>
      </c>
      <c r="K46" s="22"/>
      <c r="L46" s="21">
        <f>ROUND((L57+L59)/(L57+L59+L66+L63+L64+L65),3)</f>
        <v>0.284</v>
      </c>
      <c r="N46" s="6">
        <f t="shared" si="0"/>
        <v>0.2948</v>
      </c>
    </row>
    <row r="47" spans="2:14" ht="18">
      <c r="B47" s="40" t="s">
        <v>115</v>
      </c>
      <c r="D47" s="14">
        <f>ROUND(((+D82+D83+D84+D85+D86-D87+D88-D90-D91)/(+D89-D87)),3)</f>
        <v>1.491</v>
      </c>
      <c r="E47" s="15"/>
      <c r="F47" s="14">
        <f>ROUND(((+F82+F83+F84+F85+F86-F87+F88-F90-F91)/(+F89-F87)),3)</f>
        <v>1.762</v>
      </c>
      <c r="G47" s="15"/>
      <c r="H47" s="14">
        <f>ROUND(((+H82+H83+H84+H85+H86-H87+H88-H90-H91)/(+H89-H87)),3)</f>
        <v>1.496</v>
      </c>
      <c r="I47" s="15"/>
      <c r="J47" s="14">
        <f>ROUND(((+J82+J83+J84+J85+J86-J87+J88-J90-J91)/(+J89-J87)),3)</f>
        <v>1.26</v>
      </c>
      <c r="K47" s="15"/>
      <c r="L47" s="14">
        <f>ROUND(((+L82+L83+L84+L85+L86-L87+L88-L90-L91)/(+L89-L87)),3)</f>
        <v>0.438</v>
      </c>
      <c r="N47" s="6">
        <f t="shared" si="0"/>
        <v>1.2894</v>
      </c>
    </row>
    <row r="48" spans="2:14" ht="18">
      <c r="B48" s="40" t="s">
        <v>116</v>
      </c>
      <c r="D48" s="14">
        <f>ROUND(((+D82+D83+D84+D85+D86-D87+D88)/(AVERAGE(D76,F76)+AVERAGE(D79,F79)+AVERAGE(D80,F80))),3)</f>
        <v>0.268</v>
      </c>
      <c r="E48" s="15"/>
      <c r="F48" s="14">
        <f>ROUND(((+F82+F83+F84+F85+F86-F87+F88)/(AVERAGE(F76,H76)+AVERAGE(F79,H79)+AVERAGE(F80,H80))),3)</f>
        <v>0.268</v>
      </c>
      <c r="G48" s="15"/>
      <c r="H48" s="14">
        <f>ROUND(((+H82+H83+H84+H85+H86-H87+H88)/(AVERAGE(H76,J76)+AVERAGE(H79,J79)+AVERAGE(H80,J80))),3)</f>
        <v>0.221</v>
      </c>
      <c r="I48" s="15"/>
      <c r="J48" s="14">
        <f>ROUND(((+J82+J83+J84+J85+J86-J87+J88)/(AVERAGE(J76,L76)+AVERAGE(J79,L79)+AVERAGE(J80,L80))),3)</f>
        <v>0.234</v>
      </c>
      <c r="K48" s="15"/>
      <c r="L48" s="14">
        <f>ROUND(((+L82+L83+L84+L85+L86-L87+L88)/(AVERAGE(L76,N76)+AVERAGE(L79,N79)+AVERAGE(L80,N80))),3)</f>
        <v>0.148</v>
      </c>
      <c r="N48" s="6">
        <f t="shared" si="0"/>
        <v>0.2278</v>
      </c>
    </row>
    <row r="49" spans="2:15" ht="18">
      <c r="B49" s="40" t="s">
        <v>117</v>
      </c>
      <c r="D49" s="32">
        <f>ROUND(((+D82+D83+D84+D85+D86-D87+D88+D92)/D61),2)</f>
        <v>5.42</v>
      </c>
      <c r="E49" t="s">
        <v>3</v>
      </c>
      <c r="F49" s="32">
        <f>ROUND(((+F82+F83+F84+F85+F86-F87+F88+F92)/F61),2)</f>
        <v>5.37</v>
      </c>
      <c r="G49" t="s">
        <v>3</v>
      </c>
      <c r="H49" s="32">
        <f>ROUND(((+H82+H83+H84+H85+H86-H87+H88+H92)/H61),2)</f>
        <v>4.38</v>
      </c>
      <c r="I49" t="s">
        <v>3</v>
      </c>
      <c r="J49" s="32">
        <f>ROUND(((+J82+J83+J84+J85+J86-J87+J88+J92)/J61),2)</f>
        <v>4.54</v>
      </c>
      <c r="K49" t="s">
        <v>3</v>
      </c>
      <c r="L49" s="32">
        <f>ROUND(((+L82+L83+L84+L85+L86-L87+L88+L92)/L61),2)</f>
        <v>3.31</v>
      </c>
      <c r="M49" t="s">
        <v>3</v>
      </c>
      <c r="N49" s="33">
        <f t="shared" si="0"/>
        <v>4.603999999999999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5.95</v>
      </c>
      <c r="E50" t="s">
        <v>3</v>
      </c>
      <c r="F50" s="32">
        <f>ROUND(((+F82+F83+F84+F85+F86-F87+F88-F91)/+F90),2)</f>
        <v>7.53</v>
      </c>
      <c r="G50" t="s">
        <v>3</v>
      </c>
      <c r="H50" s="32">
        <f>ROUND(((+H82+H83+H84+H85+H86-H87+H88-H91)/+H90),2)</f>
        <v>6.82</v>
      </c>
      <c r="I50" t="s">
        <v>3</v>
      </c>
      <c r="J50" s="32">
        <f>ROUND(((+J82+J83+J84+J85+J86-J87+J88-J91)/+J90),2)</f>
        <v>8.61</v>
      </c>
      <c r="K50" t="s">
        <v>3</v>
      </c>
      <c r="L50" s="32">
        <f>ROUND(((+L82+L83+L84+L85+L86-L87+L88-L91)/+L90),2)</f>
        <v>5.78</v>
      </c>
      <c r="M50" t="s">
        <v>3</v>
      </c>
      <c r="N50" s="33">
        <f t="shared" si="0"/>
        <v>6.938</v>
      </c>
      <c r="O50" t="s">
        <v>3</v>
      </c>
    </row>
    <row r="52" ht="15">
      <c r="A52" t="s">
        <v>4</v>
      </c>
    </row>
    <row r="54" spans="1:14" ht="15.75">
      <c r="A54" s="23" t="s">
        <v>78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17132</v>
      </c>
      <c r="E56" s="26"/>
      <c r="F56" s="26">
        <v>12549.7</v>
      </c>
      <c r="G56" s="26"/>
      <c r="H56" s="26">
        <v>9703</v>
      </c>
      <c r="I56" s="26"/>
      <c r="J56" s="26">
        <v>4703</v>
      </c>
      <c r="K56" s="26"/>
      <c r="L56" s="26">
        <v>3928.3</v>
      </c>
      <c r="M56" s="26"/>
      <c r="N56" s="26">
        <v>3878.5</v>
      </c>
    </row>
    <row r="57" spans="1:14" ht="15">
      <c r="A57" s="24" t="s">
        <v>23</v>
      </c>
      <c r="B57" s="24"/>
      <c r="C57" s="24"/>
      <c r="D57" s="26">
        <v>204.1</v>
      </c>
      <c r="E57" s="26"/>
      <c r="F57" s="26">
        <v>172.2</v>
      </c>
      <c r="G57" s="26"/>
      <c r="H57" s="26">
        <v>269.5</v>
      </c>
      <c r="I57" s="26"/>
      <c r="J57" s="26">
        <v>309.6</v>
      </c>
      <c r="K57" s="26"/>
      <c r="L57" s="26">
        <v>37.9</v>
      </c>
      <c r="M57" s="26"/>
      <c r="N57" s="26">
        <v>230.1</v>
      </c>
    </row>
    <row r="58" spans="1:14" ht="15">
      <c r="A58" s="24" t="s">
        <v>24</v>
      </c>
      <c r="B58" s="24"/>
      <c r="C58" s="24"/>
      <c r="D58" s="26">
        <v>16256.6</v>
      </c>
      <c r="E58" s="26"/>
      <c r="F58" s="26">
        <v>11630.1</v>
      </c>
      <c r="G58" s="26"/>
      <c r="H58" s="26">
        <v>8929.7</v>
      </c>
      <c r="I58" s="26"/>
      <c r="J58" s="26">
        <v>3926.4</v>
      </c>
      <c r="K58" s="26"/>
      <c r="L58" s="26">
        <v>3608.4</v>
      </c>
      <c r="M58" s="26"/>
      <c r="N58" s="26">
        <v>3268.4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916.8</v>
      </c>
      <c r="E60" s="26"/>
      <c r="F60" s="26">
        <v>919.1</v>
      </c>
      <c r="G60" s="26"/>
      <c r="H60" s="26">
        <v>815.9</v>
      </c>
      <c r="I60" s="26"/>
      <c r="J60" s="26">
        <v>807.1</v>
      </c>
      <c r="K60" s="26"/>
      <c r="L60" s="26">
        <v>321.2</v>
      </c>
      <c r="M60" s="26"/>
      <c r="N60" s="26">
        <v>616.7</v>
      </c>
    </row>
    <row r="61" spans="1:14" ht="15">
      <c r="A61" s="24" t="s">
        <v>27</v>
      </c>
      <c r="B61" s="24"/>
      <c r="C61" s="24"/>
      <c r="D61" s="26">
        <v>306.9</v>
      </c>
      <c r="E61" s="26"/>
      <c r="F61" s="26">
        <v>328</v>
      </c>
      <c r="G61" s="26"/>
      <c r="H61" s="26">
        <v>340.8</v>
      </c>
      <c r="I61" s="26"/>
      <c r="J61" s="26">
        <v>312.3</v>
      </c>
      <c r="K61" s="26"/>
      <c r="L61" s="26">
        <v>283.2</v>
      </c>
      <c r="M61" s="26"/>
      <c r="N61" s="26">
        <v>258.2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13.2</v>
      </c>
      <c r="E63" s="26"/>
      <c r="F63" s="26">
        <v>13.2</v>
      </c>
      <c r="G63" s="26"/>
      <c r="H63" s="26">
        <v>13.2</v>
      </c>
      <c r="I63" s="26"/>
      <c r="J63" s="26">
        <v>13.2</v>
      </c>
      <c r="K63" s="26"/>
      <c r="L63" s="26">
        <v>13.2</v>
      </c>
      <c r="M63" s="26"/>
      <c r="N63" s="26">
        <v>13.2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606.7</v>
      </c>
      <c r="E66" s="26"/>
      <c r="F66" s="26">
        <v>588.8</v>
      </c>
      <c r="G66" s="26"/>
      <c r="H66" s="26">
        <v>475.7</v>
      </c>
      <c r="I66" s="26"/>
      <c r="J66" s="26">
        <v>525.6</v>
      </c>
      <c r="K66" s="26"/>
      <c r="L66" s="26">
        <v>82.4</v>
      </c>
      <c r="M66" s="26"/>
      <c r="N66" s="26">
        <v>345.3</v>
      </c>
    </row>
    <row r="67" spans="1:14" ht="15">
      <c r="A67" s="24" t="s">
        <v>33</v>
      </c>
      <c r="B67" s="24"/>
      <c r="C67" s="24"/>
      <c r="D67" s="26">
        <v>3.42</v>
      </c>
      <c r="E67" s="26"/>
      <c r="F67" s="26">
        <v>3.42</v>
      </c>
      <c r="G67" s="26"/>
      <c r="H67" s="26">
        <v>2.86</v>
      </c>
      <c r="I67" s="26"/>
      <c r="J67" s="26">
        <v>3.2</v>
      </c>
      <c r="K67" s="26"/>
      <c r="L67" s="26">
        <v>0.52</v>
      </c>
      <c r="M67" s="26"/>
      <c r="N67" s="26">
        <v>2.3</v>
      </c>
    </row>
    <row r="68" spans="1:14" ht="15">
      <c r="A68" s="24" t="s">
        <v>34</v>
      </c>
      <c r="B68" s="24"/>
      <c r="C68" s="24"/>
      <c r="D68" s="26">
        <v>4915.5</v>
      </c>
      <c r="E68" s="26"/>
      <c r="F68" s="26">
        <v>4726.9</v>
      </c>
      <c r="G68" s="26"/>
      <c r="H68" s="26">
        <v>4140.5</v>
      </c>
      <c r="I68" s="26"/>
      <c r="J68" s="26">
        <v>3862.3</v>
      </c>
      <c r="K68" s="26"/>
      <c r="L68" s="26">
        <v>3843.6</v>
      </c>
      <c r="M68" s="26"/>
      <c r="N68" s="26">
        <v>3153</v>
      </c>
    </row>
    <row r="69" spans="1:14" ht="15">
      <c r="A69" s="24" t="s">
        <v>35</v>
      </c>
      <c r="B69" s="24"/>
      <c r="C69" s="24"/>
      <c r="D69" s="26">
        <v>190</v>
      </c>
      <c r="E69" s="26"/>
      <c r="F69" s="26">
        <v>190</v>
      </c>
      <c r="G69" s="26"/>
      <c r="H69" s="26">
        <v>190</v>
      </c>
      <c r="I69" s="26"/>
      <c r="J69" s="26">
        <v>190</v>
      </c>
      <c r="K69" s="26"/>
      <c r="L69" s="26">
        <v>190</v>
      </c>
      <c r="M69" s="26"/>
      <c r="N69" s="26">
        <v>190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22.4</v>
      </c>
      <c r="E75" s="26"/>
      <c r="F75" s="26">
        <v>90.9</v>
      </c>
      <c r="G75" s="26"/>
      <c r="H75" s="26">
        <v>113.4</v>
      </c>
      <c r="I75" s="26"/>
      <c r="J75" s="26">
        <v>105.3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4369.3</v>
      </c>
      <c r="E76" s="26"/>
      <c r="F76" s="26">
        <v>4813.2</v>
      </c>
      <c r="G76" s="26"/>
      <c r="H76" s="26">
        <v>5039.2</v>
      </c>
      <c r="I76" s="26"/>
      <c r="J76" s="26">
        <v>4613.9</v>
      </c>
      <c r="K76" s="26"/>
      <c r="L76" s="26">
        <v>2712.5</v>
      </c>
      <c r="M76" s="26"/>
      <c r="N76" s="26">
        <v>3159.3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9497.2</v>
      </c>
      <c r="E78" s="26"/>
      <c r="F78" s="26">
        <v>9821</v>
      </c>
      <c r="G78" s="26"/>
      <c r="H78" s="26">
        <v>9483.1</v>
      </c>
      <c r="I78" s="26"/>
      <c r="J78" s="26">
        <v>8771.5</v>
      </c>
      <c r="K78" s="26"/>
      <c r="L78" s="26">
        <v>6746.1</v>
      </c>
      <c r="M78" s="26"/>
      <c r="N78" s="26">
        <v>6502.3</v>
      </c>
    </row>
    <row r="79" spans="1:14" ht="15">
      <c r="A79" s="24" t="s">
        <v>45</v>
      </c>
      <c r="B79" s="24"/>
      <c r="C79" s="24"/>
      <c r="D79" s="26">
        <v>491.3</v>
      </c>
      <c r="E79" s="26"/>
      <c r="F79" s="26">
        <v>480.4</v>
      </c>
      <c r="G79" s="26"/>
      <c r="H79" s="26">
        <v>343.2</v>
      </c>
      <c r="I79" s="26"/>
      <c r="J79" s="26">
        <v>426.2</v>
      </c>
      <c r="K79" s="26"/>
      <c r="L79" s="26">
        <v>1406.7</v>
      </c>
      <c r="M79" s="26"/>
      <c r="N79" s="26">
        <v>906.6</v>
      </c>
    </row>
    <row r="80" spans="1:14" ht="15">
      <c r="A80" s="24" t="s">
        <v>46</v>
      </c>
      <c r="B80" s="24"/>
      <c r="C80" s="24"/>
      <c r="D80" s="26">
        <v>0.7</v>
      </c>
      <c r="E80" s="26"/>
      <c r="F80" s="26">
        <v>0</v>
      </c>
      <c r="G80" s="26"/>
      <c r="H80" s="26">
        <v>9.6</v>
      </c>
      <c r="I80" s="26"/>
      <c r="J80" s="26">
        <v>10.5</v>
      </c>
      <c r="K80" s="26"/>
      <c r="L80" s="26">
        <v>975</v>
      </c>
      <c r="M80" s="26"/>
      <c r="N80" s="26">
        <v>243.6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606.7</v>
      </c>
      <c r="E82" s="26"/>
      <c r="F82" s="26">
        <v>588.8</v>
      </c>
      <c r="G82" s="26"/>
      <c r="H82" s="26">
        <v>475.7</v>
      </c>
      <c r="I82" s="26"/>
      <c r="J82" s="26">
        <v>525.6</v>
      </c>
      <c r="K82" s="26"/>
      <c r="L82" s="26">
        <v>82.4</v>
      </c>
      <c r="M82" s="26"/>
      <c r="N82" s="26">
        <v>345.3</v>
      </c>
    </row>
    <row r="83" spans="1:14" ht="15">
      <c r="A83" s="24" t="s">
        <v>49</v>
      </c>
      <c r="B83" s="24"/>
      <c r="C83" s="24"/>
      <c r="D83" s="26">
        <v>603</v>
      </c>
      <c r="E83" s="26"/>
      <c r="F83" s="26">
        <v>660.7</v>
      </c>
      <c r="G83" s="26"/>
      <c r="H83" s="26">
        <v>600</v>
      </c>
      <c r="I83" s="26"/>
      <c r="J83" s="26">
        <v>548</v>
      </c>
      <c r="K83" s="26"/>
      <c r="L83" s="26">
        <v>468.9</v>
      </c>
      <c r="M83" s="26"/>
      <c r="N83" s="26">
        <v>524.8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136.9</v>
      </c>
      <c r="E85" s="26"/>
      <c r="F85" s="26">
        <v>123.4</v>
      </c>
      <c r="G85" s="26"/>
      <c r="H85" s="26">
        <v>109.2</v>
      </c>
      <c r="I85" s="26"/>
      <c r="J85" s="26">
        <v>148.3</v>
      </c>
      <c r="K85" s="26"/>
      <c r="L85" s="26">
        <v>-26.5</v>
      </c>
      <c r="M85" s="26"/>
      <c r="N85" s="26">
        <v>42</v>
      </c>
    </row>
    <row r="86" spans="1:14" ht="15">
      <c r="A86" s="24" t="s">
        <v>52</v>
      </c>
      <c r="B86" s="24"/>
      <c r="C86" s="24"/>
      <c r="D86" s="26">
        <v>-7.1</v>
      </c>
      <c r="E86" s="26"/>
      <c r="F86" s="26">
        <v>-7.2</v>
      </c>
      <c r="G86" s="26"/>
      <c r="H86" s="26">
        <v>-7.3</v>
      </c>
      <c r="I86" s="26"/>
      <c r="J86" s="26">
        <v>-7.9</v>
      </c>
      <c r="K86" s="26"/>
      <c r="L86" s="26">
        <v>-8.1</v>
      </c>
      <c r="M86" s="26"/>
      <c r="N86" s="26">
        <v>-8.3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22.3</v>
      </c>
      <c r="E88" s="26"/>
      <c r="F88" s="26">
        <v>63.6</v>
      </c>
      <c r="G88" s="26"/>
      <c r="H88" s="26">
        <v>-24</v>
      </c>
      <c r="I88" s="26"/>
      <c r="J88" s="26">
        <v>-28.2</v>
      </c>
      <c r="K88" s="26"/>
      <c r="L88" s="26">
        <v>181.4</v>
      </c>
      <c r="M88" s="26"/>
      <c r="N88" s="26">
        <v>128</v>
      </c>
    </row>
    <row r="89" spans="1:14" ht="15">
      <c r="A89" s="24" t="s">
        <v>54</v>
      </c>
      <c r="B89" s="24"/>
      <c r="C89" s="24"/>
      <c r="D89" s="26">
        <v>760</v>
      </c>
      <c r="E89" s="26"/>
      <c r="F89" s="26">
        <v>703.6</v>
      </c>
      <c r="G89" s="26"/>
      <c r="H89" s="26">
        <v>658</v>
      </c>
      <c r="I89" s="26"/>
      <c r="J89" s="26">
        <v>831.9</v>
      </c>
      <c r="K89" s="26"/>
      <c r="L89" s="26">
        <v>1318.3</v>
      </c>
      <c r="M89" s="26"/>
      <c r="N89" s="26">
        <v>1079</v>
      </c>
    </row>
    <row r="90" spans="1:14" ht="15">
      <c r="A90" s="24" t="s">
        <v>55</v>
      </c>
      <c r="B90" s="24"/>
      <c r="C90" s="24"/>
      <c r="D90" s="26">
        <v>228.8</v>
      </c>
      <c r="E90" s="26"/>
      <c r="F90" s="26">
        <v>189.7</v>
      </c>
      <c r="G90" s="26"/>
      <c r="H90" s="26">
        <v>169.2</v>
      </c>
      <c r="I90" s="26"/>
      <c r="J90" s="26">
        <v>137.8</v>
      </c>
      <c r="K90" s="26"/>
      <c r="L90" s="26">
        <v>120.7</v>
      </c>
      <c r="M90" s="26"/>
      <c r="N90" s="26">
        <v>250.7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301.3</v>
      </c>
      <c r="E92" s="26"/>
      <c r="F92" s="26">
        <v>331.4</v>
      </c>
      <c r="G92" s="26"/>
      <c r="H92" s="26">
        <v>339.4</v>
      </c>
      <c r="I92" s="26"/>
      <c r="J92" s="26">
        <v>230.5</v>
      </c>
      <c r="K92" s="26"/>
      <c r="L92" s="26">
        <v>238.3</v>
      </c>
      <c r="M92" s="26"/>
      <c r="N92" s="26">
        <v>268.2</v>
      </c>
    </row>
    <row r="93" spans="1:14" ht="15">
      <c r="A93" s="24" t="s">
        <v>58</v>
      </c>
      <c r="B93" s="24"/>
      <c r="C93" s="24"/>
      <c r="D93" s="26">
        <v>115.3</v>
      </c>
      <c r="E93" s="26"/>
      <c r="F93" s="26">
        <v>207.9</v>
      </c>
      <c r="G93" s="26"/>
      <c r="H93" s="26">
        <v>34</v>
      </c>
      <c r="I93" s="26"/>
      <c r="J93" s="26">
        <v>157.8</v>
      </c>
      <c r="K93" s="26"/>
      <c r="L93" s="26">
        <v>101.5</v>
      </c>
      <c r="M93" s="26"/>
      <c r="N93" s="26">
        <v>184.7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238.4</v>
      </c>
      <c r="E96" s="26"/>
      <c r="F96" s="26">
        <v>196.3</v>
      </c>
      <c r="G96" s="26"/>
      <c r="H96" s="26">
        <v>172.8</v>
      </c>
      <c r="I96" s="26"/>
      <c r="J96" s="26">
        <v>157.6</v>
      </c>
      <c r="K96" s="26"/>
      <c r="L96" s="26">
        <v>77.1</v>
      </c>
      <c r="M96" s="26"/>
      <c r="N96" s="26">
        <v>251.8</v>
      </c>
    </row>
    <row r="97" spans="1:14" ht="15">
      <c r="A97" s="24" t="s">
        <v>60</v>
      </c>
      <c r="B97" s="24"/>
      <c r="C97" s="24"/>
      <c r="D97" s="26">
        <v>1.34</v>
      </c>
      <c r="E97" s="26"/>
      <c r="F97" s="26">
        <v>1.14</v>
      </c>
      <c r="G97" s="26"/>
      <c r="H97" s="26">
        <v>1.04</v>
      </c>
      <c r="I97" s="26"/>
      <c r="J97" s="26">
        <v>0.96</v>
      </c>
      <c r="K97" s="26"/>
      <c r="L97" s="26">
        <v>0.48</v>
      </c>
      <c r="M97" s="26"/>
      <c r="N97" s="26">
        <v>1.68</v>
      </c>
    </row>
    <row r="98" spans="1:14" ht="15">
      <c r="A98" s="24" t="s">
        <v>61</v>
      </c>
      <c r="B98" s="24"/>
      <c r="C98" s="24"/>
      <c r="D98" s="26">
        <v>1.29</v>
      </c>
      <c r="E98" s="26"/>
      <c r="F98" s="26">
        <v>1.115</v>
      </c>
      <c r="G98" s="26"/>
      <c r="H98" s="26">
        <v>1.02</v>
      </c>
      <c r="I98" s="26"/>
      <c r="J98" s="26">
        <v>0.84</v>
      </c>
      <c r="K98" s="26"/>
      <c r="L98" s="26">
        <v>0.78</v>
      </c>
      <c r="M98" s="26"/>
      <c r="N98" s="26">
        <v>1.68</v>
      </c>
    </row>
    <row r="99" spans="1:14" ht="15">
      <c r="A99" s="24" t="s">
        <v>62</v>
      </c>
      <c r="B99" s="24"/>
      <c r="C99" s="24"/>
      <c r="D99" s="26">
        <v>62.6</v>
      </c>
      <c r="E99" s="26"/>
      <c r="F99" s="26">
        <v>44.9</v>
      </c>
      <c r="G99" s="26"/>
      <c r="H99" s="26">
        <v>39.61</v>
      </c>
      <c r="I99" s="26"/>
      <c r="J99" s="26">
        <v>32.38</v>
      </c>
      <c r="K99" s="26"/>
      <c r="L99" s="26">
        <v>50.14</v>
      </c>
      <c r="M99" s="26"/>
      <c r="N99" s="26">
        <v>52.063</v>
      </c>
    </row>
    <row r="100" spans="1:14" ht="15">
      <c r="A100" s="24" t="s">
        <v>63</v>
      </c>
      <c r="B100" s="24"/>
      <c r="C100" s="24"/>
      <c r="D100" s="26">
        <v>43.01</v>
      </c>
      <c r="E100" s="26"/>
      <c r="F100" s="26">
        <v>35.89</v>
      </c>
      <c r="G100" s="26"/>
      <c r="H100" s="26">
        <v>25.17</v>
      </c>
      <c r="I100" s="26"/>
      <c r="J100" s="26">
        <v>19.301</v>
      </c>
      <c r="K100" s="26"/>
      <c r="L100" s="26">
        <v>20.9</v>
      </c>
      <c r="M100" s="26"/>
      <c r="N100" s="26">
        <v>27.063</v>
      </c>
    </row>
    <row r="101" spans="1:14" ht="15">
      <c r="A101" s="24" t="s">
        <v>64</v>
      </c>
      <c r="B101" s="24"/>
      <c r="C101" s="24"/>
      <c r="D101" s="26">
        <v>57.6</v>
      </c>
      <c r="E101" s="26"/>
      <c r="F101" s="26">
        <v>43.71</v>
      </c>
      <c r="G101" s="26"/>
      <c r="H101" s="26">
        <v>39.16</v>
      </c>
      <c r="I101" s="26"/>
      <c r="J101" s="26">
        <v>27.82</v>
      </c>
      <c r="K101" s="26"/>
      <c r="L101" s="26">
        <v>26.55</v>
      </c>
      <c r="M101" s="26"/>
      <c r="N101" s="26">
        <v>45.063</v>
      </c>
    </row>
    <row r="102" spans="1:14" ht="15">
      <c r="A102" s="24" t="s">
        <v>65</v>
      </c>
      <c r="B102" s="24"/>
      <c r="C102" s="24"/>
      <c r="D102" s="26">
        <v>178.301</v>
      </c>
      <c r="E102" s="26"/>
      <c r="F102" s="26">
        <v>176.333</v>
      </c>
      <c r="G102" s="26"/>
      <c r="H102" s="26">
        <v>167.819</v>
      </c>
      <c r="I102" s="26"/>
      <c r="J102" s="26">
        <v>164.843</v>
      </c>
      <c r="K102" s="26"/>
      <c r="L102" s="26">
        <v>163.708</v>
      </c>
      <c r="M102" s="26"/>
      <c r="N102" s="26">
        <v>150.532</v>
      </c>
    </row>
    <row r="103" spans="1:14" ht="15">
      <c r="A103" s="24" t="s">
        <v>106</v>
      </c>
      <c r="B103" s="24"/>
      <c r="C103" s="24"/>
      <c r="D103" s="26">
        <v>-515.5</v>
      </c>
      <c r="E103" s="26"/>
      <c r="F103" s="26">
        <v>-201.5</v>
      </c>
      <c r="G103" s="26"/>
      <c r="H103" s="26">
        <v>-121.2</v>
      </c>
      <c r="I103" s="26"/>
      <c r="J103" s="26">
        <v>-194.2</v>
      </c>
      <c r="K103" s="26"/>
      <c r="L103" s="26">
        <v>189.9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3.42</v>
      </c>
      <c r="F105" s="18">
        <f>F67/F94</f>
        <v>3.42</v>
      </c>
      <c r="H105" s="18">
        <f>H67/H94</f>
        <v>2.86</v>
      </c>
      <c r="J105" s="18">
        <f>J67/J94</f>
        <v>3.2</v>
      </c>
      <c r="L105" s="18">
        <f>L67/L94</f>
        <v>0.52</v>
      </c>
      <c r="N105" s="18">
        <f>N67/N94</f>
        <v>2.3</v>
      </c>
    </row>
    <row r="106" spans="2:14" ht="15">
      <c r="B106" t="s">
        <v>60</v>
      </c>
      <c r="D106" s="18">
        <f>D97/D94</f>
        <v>1.34</v>
      </c>
      <c r="F106" s="18">
        <f>F97/F94</f>
        <v>1.14</v>
      </c>
      <c r="H106" s="18">
        <f>H97/H94</f>
        <v>1.04</v>
      </c>
      <c r="J106" s="18">
        <f>J97/J94</f>
        <v>0.96</v>
      </c>
      <c r="L106" s="18">
        <f>L97/L94</f>
        <v>0.48</v>
      </c>
      <c r="N106" s="18">
        <f>N97/N94</f>
        <v>1.68</v>
      </c>
    </row>
    <row r="107" spans="2:14" ht="15">
      <c r="B107" t="s">
        <v>61</v>
      </c>
      <c r="D107" s="18">
        <f>D98/D94</f>
        <v>1.29</v>
      </c>
      <c r="F107" s="18">
        <f>F98/F94</f>
        <v>1.115</v>
      </c>
      <c r="H107" s="18">
        <f>H98/H94</f>
        <v>1.02</v>
      </c>
      <c r="J107" s="18">
        <f>J98/J94</f>
        <v>0.84</v>
      </c>
      <c r="L107" s="18">
        <f>L98/L94</f>
        <v>0.78</v>
      </c>
      <c r="N107" s="18">
        <f>N98/N94</f>
        <v>1.68</v>
      </c>
    </row>
    <row r="108" spans="2:14" ht="15">
      <c r="B108" t="s">
        <v>62</v>
      </c>
      <c r="D108" s="18">
        <f>D99/D94</f>
        <v>62.6</v>
      </c>
      <c r="F108" s="18">
        <f>F99/F94</f>
        <v>44.9</v>
      </c>
      <c r="H108" s="18">
        <f>H99/H94</f>
        <v>39.61</v>
      </c>
      <c r="J108" s="18">
        <f>J99/J94</f>
        <v>32.38</v>
      </c>
      <c r="L108" s="18">
        <f>L99/L94</f>
        <v>50.14</v>
      </c>
      <c r="N108" s="18">
        <f>N99/N94</f>
        <v>52.063</v>
      </c>
    </row>
    <row r="109" spans="2:14" ht="15">
      <c r="B109" t="s">
        <v>63</v>
      </c>
      <c r="D109" s="18">
        <f>D100/D94</f>
        <v>43.01</v>
      </c>
      <c r="F109" s="18">
        <f>F100/F94</f>
        <v>35.89</v>
      </c>
      <c r="H109" s="18">
        <f>H100/H94</f>
        <v>25.17</v>
      </c>
      <c r="J109" s="18">
        <f>J100/J94</f>
        <v>19.301</v>
      </c>
      <c r="L109" s="18">
        <f>L100/L94</f>
        <v>20.9</v>
      </c>
      <c r="N109" s="18">
        <f>N100/N94</f>
        <v>27.063</v>
      </c>
    </row>
    <row r="110" spans="2:14" ht="15">
      <c r="B110" t="s">
        <v>64</v>
      </c>
      <c r="D110" s="18">
        <f>D101/D94</f>
        <v>57.6</v>
      </c>
      <c r="F110" s="18">
        <f>F101/F94</f>
        <v>43.71</v>
      </c>
      <c r="H110" s="18">
        <f>H101/H94</f>
        <v>39.16</v>
      </c>
      <c r="J110" s="18">
        <f>J101/J94</f>
        <v>27.82</v>
      </c>
      <c r="L110" s="18">
        <f>L101/L94</f>
        <v>26.55</v>
      </c>
      <c r="N110" s="18">
        <f>N101/N94</f>
        <v>45.063</v>
      </c>
    </row>
    <row r="111" spans="2:14" ht="15">
      <c r="B111" t="s">
        <v>65</v>
      </c>
      <c r="D111" s="19">
        <f>D102*D94</f>
        <v>178.301</v>
      </c>
      <c r="E111" s="19"/>
      <c r="F111" s="19">
        <f>F102*F94</f>
        <v>176.333</v>
      </c>
      <c r="G111" s="19"/>
      <c r="H111" s="19">
        <f>H102*H94</f>
        <v>167.819</v>
      </c>
      <c r="I111" s="19"/>
      <c r="J111" s="19">
        <f>J102*J94</f>
        <v>164.843</v>
      </c>
      <c r="K111" s="19"/>
      <c r="L111" s="19">
        <f>L102*L94</f>
        <v>163.708</v>
      </c>
      <c r="M111" s="19"/>
      <c r="N111" s="19">
        <f>N102*N94</f>
        <v>150.532</v>
      </c>
    </row>
    <row r="112" spans="2:14" ht="15">
      <c r="B112" t="s">
        <v>66</v>
      </c>
      <c r="D112" s="18">
        <f>ROUND(D68/D111,2)</f>
        <v>27.57</v>
      </c>
      <c r="F112" s="18">
        <f>ROUND(F68/F111,2)</f>
        <v>26.81</v>
      </c>
      <c r="H112" s="18">
        <f>ROUND(H68/H111,2)</f>
        <v>24.67</v>
      </c>
      <c r="J112" s="18">
        <f>ROUND(J68/J111,2)</f>
        <v>23.43</v>
      </c>
      <c r="L112" s="18">
        <f>ROUND(L68/L111,2)</f>
        <v>23.48</v>
      </c>
      <c r="N112" s="18">
        <f>ROUND(N68/N111,2)</f>
        <v>20.95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9.99609375" style="0" customWidth="1"/>
    <col min="11" max="11" width="3.77734375" style="0" customWidth="1"/>
    <col min="12" max="12" width="10.3359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8" t="str">
        <f>A54</f>
        <v>DTE ENERGY CO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43" t="str">
        <f>'Page 1'!A3:N3</f>
        <v>2001-2005, Inclusive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7" t="s">
        <v>18</v>
      </c>
      <c r="E6" s="47"/>
      <c r="F6" s="47"/>
      <c r="G6" s="47"/>
      <c r="H6" s="47"/>
      <c r="I6" s="47"/>
      <c r="J6" s="47"/>
      <c r="K6" s="47"/>
      <c r="L6" s="47"/>
    </row>
    <row r="7" ht="15">
      <c r="A7" t="s">
        <v>1</v>
      </c>
    </row>
    <row r="8" spans="2:12" ht="15">
      <c r="B8" t="s">
        <v>6</v>
      </c>
      <c r="D8" s="41">
        <f>D78+D79+D81-D103</f>
        <v>13903</v>
      </c>
      <c r="F8" s="41">
        <f>F78+F79+F81-F103</f>
        <v>13958</v>
      </c>
      <c r="H8" s="41">
        <f>H78+H79+H81-H103</f>
        <v>13719</v>
      </c>
      <c r="J8" s="41">
        <f>J78+J79+J81-J103</f>
        <v>13987</v>
      </c>
      <c r="L8" s="41">
        <f>L78+L79+L81-L103</f>
        <v>13101</v>
      </c>
    </row>
    <row r="9" spans="2:12" ht="15">
      <c r="B9" t="s">
        <v>5</v>
      </c>
      <c r="D9" s="12">
        <f>D80</f>
        <v>943</v>
      </c>
      <c r="F9" s="12">
        <f>F80</f>
        <v>403</v>
      </c>
      <c r="H9" s="12">
        <f>H80</f>
        <v>370</v>
      </c>
      <c r="J9" s="12">
        <f>J80</f>
        <v>414</v>
      </c>
      <c r="L9" s="12">
        <f>L80</f>
        <v>681</v>
      </c>
    </row>
    <row r="10" spans="2:12" ht="15.75" thickBot="1">
      <c r="B10" t="s">
        <v>7</v>
      </c>
      <c r="D10" s="13">
        <f>D8+D9</f>
        <v>14846</v>
      </c>
      <c r="F10" s="13">
        <f>F8+F9</f>
        <v>14361</v>
      </c>
      <c r="H10" s="13">
        <f>H8+H9</f>
        <v>14089</v>
      </c>
      <c r="J10" s="13">
        <f>J8+J9</f>
        <v>14401</v>
      </c>
      <c r="L10" s="13">
        <f>L8+L9</f>
        <v>13782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8" t="s">
        <v>101</v>
      </c>
      <c r="D13" s="36">
        <f>ROUND(AVERAGE(D108:D109)/D105,0)</f>
        <v>14</v>
      </c>
      <c r="E13" s="8" t="s">
        <v>3</v>
      </c>
      <c r="F13" s="36">
        <f>ROUND(AVERAGE(F108:F109)/F105,0)</f>
        <v>16</v>
      </c>
      <c r="G13" s="8" t="s">
        <v>3</v>
      </c>
      <c r="H13" s="36">
        <f>ROUND(AVERAGE(H108:H109)/H105,0)</f>
        <v>15</v>
      </c>
      <c r="I13" s="8" t="s">
        <v>3</v>
      </c>
      <c r="J13" s="36">
        <f>ROUND(AVERAGE(J108:J109)/J105,0)</f>
        <v>10</v>
      </c>
      <c r="K13" s="8" t="s">
        <v>3</v>
      </c>
      <c r="L13" s="36">
        <f>ROUND(AVERAGE(L108:L109)/L105,0)</f>
        <v>19</v>
      </c>
      <c r="M13" s="8" t="s">
        <v>3</v>
      </c>
      <c r="N13" s="37">
        <f>AVERAGE(D13,F13,H13,J13,L13)</f>
        <v>14.8</v>
      </c>
      <c r="O13" s="8" t="s">
        <v>3</v>
      </c>
    </row>
    <row r="14" spans="2:14" ht="15">
      <c r="B14" t="s">
        <v>20</v>
      </c>
      <c r="D14" s="3">
        <f>ROUND(AVERAGE(D108:D109)/AVERAGE(D112,F112),3)</f>
        <v>1.395</v>
      </c>
      <c r="E14" s="3"/>
      <c r="F14" s="3">
        <f>ROUND(AVERAGE(F108:F109)/AVERAGE(F112,H112),3)</f>
        <v>1.319</v>
      </c>
      <c r="G14" s="3"/>
      <c r="H14" s="3">
        <f>ROUND(AVERAGE(H108:H109)/AVERAGE(H112,J112),3)</f>
        <v>1.424</v>
      </c>
      <c r="I14" s="3"/>
      <c r="J14" s="3">
        <f>ROUND(AVERAGE(J108:J109)/AVERAGE(J112,L112),3)</f>
        <v>1.449</v>
      </c>
      <c r="K14" s="3"/>
      <c r="L14" s="3">
        <f>ROUND(AVERAGE(L108:L109)/AVERAGE(L112,N112),3)</f>
        <v>1.417</v>
      </c>
      <c r="M14" s="3"/>
      <c r="N14" s="6">
        <f>AVERAGE(D14,F14,H14,J14,L14)</f>
        <v>1.4007999999999998</v>
      </c>
    </row>
    <row r="15" spans="2:14" ht="15">
      <c r="B15" t="s">
        <v>9</v>
      </c>
      <c r="D15" s="3">
        <f>ROUND(D106/AVERAGE(D108:D109),3)</f>
        <v>0.046</v>
      </c>
      <c r="E15" s="3"/>
      <c r="F15" s="3">
        <f>ROUND(F106/AVERAGE(F108:F109),3)</f>
        <v>0.049</v>
      </c>
      <c r="G15" s="3"/>
      <c r="H15" s="3">
        <f>ROUND(H106/AVERAGE(H108:H109),3)</f>
        <v>0.049</v>
      </c>
      <c r="I15" s="3"/>
      <c r="J15" s="3">
        <f>ROUND(J106/AVERAGE(J108:J109),3)</f>
        <v>0.051</v>
      </c>
      <c r="K15" s="3"/>
      <c r="L15" s="3">
        <f>ROUND(L106/AVERAGE(L108:L109),3)</f>
        <v>0.051</v>
      </c>
      <c r="M15" s="3"/>
      <c r="N15" s="6">
        <f>AVERAGE(D15,F15,H15,J15,L15)</f>
        <v>0.0492</v>
      </c>
    </row>
    <row r="16" spans="2:14" ht="15">
      <c r="B16" t="s">
        <v>10</v>
      </c>
      <c r="D16" s="3">
        <f>ROUND(D96/D66,3)</f>
        <v>0.63</v>
      </c>
      <c r="E16" s="3"/>
      <c r="F16" s="3">
        <f>ROUND(F96/F66,3)</f>
        <v>0.806</v>
      </c>
      <c r="G16" s="3"/>
      <c r="H16" s="3">
        <f>ROUND(H96/H66,3)</f>
        <v>0.725</v>
      </c>
      <c r="I16" s="3"/>
      <c r="J16" s="3">
        <f>ROUND(J96/J66,3)</f>
        <v>0.54</v>
      </c>
      <c r="K16" s="3"/>
      <c r="L16" s="3">
        <f>ROUND(L96/L66,3)</f>
        <v>0.985</v>
      </c>
      <c r="M16" s="3"/>
      <c r="N16" s="6">
        <f>AVERAGE(D16,F16,H16,J16,L16)</f>
        <v>0.7372</v>
      </c>
    </row>
    <row r="18" ht="15">
      <c r="A18" t="s">
        <v>2</v>
      </c>
    </row>
    <row r="19" ht="15">
      <c r="B19" t="s">
        <v>11</v>
      </c>
    </row>
    <row r="20" spans="2:14" ht="15">
      <c r="B20" s="38" t="s">
        <v>107</v>
      </c>
      <c r="D20" s="3">
        <f>ROUND((+D76+D79)/D8,3)</f>
        <v>0.559</v>
      </c>
      <c r="E20" s="3"/>
      <c r="F20" s="3">
        <f>ROUND((+F76+F79)/F8,3)</f>
        <v>0.582</v>
      </c>
      <c r="G20" s="3"/>
      <c r="H20" s="3">
        <f>ROUND((+H76+H79)/H8,3)</f>
        <v>0.594</v>
      </c>
      <c r="I20" s="3"/>
      <c r="J20" s="3">
        <f>ROUND((+J76+J79)/J8,3)</f>
        <v>0.629</v>
      </c>
      <c r="K20" s="3"/>
      <c r="L20" s="3">
        <f>ROUND((+L76+L79)/L8,3)</f>
        <v>0.645</v>
      </c>
      <c r="M20" s="3"/>
      <c r="N20" s="6">
        <f>AVERAGE(D20,F20,H20,J20,L20)</f>
        <v>0.6018</v>
      </c>
    </row>
    <row r="21" spans="2:14" ht="15">
      <c r="B21" s="38" t="s">
        <v>108</v>
      </c>
      <c r="D21" s="3">
        <f>ROUND((SUM(D69:D75)+D81)/D8,3)</f>
        <v>0.007</v>
      </c>
      <c r="E21" s="3"/>
      <c r="F21" s="3">
        <f>ROUND((SUM(F69:F75)+F81)/F8,3)</f>
        <v>0.009</v>
      </c>
      <c r="G21" s="3"/>
      <c r="H21" s="3">
        <f>ROUND((SUM(H69:H75)+H81)/H8,3)</f>
        <v>0.011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0.0054</v>
      </c>
    </row>
    <row r="22" spans="2:14" ht="18">
      <c r="B22" s="39" t="s">
        <v>109</v>
      </c>
      <c r="D22" s="4">
        <f>ROUND((D68-D103)/D8,3)</f>
        <v>0.434</v>
      </c>
      <c r="E22" s="3"/>
      <c r="F22" s="4">
        <f>ROUND((F68-F103)/F8,3)</f>
        <v>0.409</v>
      </c>
      <c r="G22" s="3"/>
      <c r="H22" s="4">
        <f>ROUND((H68-H103)/H8,3)</f>
        <v>0.395</v>
      </c>
      <c r="I22" s="3"/>
      <c r="J22" s="4">
        <f>ROUND((J68-J103)/J8,3)</f>
        <v>0.371</v>
      </c>
      <c r="K22" s="3"/>
      <c r="L22" s="4">
        <f>ROUND((L68-L103)/L8,3)</f>
        <v>0.355</v>
      </c>
      <c r="M22" s="3"/>
      <c r="N22" s="9">
        <f>AVERAGE(D22,F22,H22,J22,L22)</f>
        <v>0.3928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8" t="s">
        <v>110</v>
      </c>
      <c r="D25" s="3">
        <f>ROUND((+D76+D79+D80)/D10,3)</f>
        <v>0.587</v>
      </c>
      <c r="E25" s="3"/>
      <c r="F25" s="3">
        <f>ROUND((+F76+F79+F80)/F10,3)</f>
        <v>0.593</v>
      </c>
      <c r="G25" s="3"/>
      <c r="H25" s="3">
        <f>ROUND((+H76+H79+H80)/H10,3)</f>
        <v>0.604</v>
      </c>
      <c r="I25" s="3"/>
      <c r="J25" s="3">
        <f>ROUND((+J76+J79+J80)/J10,3)</f>
        <v>0.64</v>
      </c>
      <c r="K25" s="3"/>
      <c r="L25" s="3">
        <f>ROUND((+L76+L79+L80)/L10,3)</f>
        <v>0.662</v>
      </c>
      <c r="M25" s="3"/>
      <c r="N25" s="6">
        <f>AVERAGE(D25,F25,H25,J25,L25)</f>
        <v>0.6172</v>
      </c>
    </row>
    <row r="26" spans="2:14" ht="15">
      <c r="B26" s="38" t="s">
        <v>108</v>
      </c>
      <c r="D26" s="3">
        <f>ROUND((SUM(D69:D75)+D81)/D10,3)</f>
        <v>0.006</v>
      </c>
      <c r="E26" s="3"/>
      <c r="F26" s="3">
        <f>ROUND((SUM(F69:F75)+F81)/F10,3)</f>
        <v>0.009</v>
      </c>
      <c r="G26" s="3"/>
      <c r="H26" s="3">
        <f>ROUND((SUM(H69:H75)+H81)/H10,3)</f>
        <v>0.011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0.0052</v>
      </c>
    </row>
    <row r="27" spans="2:14" ht="18">
      <c r="B27" s="39" t="s">
        <v>109</v>
      </c>
      <c r="D27" s="4">
        <f>ROUND((D68-D103)/D10,3)</f>
        <v>0.407</v>
      </c>
      <c r="E27" s="3"/>
      <c r="F27" s="4">
        <f>ROUND((F68-F103)/F10,3)</f>
        <v>0.397</v>
      </c>
      <c r="G27" s="3"/>
      <c r="H27" s="4">
        <f>ROUND((H68-H103)/H10,3)</f>
        <v>0.384</v>
      </c>
      <c r="I27" s="3"/>
      <c r="J27" s="4">
        <f>ROUND((J68-J103)/J10,3)</f>
        <v>0.36</v>
      </c>
      <c r="K27" s="3"/>
      <c r="L27" s="4">
        <f>ROUND((L68-L103)/L10,3)</f>
        <v>0.338</v>
      </c>
      <c r="M27" s="3"/>
      <c r="N27" s="9">
        <f>AVERAGE(D27,F27,H27,J27,L27)</f>
        <v>0.37720000000000004</v>
      </c>
    </row>
    <row r="28" spans="4:14" ht="15.75" thickBot="1">
      <c r="D28" s="5">
        <f>SUM(D25:D27)</f>
        <v>1</v>
      </c>
      <c r="E28" s="3"/>
      <c r="F28" s="5">
        <f>SUM(F25:F27)</f>
        <v>0.999</v>
      </c>
      <c r="G28" s="3"/>
      <c r="H28" s="5">
        <f>SUM(H25:H27)</f>
        <v>0.999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0.9996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40" t="s">
        <v>111</v>
      </c>
      <c r="D30" s="3">
        <f>ROUND(+D66/(((D68-D103)+(F68-F103))/2),3)</f>
        <v>0.098</v>
      </c>
      <c r="E30" s="3"/>
      <c r="F30" s="3">
        <f>ROUND(+F66/(((F68-F103)+(H68-H103))/2),3)</f>
        <v>0.08</v>
      </c>
      <c r="G30" s="3"/>
      <c r="H30" s="3">
        <f>ROUND(+H66/(((H68-H103)+(J68-J103))/2),3)</f>
        <v>0.091</v>
      </c>
      <c r="I30" s="3"/>
      <c r="J30" s="3">
        <f>ROUND(+J66/(((J68-J103)+(L68-L103))/2),3)</f>
        <v>0.128</v>
      </c>
      <c r="K30" s="3"/>
      <c r="L30" s="3">
        <f>ROUND(+L66/(((L68-L103)+(N68))/2),3)</f>
        <v>0.076</v>
      </c>
      <c r="M30" s="3"/>
      <c r="N30" s="6">
        <f>AVERAGE(D30,F30,H30,J30,L30)</f>
        <v>0.0946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40" t="s">
        <v>112</v>
      </c>
      <c r="D32" s="3">
        <f>ROUND((+D58-D57)/D56,3)</f>
        <v>0.895</v>
      </c>
      <c r="E32" s="3"/>
      <c r="F32" s="3">
        <f>ROUND((+F58-F57)/F56,3)</f>
        <v>0.881</v>
      </c>
      <c r="G32" s="3"/>
      <c r="H32" s="3">
        <f>ROUND((+H58-H57)/H56,3)</f>
        <v>0.894</v>
      </c>
      <c r="I32" s="3"/>
      <c r="J32" s="3">
        <f>ROUND((+J58-J57)/J56,3)</f>
        <v>0.836</v>
      </c>
      <c r="K32" s="3"/>
      <c r="L32" s="3">
        <f>ROUND((+L58-L57)/L56,3)</f>
        <v>0.911</v>
      </c>
      <c r="M32" s="3"/>
      <c r="N32" s="6">
        <f>AVERAGE(D32,F32,H32,J32,L32)</f>
        <v>0.8834</v>
      </c>
    </row>
    <row r="34" ht="18">
      <c r="A34" s="40" t="s">
        <v>113</v>
      </c>
    </row>
    <row r="35" spans="2:15" ht="15">
      <c r="B35" t="s">
        <v>13</v>
      </c>
      <c r="D35" s="8">
        <f>ROUND(((+D66+D65+D64+D63+D61+D59+D57)/D61),2)</f>
        <v>2.5</v>
      </c>
      <c r="E35" s="8" t="s">
        <v>3</v>
      </c>
      <c r="F35" s="8">
        <f>ROUND(((+F66+F65+F64+F63+F61+F59+F57)/F61),2)</f>
        <v>2.17</v>
      </c>
      <c r="G35" s="8" t="s">
        <v>3</v>
      </c>
      <c r="H35" s="8">
        <f>ROUND(((+H66+H65+H64+H63+H61+H59+H57)/H61),2)</f>
        <v>1.65</v>
      </c>
      <c r="I35" s="8" t="s">
        <v>3</v>
      </c>
      <c r="J35" s="8">
        <f>ROUND(((+J66+J65+J64+J63+J61+J59+J57)/J61),2)</f>
        <v>2</v>
      </c>
      <c r="K35" s="8" t="s">
        <v>3</v>
      </c>
      <c r="L35" s="8">
        <f>ROUND(((+L66+L65+L64+L63+L61+L59+L57)/L61),2)</f>
        <v>1.47</v>
      </c>
      <c r="M35" s="8" t="s">
        <v>3</v>
      </c>
      <c r="N35" s="31">
        <f>AVERAGE(D35,F35,H35,J35,L35)</f>
        <v>1.9580000000000002</v>
      </c>
      <c r="O35" t="s">
        <v>3</v>
      </c>
    </row>
    <row r="36" spans="2:15" ht="15">
      <c r="B36" t="s">
        <v>21</v>
      </c>
      <c r="D36" s="8">
        <f>ROUND(((+D66+D65+D64+D63+D61)/(D61)),2)</f>
        <v>2.11</v>
      </c>
      <c r="E36" s="8" t="s">
        <v>3</v>
      </c>
      <c r="F36" s="8">
        <f>ROUND(((+F66+F65+F64+F63+F61)/(F61)),2)</f>
        <v>1.86</v>
      </c>
      <c r="G36" s="8" t="s">
        <v>3</v>
      </c>
      <c r="H36" s="8">
        <f>ROUND(((+H66+H65+H64+H63+H61)/(H61)),2)</f>
        <v>1.88</v>
      </c>
      <c r="I36" s="8" t="s">
        <v>3</v>
      </c>
      <c r="J36" s="8">
        <f>ROUND(((+J66+J65+J64+J63+J61)/(J61)),2)</f>
        <v>2.1</v>
      </c>
      <c r="K36" s="8" t="s">
        <v>3</v>
      </c>
      <c r="L36" s="8">
        <f>ROUND(((+L66+L65+L64+L63+L61)/(L61)),2)</f>
        <v>1.7</v>
      </c>
      <c r="M36" s="8" t="s">
        <v>3</v>
      </c>
      <c r="N36" s="31">
        <f>AVERAGE(D36,F36,H36,J36,L36)</f>
        <v>1.9299999999999997</v>
      </c>
      <c r="O36" t="s">
        <v>3</v>
      </c>
    </row>
    <row r="37" spans="2:15" ht="15">
      <c r="B37" t="s">
        <v>14</v>
      </c>
      <c r="D37" s="8">
        <f>ROUND(((+D66+D65+D64+D63+D61)/(D61+D63+D64+D65)),2)</f>
        <v>2.11</v>
      </c>
      <c r="E37" s="8" t="s">
        <v>3</v>
      </c>
      <c r="F37" s="8">
        <f>ROUND(((+F66+F65+F64+F63+F61)/(F61+F63+F64+F65)),2)</f>
        <v>1.86</v>
      </c>
      <c r="G37" s="8" t="s">
        <v>3</v>
      </c>
      <c r="H37" s="8">
        <f>ROUND(((+H66+H65+H64+H63+H61)/(H61+H63+H64+H65)),2)</f>
        <v>1.88</v>
      </c>
      <c r="I37" s="8" t="s">
        <v>3</v>
      </c>
      <c r="J37" s="8">
        <f>ROUND(((+J66+J65+J64+J63+J61)/(J61+J63+J64+J65)),2)</f>
        <v>2.1</v>
      </c>
      <c r="K37" s="8" t="s">
        <v>3</v>
      </c>
      <c r="L37" s="8">
        <f>ROUND(((+L66+L65+L64+L63+L61)/(L61+L63+L64+L65)),2)</f>
        <v>1.7</v>
      </c>
      <c r="M37" s="8" t="s">
        <v>3</v>
      </c>
      <c r="N37" s="31">
        <f>AVERAGE(D37,F37,H37,J37,L37)</f>
        <v>1.9299999999999997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40" t="s">
        <v>114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2.5</v>
      </c>
      <c r="E40" s="8" t="s">
        <v>3</v>
      </c>
      <c r="F40" s="8">
        <f>ROUND(((+F66+F65+F64+F63-F62+F61+F59+F57)/F61),2)</f>
        <v>2.17</v>
      </c>
      <c r="G40" s="8" t="s">
        <v>3</v>
      </c>
      <c r="H40" s="8">
        <f>ROUND(((+H66+H65+H64+H63-H62+H61+H59+H57)/H61),2)</f>
        <v>1.65</v>
      </c>
      <c r="I40" s="8" t="s">
        <v>3</v>
      </c>
      <c r="J40" s="8">
        <f>ROUND(((+J66+J65+J64+J63-J62+J61+J59+J57)/J61),2)</f>
        <v>2</v>
      </c>
      <c r="K40" s="8" t="s">
        <v>3</v>
      </c>
      <c r="L40" s="8">
        <f>ROUND(((+L66+L65+L64+L63-L62+L61+L59+L57)/L61),2)</f>
        <v>1.47</v>
      </c>
      <c r="M40" s="8" t="s">
        <v>3</v>
      </c>
      <c r="N40" s="31">
        <f>AVERAGE(D40,F40,H40,J40,L40)</f>
        <v>1.9580000000000002</v>
      </c>
      <c r="O40" t="s">
        <v>3</v>
      </c>
    </row>
    <row r="41" spans="2:15" ht="15">
      <c r="B41" t="s">
        <v>21</v>
      </c>
      <c r="D41" s="8">
        <f>ROUND(((+D66+D65+D64+D63-D62+D61)/D61),2)</f>
        <v>2.11</v>
      </c>
      <c r="E41" s="8" t="s">
        <v>3</v>
      </c>
      <c r="F41" s="8">
        <f>ROUND(((+F66+F65+F64+F63-F62+F61)/F61),2)</f>
        <v>1.86</v>
      </c>
      <c r="G41" s="8" t="s">
        <v>3</v>
      </c>
      <c r="H41" s="8">
        <f>ROUND(((+H66+H65+H64+H63-H62+H61)/H61),2)</f>
        <v>1.88</v>
      </c>
      <c r="I41" s="8" t="s">
        <v>3</v>
      </c>
      <c r="J41" s="8">
        <f>ROUND(((+J66+J65+J64+J63-J62+J61)/J61),2)</f>
        <v>2.1</v>
      </c>
      <c r="K41" s="8" t="s">
        <v>3</v>
      </c>
      <c r="L41" s="8">
        <f>ROUND(((+L66+L65+L64+L63-L62+L61)/L61),2)</f>
        <v>1.7</v>
      </c>
      <c r="M41" s="8" t="s">
        <v>3</v>
      </c>
      <c r="N41" s="31">
        <f>AVERAGE(D41,F41,H41,J41,L41)</f>
        <v>1.9299999999999997</v>
      </c>
      <c r="O41" t="s">
        <v>3</v>
      </c>
    </row>
    <row r="42" spans="2:15" ht="15">
      <c r="B42" t="s">
        <v>14</v>
      </c>
      <c r="D42" s="8">
        <f>ROUND(((+D66+D65+D64+D63-D62+D61)/(D61+D63+D64+D65)),2)</f>
        <v>2.11</v>
      </c>
      <c r="E42" s="8" t="s">
        <v>3</v>
      </c>
      <c r="F42" s="8">
        <f>ROUND(((+F66+F65+F64+F63-F62+F61)/(F61+F63+F64+F65)),2)</f>
        <v>1.86</v>
      </c>
      <c r="G42" s="8" t="s">
        <v>3</v>
      </c>
      <c r="H42" s="8">
        <f>ROUND(((+H66+H65+H64+H63-H62+H61)/(H61+H63+H64+H65)),2)</f>
        <v>1.88</v>
      </c>
      <c r="I42" s="8" t="s">
        <v>3</v>
      </c>
      <c r="J42" s="8">
        <f>ROUND(((+J66+J65+J64+J63-J62+J61)/(J61+J63+J64+J65)),2)</f>
        <v>2.1</v>
      </c>
      <c r="K42" s="8" t="s">
        <v>3</v>
      </c>
      <c r="L42" s="8">
        <f>ROUND(((+L66+L65+L64+L63-L62+L61)/(L61+L63+L64+L65)),2)</f>
        <v>1.7</v>
      </c>
      <c r="M42" s="8" t="s">
        <v>3</v>
      </c>
      <c r="N42" s="31">
        <f>AVERAGE(D42,F42,H42,J42,L42)</f>
        <v>1.9299999999999997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21">
        <f>ROUND((D57+D59)/(D57+D59+D66+D63+D64+D65),3)</f>
        <v>0.26</v>
      </c>
      <c r="E46" s="22"/>
      <c r="F46" s="21">
        <f>ROUND((F57+F59)/(F57+F59+F66+F63+F64+F65),3)</f>
        <v>0.271</v>
      </c>
      <c r="G46" s="22"/>
      <c r="H46" s="21">
        <f>ROUND((H57+H59)/(H57+H59+H66+H63+H64+H65),3)</f>
        <v>-0.345</v>
      </c>
      <c r="I46" s="22"/>
      <c r="J46" s="21">
        <f>ROUND((J57+J59)/(J57+J59+J66+J63+J64+J65),3)</f>
        <v>-0.103</v>
      </c>
      <c r="K46" s="22"/>
      <c r="L46" s="21">
        <f>ROUND((L57+L59)/(L57+L59+L66+L63+L64+L65),3)</f>
        <v>-0.502</v>
      </c>
      <c r="N46" s="6">
        <f t="shared" si="0"/>
        <v>-0.08379999999999999</v>
      </c>
    </row>
    <row r="47" spans="2:14" ht="18">
      <c r="B47" s="40" t="s">
        <v>115</v>
      </c>
      <c r="D47" s="14">
        <f>ROUND(((+D82+D83+D84+D85+D86-D87+D88-D90-D91)/(+D89-D87)),3)</f>
        <v>1.12</v>
      </c>
      <c r="E47" s="15"/>
      <c r="F47" s="14">
        <f>ROUND(((+F82+F83+F84+F85+F86-F87+F88-F90-F91)/(+F89-F87)),3)</f>
        <v>0.973</v>
      </c>
      <c r="G47" s="15"/>
      <c r="H47" s="14">
        <f>ROUND(((+H82+H83+H84+H85+H86-H87+H88-H90-H91)/(+H89-H87)),3)</f>
        <v>0.788</v>
      </c>
      <c r="I47" s="15"/>
      <c r="J47" s="14">
        <f>ROUND(((+J82+J83+J84+J85+J86-J87+J88-J90-J91)/(+J89-J87)),3)</f>
        <v>0.859</v>
      </c>
      <c r="K47" s="15"/>
      <c r="L47" s="14">
        <f>ROUND(((+L82+L83+L84+L85+L86-L87+L88-L90-L91)/(+L89-L87)),3)</f>
        <v>0.919</v>
      </c>
      <c r="N47" s="6">
        <f t="shared" si="0"/>
        <v>0.9318000000000002</v>
      </c>
    </row>
    <row r="48" spans="2:14" ht="18">
      <c r="B48" s="40" t="s">
        <v>116</v>
      </c>
      <c r="D48" s="14">
        <f>ROUND(((+D82+D83+D84+D85+D86-D87+D88)/(AVERAGE(D76,F76)+AVERAGE(D79,F79)+AVERAGE(D80,F80))),3)</f>
        <v>0.18</v>
      </c>
      <c r="E48" s="15"/>
      <c r="F48" s="14">
        <f>ROUND(((+F82+F83+F84+F85+F86-F87+F88)/(AVERAGE(F76,H76)+AVERAGE(F79,H79)+AVERAGE(F80,H80))),3)</f>
        <v>0.145</v>
      </c>
      <c r="G48" s="15"/>
      <c r="H48" s="14">
        <f>ROUND(((+H82+H83+H84+H85+H86-H87+H88)/(AVERAGE(H76,J76)+AVERAGE(H79,J79)+AVERAGE(H80,J80))),3)</f>
        <v>0.106</v>
      </c>
      <c r="I48" s="15"/>
      <c r="J48" s="14">
        <f>ROUND(((+J82+J83+J84+J85+J86-J87+J88)/(AVERAGE(J76,L76)+AVERAGE(J79,L79)+AVERAGE(J80,L80))),3)</f>
        <v>0.129</v>
      </c>
      <c r="K48" s="15"/>
      <c r="L48" s="14">
        <f>ROUND(((+L82+L83+L84+L85+L86-L87+L88)/(AVERAGE(L76,N76)+AVERAGE(L79,N79)+AVERAGE(L80,N80))),3)</f>
        <v>0.191</v>
      </c>
      <c r="N48" s="6">
        <f t="shared" si="0"/>
        <v>0.15019999999999997</v>
      </c>
    </row>
    <row r="49" spans="2:15" ht="18">
      <c r="B49" s="40" t="s">
        <v>117</v>
      </c>
      <c r="D49" s="32">
        <f>ROUND(((+D82+D83+D84+D85+D86-D87+D88+D92)/D61),2)</f>
        <v>3.99</v>
      </c>
      <c r="E49" t="s">
        <v>3</v>
      </c>
      <c r="F49" s="32">
        <f>ROUND(((+F82+F83+F84+F85+F86-F87+F88+F92)/F61),2)</f>
        <v>3.38</v>
      </c>
      <c r="G49" t="s">
        <v>3</v>
      </c>
      <c r="H49" s="32">
        <f>ROUND(((+H82+H83+H84+H85+H86-H87+H88+H92)/H61),2)</f>
        <v>2.73</v>
      </c>
      <c r="I49" t="s">
        <v>3</v>
      </c>
      <c r="J49" s="32">
        <f>ROUND(((+J82+J83+J84+J85+J86-J87+J88+J92)/J61),2)</f>
        <v>3.03</v>
      </c>
      <c r="K49" t="s">
        <v>3</v>
      </c>
      <c r="L49" s="32">
        <f>ROUND(((+L82+L83+L84+L85+L86-L87+L88+L92)/L61),2)</f>
        <v>3.72</v>
      </c>
      <c r="M49" t="s">
        <v>3</v>
      </c>
      <c r="N49" s="33">
        <f t="shared" si="0"/>
        <v>3.3699999999999997</v>
      </c>
      <c r="O49" t="s">
        <v>3</v>
      </c>
    </row>
    <row r="50" spans="2:15" ht="18">
      <c r="B50" s="40" t="s">
        <v>118</v>
      </c>
      <c r="D50" s="32">
        <f>ROUND(((+D82+D83+D84+D85+D86-D87+D88-D91)/+D90),2)</f>
        <v>4.31</v>
      </c>
      <c r="E50" t="s">
        <v>3</v>
      </c>
      <c r="F50" s="32">
        <f>ROUND(((+F82+F83+F84+F85+F86-F87+F88-F91)/+F90),2)</f>
        <v>3.49</v>
      </c>
      <c r="G50" t="s">
        <v>3</v>
      </c>
      <c r="H50" s="32">
        <f>ROUND(((+H82+H83+H84+H85+H86-H87+H88-H91)/+H90),2)</f>
        <v>2.71</v>
      </c>
      <c r="I50" t="s">
        <v>3</v>
      </c>
      <c r="J50" s="32">
        <f>ROUND(((+J82+J83+J84+J85+J86-J87+J88-J91)/+J90),2)</f>
        <v>3.5</v>
      </c>
      <c r="K50" t="s">
        <v>3</v>
      </c>
      <c r="L50" s="32">
        <f>ROUND(((+L82+L83+L84+L85+L86-L87+L88-L91)/+L90),2)</f>
        <v>4.1</v>
      </c>
      <c r="M50" t="s">
        <v>3</v>
      </c>
      <c r="N50" s="33">
        <f t="shared" si="0"/>
        <v>3.622</v>
      </c>
      <c r="O50" t="s">
        <v>3</v>
      </c>
    </row>
    <row r="52" ht="15">
      <c r="A52" t="s">
        <v>4</v>
      </c>
    </row>
    <row r="54" spans="1:14" ht="15.75">
      <c r="A54" s="23" t="s">
        <v>79</v>
      </c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>
      <c r="A55" s="24"/>
      <c r="B55" s="24"/>
      <c r="C55" s="24"/>
      <c r="D55" s="25">
        <v>2005</v>
      </c>
      <c r="E55" s="23"/>
      <c r="F55" s="25">
        <v>2004</v>
      </c>
      <c r="G55" s="23"/>
      <c r="H55" s="25">
        <v>2003</v>
      </c>
      <c r="I55" s="23"/>
      <c r="J55" s="25">
        <v>2002</v>
      </c>
      <c r="K55" s="23"/>
      <c r="L55" s="25">
        <v>2001</v>
      </c>
      <c r="M55" s="23"/>
      <c r="N55" s="25">
        <v>2000</v>
      </c>
    </row>
    <row r="56" spans="1:14" ht="15">
      <c r="A56" s="24" t="s">
        <v>22</v>
      </c>
      <c r="B56" s="24"/>
      <c r="C56" s="24"/>
      <c r="D56" s="26">
        <v>9022</v>
      </c>
      <c r="E56" s="26"/>
      <c r="F56" s="26">
        <v>7114</v>
      </c>
      <c r="G56" s="26"/>
      <c r="H56" s="26">
        <v>7041</v>
      </c>
      <c r="I56" s="26"/>
      <c r="J56" s="26">
        <v>6749</v>
      </c>
      <c r="K56" s="26"/>
      <c r="L56" s="26">
        <v>7849</v>
      </c>
      <c r="M56" s="26"/>
      <c r="N56" s="26">
        <v>5597</v>
      </c>
    </row>
    <row r="57" spans="1:14" ht="15">
      <c r="A57" s="24" t="s">
        <v>23</v>
      </c>
      <c r="B57" s="24"/>
      <c r="C57" s="24"/>
      <c r="D57" s="26">
        <v>202</v>
      </c>
      <c r="E57" s="26"/>
      <c r="F57" s="26">
        <v>165</v>
      </c>
      <c r="G57" s="26"/>
      <c r="H57" s="26">
        <v>-123</v>
      </c>
      <c r="I57" s="26"/>
      <c r="J57" s="26">
        <v>-59</v>
      </c>
      <c r="K57" s="26"/>
      <c r="L57" s="26">
        <v>-110</v>
      </c>
      <c r="M57" s="26"/>
      <c r="N57" s="26">
        <v>9</v>
      </c>
    </row>
    <row r="58" spans="1:14" ht="15">
      <c r="A58" s="24" t="s">
        <v>24</v>
      </c>
      <c r="B58" s="24"/>
      <c r="C58" s="24"/>
      <c r="D58" s="26">
        <v>8278</v>
      </c>
      <c r="E58" s="26"/>
      <c r="F58" s="26">
        <v>6433</v>
      </c>
      <c r="G58" s="26"/>
      <c r="H58" s="26">
        <v>6171</v>
      </c>
      <c r="I58" s="26"/>
      <c r="J58" s="26">
        <v>5585</v>
      </c>
      <c r="K58" s="26"/>
      <c r="L58" s="26">
        <v>7043</v>
      </c>
      <c r="M58" s="26"/>
      <c r="N58" s="26">
        <v>4776</v>
      </c>
    </row>
    <row r="59" spans="1:14" ht="15">
      <c r="A59" s="24" t="s">
        <v>25</v>
      </c>
      <c r="B59" s="24"/>
      <c r="C59" s="24"/>
      <c r="D59" s="26">
        <v>0</v>
      </c>
      <c r="E59" s="26"/>
      <c r="F59" s="26">
        <v>0</v>
      </c>
      <c r="G59" s="26"/>
      <c r="H59" s="26">
        <v>0</v>
      </c>
      <c r="I59" s="26"/>
      <c r="J59" s="26">
        <v>0</v>
      </c>
      <c r="K59" s="26"/>
      <c r="L59" s="26">
        <v>0</v>
      </c>
      <c r="M59" s="26"/>
      <c r="N59" s="26">
        <v>0</v>
      </c>
    </row>
    <row r="60" spans="1:14" ht="15">
      <c r="A60" s="24" t="s">
        <v>26</v>
      </c>
      <c r="B60" s="24"/>
      <c r="C60" s="24"/>
      <c r="D60" s="26">
        <v>814</v>
      </c>
      <c r="E60" s="26"/>
      <c r="F60" s="26">
        <v>749</v>
      </c>
      <c r="G60" s="26"/>
      <c r="H60" s="26">
        <v>935</v>
      </c>
      <c r="I60" s="26"/>
      <c r="J60" s="26">
        <v>1205</v>
      </c>
      <c r="K60" s="26"/>
      <c r="L60" s="26">
        <v>797</v>
      </c>
      <c r="M60" s="26"/>
      <c r="N60" s="26">
        <v>804</v>
      </c>
    </row>
    <row r="61" spans="1:14" ht="15">
      <c r="A61" s="24" t="s">
        <v>27</v>
      </c>
      <c r="B61" s="24"/>
      <c r="C61" s="24"/>
      <c r="D61" s="26">
        <v>519</v>
      </c>
      <c r="E61" s="26"/>
      <c r="F61" s="26">
        <v>518</v>
      </c>
      <c r="G61" s="26"/>
      <c r="H61" s="26">
        <v>546</v>
      </c>
      <c r="I61" s="26"/>
      <c r="J61" s="26">
        <v>573</v>
      </c>
      <c r="K61" s="26"/>
      <c r="L61" s="26">
        <v>468</v>
      </c>
      <c r="M61" s="26"/>
      <c r="N61" s="26">
        <v>336</v>
      </c>
    </row>
    <row r="62" spans="1:14" ht="15">
      <c r="A62" s="24" t="s">
        <v>28</v>
      </c>
      <c r="B62" s="24"/>
      <c r="C62" s="24"/>
      <c r="D62" s="26">
        <v>0</v>
      </c>
      <c r="E62" s="26"/>
      <c r="F62" s="26">
        <v>0</v>
      </c>
      <c r="G62" s="26"/>
      <c r="H62" s="26">
        <v>0</v>
      </c>
      <c r="I62" s="26"/>
      <c r="J62" s="26">
        <v>0</v>
      </c>
      <c r="K62" s="26"/>
      <c r="L62" s="26">
        <v>0</v>
      </c>
      <c r="M62" s="26"/>
      <c r="N62" s="26">
        <v>0</v>
      </c>
    </row>
    <row r="63" spans="1:14" ht="15">
      <c r="A63" s="24" t="s">
        <v>29</v>
      </c>
      <c r="B63" s="24"/>
      <c r="C63" s="24"/>
      <c r="D63" s="26">
        <v>0</v>
      </c>
      <c r="E63" s="26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6">
        <v>0</v>
      </c>
    </row>
    <row r="64" spans="1:14" ht="15">
      <c r="A64" s="24" t="s">
        <v>30</v>
      </c>
      <c r="B64" s="24"/>
      <c r="C64" s="24"/>
      <c r="D64" s="26">
        <v>0</v>
      </c>
      <c r="E64" s="26"/>
      <c r="F64" s="26">
        <v>0</v>
      </c>
      <c r="G64" s="26"/>
      <c r="H64" s="26">
        <v>0</v>
      </c>
      <c r="I64" s="26"/>
      <c r="J64" s="26">
        <v>0</v>
      </c>
      <c r="K64" s="26"/>
      <c r="L64" s="26">
        <v>0</v>
      </c>
      <c r="M64" s="26"/>
      <c r="N64" s="26">
        <v>0</v>
      </c>
    </row>
    <row r="65" spans="1:14" ht="15">
      <c r="A65" s="24" t="s">
        <v>31</v>
      </c>
      <c r="B65" s="24"/>
      <c r="C65" s="24"/>
      <c r="D65" s="26">
        <v>0</v>
      </c>
      <c r="E65" s="26"/>
      <c r="F65" s="26">
        <v>0</v>
      </c>
      <c r="G65" s="26"/>
      <c r="H65" s="26">
        <v>0</v>
      </c>
      <c r="I65" s="26"/>
      <c r="J65" s="26">
        <v>0</v>
      </c>
      <c r="K65" s="26"/>
      <c r="L65" s="26">
        <v>0</v>
      </c>
      <c r="M65" s="26"/>
      <c r="N65" s="26">
        <v>0</v>
      </c>
    </row>
    <row r="66" spans="1:14" ht="15">
      <c r="A66" s="24" t="s">
        <v>32</v>
      </c>
      <c r="B66" s="24"/>
      <c r="C66" s="24"/>
      <c r="D66" s="26">
        <v>576</v>
      </c>
      <c r="E66" s="26"/>
      <c r="F66" s="26">
        <v>443</v>
      </c>
      <c r="G66" s="26"/>
      <c r="H66" s="26">
        <v>480</v>
      </c>
      <c r="I66" s="26"/>
      <c r="J66" s="26">
        <v>632</v>
      </c>
      <c r="K66" s="26"/>
      <c r="L66" s="26">
        <v>329</v>
      </c>
      <c r="M66" s="26"/>
      <c r="N66" s="26">
        <v>468</v>
      </c>
    </row>
    <row r="67" spans="1:14" ht="15">
      <c r="A67" s="24" t="s">
        <v>33</v>
      </c>
      <c r="B67" s="24"/>
      <c r="C67" s="24"/>
      <c r="D67" s="26">
        <v>3.29</v>
      </c>
      <c r="E67" s="26"/>
      <c r="F67" s="26">
        <v>2.56</v>
      </c>
      <c r="G67" s="26"/>
      <c r="H67" s="26">
        <v>2.87</v>
      </c>
      <c r="I67" s="26"/>
      <c r="J67" s="26">
        <v>3.85</v>
      </c>
      <c r="K67" s="26"/>
      <c r="L67" s="26">
        <v>2.15</v>
      </c>
      <c r="M67" s="26"/>
      <c r="N67" s="26">
        <v>3.27</v>
      </c>
    </row>
    <row r="68" spans="1:14" ht="15">
      <c r="A68" s="24" t="s">
        <v>34</v>
      </c>
      <c r="B68" s="24"/>
      <c r="C68" s="24"/>
      <c r="D68" s="26">
        <v>5769</v>
      </c>
      <c r="E68" s="26"/>
      <c r="F68" s="26">
        <v>5548</v>
      </c>
      <c r="G68" s="26"/>
      <c r="H68" s="26">
        <v>5287</v>
      </c>
      <c r="I68" s="26"/>
      <c r="J68" s="26">
        <v>4565</v>
      </c>
      <c r="K68" s="26"/>
      <c r="L68" s="26">
        <v>4589</v>
      </c>
      <c r="M68" s="26"/>
      <c r="N68" s="26">
        <v>4015</v>
      </c>
    </row>
    <row r="69" spans="1:14" ht="15">
      <c r="A69" s="24" t="s">
        <v>35</v>
      </c>
      <c r="B69" s="24"/>
      <c r="C69" s="24"/>
      <c r="D69" s="26">
        <v>0</v>
      </c>
      <c r="E69" s="26"/>
      <c r="F69" s="26">
        <v>0</v>
      </c>
      <c r="G69" s="26"/>
      <c r="H69" s="26">
        <v>0</v>
      </c>
      <c r="I69" s="26"/>
      <c r="J69" s="26">
        <v>0</v>
      </c>
      <c r="K69" s="26"/>
      <c r="L69" s="26">
        <v>0</v>
      </c>
      <c r="M69" s="26"/>
      <c r="N69" s="26">
        <v>0</v>
      </c>
    </row>
    <row r="70" spans="1:14" ht="15">
      <c r="A70" s="24" t="s">
        <v>36</v>
      </c>
      <c r="B70" s="24"/>
      <c r="C70" s="24"/>
      <c r="D70" s="26">
        <v>0</v>
      </c>
      <c r="E70" s="26"/>
      <c r="F70" s="26">
        <v>0</v>
      </c>
      <c r="G70" s="26"/>
      <c r="H70" s="26">
        <v>0</v>
      </c>
      <c r="I70" s="26"/>
      <c r="J70" s="26">
        <v>0</v>
      </c>
      <c r="K70" s="26"/>
      <c r="L70" s="26">
        <v>0</v>
      </c>
      <c r="M70" s="26"/>
      <c r="N70" s="26">
        <v>0</v>
      </c>
    </row>
    <row r="71" spans="1:14" ht="15">
      <c r="A71" s="24" t="s">
        <v>37</v>
      </c>
      <c r="B71" s="24"/>
      <c r="C71" s="24"/>
      <c r="D71" s="26">
        <v>0</v>
      </c>
      <c r="E71" s="26"/>
      <c r="F71" s="26">
        <v>0</v>
      </c>
      <c r="G71" s="26"/>
      <c r="H71" s="26">
        <v>0</v>
      </c>
      <c r="I71" s="26"/>
      <c r="J71" s="26">
        <v>0</v>
      </c>
      <c r="K71" s="26"/>
      <c r="L71" s="26">
        <v>0</v>
      </c>
      <c r="M71" s="26"/>
      <c r="N71" s="26">
        <v>0</v>
      </c>
    </row>
    <row r="72" spans="1:14" ht="15">
      <c r="A72" s="24" t="s">
        <v>38</v>
      </c>
      <c r="B72" s="24"/>
      <c r="C72" s="24"/>
      <c r="D72" s="26">
        <v>0</v>
      </c>
      <c r="E72" s="26"/>
      <c r="F72" s="26">
        <v>0</v>
      </c>
      <c r="G72" s="26"/>
      <c r="H72" s="26">
        <v>0</v>
      </c>
      <c r="I72" s="26"/>
      <c r="J72" s="26">
        <v>0</v>
      </c>
      <c r="K72" s="26"/>
      <c r="L72" s="26">
        <v>0</v>
      </c>
      <c r="M72" s="26"/>
      <c r="N72" s="26">
        <v>0</v>
      </c>
    </row>
    <row r="73" spans="1:14" ht="15">
      <c r="A73" s="24" t="s">
        <v>39</v>
      </c>
      <c r="B73" s="24"/>
      <c r="C73" s="24"/>
      <c r="D73" s="26">
        <v>0</v>
      </c>
      <c r="E73" s="26"/>
      <c r="F73" s="26">
        <v>0</v>
      </c>
      <c r="G73" s="26"/>
      <c r="H73" s="26">
        <v>0</v>
      </c>
      <c r="I73" s="26"/>
      <c r="J73" s="26">
        <v>0</v>
      </c>
      <c r="K73" s="26"/>
      <c r="L73" s="26">
        <v>0</v>
      </c>
      <c r="M73" s="26"/>
      <c r="N73" s="26">
        <v>0</v>
      </c>
    </row>
    <row r="74" spans="1:14" ht="15">
      <c r="A74" s="24" t="s">
        <v>40</v>
      </c>
      <c r="B74" s="24"/>
      <c r="C74" s="24"/>
      <c r="D74" s="26">
        <v>0</v>
      </c>
      <c r="E74" s="26"/>
      <c r="F74" s="26">
        <v>0</v>
      </c>
      <c r="G74" s="26"/>
      <c r="H74" s="26">
        <v>0</v>
      </c>
      <c r="I74" s="26"/>
      <c r="J74" s="26">
        <v>0</v>
      </c>
      <c r="K74" s="26"/>
      <c r="L74" s="26">
        <v>0</v>
      </c>
      <c r="M74" s="26"/>
      <c r="N74" s="26">
        <v>0</v>
      </c>
    </row>
    <row r="75" spans="1:14" ht="15">
      <c r="A75" s="24" t="s">
        <v>41</v>
      </c>
      <c r="B75" s="24"/>
      <c r="C75" s="24"/>
      <c r="D75" s="26">
        <v>92</v>
      </c>
      <c r="E75" s="26"/>
      <c r="F75" s="26">
        <v>132</v>
      </c>
      <c r="G75" s="26"/>
      <c r="H75" s="26">
        <v>156</v>
      </c>
      <c r="I75" s="26"/>
      <c r="J75" s="26">
        <v>0</v>
      </c>
      <c r="K75" s="26"/>
      <c r="L75" s="26">
        <v>0</v>
      </c>
      <c r="M75" s="26"/>
      <c r="N75" s="26">
        <v>0</v>
      </c>
    </row>
    <row r="76" spans="1:14" ht="15">
      <c r="A76" s="24" t="s">
        <v>42</v>
      </c>
      <c r="B76" s="24"/>
      <c r="C76" s="24"/>
      <c r="D76" s="26">
        <v>7080</v>
      </c>
      <c r="E76" s="26"/>
      <c r="F76" s="26">
        <v>7606</v>
      </c>
      <c r="G76" s="26"/>
      <c r="H76" s="26">
        <v>7669</v>
      </c>
      <c r="I76" s="26"/>
      <c r="J76" s="26">
        <v>7785</v>
      </c>
      <c r="K76" s="26"/>
      <c r="L76" s="26">
        <v>7928</v>
      </c>
      <c r="M76" s="26"/>
      <c r="N76" s="26">
        <v>4062</v>
      </c>
    </row>
    <row r="77" spans="1:14" ht="15">
      <c r="A77" s="24" t="s">
        <v>43</v>
      </c>
      <c r="B77" s="24"/>
      <c r="C77" s="24"/>
      <c r="D77" s="26">
        <v>0</v>
      </c>
      <c r="E77" s="26"/>
      <c r="F77" s="26">
        <v>0</v>
      </c>
      <c r="G77" s="26"/>
      <c r="H77" s="26">
        <v>0</v>
      </c>
      <c r="I77" s="26"/>
      <c r="J77" s="26">
        <v>0</v>
      </c>
      <c r="K77" s="26"/>
      <c r="L77" s="26">
        <v>0</v>
      </c>
      <c r="M77" s="26"/>
      <c r="N77" s="26">
        <v>0</v>
      </c>
    </row>
    <row r="78" spans="1:14" ht="15">
      <c r="A78" s="24" t="s">
        <v>44</v>
      </c>
      <c r="B78" s="24"/>
      <c r="C78" s="24"/>
      <c r="D78" s="26">
        <v>12941</v>
      </c>
      <c r="E78" s="26"/>
      <c r="F78" s="26">
        <v>13286</v>
      </c>
      <c r="G78" s="26"/>
      <c r="H78" s="26">
        <v>13112</v>
      </c>
      <c r="I78" s="26"/>
      <c r="J78" s="26">
        <v>12350</v>
      </c>
      <c r="K78" s="26"/>
      <c r="L78" s="26">
        <v>12517</v>
      </c>
      <c r="M78" s="26"/>
      <c r="N78" s="26">
        <v>8077</v>
      </c>
    </row>
    <row r="79" spans="1:14" ht="15">
      <c r="A79" s="24" t="s">
        <v>45</v>
      </c>
      <c r="B79" s="24"/>
      <c r="C79" s="24"/>
      <c r="D79" s="26">
        <v>691</v>
      </c>
      <c r="E79" s="26"/>
      <c r="F79" s="26">
        <v>514</v>
      </c>
      <c r="G79" s="26"/>
      <c r="H79" s="26">
        <v>477</v>
      </c>
      <c r="I79" s="26"/>
      <c r="J79" s="26">
        <v>1018</v>
      </c>
      <c r="K79" s="26"/>
      <c r="L79" s="26">
        <v>516</v>
      </c>
      <c r="M79" s="26"/>
      <c r="N79" s="26">
        <v>274</v>
      </c>
    </row>
    <row r="80" spans="1:14" ht="15">
      <c r="A80" s="24" t="s">
        <v>46</v>
      </c>
      <c r="B80" s="24"/>
      <c r="C80" s="24"/>
      <c r="D80" s="26">
        <v>943</v>
      </c>
      <c r="E80" s="26"/>
      <c r="F80" s="26">
        <v>403</v>
      </c>
      <c r="G80" s="26"/>
      <c r="H80" s="26">
        <v>370</v>
      </c>
      <c r="I80" s="26"/>
      <c r="J80" s="26">
        <v>414</v>
      </c>
      <c r="K80" s="26"/>
      <c r="L80" s="26">
        <v>681</v>
      </c>
      <c r="M80" s="26"/>
      <c r="N80" s="26">
        <v>503</v>
      </c>
    </row>
    <row r="81" spans="1:14" ht="15">
      <c r="A81" s="24" t="s">
        <v>47</v>
      </c>
      <c r="B81" s="24"/>
      <c r="C81" s="24"/>
      <c r="D81" s="26">
        <v>0</v>
      </c>
      <c r="E81" s="26"/>
      <c r="F81" s="26">
        <v>0</v>
      </c>
      <c r="G81" s="26"/>
      <c r="H81" s="26">
        <v>0</v>
      </c>
      <c r="I81" s="26"/>
      <c r="J81" s="26">
        <v>0</v>
      </c>
      <c r="K81" s="26"/>
      <c r="L81" s="26">
        <v>0</v>
      </c>
      <c r="M81" s="26"/>
      <c r="N81" s="26">
        <v>0</v>
      </c>
    </row>
    <row r="82" spans="1:14" ht="15">
      <c r="A82" s="24" t="s">
        <v>48</v>
      </c>
      <c r="B82" s="24"/>
      <c r="C82" s="24"/>
      <c r="D82" s="26">
        <v>576</v>
      </c>
      <c r="E82" s="26"/>
      <c r="F82" s="26">
        <v>443</v>
      </c>
      <c r="G82" s="26"/>
      <c r="H82" s="26">
        <v>480</v>
      </c>
      <c r="I82" s="26"/>
      <c r="J82" s="26">
        <v>632</v>
      </c>
      <c r="K82" s="26"/>
      <c r="L82" s="26">
        <v>329</v>
      </c>
      <c r="M82" s="26"/>
      <c r="N82" s="26">
        <v>468</v>
      </c>
    </row>
    <row r="83" spans="1:14" ht="15">
      <c r="A83" s="24" t="s">
        <v>49</v>
      </c>
      <c r="B83" s="24"/>
      <c r="C83" s="24"/>
      <c r="D83" s="26">
        <v>872</v>
      </c>
      <c r="E83" s="26"/>
      <c r="F83" s="26">
        <v>744</v>
      </c>
      <c r="G83" s="26"/>
      <c r="H83" s="26">
        <v>691</v>
      </c>
      <c r="I83" s="26"/>
      <c r="J83" s="26">
        <v>759</v>
      </c>
      <c r="K83" s="26"/>
      <c r="L83" s="26">
        <v>795</v>
      </c>
      <c r="M83" s="26"/>
      <c r="N83" s="26">
        <v>758</v>
      </c>
    </row>
    <row r="84" spans="1:14" ht="15">
      <c r="A84" s="24" t="s">
        <v>50</v>
      </c>
      <c r="B84" s="24"/>
      <c r="C84" s="24"/>
      <c r="D84" s="26">
        <v>0</v>
      </c>
      <c r="E84" s="26"/>
      <c r="F84" s="26">
        <v>0</v>
      </c>
      <c r="G84" s="26"/>
      <c r="H84" s="26">
        <v>0</v>
      </c>
      <c r="I84" s="26"/>
      <c r="J84" s="26">
        <v>0</v>
      </c>
      <c r="K84" s="26"/>
      <c r="L84" s="26">
        <v>0</v>
      </c>
      <c r="M84" s="26"/>
      <c r="N84" s="26">
        <v>0</v>
      </c>
    </row>
    <row r="85" spans="1:14" ht="15">
      <c r="A85" s="24" t="s">
        <v>51</v>
      </c>
      <c r="B85" s="24"/>
      <c r="C85" s="24"/>
      <c r="D85" s="26">
        <v>147</v>
      </c>
      <c r="E85" s="26"/>
      <c r="F85" s="26">
        <v>129</v>
      </c>
      <c r="G85" s="26"/>
      <c r="H85" s="26">
        <v>-220</v>
      </c>
      <c r="I85" s="26"/>
      <c r="J85" s="26">
        <v>-208</v>
      </c>
      <c r="K85" s="26"/>
      <c r="L85" s="26">
        <v>-7</v>
      </c>
      <c r="M85" s="26"/>
      <c r="N85" s="26">
        <v>0</v>
      </c>
    </row>
    <row r="86" spans="1:14" ht="15">
      <c r="A86" s="24" t="s">
        <v>52</v>
      </c>
      <c r="B86" s="24"/>
      <c r="C86" s="24"/>
      <c r="D86" s="26">
        <v>0</v>
      </c>
      <c r="E86" s="26"/>
      <c r="F86" s="26">
        <v>0</v>
      </c>
      <c r="G86" s="26"/>
      <c r="H86" s="26">
        <v>0</v>
      </c>
      <c r="I86" s="26"/>
      <c r="J86" s="26">
        <v>0</v>
      </c>
      <c r="K86" s="26"/>
      <c r="L86" s="26">
        <v>0</v>
      </c>
      <c r="M86" s="26"/>
      <c r="N86" s="26">
        <v>0</v>
      </c>
    </row>
    <row r="87" spans="1:14" ht="15">
      <c r="A87" s="24" t="s">
        <v>53</v>
      </c>
      <c r="B87" s="24"/>
      <c r="C87" s="24"/>
      <c r="D87" s="26">
        <v>0</v>
      </c>
      <c r="E87" s="26"/>
      <c r="F87" s="26">
        <v>0</v>
      </c>
      <c r="G87" s="26"/>
      <c r="H87" s="26">
        <v>0</v>
      </c>
      <c r="I87" s="26"/>
      <c r="J87" s="26">
        <v>0</v>
      </c>
      <c r="K87" s="26"/>
      <c r="L87" s="26">
        <v>0</v>
      </c>
      <c r="M87" s="26"/>
      <c r="N87" s="26">
        <v>0</v>
      </c>
    </row>
    <row r="88" spans="1:14" ht="15">
      <c r="A88" s="24" t="s">
        <v>69</v>
      </c>
      <c r="B88" s="24"/>
      <c r="C88" s="24"/>
      <c r="D88" s="26">
        <v>-42</v>
      </c>
      <c r="E88" s="26"/>
      <c r="F88" s="26">
        <v>-82</v>
      </c>
      <c r="G88" s="26"/>
      <c r="H88" s="26">
        <v>-13</v>
      </c>
      <c r="I88" s="26"/>
      <c r="J88" s="26">
        <v>0</v>
      </c>
      <c r="K88" s="26"/>
      <c r="L88" s="26">
        <v>215</v>
      </c>
      <c r="M88" s="26"/>
      <c r="N88" s="26">
        <v>-146</v>
      </c>
    </row>
    <row r="89" spans="1:14" ht="15">
      <c r="A89" s="24" t="s">
        <v>54</v>
      </c>
      <c r="B89" s="24"/>
      <c r="C89" s="24"/>
      <c r="D89" s="26">
        <v>1065</v>
      </c>
      <c r="E89" s="26"/>
      <c r="F89" s="26">
        <v>904</v>
      </c>
      <c r="G89" s="26"/>
      <c r="H89" s="26">
        <v>751</v>
      </c>
      <c r="I89" s="26"/>
      <c r="J89" s="26">
        <v>984</v>
      </c>
      <c r="K89" s="26"/>
      <c r="L89" s="26">
        <v>1096</v>
      </c>
      <c r="M89" s="26"/>
      <c r="N89" s="26">
        <v>749</v>
      </c>
    </row>
    <row r="90" spans="1:14" ht="15">
      <c r="A90" s="24" t="s">
        <v>55</v>
      </c>
      <c r="B90" s="24"/>
      <c r="C90" s="24"/>
      <c r="D90" s="26">
        <v>360</v>
      </c>
      <c r="E90" s="26"/>
      <c r="F90" s="26">
        <v>354</v>
      </c>
      <c r="G90" s="26"/>
      <c r="H90" s="26">
        <v>346</v>
      </c>
      <c r="I90" s="26"/>
      <c r="J90" s="26">
        <v>338</v>
      </c>
      <c r="K90" s="26"/>
      <c r="L90" s="26">
        <v>325</v>
      </c>
      <c r="M90" s="26"/>
      <c r="N90" s="26">
        <v>296</v>
      </c>
    </row>
    <row r="91" spans="1:14" ht="15">
      <c r="A91" s="24" t="s">
        <v>56</v>
      </c>
      <c r="B91" s="24"/>
      <c r="C91" s="24"/>
      <c r="D91" s="26">
        <v>0</v>
      </c>
      <c r="E91" s="26"/>
      <c r="F91" s="26">
        <v>0</v>
      </c>
      <c r="G91" s="26"/>
      <c r="H91" s="26">
        <v>0</v>
      </c>
      <c r="I91" s="26"/>
      <c r="J91" s="26">
        <v>0</v>
      </c>
      <c r="K91" s="26"/>
      <c r="L91" s="26">
        <v>0</v>
      </c>
      <c r="M91" s="26"/>
      <c r="N91" s="26">
        <v>0</v>
      </c>
    </row>
    <row r="92" spans="1:14" ht="15">
      <c r="A92" s="24" t="s">
        <v>57</v>
      </c>
      <c r="B92" s="24"/>
      <c r="C92" s="24"/>
      <c r="D92" s="26">
        <v>516</v>
      </c>
      <c r="E92" s="26"/>
      <c r="F92" s="26">
        <v>517</v>
      </c>
      <c r="G92" s="26"/>
      <c r="H92" s="26">
        <v>552</v>
      </c>
      <c r="I92" s="26"/>
      <c r="J92" s="26">
        <v>551</v>
      </c>
      <c r="K92" s="26"/>
      <c r="L92" s="26">
        <v>409</v>
      </c>
      <c r="M92" s="26"/>
      <c r="N92" s="26">
        <v>334</v>
      </c>
    </row>
    <row r="93" spans="1:14" ht="15">
      <c r="A93" s="24" t="s">
        <v>58</v>
      </c>
      <c r="B93" s="24"/>
      <c r="C93" s="24"/>
      <c r="D93" s="26">
        <v>80</v>
      </c>
      <c r="E93" s="26"/>
      <c r="F93" s="26">
        <v>203</v>
      </c>
      <c r="G93" s="26"/>
      <c r="H93" s="26">
        <v>31</v>
      </c>
      <c r="I93" s="26"/>
      <c r="J93" s="26">
        <v>167</v>
      </c>
      <c r="K93" s="26"/>
      <c r="L93" s="26">
        <v>45</v>
      </c>
      <c r="M93" s="26"/>
      <c r="N93" s="26">
        <v>104</v>
      </c>
    </row>
    <row r="94" spans="1:14" ht="15">
      <c r="A94" s="24" t="s">
        <v>67</v>
      </c>
      <c r="B94" s="24"/>
      <c r="C94" s="24"/>
      <c r="D94" s="26">
        <v>1</v>
      </c>
      <c r="E94" s="26"/>
      <c r="F94" s="26">
        <v>1</v>
      </c>
      <c r="G94" s="26"/>
      <c r="H94" s="26">
        <v>1</v>
      </c>
      <c r="I94" s="26"/>
      <c r="J94" s="26">
        <v>1</v>
      </c>
      <c r="K94" s="26"/>
      <c r="L94" s="26">
        <v>1</v>
      </c>
      <c r="M94" s="26"/>
      <c r="N94" s="26">
        <v>1</v>
      </c>
    </row>
    <row r="95" spans="1:14" ht="15">
      <c r="A95" s="24" t="s">
        <v>68</v>
      </c>
      <c r="B95" s="24"/>
      <c r="C95" s="24"/>
      <c r="D95" s="26">
        <v>1</v>
      </c>
      <c r="E95" s="26"/>
      <c r="F95" s="26">
        <v>1</v>
      </c>
      <c r="G95" s="26"/>
      <c r="H95" s="26">
        <v>1</v>
      </c>
      <c r="I95" s="26"/>
      <c r="J95" s="26">
        <v>1</v>
      </c>
      <c r="K95" s="26"/>
      <c r="L95" s="26">
        <v>1</v>
      </c>
      <c r="M95" s="26"/>
      <c r="N95" s="26">
        <v>1</v>
      </c>
    </row>
    <row r="96" spans="1:14" ht="15">
      <c r="A96" s="24" t="s">
        <v>59</v>
      </c>
      <c r="B96" s="24"/>
      <c r="C96" s="24"/>
      <c r="D96" s="26">
        <v>363</v>
      </c>
      <c r="E96" s="26"/>
      <c r="F96" s="26">
        <v>357</v>
      </c>
      <c r="G96" s="26"/>
      <c r="H96" s="26">
        <v>348</v>
      </c>
      <c r="I96" s="26"/>
      <c r="J96" s="26">
        <v>341</v>
      </c>
      <c r="K96" s="26"/>
      <c r="L96" s="26">
        <v>324</v>
      </c>
      <c r="M96" s="26"/>
      <c r="N96" s="26">
        <v>294</v>
      </c>
    </row>
    <row r="97" spans="1:14" ht="15">
      <c r="A97" s="24" t="s">
        <v>60</v>
      </c>
      <c r="B97" s="24"/>
      <c r="C97" s="24"/>
      <c r="D97" s="26">
        <v>2.06</v>
      </c>
      <c r="E97" s="26"/>
      <c r="F97" s="26">
        <v>2.06</v>
      </c>
      <c r="G97" s="26"/>
      <c r="H97" s="26">
        <v>2.06</v>
      </c>
      <c r="I97" s="26"/>
      <c r="J97" s="26">
        <v>2.06</v>
      </c>
      <c r="K97" s="26"/>
      <c r="L97" s="26">
        <v>2.06</v>
      </c>
      <c r="M97" s="26"/>
      <c r="N97" s="26">
        <v>2.06</v>
      </c>
    </row>
    <row r="98" spans="1:14" ht="15">
      <c r="A98" s="24" t="s">
        <v>61</v>
      </c>
      <c r="B98" s="24"/>
      <c r="C98" s="24"/>
      <c r="D98" s="26">
        <v>2.06</v>
      </c>
      <c r="E98" s="26"/>
      <c r="F98" s="26">
        <v>2.06</v>
      </c>
      <c r="G98" s="26"/>
      <c r="H98" s="26">
        <v>2.06</v>
      </c>
      <c r="I98" s="26"/>
      <c r="J98" s="26">
        <v>2.06</v>
      </c>
      <c r="K98" s="26"/>
      <c r="L98" s="26">
        <v>2.06</v>
      </c>
      <c r="M98" s="26"/>
      <c r="N98" s="26">
        <v>2.06</v>
      </c>
    </row>
    <row r="99" spans="1:14" ht="15">
      <c r="A99" s="24" t="s">
        <v>62</v>
      </c>
      <c r="B99" s="24"/>
      <c r="C99" s="24"/>
      <c r="D99" s="26">
        <v>48.31</v>
      </c>
      <c r="E99" s="26"/>
      <c r="F99" s="26">
        <v>45.49</v>
      </c>
      <c r="G99" s="26"/>
      <c r="H99" s="26">
        <v>49.5</v>
      </c>
      <c r="I99" s="26"/>
      <c r="J99" s="26">
        <v>47.7</v>
      </c>
      <c r="K99" s="26"/>
      <c r="L99" s="26">
        <v>47.13</v>
      </c>
      <c r="M99" s="26"/>
      <c r="N99" s="26">
        <v>41.313</v>
      </c>
    </row>
    <row r="100" spans="1:14" ht="15">
      <c r="A100" s="24" t="s">
        <v>63</v>
      </c>
      <c r="B100" s="24"/>
      <c r="C100" s="24"/>
      <c r="D100" s="26">
        <v>41.39</v>
      </c>
      <c r="E100" s="26"/>
      <c r="F100" s="26">
        <v>37.88</v>
      </c>
      <c r="G100" s="26"/>
      <c r="H100" s="26">
        <v>34</v>
      </c>
      <c r="I100" s="26"/>
      <c r="J100" s="26">
        <v>33.05</v>
      </c>
      <c r="K100" s="26"/>
      <c r="L100" s="26">
        <v>33.125</v>
      </c>
      <c r="M100" s="26"/>
      <c r="N100" s="26">
        <v>28.438</v>
      </c>
    </row>
    <row r="101" spans="1:14" ht="15">
      <c r="A101" s="24" t="s">
        <v>64</v>
      </c>
      <c r="B101" s="24"/>
      <c r="C101" s="24"/>
      <c r="D101" s="26">
        <v>43.19</v>
      </c>
      <c r="E101" s="26"/>
      <c r="F101" s="26">
        <v>43.13</v>
      </c>
      <c r="G101" s="26"/>
      <c r="H101" s="26">
        <v>39.4</v>
      </c>
      <c r="I101" s="26"/>
      <c r="J101" s="26">
        <v>46.4</v>
      </c>
      <c r="K101" s="26"/>
      <c r="L101" s="26">
        <v>41.94</v>
      </c>
      <c r="M101" s="26"/>
      <c r="N101" s="26">
        <v>38.938</v>
      </c>
    </row>
    <row r="102" spans="1:14" ht="15">
      <c r="A102" s="24" t="s">
        <v>65</v>
      </c>
      <c r="B102" s="24"/>
      <c r="C102" s="24"/>
      <c r="D102" s="26">
        <v>177.814</v>
      </c>
      <c r="E102" s="26"/>
      <c r="F102" s="26">
        <v>174.209</v>
      </c>
      <c r="G102" s="26"/>
      <c r="H102" s="26">
        <v>168.607</v>
      </c>
      <c r="I102" s="26"/>
      <c r="J102" s="26">
        <v>167.462</v>
      </c>
      <c r="K102" s="26"/>
      <c r="L102" s="26">
        <v>161.134</v>
      </c>
      <c r="M102" s="26"/>
      <c r="N102" s="26">
        <v>142.651</v>
      </c>
    </row>
    <row r="103" spans="1:14" ht="15">
      <c r="A103" s="24" t="s">
        <v>106</v>
      </c>
      <c r="B103" s="24"/>
      <c r="C103" s="24"/>
      <c r="D103" s="26">
        <v>-271</v>
      </c>
      <c r="E103" s="26"/>
      <c r="F103" s="26">
        <v>-158</v>
      </c>
      <c r="G103" s="26"/>
      <c r="H103" s="26">
        <v>-130</v>
      </c>
      <c r="I103" s="26"/>
      <c r="J103" s="26">
        <v>-619</v>
      </c>
      <c r="K103" s="26"/>
      <c r="L103" s="26">
        <v>-68</v>
      </c>
      <c r="M103" s="26"/>
      <c r="N103" s="26" t="s">
        <v>102</v>
      </c>
    </row>
    <row r="104" ht="15">
      <c r="A104" t="s">
        <v>71</v>
      </c>
    </row>
    <row r="105" spans="2:14" ht="15">
      <c r="B105" t="s">
        <v>70</v>
      </c>
      <c r="D105" s="18">
        <f>D67/D94</f>
        <v>3.29</v>
      </c>
      <c r="F105" s="18">
        <f>F67/F94</f>
        <v>2.56</v>
      </c>
      <c r="H105" s="18">
        <f>H67/H94</f>
        <v>2.87</v>
      </c>
      <c r="J105" s="18">
        <f>J67/J94</f>
        <v>3.85</v>
      </c>
      <c r="L105" s="18">
        <f>L67/L94</f>
        <v>2.15</v>
      </c>
      <c r="N105" s="18">
        <f>N67/N94</f>
        <v>3.27</v>
      </c>
    </row>
    <row r="106" spans="2:14" ht="15">
      <c r="B106" t="s">
        <v>60</v>
      </c>
      <c r="D106" s="18">
        <f>D97/D94</f>
        <v>2.06</v>
      </c>
      <c r="F106" s="18">
        <f>F97/F94</f>
        <v>2.06</v>
      </c>
      <c r="H106" s="18">
        <f>H97/H94</f>
        <v>2.06</v>
      </c>
      <c r="J106" s="18">
        <f>J97/J94</f>
        <v>2.06</v>
      </c>
      <c r="L106" s="18">
        <f>L97/L94</f>
        <v>2.06</v>
      </c>
      <c r="N106" s="18">
        <f>N97/N94</f>
        <v>2.06</v>
      </c>
    </row>
    <row r="107" spans="2:14" ht="15">
      <c r="B107" t="s">
        <v>61</v>
      </c>
      <c r="D107" s="18">
        <f>D98/D94</f>
        <v>2.06</v>
      </c>
      <c r="F107" s="18">
        <f>F98/F94</f>
        <v>2.06</v>
      </c>
      <c r="H107" s="18">
        <f>H98/H94</f>
        <v>2.06</v>
      </c>
      <c r="J107" s="18">
        <f>J98/J94</f>
        <v>2.06</v>
      </c>
      <c r="L107" s="18">
        <f>L98/L94</f>
        <v>2.06</v>
      </c>
      <c r="N107" s="18">
        <f>N98/N94</f>
        <v>2.06</v>
      </c>
    </row>
    <row r="108" spans="2:14" ht="15">
      <c r="B108" t="s">
        <v>62</v>
      </c>
      <c r="D108" s="18">
        <f>D99/D94</f>
        <v>48.31</v>
      </c>
      <c r="F108" s="18">
        <f>F99/F94</f>
        <v>45.49</v>
      </c>
      <c r="H108" s="18">
        <f>H99/H94</f>
        <v>49.5</v>
      </c>
      <c r="J108" s="18">
        <f>J99/J94</f>
        <v>47.7</v>
      </c>
      <c r="L108" s="18">
        <f>L99/L94</f>
        <v>47.13</v>
      </c>
      <c r="N108" s="18">
        <f>N99/N94</f>
        <v>41.313</v>
      </c>
    </row>
    <row r="109" spans="2:14" ht="15">
      <c r="B109" t="s">
        <v>63</v>
      </c>
      <c r="D109" s="18">
        <f>D100/D94</f>
        <v>41.39</v>
      </c>
      <c r="F109" s="18">
        <f>F100/F94</f>
        <v>37.88</v>
      </c>
      <c r="H109" s="18">
        <f>H100/H94</f>
        <v>34</v>
      </c>
      <c r="J109" s="18">
        <f>J100/J94</f>
        <v>33.05</v>
      </c>
      <c r="L109" s="18">
        <f>L100/L94</f>
        <v>33.125</v>
      </c>
      <c r="N109" s="18">
        <f>N100/N94</f>
        <v>28.438</v>
      </c>
    </row>
    <row r="110" spans="2:14" ht="15">
      <c r="B110" t="s">
        <v>64</v>
      </c>
      <c r="D110" s="18">
        <f>D101/D94</f>
        <v>43.19</v>
      </c>
      <c r="F110" s="18">
        <f>F101/F94</f>
        <v>43.13</v>
      </c>
      <c r="H110" s="18">
        <f>H101/H94</f>
        <v>39.4</v>
      </c>
      <c r="J110" s="18">
        <f>J101/J94</f>
        <v>46.4</v>
      </c>
      <c r="L110" s="18">
        <f>L101/L94</f>
        <v>41.94</v>
      </c>
      <c r="N110" s="18">
        <f>N101/N94</f>
        <v>38.938</v>
      </c>
    </row>
    <row r="111" spans="2:14" ht="15">
      <c r="B111" t="s">
        <v>65</v>
      </c>
      <c r="D111" s="19">
        <f>D102*D94</f>
        <v>177.814</v>
      </c>
      <c r="E111" s="19"/>
      <c r="F111" s="19">
        <f>F102*F94</f>
        <v>174.209</v>
      </c>
      <c r="G111" s="19"/>
      <c r="H111" s="19">
        <f>H102*H94</f>
        <v>168.607</v>
      </c>
      <c r="I111" s="19"/>
      <c r="J111" s="19">
        <f>J102*J94</f>
        <v>167.462</v>
      </c>
      <c r="K111" s="19"/>
      <c r="L111" s="19">
        <f>L102*L94</f>
        <v>161.134</v>
      </c>
      <c r="M111" s="19"/>
      <c r="N111" s="19">
        <f>N102*N94</f>
        <v>142.651</v>
      </c>
    </row>
    <row r="112" spans="2:14" ht="15">
      <c r="B112" t="s">
        <v>66</v>
      </c>
      <c r="D112" s="18">
        <f>ROUND(D68/D111,2)</f>
        <v>32.44</v>
      </c>
      <c r="F112" s="18">
        <f>ROUND(F68/F111,2)</f>
        <v>31.85</v>
      </c>
      <c r="H112" s="18">
        <f>ROUND(H68/H111,2)</f>
        <v>31.36</v>
      </c>
      <c r="J112" s="18">
        <f>ROUND(J68/J111,2)</f>
        <v>27.26</v>
      </c>
      <c r="L112" s="18">
        <f>ROUND(L68/L111,2)</f>
        <v>28.48</v>
      </c>
      <c r="N112" s="18">
        <f>ROUND(N68/N111,2)</f>
        <v>28.15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5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2006-08-28T14:26:02Z</cp:lastPrinted>
  <dcterms:created xsi:type="dcterms:W3CDTF">2001-03-03T20:55:32Z</dcterms:created>
  <dcterms:modified xsi:type="dcterms:W3CDTF">2007-05-01T12:24:28Z</dcterms:modified>
  <cp:category/>
  <cp:version/>
  <cp:contentType/>
  <cp:contentStatus/>
</cp:coreProperties>
</file>