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35" activeTab="0"/>
  </bookViews>
  <sheets>
    <sheet name="3a1" sheetId="1" r:id="rId1"/>
    <sheet name="3a2" sheetId="2" r:id="rId2"/>
    <sheet name="3a2 Lighting" sheetId="3" r:id="rId3"/>
    <sheet name="TGP" sheetId="4" r:id="rId4"/>
  </sheets>
  <definedNames>
    <definedName name="_xlnm.Print_Area" localSheetId="0">'3a1'!$A$1:$L$36</definedName>
    <definedName name="_xlnm.Print_Area" localSheetId="2">'3a2 Lighting'!$A$1:$T$53</definedName>
  </definedNames>
  <calcPr fullCalcOnLoad="1"/>
</workbook>
</file>

<file path=xl/sharedStrings.xml><?xml version="1.0" encoding="utf-8"?>
<sst xmlns="http://schemas.openxmlformats.org/spreadsheetml/2006/main" count="292" uniqueCount="108">
  <si>
    <t>Existing</t>
  </si>
  <si>
    <t>Proposed</t>
  </si>
  <si>
    <t>$ Increase</t>
  </si>
  <si>
    <t>% Increase</t>
  </si>
  <si>
    <t>Billing</t>
  </si>
  <si>
    <t>Current</t>
  </si>
  <si>
    <t>Annualized</t>
  </si>
  <si>
    <t>Determinants</t>
  </si>
  <si>
    <t>Rate</t>
  </si>
  <si>
    <t>Revenues</t>
  </si>
  <si>
    <t>Energy charge per kWh</t>
  </si>
  <si>
    <t>Total from base rates</t>
  </si>
  <si>
    <t>Fuel adjustment</t>
  </si>
  <si>
    <t>Environmental surcharge</t>
  </si>
  <si>
    <t>Total revenues</t>
  </si>
  <si>
    <t>Average Bill</t>
  </si>
  <si>
    <t>for the 12 months ended September 30, 2006</t>
  </si>
  <si>
    <t>Schedule A</t>
  </si>
  <si>
    <t>Customer Charge</t>
  </si>
  <si>
    <t>Billing Analysis</t>
  </si>
  <si>
    <t>Demand Charge</t>
  </si>
  <si>
    <t>kW Demand</t>
  </si>
  <si>
    <t>Energy Charge</t>
  </si>
  <si>
    <t>Taylor County RECC</t>
  </si>
  <si>
    <t>Schedule GP1</t>
  </si>
  <si>
    <t>Small Commercial</t>
  </si>
  <si>
    <t>Schedule GP2</t>
  </si>
  <si>
    <t>Large Industrial Rate</t>
  </si>
  <si>
    <t>Total Baseload Charges</t>
  </si>
  <si>
    <t>Schedule B-1</t>
  </si>
  <si>
    <t>kW Excess Demand</t>
  </si>
  <si>
    <t>Schedule C-1</t>
  </si>
  <si>
    <t>Schedule STL</t>
  </si>
  <si>
    <t>Street Lights</t>
  </si>
  <si>
    <t>175 Watt Mercury Vapor</t>
  </si>
  <si>
    <t>400 Watt Mercury Vapor</t>
  </si>
  <si>
    <t>100 Watt Sodium</t>
  </si>
  <si>
    <t>250 Watt Sodium</t>
  </si>
  <si>
    <t>kWh</t>
  </si>
  <si>
    <t>Fuel Adjustmnent</t>
  </si>
  <si>
    <t>Environmental Surcharge</t>
  </si>
  <si>
    <t>Total</t>
  </si>
  <si>
    <t>Average per customer</t>
  </si>
  <si>
    <t>Farm and Home Service</t>
  </si>
  <si>
    <t>Part 1 For Demands Less Than 50 KVA</t>
  </si>
  <si>
    <t>General Purpose Service</t>
  </si>
  <si>
    <t>Part 2 For Loads Requiring 50 KVA and Above Installed Transformer Capacity</t>
  </si>
  <si>
    <t>Energy Rate</t>
  </si>
  <si>
    <t>Unit Rates</t>
  </si>
  <si>
    <t>250 Watt Mercury Vapor</t>
  </si>
  <si>
    <t>Unit kWh</t>
  </si>
  <si>
    <t>kWh Chg</t>
  </si>
  <si>
    <t>Current Rates</t>
  </si>
  <si>
    <t>Proposed Rates</t>
  </si>
  <si>
    <t>Avg per cust</t>
  </si>
  <si>
    <t>Avg Per Cust/Mo</t>
  </si>
  <si>
    <t>Schedule SL</t>
  </si>
  <si>
    <t>Street Lighting Service</t>
  </si>
  <si>
    <t>Dmd $</t>
  </si>
  <si>
    <t>Energy $</t>
  </si>
  <si>
    <t>Total $</t>
  </si>
  <si>
    <t>per kWh</t>
  </si>
  <si>
    <t xml:space="preserve">STL Lighting </t>
  </si>
  <si>
    <t>Less Demand</t>
  </si>
  <si>
    <t>Total Energy $</t>
  </si>
  <si>
    <t>Total Revenue Increase</t>
  </si>
  <si>
    <t>Billing Determinants</t>
  </si>
  <si>
    <t>Cust Chg</t>
  </si>
  <si>
    <t>TGP</t>
  </si>
  <si>
    <t>Test Year</t>
  </si>
  <si>
    <t>Billed kWh</t>
  </si>
  <si>
    <t>Billed kW</t>
  </si>
  <si>
    <t>Cust Charge</t>
  </si>
  <si>
    <t>$2/MWH</t>
  </si>
  <si>
    <t>Energy Rev</t>
  </si>
  <si>
    <t>Dmd Rev</t>
  </si>
  <si>
    <t>Total Revenue</t>
  </si>
  <si>
    <t>TGP Contract Revenues for Test Year</t>
  </si>
  <si>
    <t>Env Surcharge</t>
  </si>
  <si>
    <t>Total Test Yr Rev $</t>
  </si>
  <si>
    <t>E-Based kWh</t>
  </si>
  <si>
    <t>Schedule A Farm &amp; Home</t>
  </si>
  <si>
    <t>Schedule GP-1 General Purpose Service - Less than 50 kVA</t>
  </si>
  <si>
    <t>Schedule GP-2 General Purpose Service - 50 kVA and Above</t>
  </si>
  <si>
    <t>R-1 Residential Marketing Rate</t>
  </si>
  <si>
    <t>SL Street Lighting Service</t>
  </si>
  <si>
    <t>C1 - Large Industrial Rate</t>
  </si>
  <si>
    <t>C2 - Large Industrial Rate</t>
  </si>
  <si>
    <t>C3 - Large Industrial Rate</t>
  </si>
  <si>
    <t>B1 - Large Industrial Rate</t>
  </si>
  <si>
    <t>B2 - Large Industrial Rate</t>
  </si>
  <si>
    <t>B3 - Large Industrial Rate</t>
  </si>
  <si>
    <t>Interruptible Service</t>
  </si>
  <si>
    <t>TGP Special Contract</t>
  </si>
  <si>
    <t>Total - All Rate Classes</t>
  </si>
  <si>
    <t>New Rate</t>
  </si>
  <si>
    <t>Special Contract</t>
  </si>
  <si>
    <t>Tennessee Gas</t>
  </si>
  <si>
    <t xml:space="preserve">                </t>
  </si>
  <si>
    <t>Request 3a 1</t>
  </si>
  <si>
    <t>Page 1 of 1</t>
  </si>
  <si>
    <t>% of Total</t>
  </si>
  <si>
    <t>% of</t>
  </si>
  <si>
    <t>Request 3a 2</t>
  </si>
  <si>
    <t>Page 1 of 3</t>
  </si>
  <si>
    <t>Page 2 of 3</t>
  </si>
  <si>
    <t>Page 3 of 3</t>
  </si>
  <si>
    <t>Attachment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</si>
</sst>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&quot;$&quot;#,##0.000_);\(&quot;$&quot;#,##0.000\)"/>
    <numFmt numFmtId="174" formatCode="&quot;$&quot;#,##0.0000_);\(&quot;$&quot;#,##0.0000\)"/>
    <numFmt numFmtId="175" formatCode="_(* #,##0.0000_);_(* \(#,##0.0000\);_(* &quot;-&quot;????_);_(@_)"/>
    <numFmt numFmtId="176" formatCode="_(* #,##0.000000_);_(* \(#,##0.000000\);_(* &quot;-&quot;??_);_(@_)"/>
    <numFmt numFmtId="177" formatCode="_(* #,##0.000000_);_(* \(#,##0.000000\);_(* &quot;-&quot;??????_);_(@_)"/>
    <numFmt numFmtId="178" formatCode="&quot;$&quot;#,##0.000000_);\(&quot;$&quot;#,##0.000000\)"/>
    <numFmt numFmtId="179" formatCode="_(&quot;$&quot;* #,##0.0_);_(&quot;$&quot;* \(#,##0.0\);_(&quot;$&quot;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</numFmts>
  <fonts count="12">
    <font>
      <sz val="10"/>
      <name val="Arial"/>
      <family val="0"/>
    </font>
    <font>
      <sz val="11"/>
      <color indexed="8"/>
      <name val="P-TIMES"/>
      <family val="0"/>
    </font>
    <font>
      <sz val="11"/>
      <color indexed="8"/>
      <name val="Arial"/>
      <family val="2"/>
    </font>
    <font>
      <sz val="12"/>
      <color indexed="8"/>
      <name val="P-TIMES"/>
      <family val="0"/>
    </font>
    <font>
      <b/>
      <sz val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P-TIMES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0" fillId="0" borderId="1" xfId="0" applyBorder="1" applyAlignment="1">
      <alignment horizontal="center"/>
    </xf>
    <xf numFmtId="10" fontId="0" fillId="0" borderId="0" xfId="19" applyNumberFormat="1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  <xf numFmtId="172" fontId="0" fillId="0" borderId="0" xfId="15" applyNumberFormat="1" applyAlignment="1">
      <alignment/>
    </xf>
    <xf numFmtId="172" fontId="1" fillId="0" borderId="0" xfId="15" applyNumberFormat="1" applyFont="1" applyAlignment="1" applyProtection="1">
      <alignment horizontal="centerContinuous"/>
      <protection/>
    </xf>
    <xf numFmtId="172" fontId="0" fillId="0" borderId="2" xfId="15" applyNumberFormat="1" applyBorder="1" applyAlignment="1">
      <alignment/>
    </xf>
    <xf numFmtId="0" fontId="0" fillId="0" borderId="2" xfId="0" applyBorder="1" applyAlignment="1">
      <alignment/>
    </xf>
    <xf numFmtId="43" fontId="0" fillId="0" borderId="0" xfId="0" applyNumberFormat="1" applyAlignment="1">
      <alignment/>
    </xf>
    <xf numFmtId="43" fontId="0" fillId="0" borderId="2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0" fillId="0" borderId="2" xfId="0" applyNumberFormat="1" applyBorder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  <xf numFmtId="44" fontId="0" fillId="0" borderId="2" xfId="17" applyBorder="1" applyAlignment="1">
      <alignment/>
    </xf>
    <xf numFmtId="165" fontId="0" fillId="0" borderId="0" xfId="17" applyNumberFormat="1" applyAlignment="1">
      <alignment/>
    </xf>
    <xf numFmtId="172" fontId="0" fillId="0" borderId="0" xfId="15" applyNumberFormat="1" applyAlignment="1">
      <alignment horizontal="center"/>
    </xf>
    <xf numFmtId="172" fontId="0" fillId="0" borderId="1" xfId="15" applyNumberFormat="1" applyBorder="1" applyAlignment="1">
      <alignment horizontal="center"/>
    </xf>
    <xf numFmtId="172" fontId="0" fillId="0" borderId="1" xfId="15" applyNumberFormat="1" applyFont="1" applyBorder="1" applyAlignment="1">
      <alignment horizontal="center"/>
    </xf>
    <xf numFmtId="172" fontId="0" fillId="0" borderId="0" xfId="15" applyNumberFormat="1" applyAlignment="1">
      <alignment/>
    </xf>
    <xf numFmtId="37" fontId="2" fillId="0" borderId="2" xfId="0" applyNumberFormat="1" applyFont="1" applyBorder="1" applyAlignment="1" applyProtection="1">
      <alignment/>
      <protection/>
    </xf>
    <xf numFmtId="43" fontId="0" fillId="0" borderId="0" xfId="15" applyAlignment="1">
      <alignment/>
    </xf>
    <xf numFmtId="176" fontId="0" fillId="0" borderId="0" xfId="0" applyNumberFormat="1" applyAlignment="1">
      <alignment/>
    </xf>
    <xf numFmtId="172" fontId="4" fillId="0" borderId="3" xfId="15" applyNumberFormat="1" applyFont="1" applyBorder="1" applyAlignment="1">
      <alignment/>
    </xf>
    <xf numFmtId="43" fontId="0" fillId="2" borderId="0" xfId="15" applyFill="1" applyAlignment="1">
      <alignment/>
    </xf>
    <xf numFmtId="185" fontId="0" fillId="2" borderId="0" xfId="0" applyNumberFormat="1" applyFill="1" applyAlignment="1">
      <alignment/>
    </xf>
    <xf numFmtId="172" fontId="1" fillId="0" borderId="0" xfId="15" applyNumberFormat="1" applyFont="1" applyAlignment="1" applyProtection="1">
      <alignment horizontal="center"/>
      <protection/>
    </xf>
    <xf numFmtId="10" fontId="1" fillId="0" borderId="0" xfId="19" applyNumberFormat="1" applyFont="1" applyAlignment="1" applyProtection="1">
      <alignment horizontal="center"/>
      <protection/>
    </xf>
    <xf numFmtId="172" fontId="1" fillId="0" borderId="0" xfId="15" applyNumberFormat="1" applyFont="1" applyBorder="1" applyAlignment="1" applyProtection="1">
      <alignment horizontal="center"/>
      <protection/>
    </xf>
    <xf numFmtId="172" fontId="1" fillId="0" borderId="4" xfId="15" applyNumberFormat="1" applyFont="1" applyBorder="1" applyAlignment="1" applyProtection="1">
      <alignment horizontal="center"/>
      <protection/>
    </xf>
    <xf numFmtId="10" fontId="1" fillId="0" borderId="4" xfId="19" applyNumberFormat="1" applyFont="1" applyBorder="1" applyAlignment="1" applyProtection="1">
      <alignment horizontal="center"/>
      <protection/>
    </xf>
    <xf numFmtId="172" fontId="0" fillId="0" borderId="0" xfId="15" applyNumberFormat="1" applyAlignment="1">
      <alignment/>
    </xf>
    <xf numFmtId="10" fontId="0" fillId="0" borderId="0" xfId="19" applyNumberFormat="1" applyAlignment="1">
      <alignment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164" fontId="2" fillId="2" borderId="0" xfId="0" applyNumberFormat="1" applyFont="1" applyFill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7" fontId="2" fillId="0" borderId="5" xfId="0" applyNumberFormat="1" applyFont="1" applyFill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5" fontId="2" fillId="0" borderId="6" xfId="0" applyNumberFormat="1" applyFont="1" applyBorder="1" applyAlignment="1" applyProtection="1">
      <alignment/>
      <protection/>
    </xf>
    <xf numFmtId="5" fontId="2" fillId="0" borderId="0" xfId="0" applyNumberFormat="1" applyFont="1" applyBorder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/>
      <protection/>
    </xf>
    <xf numFmtId="172" fontId="2" fillId="0" borderId="2" xfId="15" applyNumberFormat="1" applyFont="1" applyBorder="1" applyAlignment="1" applyProtection="1">
      <alignment/>
      <protection/>
    </xf>
    <xf numFmtId="7" fontId="2" fillId="0" borderId="0" xfId="0" applyNumberFormat="1" applyFont="1" applyFill="1" applyAlignment="1" applyProtection="1">
      <alignment/>
      <protection/>
    </xf>
    <xf numFmtId="172" fontId="2" fillId="0" borderId="0" xfId="15" applyNumberFormat="1" applyFont="1" applyAlignment="1" applyProtection="1">
      <alignment/>
      <protection/>
    </xf>
    <xf numFmtId="43" fontId="2" fillId="0" borderId="0" xfId="15" applyFont="1" applyAlignment="1" applyProtection="1">
      <alignment/>
      <protection/>
    </xf>
    <xf numFmtId="165" fontId="2" fillId="0" borderId="2" xfId="17" applyNumberFormat="1" applyFont="1" applyBorder="1" applyAlignment="1" applyProtection="1">
      <alignment/>
      <protection/>
    </xf>
    <xf numFmtId="165" fontId="2" fillId="0" borderId="0" xfId="17" applyNumberFormat="1" applyFont="1" applyAlignment="1" applyProtection="1">
      <alignment/>
      <protection/>
    </xf>
    <xf numFmtId="43" fontId="2" fillId="0" borderId="2" xfId="15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5" fontId="2" fillId="0" borderId="6" xfId="17" applyNumberFormat="1" applyFont="1" applyBorder="1" applyAlignment="1" applyProtection="1">
      <alignment/>
      <protection/>
    </xf>
    <xf numFmtId="165" fontId="2" fillId="0" borderId="0" xfId="17" applyNumberFormat="1" applyFont="1" applyBorder="1" applyAlignment="1" applyProtection="1">
      <alignment/>
      <protection/>
    </xf>
    <xf numFmtId="44" fontId="2" fillId="0" borderId="0" xfId="17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7" fontId="2" fillId="2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3" fontId="2" fillId="2" borderId="0" xfId="15" applyFont="1" applyFill="1" applyAlignment="1" applyProtection="1">
      <alignment/>
      <protection/>
    </xf>
    <xf numFmtId="5" fontId="2" fillId="0" borderId="0" xfId="15" applyNumberFormat="1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0" fontId="7" fillId="0" borderId="0" xfId="19" applyNumberFormat="1" applyFont="1" applyAlignment="1">
      <alignment/>
    </xf>
    <xf numFmtId="172" fontId="7" fillId="0" borderId="0" xfId="15" applyNumberFormat="1" applyFont="1" applyAlignment="1">
      <alignment/>
    </xf>
    <xf numFmtId="172" fontId="7" fillId="0" borderId="4" xfId="15" applyNumberFormat="1" applyFont="1" applyBorder="1" applyAlignment="1">
      <alignment/>
    </xf>
    <xf numFmtId="44" fontId="7" fillId="0" borderId="0" xfId="17" applyFont="1" applyAlignment="1">
      <alignment/>
    </xf>
    <xf numFmtId="7" fontId="7" fillId="0" borderId="0" xfId="0" applyNumberFormat="1" applyFont="1" applyAlignment="1">
      <alignment/>
    </xf>
    <xf numFmtId="43" fontId="7" fillId="0" borderId="0" xfId="15" applyFont="1" applyAlignment="1">
      <alignment/>
    </xf>
    <xf numFmtId="43" fontId="7" fillId="0" borderId="4" xfId="15" applyFont="1" applyBorder="1" applyAlignment="1">
      <alignment/>
    </xf>
    <xf numFmtId="165" fontId="7" fillId="0" borderId="0" xfId="17" applyNumberFormat="1" applyFont="1" applyAlignment="1">
      <alignment/>
    </xf>
    <xf numFmtId="165" fontId="7" fillId="0" borderId="7" xfId="17" applyNumberFormat="1" applyFont="1" applyBorder="1" applyAlignment="1">
      <alignment/>
    </xf>
    <xf numFmtId="44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37" fontId="7" fillId="0" borderId="3" xfId="0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0" fontId="8" fillId="0" borderId="0" xfId="0" applyFont="1" applyAlignment="1">
      <alignment horizontal="right" textRotation="180"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0" fontId="2" fillId="0" borderId="0" xfId="19" applyNumberFormat="1" applyFont="1" applyAlignment="1" applyProtection="1">
      <alignment/>
      <protection/>
    </xf>
    <xf numFmtId="10" fontId="2" fillId="0" borderId="0" xfId="19" applyNumberFormat="1" applyFont="1" applyBorder="1" applyAlignment="1" applyProtection="1">
      <alignment/>
      <protection/>
    </xf>
    <xf numFmtId="10" fontId="7" fillId="0" borderId="0" xfId="19" applyNumberFormat="1" applyFont="1" applyBorder="1" applyAlignment="1">
      <alignment/>
    </xf>
    <xf numFmtId="10" fontId="2" fillId="0" borderId="0" xfId="19" applyNumberFormat="1" applyFont="1" applyAlignment="1" applyProtection="1">
      <alignment horizontal="center"/>
      <protection/>
    </xf>
    <xf numFmtId="10" fontId="2" fillId="0" borderId="13" xfId="19" applyNumberFormat="1" applyFont="1" applyBorder="1" applyAlignment="1" applyProtection="1">
      <alignment horizontal="center"/>
      <protection/>
    </xf>
    <xf numFmtId="10" fontId="2" fillId="0" borderId="14" xfId="19" applyNumberFormat="1" applyFont="1" applyBorder="1" applyAlignment="1" applyProtection="1">
      <alignment/>
      <protection/>
    </xf>
    <xf numFmtId="10" fontId="2" fillId="0" borderId="11" xfId="19" applyNumberFormat="1" applyFont="1" applyBorder="1" applyAlignment="1" applyProtection="1">
      <alignment horizontal="center"/>
      <protection/>
    </xf>
    <xf numFmtId="10" fontId="2" fillId="0" borderId="12" xfId="19" applyNumberFormat="1" applyFont="1" applyBorder="1" applyAlignment="1" applyProtection="1">
      <alignment horizontal="center"/>
      <protection/>
    </xf>
    <xf numFmtId="10" fontId="2" fillId="0" borderId="0" xfId="19" applyNumberFormat="1" applyFont="1" applyBorder="1" applyAlignment="1" applyProtection="1">
      <alignment horizontal="centerContinuous"/>
      <protection/>
    </xf>
    <xf numFmtId="10" fontId="2" fillId="0" borderId="0" xfId="19" applyNumberFormat="1" applyFont="1" applyAlignment="1" applyProtection="1">
      <alignment horizontal="centerContinuous"/>
      <protection/>
    </xf>
    <xf numFmtId="10" fontId="2" fillId="0" borderId="0" xfId="19" applyNumberFormat="1" applyFont="1" applyFill="1" applyAlignment="1" applyProtection="1">
      <alignment/>
      <protection/>
    </xf>
    <xf numFmtId="10" fontId="2" fillId="0" borderId="0" xfId="19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10" fontId="10" fillId="0" borderId="0" xfId="19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0" fontId="11" fillId="0" borderId="0" xfId="19" applyNumberFormat="1" applyFont="1" applyAlignment="1">
      <alignment/>
    </xf>
    <xf numFmtId="10" fontId="10" fillId="0" borderId="0" xfId="19" applyNumberFormat="1" applyFont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0" fontId="11" fillId="0" borderId="0" xfId="19" applyNumberFormat="1" applyFont="1" applyAlignment="1">
      <alignment/>
    </xf>
    <xf numFmtId="10" fontId="11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5"/>
  <sheetViews>
    <sheetView tabSelected="1" view="pageBreakPreview" zoomScale="60" workbookViewId="0" topLeftCell="A1">
      <selection activeCell="K37" sqref="K37"/>
    </sheetView>
  </sheetViews>
  <sheetFormatPr defaultColWidth="9.140625" defaultRowHeight="12.75"/>
  <cols>
    <col min="1" max="1" width="58.7109375" style="18" bestFit="1" customWidth="1"/>
    <col min="2" max="2" width="14.140625" style="0" bestFit="1" customWidth="1"/>
    <col min="3" max="3" width="14.140625" style="0" customWidth="1"/>
    <col min="4" max="4" width="4.00390625" style="0" customWidth="1"/>
    <col min="5" max="5" width="13.421875" style="0" bestFit="1" customWidth="1"/>
    <col min="6" max="6" width="13.421875" style="0" customWidth="1"/>
    <col min="7" max="7" width="4.00390625" style="0" customWidth="1"/>
    <col min="8" max="8" width="12.8515625" style="0" bestFit="1" customWidth="1"/>
    <col min="9" max="9" width="12.140625" style="0" bestFit="1" customWidth="1"/>
    <col min="10" max="11" width="4.421875" style="0" customWidth="1"/>
    <col min="12" max="12" width="4.140625" style="0" customWidth="1"/>
  </cols>
  <sheetData>
    <row r="3" spans="1:9" ht="15">
      <c r="A3" s="122" t="s">
        <v>23</v>
      </c>
      <c r="B3" s="122"/>
      <c r="C3" s="122"/>
      <c r="D3" s="122"/>
      <c r="E3" s="122"/>
      <c r="F3" s="122"/>
      <c r="G3" s="122"/>
      <c r="H3" s="122"/>
      <c r="I3" s="122"/>
    </row>
    <row r="4" spans="1:9" ht="14.25">
      <c r="A4" s="123" t="s">
        <v>19</v>
      </c>
      <c r="B4" s="123"/>
      <c r="C4" s="123"/>
      <c r="D4" s="123"/>
      <c r="E4" s="123"/>
      <c r="F4" s="123"/>
      <c r="G4" s="123"/>
      <c r="H4" s="123"/>
      <c r="I4" s="123"/>
    </row>
    <row r="5" spans="1:9" ht="14.25">
      <c r="A5" s="123" t="s">
        <v>16</v>
      </c>
      <c r="B5" s="123"/>
      <c r="C5" s="123"/>
      <c r="D5" s="123"/>
      <c r="E5" s="123"/>
      <c r="F5" s="123"/>
      <c r="G5" s="123"/>
      <c r="H5" s="123"/>
      <c r="I5" s="123"/>
    </row>
    <row r="6" spans="1:9" ht="14.25">
      <c r="A6" s="17"/>
      <c r="B6" s="13"/>
      <c r="C6" s="13"/>
      <c r="D6" s="13"/>
      <c r="E6" s="13"/>
      <c r="F6" s="13"/>
      <c r="G6" s="13"/>
      <c r="H6" s="13"/>
      <c r="I6" s="13"/>
    </row>
    <row r="7" spans="1:9" ht="14.25">
      <c r="A7" s="17"/>
      <c r="B7" s="13"/>
      <c r="C7" s="13"/>
      <c r="D7" s="13"/>
      <c r="E7" s="13"/>
      <c r="F7" s="13"/>
      <c r="G7" s="13"/>
      <c r="H7" s="13"/>
      <c r="I7" s="13"/>
    </row>
    <row r="8" spans="1:9" ht="14.25">
      <c r="A8" s="17"/>
      <c r="B8" s="13"/>
      <c r="C8" s="13"/>
      <c r="D8" s="13"/>
      <c r="E8" s="13"/>
      <c r="F8" s="13"/>
      <c r="G8" s="13"/>
      <c r="H8" s="13"/>
      <c r="I8" s="13"/>
    </row>
    <row r="9" spans="1:9" ht="15" customHeight="1">
      <c r="A9" s="17"/>
      <c r="B9" s="13" t="s">
        <v>41</v>
      </c>
      <c r="C9" s="112" t="s">
        <v>101</v>
      </c>
      <c r="D9" s="13"/>
      <c r="E9" s="13" t="s">
        <v>41</v>
      </c>
      <c r="F9" s="13" t="s">
        <v>101</v>
      </c>
      <c r="G9" s="13"/>
      <c r="H9" s="13" t="s">
        <v>2</v>
      </c>
      <c r="I9" s="13" t="s">
        <v>3</v>
      </c>
    </row>
    <row r="10" spans="1:9" ht="14.25">
      <c r="A10" s="17" t="s">
        <v>81</v>
      </c>
      <c r="B10" s="31">
        <v>23819022.35425</v>
      </c>
      <c r="C10" s="113">
        <f>B10/$B$27</f>
        <v>0.6122953067792042</v>
      </c>
      <c r="D10" s="31"/>
      <c r="E10" s="31">
        <v>24977578.09874838</v>
      </c>
      <c r="F10" s="116">
        <f>E10/$E$27</f>
        <v>0.6150801276639557</v>
      </c>
      <c r="G10" s="31"/>
      <c r="H10" s="31">
        <f aca="true" t="shared" si="0" ref="H10:H20">E10-B10</f>
        <v>1158555.7444983795</v>
      </c>
      <c r="I10" s="32">
        <f>H10/B10</f>
        <v>0.048639936907051935</v>
      </c>
    </row>
    <row r="11" spans="1:9" ht="14.25">
      <c r="A11" s="17" t="s">
        <v>82</v>
      </c>
      <c r="B11" s="31">
        <v>2922845.356</v>
      </c>
      <c r="C11" s="113">
        <f aca="true" t="shared" si="1" ref="C11:C25">B11/$B$27</f>
        <v>0.07513509443433845</v>
      </c>
      <c r="D11" s="31"/>
      <c r="E11" s="31">
        <v>3065495.238199749</v>
      </c>
      <c r="F11" s="116">
        <f>E11/$E$27</f>
        <v>0.07548871211655357</v>
      </c>
      <c r="G11" s="31"/>
      <c r="H11" s="31">
        <f t="shared" si="0"/>
        <v>142649.88219974888</v>
      </c>
      <c r="I11" s="32">
        <f>H11/B11</f>
        <v>0.04880514184813713</v>
      </c>
    </row>
    <row r="12" spans="1:9" ht="14.25">
      <c r="A12" s="17" t="s">
        <v>83</v>
      </c>
      <c r="B12" s="31">
        <v>6107945.172479999</v>
      </c>
      <c r="C12" s="113">
        <f t="shared" si="1"/>
        <v>0.15701174076554408</v>
      </c>
      <c r="D12" s="31"/>
      <c r="E12" s="31">
        <v>6424886.807500245</v>
      </c>
      <c r="F12" s="116">
        <f aca="true" t="shared" si="2" ref="F12:F27">E12/$E$27</f>
        <v>0.15821470689272873</v>
      </c>
      <c r="G12" s="31"/>
      <c r="H12" s="31">
        <f t="shared" si="0"/>
        <v>316941.6350202458</v>
      </c>
      <c r="I12" s="32">
        <f>H12/B12</f>
        <v>0.051890058942942095</v>
      </c>
    </row>
    <row r="13" spans="1:9" ht="14.25">
      <c r="A13" s="17" t="s">
        <v>84</v>
      </c>
      <c r="B13" s="31">
        <v>0</v>
      </c>
      <c r="C13" s="113">
        <f t="shared" si="1"/>
        <v>0</v>
      </c>
      <c r="D13" s="31"/>
      <c r="E13" s="31">
        <v>0</v>
      </c>
      <c r="F13" s="116">
        <f t="shared" si="2"/>
        <v>0</v>
      </c>
      <c r="G13" s="31"/>
      <c r="H13" s="31">
        <f t="shared" si="0"/>
        <v>0</v>
      </c>
      <c r="I13" s="32"/>
    </row>
    <row r="14" spans="1:9" ht="14.25">
      <c r="A14" s="17" t="s">
        <v>85</v>
      </c>
      <c r="B14" s="31">
        <v>66360.88681</v>
      </c>
      <c r="C14" s="113">
        <f t="shared" si="1"/>
        <v>0.001705882758039353</v>
      </c>
      <c r="D14" s="31"/>
      <c r="E14" s="31">
        <v>68561.67659162343</v>
      </c>
      <c r="F14" s="116">
        <f t="shared" si="2"/>
        <v>0.0016883512334185738</v>
      </c>
      <c r="G14" s="31"/>
      <c r="H14" s="31">
        <f t="shared" si="0"/>
        <v>2200.7897816234326</v>
      </c>
      <c r="I14" s="32">
        <f>H14/B14</f>
        <v>0.03316395978740587</v>
      </c>
    </row>
    <row r="15" spans="1:9" ht="14.25">
      <c r="A15" s="17" t="s">
        <v>86</v>
      </c>
      <c r="B15" s="31">
        <v>1216826.44285</v>
      </c>
      <c r="C15" s="113">
        <f t="shared" si="1"/>
        <v>0.03127992026880771</v>
      </c>
      <c r="D15" s="31"/>
      <c r="E15" s="31">
        <v>1284487.75135</v>
      </c>
      <c r="F15" s="116">
        <f t="shared" si="2"/>
        <v>0.031630884586153506</v>
      </c>
      <c r="G15" s="31"/>
      <c r="H15" s="31">
        <f t="shared" si="0"/>
        <v>67661.30850000004</v>
      </c>
      <c r="I15" s="32">
        <f>H15/B15</f>
        <v>0.05560473220940741</v>
      </c>
    </row>
    <row r="16" spans="1:9" ht="14.25">
      <c r="A16" s="17" t="s">
        <v>87</v>
      </c>
      <c r="B16" s="31">
        <v>0</v>
      </c>
      <c r="C16" s="113">
        <f t="shared" si="1"/>
        <v>0</v>
      </c>
      <c r="D16" s="31"/>
      <c r="E16" s="31">
        <v>0</v>
      </c>
      <c r="F16" s="116">
        <f t="shared" si="2"/>
        <v>0</v>
      </c>
      <c r="G16" s="31"/>
      <c r="H16" s="31">
        <f t="shared" si="0"/>
        <v>0</v>
      </c>
      <c r="I16" s="32"/>
    </row>
    <row r="17" spans="1:9" ht="14.25">
      <c r="A17" s="17" t="s">
        <v>88</v>
      </c>
      <c r="B17" s="31">
        <v>0</v>
      </c>
      <c r="C17" s="113">
        <f t="shared" si="1"/>
        <v>0</v>
      </c>
      <c r="D17" s="31"/>
      <c r="E17" s="31">
        <v>0</v>
      </c>
      <c r="F17" s="116">
        <f t="shared" si="2"/>
        <v>0</v>
      </c>
      <c r="G17" s="33"/>
      <c r="H17" s="31">
        <f t="shared" si="0"/>
        <v>0</v>
      </c>
      <c r="I17" s="32"/>
    </row>
    <row r="18" spans="1:9" ht="14.25">
      <c r="A18" s="17" t="s">
        <v>89</v>
      </c>
      <c r="B18" s="31">
        <v>347806.255</v>
      </c>
      <c r="C18" s="113">
        <f t="shared" si="1"/>
        <v>0.008940758963054287</v>
      </c>
      <c r="D18" s="31"/>
      <c r="E18" s="31">
        <v>367253.89499999996</v>
      </c>
      <c r="F18" s="116">
        <f t="shared" si="2"/>
        <v>0.009043734013307091</v>
      </c>
      <c r="G18" s="33"/>
      <c r="H18" s="31">
        <f t="shared" si="0"/>
        <v>19447.639999999956</v>
      </c>
      <c r="I18" s="32">
        <f>H18/B18</f>
        <v>0.055915153107295196</v>
      </c>
    </row>
    <row r="19" spans="1:9" ht="14.25">
      <c r="A19" s="17" t="s">
        <v>90</v>
      </c>
      <c r="B19" s="31">
        <v>0</v>
      </c>
      <c r="C19" s="113">
        <f t="shared" si="1"/>
        <v>0</v>
      </c>
      <c r="D19" s="31"/>
      <c r="E19" s="31">
        <v>0</v>
      </c>
      <c r="F19" s="116">
        <f t="shared" si="2"/>
        <v>0</v>
      </c>
      <c r="G19" s="33"/>
      <c r="H19" s="31">
        <f t="shared" si="0"/>
        <v>0</v>
      </c>
      <c r="I19" s="32"/>
    </row>
    <row r="20" spans="1:9" ht="14.25">
      <c r="A20" s="17" t="s">
        <v>91</v>
      </c>
      <c r="B20" s="31">
        <v>0</v>
      </c>
      <c r="C20" s="113">
        <f t="shared" si="1"/>
        <v>0</v>
      </c>
      <c r="D20" s="31"/>
      <c r="E20" s="31">
        <v>0</v>
      </c>
      <c r="F20" s="116">
        <f t="shared" si="2"/>
        <v>0</v>
      </c>
      <c r="G20" s="33"/>
      <c r="H20" s="31">
        <f t="shared" si="0"/>
        <v>0</v>
      </c>
      <c r="I20" s="32"/>
    </row>
    <row r="21" spans="1:9" ht="14.25">
      <c r="A21" s="17" t="s">
        <v>92</v>
      </c>
      <c r="B21" s="34"/>
      <c r="C21" s="113">
        <f t="shared" si="1"/>
        <v>0</v>
      </c>
      <c r="D21" s="34"/>
      <c r="E21" s="34"/>
      <c r="F21" s="116">
        <f t="shared" si="2"/>
        <v>0</v>
      </c>
      <c r="G21" s="33"/>
      <c r="H21" s="34"/>
      <c r="I21" s="35"/>
    </row>
    <row r="22" spans="1:9" ht="14.25">
      <c r="A22" s="17"/>
      <c r="B22" s="31"/>
      <c r="C22" s="113"/>
      <c r="D22" s="31"/>
      <c r="E22" s="31"/>
      <c r="F22" s="116"/>
      <c r="G22" s="33"/>
      <c r="H22" s="31"/>
      <c r="I22" s="32"/>
    </row>
    <row r="23" spans="1:9" ht="14.25">
      <c r="A23" s="17"/>
      <c r="B23" s="31">
        <f>SUM(B10:B20)</f>
        <v>34480806.46739</v>
      </c>
      <c r="C23" s="113"/>
      <c r="D23" s="31"/>
      <c r="E23" s="31">
        <f>SUM(E10:E20)</f>
        <v>36188263.46738999</v>
      </c>
      <c r="F23" s="116"/>
      <c r="G23" s="33"/>
      <c r="H23" s="31">
        <f>SUM(H10:H20)</f>
        <v>1707456.9999999977</v>
      </c>
      <c r="I23" s="32">
        <f>H23/B23</f>
        <v>0.04951905639489071</v>
      </c>
    </row>
    <row r="24" spans="1:9" ht="14.25">
      <c r="A24" s="17"/>
      <c r="B24" s="31"/>
      <c r="C24" s="113"/>
      <c r="D24" s="31"/>
      <c r="E24" s="31"/>
      <c r="F24" s="116"/>
      <c r="G24" s="33"/>
      <c r="H24" s="31"/>
      <c r="I24" s="13"/>
    </row>
    <row r="25" spans="1:9" ht="14.25">
      <c r="A25" s="17" t="s">
        <v>93</v>
      </c>
      <c r="B25" s="34">
        <v>4420393.804</v>
      </c>
      <c r="C25" s="113">
        <f t="shared" si="1"/>
        <v>0.11363129603101195</v>
      </c>
      <c r="D25" s="31"/>
      <c r="E25" s="34">
        <v>4420393.804</v>
      </c>
      <c r="F25" s="116">
        <f t="shared" si="2"/>
        <v>0.10885348349388294</v>
      </c>
      <c r="G25" s="33"/>
      <c r="H25" s="34">
        <f>E25-B25</f>
        <v>0</v>
      </c>
      <c r="I25" s="35">
        <f>H25/B25</f>
        <v>0</v>
      </c>
    </row>
    <row r="26" spans="1:6" ht="14.25">
      <c r="A26" s="17"/>
      <c r="B26" s="1"/>
      <c r="C26" s="114"/>
      <c r="F26" s="116"/>
    </row>
    <row r="27" spans="1:9" ht="14.25">
      <c r="A27" s="18" t="s">
        <v>94</v>
      </c>
      <c r="B27" s="15">
        <f>B25+B23</f>
        <v>38901200.27139</v>
      </c>
      <c r="C27" s="115">
        <f>SUM(C10:C25)</f>
        <v>0.9999999999999999</v>
      </c>
      <c r="E27" s="15">
        <f>E23+E25</f>
        <v>40608657.27138999</v>
      </c>
      <c r="F27" s="116">
        <f t="shared" si="2"/>
        <v>1</v>
      </c>
      <c r="H27" s="15">
        <f>H23+H25</f>
        <v>1707456.9999999977</v>
      </c>
      <c r="I27" s="32">
        <f>H27/B27</f>
        <v>0.04389214183850651</v>
      </c>
    </row>
    <row r="30" spans="1:3" ht="12.75">
      <c r="A30" s="18" t="s">
        <v>98</v>
      </c>
      <c r="B30" s="36"/>
      <c r="C30" s="36"/>
    </row>
    <row r="32" spans="2:3" ht="12.75">
      <c r="B32" s="37"/>
      <c r="C32" s="37"/>
    </row>
    <row r="35" spans="10:12" ht="75.75" customHeight="1">
      <c r="J35" s="93" t="s">
        <v>100</v>
      </c>
      <c r="K35" s="93" t="s">
        <v>107</v>
      </c>
      <c r="L35" s="93" t="s">
        <v>99</v>
      </c>
    </row>
    <row r="36" ht="12.75" hidden="1"/>
  </sheetData>
  <mergeCells count="3">
    <mergeCell ref="A3:I3"/>
    <mergeCell ref="A4:I4"/>
    <mergeCell ref="A5:I5"/>
  </mergeCells>
  <printOptions horizontalCentered="1"/>
  <pageMargins left="0.32" right="0.37" top="0.68" bottom="0.26" header="0.25" footer="0.18"/>
  <pageSetup fitToHeight="0" fitToWidth="1" horizontalDpi="600" verticalDpi="600" orientation="landscape" scale="83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3"/>
  <sheetViews>
    <sheetView view="pageBreakPreview" zoomScale="60" zoomScaleNormal="75" workbookViewId="0" topLeftCell="C1">
      <pane ySplit="990" topLeftCell="BM153" activePane="bottomLeft" state="split"/>
      <selection pane="topLeft" activeCell="N1" sqref="N1:N3"/>
      <selection pane="bottomLeft" activeCell="N87" sqref="N87:N89"/>
    </sheetView>
  </sheetViews>
  <sheetFormatPr defaultColWidth="9.140625" defaultRowHeight="12.75"/>
  <cols>
    <col min="1" max="1" width="36.28125" style="75" bestFit="1" customWidth="1"/>
    <col min="2" max="2" width="22.140625" style="75" hidden="1" customWidth="1"/>
    <col min="3" max="3" width="15.140625" style="75" bestFit="1" customWidth="1"/>
    <col min="4" max="4" width="11.28125" style="75" bestFit="1" customWidth="1"/>
    <col min="5" max="5" width="16.28125" style="75" bestFit="1" customWidth="1"/>
    <col min="6" max="6" width="10.00390625" style="78" customWidth="1"/>
    <col min="7" max="7" width="3.28125" style="75" customWidth="1"/>
    <col min="8" max="8" width="15.00390625" style="75" bestFit="1" customWidth="1"/>
    <col min="9" max="9" width="11.140625" style="75" bestFit="1" customWidth="1"/>
    <col min="10" max="10" width="16.140625" style="75" bestFit="1" customWidth="1"/>
    <col min="11" max="11" width="10.140625" style="78" customWidth="1"/>
    <col min="12" max="12" width="2.28125" style="75" customWidth="1"/>
    <col min="13" max="13" width="15.7109375" style="75" bestFit="1" customWidth="1"/>
    <col min="14" max="14" width="15.00390625" style="75" customWidth="1"/>
    <col min="15" max="15" width="8.7109375" style="18" hidden="1" customWidth="1"/>
    <col min="16" max="16" width="13.140625" style="24" hidden="1" customWidth="1"/>
    <col min="17" max="17" width="16.140625" style="24" hidden="1" customWidth="1"/>
    <col min="18" max="18" width="12.8515625" style="18" hidden="1" customWidth="1"/>
    <col min="19" max="21" width="8.7109375" style="18" hidden="1" customWidth="1"/>
    <col min="22" max="16384" width="8.7109375" style="18" customWidth="1"/>
  </cols>
  <sheetData>
    <row r="1" spans="1:14" ht="15.75">
      <c r="A1" s="38"/>
      <c r="B1" s="38"/>
      <c r="C1" s="38"/>
      <c r="D1" s="38"/>
      <c r="E1" s="38"/>
      <c r="F1" s="108"/>
      <c r="G1" s="74"/>
      <c r="H1" s="74"/>
      <c r="I1" s="74"/>
      <c r="J1" s="74"/>
      <c r="K1" s="102"/>
      <c r="L1" s="74"/>
      <c r="M1" s="74"/>
      <c r="N1" s="125" t="s">
        <v>103</v>
      </c>
    </row>
    <row r="2" spans="1:14" ht="15.75">
      <c r="A2" s="38"/>
      <c r="B2" s="38"/>
      <c r="C2" s="38"/>
      <c r="D2" s="38"/>
      <c r="E2" s="38"/>
      <c r="F2" s="108"/>
      <c r="G2" s="74"/>
      <c r="H2" s="74"/>
      <c r="I2" s="74"/>
      <c r="J2" s="74"/>
      <c r="K2" s="102"/>
      <c r="L2" s="74"/>
      <c r="M2" s="74"/>
      <c r="N2" s="125" t="s">
        <v>107</v>
      </c>
    </row>
    <row r="3" spans="2:14" ht="15.75">
      <c r="B3" s="39"/>
      <c r="C3" s="39"/>
      <c r="D3" s="39"/>
      <c r="E3" s="39"/>
      <c r="F3" s="103"/>
      <c r="G3" s="39"/>
      <c r="H3" s="39"/>
      <c r="I3" s="39"/>
      <c r="J3" s="39"/>
      <c r="K3" s="103"/>
      <c r="L3" s="39"/>
      <c r="M3" s="39"/>
      <c r="N3" s="126" t="s">
        <v>104</v>
      </c>
    </row>
    <row r="4" spans="2:14" ht="14.25">
      <c r="B4" s="39"/>
      <c r="C4" s="39"/>
      <c r="D4" s="39"/>
      <c r="E4" s="39"/>
      <c r="F4" s="103"/>
      <c r="G4" s="39"/>
      <c r="H4" s="39" t="s">
        <v>23</v>
      </c>
      <c r="I4" s="39"/>
      <c r="J4" s="39"/>
      <c r="K4" s="103"/>
      <c r="L4" s="39"/>
      <c r="M4" s="39"/>
      <c r="N4" s="39"/>
    </row>
    <row r="5" spans="2:14" ht="14.25">
      <c r="B5" s="39"/>
      <c r="C5" s="39"/>
      <c r="D5" s="39"/>
      <c r="E5" s="39"/>
      <c r="F5" s="103"/>
      <c r="G5" s="39"/>
      <c r="H5" s="39" t="s">
        <v>19</v>
      </c>
      <c r="I5" s="39"/>
      <c r="J5" s="39"/>
      <c r="K5" s="103"/>
      <c r="L5" s="39"/>
      <c r="M5" s="39"/>
      <c r="N5" s="39"/>
    </row>
    <row r="6" spans="2:8" ht="14.25">
      <c r="B6" s="40"/>
      <c r="C6" s="40"/>
      <c r="D6" s="40"/>
      <c r="E6" s="40"/>
      <c r="F6" s="109"/>
      <c r="H6" s="39" t="s">
        <v>16</v>
      </c>
    </row>
    <row r="7" spans="2:14" ht="14.25">
      <c r="B7" s="39"/>
      <c r="C7" s="39"/>
      <c r="D7" s="39"/>
      <c r="E7" s="39"/>
      <c r="F7" s="103"/>
      <c r="G7" s="39"/>
      <c r="H7" s="40"/>
      <c r="I7" s="39"/>
      <c r="J7" s="39"/>
      <c r="K7" s="103"/>
      <c r="L7" s="39"/>
      <c r="M7" s="39"/>
      <c r="N7" s="39"/>
    </row>
    <row r="8" spans="2:14" ht="14.25">
      <c r="B8" s="39"/>
      <c r="C8" s="39"/>
      <c r="D8" s="39"/>
      <c r="E8" s="39"/>
      <c r="F8" s="103"/>
      <c r="G8" s="39"/>
      <c r="H8" s="39" t="s">
        <v>17</v>
      </c>
      <c r="I8" s="39"/>
      <c r="J8" s="39"/>
      <c r="K8" s="103"/>
      <c r="L8" s="39"/>
      <c r="M8" s="39"/>
      <c r="N8" s="39"/>
    </row>
    <row r="9" spans="1:14" ht="14.25">
      <c r="A9" s="39"/>
      <c r="B9" s="39"/>
      <c r="C9" s="39"/>
      <c r="D9" s="39"/>
      <c r="E9" s="39"/>
      <c r="F9" s="103"/>
      <c r="G9" s="39"/>
      <c r="H9" s="39" t="s">
        <v>43</v>
      </c>
      <c r="I9" s="39"/>
      <c r="J9" s="39"/>
      <c r="K9" s="103"/>
      <c r="L9" s="39"/>
      <c r="M9" s="39"/>
      <c r="N9" s="39"/>
    </row>
    <row r="10" spans="1:6" ht="14.25">
      <c r="A10" s="40"/>
      <c r="B10" s="40"/>
      <c r="C10" s="40"/>
      <c r="D10" s="40"/>
      <c r="E10" s="40"/>
      <c r="F10" s="109"/>
    </row>
    <row r="11" spans="2:17" ht="14.25">
      <c r="B11" s="76" t="s">
        <v>80</v>
      </c>
      <c r="C11" s="94" t="s">
        <v>0</v>
      </c>
      <c r="D11" s="95"/>
      <c r="E11" s="95"/>
      <c r="F11" s="104"/>
      <c r="H11" s="94" t="s">
        <v>1</v>
      </c>
      <c r="I11" s="95"/>
      <c r="J11" s="95"/>
      <c r="K11" s="104"/>
      <c r="M11" s="77" t="s">
        <v>2</v>
      </c>
      <c r="N11" s="41" t="s">
        <v>3</v>
      </c>
      <c r="P11" s="22" t="s">
        <v>58</v>
      </c>
      <c r="Q11" s="22" t="s">
        <v>59</v>
      </c>
    </row>
    <row r="12" spans="1:11" ht="14.25">
      <c r="A12" s="42"/>
      <c r="B12" s="42"/>
      <c r="C12" s="96"/>
      <c r="D12" s="97"/>
      <c r="E12" s="97"/>
      <c r="F12" s="105"/>
      <c r="H12" s="96"/>
      <c r="I12" s="97"/>
      <c r="J12" s="97"/>
      <c r="K12" s="105"/>
    </row>
    <row r="13" spans="1:11" ht="14.25">
      <c r="A13" s="42"/>
      <c r="B13" s="42"/>
      <c r="C13" s="98" t="s">
        <v>4</v>
      </c>
      <c r="D13" s="98" t="s">
        <v>5</v>
      </c>
      <c r="E13" s="98" t="s">
        <v>6</v>
      </c>
      <c r="F13" s="106" t="s">
        <v>102</v>
      </c>
      <c r="H13" s="98" t="s">
        <v>4</v>
      </c>
      <c r="I13" s="98" t="s">
        <v>1</v>
      </c>
      <c r="J13" s="98" t="s">
        <v>6</v>
      </c>
      <c r="K13" s="106" t="s">
        <v>102</v>
      </c>
    </row>
    <row r="14" spans="1:11" ht="14.25">
      <c r="A14" s="43"/>
      <c r="B14" s="43"/>
      <c r="C14" s="99" t="s">
        <v>7</v>
      </c>
      <c r="D14" s="99" t="s">
        <v>8</v>
      </c>
      <c r="E14" s="99" t="s">
        <v>9</v>
      </c>
      <c r="F14" s="107" t="s">
        <v>41</v>
      </c>
      <c r="H14" s="99" t="s">
        <v>7</v>
      </c>
      <c r="I14" s="99" t="s">
        <v>8</v>
      </c>
      <c r="J14" s="99" t="s">
        <v>9</v>
      </c>
      <c r="K14" s="107" t="s">
        <v>41</v>
      </c>
    </row>
    <row r="16" spans="1:14" ht="14.25">
      <c r="A16" s="42"/>
      <c r="B16" s="42"/>
      <c r="C16" s="44"/>
      <c r="D16" s="42"/>
      <c r="E16" s="45"/>
      <c r="F16" s="100"/>
      <c r="H16" s="44"/>
      <c r="I16" s="42"/>
      <c r="J16" s="42"/>
      <c r="K16" s="100"/>
      <c r="N16" s="78"/>
    </row>
    <row r="17" spans="1:14" ht="14.25">
      <c r="A17" s="42" t="s">
        <v>18</v>
      </c>
      <c r="B17" s="42"/>
      <c r="C17" s="44">
        <v>260269</v>
      </c>
      <c r="D17" s="45">
        <v>6.92</v>
      </c>
      <c r="E17" s="46">
        <f>C17*D17</f>
        <v>1801061.48</v>
      </c>
      <c r="F17" s="100">
        <f>E17/E21</f>
        <v>0.09104654036956168</v>
      </c>
      <c r="H17" s="44">
        <f>C17</f>
        <v>260269</v>
      </c>
      <c r="I17" s="45">
        <f>D17</f>
        <v>6.92</v>
      </c>
      <c r="J17" s="46">
        <f>I17*H17</f>
        <v>1801061.48</v>
      </c>
      <c r="K17" s="100">
        <f>J17/J21</f>
        <v>0.0860092497860098</v>
      </c>
      <c r="M17" s="79">
        <f>J17-E17</f>
        <v>0</v>
      </c>
      <c r="N17" s="78">
        <f aca="true" t="shared" si="0" ref="N17:N24">M17/E17</f>
        <v>0</v>
      </c>
    </row>
    <row r="18" spans="1:14" ht="14.25">
      <c r="A18" s="42"/>
      <c r="B18" s="42"/>
      <c r="C18" s="44"/>
      <c r="D18" s="45"/>
      <c r="E18" s="45"/>
      <c r="F18" s="100"/>
      <c r="H18" s="44"/>
      <c r="I18" s="45"/>
      <c r="J18" s="42"/>
      <c r="K18" s="100"/>
      <c r="M18" s="79">
        <f aca="true" t="shared" si="1" ref="M18:M24">J18-E18</f>
        <v>0</v>
      </c>
      <c r="N18" s="78"/>
    </row>
    <row r="19" spans="1:17" ht="14.25">
      <c r="A19" s="42" t="s">
        <v>10</v>
      </c>
      <c r="B19" s="44">
        <f>C19</f>
        <v>292893075</v>
      </c>
      <c r="C19" s="44">
        <v>292893075</v>
      </c>
      <c r="D19" s="47">
        <v>0.06139</v>
      </c>
      <c r="E19" s="48">
        <f>D19*C19</f>
        <v>17980705.87425</v>
      </c>
      <c r="F19" s="101">
        <f>E19/E21</f>
        <v>0.9089534596304383</v>
      </c>
      <c r="H19" s="44">
        <f>C19</f>
        <v>292893075</v>
      </c>
      <c r="I19" s="49">
        <f>D19+R188</f>
        <v>0.06534555867784986</v>
      </c>
      <c r="J19" s="48">
        <f>I19*H19</f>
        <v>19139261.618748378</v>
      </c>
      <c r="K19" s="101">
        <f>J19/J21</f>
        <v>0.9139907502139902</v>
      </c>
      <c r="M19" s="79">
        <f t="shared" si="1"/>
        <v>1158555.7444983795</v>
      </c>
      <c r="N19" s="78">
        <f t="shared" si="0"/>
        <v>0.06443327378807394</v>
      </c>
      <c r="Q19" s="24">
        <f>M19</f>
        <v>1158555.7444983795</v>
      </c>
    </row>
    <row r="20" spans="1:14" ht="14.25">
      <c r="A20" s="42"/>
      <c r="B20" s="42"/>
      <c r="C20" s="44"/>
      <c r="D20" s="47"/>
      <c r="E20" s="44"/>
      <c r="F20" s="100"/>
      <c r="H20" s="44"/>
      <c r="I20" s="47"/>
      <c r="J20" s="44"/>
      <c r="K20" s="100"/>
      <c r="M20" s="79">
        <f t="shared" si="1"/>
        <v>0</v>
      </c>
      <c r="N20" s="78"/>
    </row>
    <row r="21" spans="1:14" ht="14.25">
      <c r="A21" s="42" t="s">
        <v>11</v>
      </c>
      <c r="B21" s="42"/>
      <c r="C21" s="44"/>
      <c r="D21" s="42"/>
      <c r="E21" s="25">
        <f>E17+E19</f>
        <v>19781767.35425</v>
      </c>
      <c r="F21" s="101">
        <f>SUM(F16:F19)</f>
        <v>1</v>
      </c>
      <c r="H21" s="44"/>
      <c r="I21" s="42"/>
      <c r="J21" s="25">
        <f>J17+J19</f>
        <v>20940323.09874838</v>
      </c>
      <c r="K21" s="101">
        <f>SUM(K16:K19)</f>
        <v>1</v>
      </c>
      <c r="L21" s="50"/>
      <c r="M21" s="25">
        <f>M17+M19</f>
        <v>1158555.7444983795</v>
      </c>
      <c r="N21" s="78"/>
    </row>
    <row r="22" spans="1:14" ht="14.25">
      <c r="A22" s="42"/>
      <c r="B22" s="42"/>
      <c r="C22" s="44"/>
      <c r="D22" s="47"/>
      <c r="E22" s="42"/>
      <c r="F22" s="100"/>
      <c r="H22" s="44"/>
      <c r="I22" s="47"/>
      <c r="J22" s="42"/>
      <c r="K22" s="100"/>
      <c r="M22" s="79">
        <f t="shared" si="1"/>
        <v>0</v>
      </c>
      <c r="N22" s="78"/>
    </row>
    <row r="23" spans="1:14" ht="14.25">
      <c r="A23" s="42" t="s">
        <v>12</v>
      </c>
      <c r="B23" s="42"/>
      <c r="C23" s="44"/>
      <c r="D23" s="47"/>
      <c r="E23" s="51">
        <v>2436017</v>
      </c>
      <c r="F23" s="110"/>
      <c r="H23" s="44"/>
      <c r="I23" s="47"/>
      <c r="J23" s="44">
        <f>E23</f>
        <v>2436017</v>
      </c>
      <c r="K23" s="100"/>
      <c r="M23" s="79">
        <f t="shared" si="1"/>
        <v>0</v>
      </c>
      <c r="N23" s="78">
        <f t="shared" si="0"/>
        <v>0</v>
      </c>
    </row>
    <row r="24" spans="1:14" ht="14.25">
      <c r="A24" s="42" t="s">
        <v>13</v>
      </c>
      <c r="B24" s="42"/>
      <c r="C24" s="44"/>
      <c r="D24" s="47"/>
      <c r="E24" s="52">
        <v>1601238</v>
      </c>
      <c r="F24" s="111"/>
      <c r="H24" s="44"/>
      <c r="I24" s="47"/>
      <c r="J24" s="53">
        <f>E24</f>
        <v>1601238</v>
      </c>
      <c r="K24" s="101"/>
      <c r="M24" s="80">
        <f t="shared" si="1"/>
        <v>0</v>
      </c>
      <c r="N24" s="78">
        <f t="shared" si="0"/>
        <v>0</v>
      </c>
    </row>
    <row r="25" spans="1:11" ht="14.25">
      <c r="A25" s="42"/>
      <c r="B25" s="42"/>
      <c r="C25" s="44"/>
      <c r="D25" s="42"/>
      <c r="E25" s="42"/>
      <c r="F25" s="100"/>
      <c r="H25" s="44"/>
      <c r="I25" s="42"/>
      <c r="J25" s="42"/>
      <c r="K25" s="100"/>
    </row>
    <row r="26" spans="1:14" ht="15" thickBot="1">
      <c r="A26" s="42" t="s">
        <v>14</v>
      </c>
      <c r="B26" s="42"/>
      <c r="C26" s="44"/>
      <c r="D26" s="42"/>
      <c r="E26" s="54">
        <f>SUM(E21:E24)</f>
        <v>23819022.35425</v>
      </c>
      <c r="F26" s="101"/>
      <c r="H26" s="44"/>
      <c r="I26" s="42"/>
      <c r="J26" s="54">
        <f>SUM(J21:J24)</f>
        <v>24977578.09874838</v>
      </c>
      <c r="K26" s="101"/>
      <c r="L26" s="55"/>
      <c r="M26" s="54">
        <f>SUM(M21:M24)</f>
        <v>1158555.7444983795</v>
      </c>
      <c r="N26" s="78">
        <f>M26/E26</f>
        <v>0.048639936907051935</v>
      </c>
    </row>
    <row r="27" spans="1:6" ht="15" thickTop="1">
      <c r="A27" s="42"/>
      <c r="B27" s="42"/>
      <c r="C27" s="42"/>
      <c r="D27" s="42"/>
      <c r="E27" s="42"/>
      <c r="F27" s="100"/>
    </row>
    <row r="28" spans="1:14" ht="14.25">
      <c r="A28" s="42" t="s">
        <v>15</v>
      </c>
      <c r="B28" s="42"/>
      <c r="E28" s="81">
        <f>E26/C17</f>
        <v>91.51693960575405</v>
      </c>
      <c r="G28" s="81"/>
      <c r="H28" s="81"/>
      <c r="I28" s="81"/>
      <c r="J28" s="81">
        <f>J26/H17</f>
        <v>95.9683177741044</v>
      </c>
      <c r="L28" s="81"/>
      <c r="M28" s="81">
        <f>J28-E28</f>
        <v>4.4513781683503595</v>
      </c>
      <c r="N28" s="78">
        <f>M28/E28</f>
        <v>0.048639936907051935</v>
      </c>
    </row>
    <row r="29" spans="1:14" ht="14.25">
      <c r="A29" s="42"/>
      <c r="B29" s="42"/>
      <c r="E29" s="82"/>
      <c r="J29" s="82"/>
      <c r="M29" s="82"/>
      <c r="N29" s="78"/>
    </row>
    <row r="30" spans="2:14" ht="14.25" hidden="1">
      <c r="B30" s="39"/>
      <c r="C30" s="39"/>
      <c r="D30" s="39"/>
      <c r="E30" s="39"/>
      <c r="F30" s="103"/>
      <c r="G30" s="39"/>
      <c r="H30" s="39" t="str">
        <f>H4</f>
        <v>Taylor County RECC</v>
      </c>
      <c r="I30" s="39"/>
      <c r="J30" s="39"/>
      <c r="K30" s="103"/>
      <c r="L30" s="39"/>
      <c r="M30" s="39"/>
      <c r="N30" s="39"/>
    </row>
    <row r="31" spans="2:14" ht="14.25" hidden="1">
      <c r="B31" s="39"/>
      <c r="C31" s="39"/>
      <c r="D31" s="39"/>
      <c r="E31" s="39"/>
      <c r="F31" s="103"/>
      <c r="G31" s="39"/>
      <c r="H31" s="39" t="s">
        <v>19</v>
      </c>
      <c r="I31" s="39"/>
      <c r="J31" s="39"/>
      <c r="K31" s="103"/>
      <c r="L31" s="39"/>
      <c r="M31" s="39"/>
      <c r="N31" s="39"/>
    </row>
    <row r="32" spans="2:14" ht="14.25" hidden="1">
      <c r="B32" s="39"/>
      <c r="C32" s="39"/>
      <c r="D32" s="39"/>
      <c r="E32" s="39"/>
      <c r="F32" s="103"/>
      <c r="G32" s="39"/>
      <c r="H32" s="39" t="s">
        <v>16</v>
      </c>
      <c r="I32" s="39"/>
      <c r="J32" s="39"/>
      <c r="K32" s="103"/>
      <c r="L32" s="39"/>
      <c r="M32" s="39"/>
      <c r="N32" s="39"/>
    </row>
    <row r="33" spans="2:8" ht="14.25">
      <c r="B33" s="40"/>
      <c r="C33" s="40"/>
      <c r="D33" s="40"/>
      <c r="E33" s="40"/>
      <c r="F33" s="109"/>
      <c r="H33" s="40"/>
    </row>
    <row r="34" spans="2:14" ht="14.25">
      <c r="B34" s="39"/>
      <c r="C34" s="39"/>
      <c r="D34" s="39"/>
      <c r="E34" s="39"/>
      <c r="F34" s="103"/>
      <c r="G34" s="39"/>
      <c r="H34" s="39" t="s">
        <v>24</v>
      </c>
      <c r="I34" s="39"/>
      <c r="J34" s="39"/>
      <c r="K34" s="103"/>
      <c r="L34" s="39"/>
      <c r="M34" s="39"/>
      <c r="N34" s="39"/>
    </row>
    <row r="35" spans="2:14" ht="14.25">
      <c r="B35" s="39"/>
      <c r="C35" s="39"/>
      <c r="D35" s="39"/>
      <c r="E35" s="39"/>
      <c r="F35" s="103"/>
      <c r="G35" s="39"/>
      <c r="H35" s="39" t="s">
        <v>25</v>
      </c>
      <c r="I35" s="39"/>
      <c r="J35" s="39"/>
      <c r="K35" s="103"/>
      <c r="L35" s="39"/>
      <c r="M35" s="39"/>
      <c r="N35" s="39"/>
    </row>
    <row r="36" spans="2:14" ht="14.25">
      <c r="B36" s="39"/>
      <c r="C36" s="39"/>
      <c r="D36" s="39"/>
      <c r="E36" s="39"/>
      <c r="F36" s="103"/>
      <c r="G36" s="39"/>
      <c r="H36" s="39" t="s">
        <v>44</v>
      </c>
      <c r="I36" s="39"/>
      <c r="J36" s="39"/>
      <c r="K36" s="103"/>
      <c r="L36" s="39"/>
      <c r="M36" s="39"/>
      <c r="N36" s="39"/>
    </row>
    <row r="37" spans="1:6" ht="14.25">
      <c r="A37" s="40"/>
      <c r="B37" s="40"/>
      <c r="C37" s="40"/>
      <c r="D37" s="40"/>
      <c r="E37" s="40"/>
      <c r="F37" s="109"/>
    </row>
    <row r="38" spans="3:14" ht="14.25">
      <c r="C38" s="94" t="s">
        <v>0</v>
      </c>
      <c r="D38" s="95"/>
      <c r="E38" s="95"/>
      <c r="F38" s="104"/>
      <c r="H38" s="94" t="s">
        <v>1</v>
      </c>
      <c r="I38" s="95"/>
      <c r="J38" s="95"/>
      <c r="K38" s="104"/>
      <c r="M38" s="77" t="s">
        <v>2</v>
      </c>
      <c r="N38" s="41" t="s">
        <v>3</v>
      </c>
    </row>
    <row r="39" spans="1:11" ht="14.25">
      <c r="A39" s="42"/>
      <c r="B39" s="42"/>
      <c r="C39" s="96"/>
      <c r="D39" s="97"/>
      <c r="E39" s="97"/>
      <c r="F39" s="105"/>
      <c r="H39" s="96"/>
      <c r="I39" s="97"/>
      <c r="J39" s="97"/>
      <c r="K39" s="105"/>
    </row>
    <row r="40" spans="1:11" ht="14.25">
      <c r="A40" s="42"/>
      <c r="B40" s="42"/>
      <c r="C40" s="98" t="s">
        <v>4</v>
      </c>
      <c r="D40" s="98" t="s">
        <v>5</v>
      </c>
      <c r="E40" s="98" t="s">
        <v>6</v>
      </c>
      <c r="F40" s="106" t="s">
        <v>102</v>
      </c>
      <c r="H40" s="98" t="s">
        <v>4</v>
      </c>
      <c r="I40" s="98" t="s">
        <v>1</v>
      </c>
      <c r="J40" s="98" t="s">
        <v>6</v>
      </c>
      <c r="K40" s="106" t="s">
        <v>102</v>
      </c>
    </row>
    <row r="41" spans="1:11" ht="14.25">
      <c r="A41" s="43"/>
      <c r="B41" s="43"/>
      <c r="C41" s="99" t="s">
        <v>7</v>
      </c>
      <c r="D41" s="99" t="s">
        <v>8</v>
      </c>
      <c r="E41" s="99" t="s">
        <v>9</v>
      </c>
      <c r="F41" s="107" t="s">
        <v>41</v>
      </c>
      <c r="H41" s="99" t="s">
        <v>7</v>
      </c>
      <c r="I41" s="99" t="s">
        <v>8</v>
      </c>
      <c r="J41" s="99" t="s">
        <v>9</v>
      </c>
      <c r="K41" s="107" t="s">
        <v>41</v>
      </c>
    </row>
    <row r="43" spans="1:11" ht="14.25">
      <c r="A43" s="42"/>
      <c r="B43" s="42"/>
      <c r="C43" s="44"/>
      <c r="D43" s="42"/>
      <c r="E43" s="45"/>
      <c r="F43" s="100"/>
      <c r="H43" s="44"/>
      <c r="I43" s="42"/>
      <c r="J43" s="42"/>
      <c r="K43" s="100"/>
    </row>
    <row r="44" spans="1:13" ht="14.25">
      <c r="A44" s="42" t="s">
        <v>18</v>
      </c>
      <c r="B44" s="42"/>
      <c r="C44" s="44">
        <v>29200</v>
      </c>
      <c r="D44" s="45">
        <v>7.11</v>
      </c>
      <c r="E44" s="46">
        <f>C44*D44</f>
        <v>207612</v>
      </c>
      <c r="F44" s="100">
        <f>E44/E48</f>
        <v>0.0855957111962411</v>
      </c>
      <c r="H44" s="44">
        <f>C44</f>
        <v>29200</v>
      </c>
      <c r="I44" s="45">
        <f>D44</f>
        <v>7.11</v>
      </c>
      <c r="J44" s="46">
        <f>I44*H44</f>
        <v>207612</v>
      </c>
      <c r="K44" s="100">
        <f>J44/J48</f>
        <v>0.08084122226106437</v>
      </c>
      <c r="M44" s="79">
        <f>J44-E44</f>
        <v>0</v>
      </c>
    </row>
    <row r="45" spans="1:13" ht="14.25">
      <c r="A45" s="42"/>
      <c r="B45" s="42"/>
      <c r="C45" s="44"/>
      <c r="D45" s="45"/>
      <c r="E45" s="45"/>
      <c r="F45" s="100"/>
      <c r="H45" s="44"/>
      <c r="I45" s="45"/>
      <c r="J45" s="42"/>
      <c r="K45" s="100"/>
      <c r="M45" s="79">
        <f>J45-E45</f>
        <v>0</v>
      </c>
    </row>
    <row r="46" spans="1:17" ht="14.25">
      <c r="A46" s="42" t="s">
        <v>10</v>
      </c>
      <c r="B46" s="44">
        <f>C46</f>
        <v>36063144</v>
      </c>
      <c r="C46" s="44">
        <v>36063144</v>
      </c>
      <c r="D46" s="47">
        <v>0.0615</v>
      </c>
      <c r="E46" s="50">
        <f>D46*C46</f>
        <v>2217883.356</v>
      </c>
      <c r="F46" s="101">
        <f>E46/E48</f>
        <v>0.9144042888037589</v>
      </c>
      <c r="G46" s="74"/>
      <c r="H46" s="50">
        <f>C46</f>
        <v>36063144</v>
      </c>
      <c r="I46" s="56">
        <f>D46+R188</f>
        <v>0.06545555867784986</v>
      </c>
      <c r="J46" s="50">
        <f>I46*H46</f>
        <v>2360533.238199749</v>
      </c>
      <c r="K46" s="101">
        <f>J46/J48</f>
        <v>0.9191587777389356</v>
      </c>
      <c r="M46" s="79">
        <f>J46-E46</f>
        <v>142649.88219974888</v>
      </c>
      <c r="Q46" s="24">
        <f>M46</f>
        <v>142649.88219974888</v>
      </c>
    </row>
    <row r="47" spans="1:13" ht="14.25">
      <c r="A47" s="42"/>
      <c r="B47" s="42"/>
      <c r="C47" s="44"/>
      <c r="D47" s="47"/>
      <c r="E47" s="44"/>
      <c r="F47" s="100"/>
      <c r="H47" s="44"/>
      <c r="I47" s="47"/>
      <c r="J47" s="44"/>
      <c r="K47" s="100"/>
      <c r="M47" s="79"/>
    </row>
    <row r="48" spans="1:13" ht="14.25">
      <c r="A48" s="42" t="s">
        <v>11</v>
      </c>
      <c r="B48" s="42"/>
      <c r="C48" s="44"/>
      <c r="D48" s="42"/>
      <c r="E48" s="25">
        <f>E44+E46</f>
        <v>2425495.356</v>
      </c>
      <c r="F48" s="101">
        <f>SUM(F44:F46)</f>
        <v>1</v>
      </c>
      <c r="H48" s="44"/>
      <c r="I48" s="42"/>
      <c r="J48" s="25">
        <f>J44+J46</f>
        <v>2568145.238199749</v>
      </c>
      <c r="K48" s="101">
        <f>SUM(K44:K46)</f>
        <v>1</v>
      </c>
      <c r="L48" s="25"/>
      <c r="M48" s="57">
        <f>M44+M46</f>
        <v>142649.88219974888</v>
      </c>
    </row>
    <row r="49" spans="1:13" ht="14.25">
      <c r="A49" s="42"/>
      <c r="B49" s="42"/>
      <c r="C49" s="44"/>
      <c r="D49" s="47"/>
      <c r="E49" s="42"/>
      <c r="F49" s="100"/>
      <c r="H49" s="44"/>
      <c r="I49" s="47"/>
      <c r="J49" s="42"/>
      <c r="K49" s="100"/>
      <c r="M49" s="79"/>
    </row>
    <row r="50" spans="1:13" ht="14.25">
      <c r="A50" s="42" t="s">
        <v>12</v>
      </c>
      <c r="B50" s="42"/>
      <c r="C50" s="44"/>
      <c r="D50" s="47"/>
      <c r="E50" s="44">
        <v>298667</v>
      </c>
      <c r="F50" s="100"/>
      <c r="H50" s="44"/>
      <c r="I50" s="47"/>
      <c r="J50" s="44">
        <f>E50</f>
        <v>298667</v>
      </c>
      <c r="K50" s="100"/>
      <c r="M50" s="79">
        <f>J50-E50</f>
        <v>0</v>
      </c>
    </row>
    <row r="51" spans="1:13" ht="14.25">
      <c r="A51" s="42" t="s">
        <v>13</v>
      </c>
      <c r="B51" s="42"/>
      <c r="C51" s="44"/>
      <c r="D51" s="47"/>
      <c r="E51" s="52">
        <v>198683</v>
      </c>
      <c r="F51" s="111"/>
      <c r="H51" s="44"/>
      <c r="I51" s="47"/>
      <c r="J51" s="53">
        <f>E51</f>
        <v>198683</v>
      </c>
      <c r="K51" s="101"/>
      <c r="M51" s="79">
        <f>J51-E51</f>
        <v>0</v>
      </c>
    </row>
    <row r="52" spans="1:13" ht="14.25">
      <c r="A52" s="42"/>
      <c r="B52" s="42"/>
      <c r="C52" s="44"/>
      <c r="D52" s="42"/>
      <c r="E52" s="42"/>
      <c r="F52" s="100"/>
      <c r="H52" s="44"/>
      <c r="I52" s="42"/>
      <c r="J52" s="42"/>
      <c r="K52" s="100"/>
      <c r="M52" s="79"/>
    </row>
    <row r="53" spans="1:14" ht="15" thickBot="1">
      <c r="A53" s="42" t="s">
        <v>14</v>
      </c>
      <c r="B53" s="42"/>
      <c r="C53" s="44"/>
      <c r="D53" s="42"/>
      <c r="E53" s="54">
        <f>SUM(E48:E51)</f>
        <v>2922845.356</v>
      </c>
      <c r="F53" s="101"/>
      <c r="H53" s="44"/>
      <c r="I53" s="42"/>
      <c r="J53" s="54">
        <f>SUM(J48:J51)</f>
        <v>3065495.238199749</v>
      </c>
      <c r="K53" s="101"/>
      <c r="M53" s="79">
        <f>J53-E53</f>
        <v>142649.88219974888</v>
      </c>
      <c r="N53" s="78">
        <f>M53/E53</f>
        <v>0.04880514184813713</v>
      </c>
    </row>
    <row r="54" spans="1:13" ht="15" thickTop="1">
      <c r="A54" s="42"/>
      <c r="B54" s="42"/>
      <c r="C54" s="42"/>
      <c r="D54" s="42"/>
      <c r="E54" s="42"/>
      <c r="F54" s="100"/>
      <c r="M54" s="79"/>
    </row>
    <row r="55" spans="1:14" ht="14.25">
      <c r="A55" s="42" t="s">
        <v>15</v>
      </c>
      <c r="B55" s="42"/>
      <c r="E55" s="81">
        <f>E53/C44</f>
        <v>100.09744369863014</v>
      </c>
      <c r="G55" s="81"/>
      <c r="H55" s="81"/>
      <c r="I55" s="81"/>
      <c r="J55" s="81">
        <f>J53/H44</f>
        <v>104.9827136369777</v>
      </c>
      <c r="M55" s="81">
        <f>J55-E55</f>
        <v>4.885269938347562</v>
      </c>
      <c r="N55" s="78">
        <f>M55/E55</f>
        <v>0.04880514184813711</v>
      </c>
    </row>
    <row r="56" spans="1:14" ht="14.25">
      <c r="A56" s="42"/>
      <c r="B56" s="42"/>
      <c r="E56" s="82"/>
      <c r="J56" s="82"/>
      <c r="M56" s="82"/>
      <c r="N56" s="78"/>
    </row>
    <row r="57" spans="2:14" ht="14.25" hidden="1">
      <c r="B57" s="39"/>
      <c r="C57" s="39"/>
      <c r="D57" s="39"/>
      <c r="E57" s="39"/>
      <c r="F57" s="103"/>
      <c r="G57" s="39"/>
      <c r="H57" s="39" t="str">
        <f>H4</f>
        <v>Taylor County RECC</v>
      </c>
      <c r="I57" s="39"/>
      <c r="J57" s="39"/>
      <c r="K57" s="103"/>
      <c r="L57" s="39"/>
      <c r="M57" s="39"/>
      <c r="N57" s="39"/>
    </row>
    <row r="58" spans="2:14" ht="14.25" hidden="1">
      <c r="B58" s="39"/>
      <c r="C58" s="39"/>
      <c r="D58" s="39"/>
      <c r="E58" s="39"/>
      <c r="F58" s="103"/>
      <c r="G58" s="39"/>
      <c r="H58" s="39" t="s">
        <v>19</v>
      </c>
      <c r="I58" s="39"/>
      <c r="J58" s="39"/>
      <c r="K58" s="103"/>
      <c r="L58" s="39"/>
      <c r="M58" s="39"/>
      <c r="N58" s="39"/>
    </row>
    <row r="59" spans="2:14" ht="14.25" hidden="1">
      <c r="B59" s="39"/>
      <c r="C59" s="39"/>
      <c r="D59" s="39"/>
      <c r="E59" s="39"/>
      <c r="F59" s="103"/>
      <c r="G59" s="39"/>
      <c r="H59" s="39" t="str">
        <f>H6</f>
        <v>for the 12 months ended September 30, 2006</v>
      </c>
      <c r="I59" s="39"/>
      <c r="J59" s="39"/>
      <c r="K59" s="103"/>
      <c r="L59" s="39"/>
      <c r="M59" s="39"/>
      <c r="N59" s="39"/>
    </row>
    <row r="60" spans="2:8" ht="14.25">
      <c r="B60" s="40"/>
      <c r="C60" s="40"/>
      <c r="D60" s="40"/>
      <c r="E60" s="40"/>
      <c r="F60" s="109"/>
      <c r="H60" s="40"/>
    </row>
    <row r="61" spans="2:14" ht="14.25">
      <c r="B61" s="39"/>
      <c r="C61" s="39"/>
      <c r="D61" s="39"/>
      <c r="E61" s="39"/>
      <c r="F61" s="103"/>
      <c r="G61" s="39"/>
      <c r="H61" s="39" t="s">
        <v>26</v>
      </c>
      <c r="I61" s="39"/>
      <c r="J61" s="39"/>
      <c r="K61" s="103"/>
      <c r="L61" s="39"/>
      <c r="M61" s="39"/>
      <c r="N61" s="39"/>
    </row>
    <row r="62" spans="2:14" ht="14.25">
      <c r="B62" s="39"/>
      <c r="C62" s="39"/>
      <c r="D62" s="39"/>
      <c r="E62" s="39"/>
      <c r="F62" s="103"/>
      <c r="G62" s="39"/>
      <c r="H62" s="39" t="s">
        <v>45</v>
      </c>
      <c r="I62" s="39"/>
      <c r="J62" s="39"/>
      <c r="K62" s="103"/>
      <c r="L62" s="39"/>
      <c r="M62" s="39"/>
      <c r="N62" s="39"/>
    </row>
    <row r="63" spans="2:14" ht="14.25">
      <c r="B63" s="39"/>
      <c r="C63" s="39"/>
      <c r="D63" s="39"/>
      <c r="E63" s="39"/>
      <c r="F63" s="103"/>
      <c r="G63" s="39"/>
      <c r="H63" s="39" t="s">
        <v>46</v>
      </c>
      <c r="I63" s="39"/>
      <c r="J63" s="39"/>
      <c r="K63" s="103"/>
      <c r="L63" s="39"/>
      <c r="M63" s="39"/>
      <c r="N63" s="39"/>
    </row>
    <row r="64" spans="1:6" ht="14.25">
      <c r="A64" s="40"/>
      <c r="B64" s="40"/>
      <c r="C64" s="40"/>
      <c r="D64" s="40"/>
      <c r="E64" s="40"/>
      <c r="F64" s="109"/>
    </row>
    <row r="65" spans="3:14" ht="14.25">
      <c r="C65" s="94" t="s">
        <v>0</v>
      </c>
      <c r="D65" s="95"/>
      <c r="E65" s="95"/>
      <c r="F65" s="104"/>
      <c r="H65" s="94" t="s">
        <v>1</v>
      </c>
      <c r="I65" s="95"/>
      <c r="J65" s="95"/>
      <c r="K65" s="104"/>
      <c r="M65" s="77" t="s">
        <v>2</v>
      </c>
      <c r="N65" s="41" t="s">
        <v>3</v>
      </c>
    </row>
    <row r="66" spans="1:11" ht="14.25">
      <c r="A66" s="42"/>
      <c r="B66" s="42"/>
      <c r="C66" s="96"/>
      <c r="D66" s="97"/>
      <c r="E66" s="97"/>
      <c r="F66" s="105"/>
      <c r="H66" s="96"/>
      <c r="I66" s="97"/>
      <c r="J66" s="97"/>
      <c r="K66" s="105"/>
    </row>
    <row r="67" spans="1:11" ht="14.25">
      <c r="A67" s="42"/>
      <c r="B67" s="42"/>
      <c r="C67" s="98" t="s">
        <v>4</v>
      </c>
      <c r="D67" s="98" t="s">
        <v>5</v>
      </c>
      <c r="E67" s="98" t="s">
        <v>6</v>
      </c>
      <c r="F67" s="106" t="s">
        <v>102</v>
      </c>
      <c r="H67" s="98" t="s">
        <v>4</v>
      </c>
      <c r="I67" s="98" t="s">
        <v>1</v>
      </c>
      <c r="J67" s="98" t="s">
        <v>6</v>
      </c>
      <c r="K67" s="106" t="s">
        <v>102</v>
      </c>
    </row>
    <row r="68" spans="1:11" ht="14.25">
      <c r="A68" s="43"/>
      <c r="B68" s="43"/>
      <c r="C68" s="99" t="s">
        <v>7</v>
      </c>
      <c r="D68" s="99" t="s">
        <v>8</v>
      </c>
      <c r="E68" s="99" t="s">
        <v>9</v>
      </c>
      <c r="F68" s="107" t="s">
        <v>41</v>
      </c>
      <c r="H68" s="99" t="s">
        <v>7</v>
      </c>
      <c r="I68" s="99" t="s">
        <v>8</v>
      </c>
      <c r="J68" s="99" t="s">
        <v>9</v>
      </c>
      <c r="K68" s="107" t="s">
        <v>41</v>
      </c>
    </row>
    <row r="70" spans="1:13" ht="14.25">
      <c r="A70" s="42"/>
      <c r="B70" s="42"/>
      <c r="C70" s="44"/>
      <c r="D70" s="42"/>
      <c r="E70" s="42"/>
      <c r="F70" s="100"/>
      <c r="H70" s="44"/>
      <c r="I70" s="42"/>
      <c r="J70" s="42"/>
      <c r="K70" s="100"/>
      <c r="M70" s="83"/>
    </row>
    <row r="71" spans="1:13" ht="14.25">
      <c r="A71" s="42" t="s">
        <v>18</v>
      </c>
      <c r="B71" s="42"/>
      <c r="C71" s="44">
        <v>2967</v>
      </c>
      <c r="D71" s="45">
        <v>43.42</v>
      </c>
      <c r="E71" s="46">
        <f>C71*D71</f>
        <v>128827.14</v>
      </c>
      <c r="F71" s="100">
        <f>E71/E77</f>
        <v>0.025566494226481964</v>
      </c>
      <c r="H71" s="44">
        <f>C71</f>
        <v>2967</v>
      </c>
      <c r="I71" s="58">
        <f>D71</f>
        <v>43.42</v>
      </c>
      <c r="J71" s="46">
        <f>I71*H71</f>
        <v>128827.14</v>
      </c>
      <c r="K71" s="100">
        <f>J71/J77</f>
        <v>0.024053552058209072</v>
      </c>
      <c r="M71" s="83">
        <f>J71-E71</f>
        <v>0</v>
      </c>
    </row>
    <row r="72" spans="1:13" ht="14.25">
      <c r="A72" s="42"/>
      <c r="B72" s="42"/>
      <c r="C72" s="44"/>
      <c r="D72" s="45"/>
      <c r="E72" s="42"/>
      <c r="F72" s="100"/>
      <c r="H72" s="44"/>
      <c r="I72" s="45"/>
      <c r="J72" s="42"/>
      <c r="K72" s="100"/>
      <c r="M72" s="83">
        <f>J72-E72</f>
        <v>0</v>
      </c>
    </row>
    <row r="73" spans="1:16" ht="14.25">
      <c r="A73" s="42" t="s">
        <v>20</v>
      </c>
      <c r="B73" s="42"/>
      <c r="C73" s="44">
        <v>303920.36</v>
      </c>
      <c r="D73" s="45">
        <v>4.64</v>
      </c>
      <c r="E73" s="59">
        <f>D73*C73</f>
        <v>1410190.4703999998</v>
      </c>
      <c r="F73" s="100">
        <f>E73/E77</f>
        <v>0.2798604899536035</v>
      </c>
      <c r="H73" s="44">
        <f>C73</f>
        <v>303920.36</v>
      </c>
      <c r="I73" s="58">
        <f>D73</f>
        <v>4.64</v>
      </c>
      <c r="J73" s="60">
        <f>I73*H73</f>
        <v>1410190.4703999998</v>
      </c>
      <c r="K73" s="100">
        <f>J73/J77</f>
        <v>0.26329925427015405</v>
      </c>
      <c r="M73" s="83">
        <f>J73-E73</f>
        <v>0</v>
      </c>
      <c r="P73" s="24">
        <f>M73</f>
        <v>0</v>
      </c>
    </row>
    <row r="74" spans="1:13" ht="14.25">
      <c r="A74" s="42"/>
      <c r="B74" s="42"/>
      <c r="C74" s="44"/>
      <c r="D74" s="45"/>
      <c r="E74" s="42"/>
      <c r="F74" s="100"/>
      <c r="H74" s="44"/>
      <c r="I74" s="45"/>
      <c r="J74" s="42"/>
      <c r="K74" s="100"/>
      <c r="M74" s="83"/>
    </row>
    <row r="75" spans="1:17" ht="14.25">
      <c r="A75" s="42" t="s">
        <v>22</v>
      </c>
      <c r="B75" s="44">
        <f>C75</f>
        <v>80125631</v>
      </c>
      <c r="C75" s="44">
        <v>80125631</v>
      </c>
      <c r="D75" s="47">
        <v>0.04368</v>
      </c>
      <c r="E75" s="44">
        <f>D75*C75</f>
        <v>3499887.5620799996</v>
      </c>
      <c r="F75" s="100">
        <f>E75/E77</f>
        <v>0.6945730158199145</v>
      </c>
      <c r="H75" s="44">
        <f>C75</f>
        <v>80125631</v>
      </c>
      <c r="I75" s="49">
        <f>D75+R188</f>
        <v>0.04763555867784986</v>
      </c>
      <c r="J75" s="44">
        <f>H75*I75</f>
        <v>3816829.197100246</v>
      </c>
      <c r="K75" s="100">
        <f>J75/J77</f>
        <v>0.712647193671637</v>
      </c>
      <c r="M75" s="83">
        <f>J75-E75</f>
        <v>316941.63502024626</v>
      </c>
      <c r="Q75" s="24">
        <f>J75-E75</f>
        <v>316941.63502024626</v>
      </c>
    </row>
    <row r="76" spans="1:11" ht="14.25">
      <c r="A76" s="42"/>
      <c r="B76" s="42"/>
      <c r="C76" s="44"/>
      <c r="D76" s="42"/>
      <c r="E76" s="42"/>
      <c r="F76" s="100"/>
      <c r="H76" s="44"/>
      <c r="I76" s="42"/>
      <c r="J76" s="42"/>
      <c r="K76" s="100"/>
    </row>
    <row r="77" spans="1:14" ht="14.25">
      <c r="A77" s="42" t="s">
        <v>28</v>
      </c>
      <c r="B77" s="42"/>
      <c r="C77" s="44"/>
      <c r="D77" s="42"/>
      <c r="E77" s="61">
        <f>SUM(E71:E75)</f>
        <v>5038905.172479999</v>
      </c>
      <c r="F77" s="101">
        <f>SUM(F71:F75)</f>
        <v>1</v>
      </c>
      <c r="G77" s="62"/>
      <c r="H77" s="62"/>
      <c r="I77" s="62"/>
      <c r="J77" s="61">
        <f>SUM(J71:J75)</f>
        <v>5355846.807500245</v>
      </c>
      <c r="K77" s="101">
        <f>SUM(K71:K75)</f>
        <v>1</v>
      </c>
      <c r="L77" s="46"/>
      <c r="M77" s="63">
        <f>SUM(M71:M75)</f>
        <v>316941.63502024626</v>
      </c>
      <c r="N77" s="46"/>
    </row>
    <row r="78" spans="1:13" ht="15">
      <c r="A78" s="64"/>
      <c r="B78" s="64"/>
      <c r="C78" s="44"/>
      <c r="D78" s="47"/>
      <c r="E78" s="42"/>
      <c r="F78" s="100"/>
      <c r="H78" s="44"/>
      <c r="I78" s="47"/>
      <c r="J78" s="42"/>
      <c r="K78" s="100"/>
      <c r="M78" s="83"/>
    </row>
    <row r="79" spans="1:13" ht="14.25">
      <c r="A79" s="42" t="s">
        <v>12</v>
      </c>
      <c r="B79" s="42"/>
      <c r="C79" s="44"/>
      <c r="D79" s="47"/>
      <c r="E79" s="44">
        <v>651587.66</v>
      </c>
      <c r="F79" s="100"/>
      <c r="H79" s="44"/>
      <c r="I79" s="47"/>
      <c r="J79" s="44">
        <f>E79</f>
        <v>651587.66</v>
      </c>
      <c r="K79" s="100"/>
      <c r="M79" s="83">
        <f>J79-E79</f>
        <v>0</v>
      </c>
    </row>
    <row r="80" spans="1:13" ht="14.25">
      <c r="A80" s="42" t="s">
        <v>13</v>
      </c>
      <c r="B80" s="42"/>
      <c r="C80" s="44"/>
      <c r="D80" s="47"/>
      <c r="E80" s="52">
        <v>417451.6</v>
      </c>
      <c r="F80" s="111"/>
      <c r="H80" s="44"/>
      <c r="I80" s="47"/>
      <c r="J80" s="53">
        <f>E80</f>
        <v>417451.6</v>
      </c>
      <c r="K80" s="101"/>
      <c r="M80" s="84">
        <f>J80-E80</f>
        <v>0</v>
      </c>
    </row>
    <row r="81" spans="1:13" ht="14.25">
      <c r="A81" s="42"/>
      <c r="B81" s="42"/>
      <c r="C81" s="44"/>
      <c r="D81" s="42"/>
      <c r="E81" s="42"/>
      <c r="F81" s="100"/>
      <c r="H81" s="44"/>
      <c r="I81" s="42"/>
      <c r="J81" s="42"/>
      <c r="K81" s="100"/>
      <c r="M81" s="83"/>
    </row>
    <row r="82" spans="1:14" ht="15" thickBot="1">
      <c r="A82" s="42" t="s">
        <v>14</v>
      </c>
      <c r="B82" s="42"/>
      <c r="C82" s="44"/>
      <c r="D82" s="42"/>
      <c r="E82" s="65">
        <f>SUM(E77:E80)</f>
        <v>6107944.432479999</v>
      </c>
      <c r="F82" s="101"/>
      <c r="G82" s="85"/>
      <c r="H82" s="62"/>
      <c r="I82" s="62"/>
      <c r="J82" s="65">
        <f>SUM(J77:J80)</f>
        <v>6424886.067500245</v>
      </c>
      <c r="K82" s="101"/>
      <c r="L82" s="66"/>
      <c r="M82" s="65">
        <f>SUM(M77:M80)</f>
        <v>316941.63502024626</v>
      </c>
      <c r="N82" s="78">
        <f>M82/E82</f>
        <v>0.051890065229614236</v>
      </c>
    </row>
    <row r="83" spans="1:13" ht="15" thickTop="1">
      <c r="A83" s="42"/>
      <c r="B83" s="42"/>
      <c r="C83" s="42"/>
      <c r="D83" s="42"/>
      <c r="E83" s="42"/>
      <c r="F83" s="100"/>
      <c r="M83" s="83"/>
    </row>
    <row r="84" spans="1:14" ht="14.25">
      <c r="A84" s="42" t="s">
        <v>15</v>
      </c>
      <c r="B84" s="42"/>
      <c r="C84" s="44"/>
      <c r="D84" s="44"/>
      <c r="E84" s="67">
        <f>E82/C71</f>
        <v>2058.6263675362316</v>
      </c>
      <c r="F84" s="100"/>
      <c r="G84" s="81"/>
      <c r="H84" s="81"/>
      <c r="I84" s="81"/>
      <c r="J84" s="67">
        <f>J82/H71</f>
        <v>2165.4486240310903</v>
      </c>
      <c r="K84" s="100"/>
      <c r="M84" s="81">
        <f>J84-E84</f>
        <v>106.82225649485872</v>
      </c>
      <c r="N84" s="78">
        <f>M84/E84</f>
        <v>0.05189006522961417</v>
      </c>
    </row>
    <row r="85" spans="1:14" ht="14.25">
      <c r="A85" s="42"/>
      <c r="B85" s="42"/>
      <c r="C85" s="44"/>
      <c r="D85" s="44"/>
      <c r="E85" s="68"/>
      <c r="F85" s="100"/>
      <c r="J85" s="68"/>
      <c r="K85" s="100"/>
      <c r="N85" s="78"/>
    </row>
    <row r="86" spans="2:14" ht="14.25">
      <c r="B86" s="39"/>
      <c r="C86" s="39"/>
      <c r="D86" s="39"/>
      <c r="E86" s="39"/>
      <c r="F86" s="103"/>
      <c r="G86" s="39"/>
      <c r="H86" s="39"/>
      <c r="I86" s="39"/>
      <c r="J86" s="39"/>
      <c r="K86" s="103"/>
      <c r="L86" s="39"/>
      <c r="M86" s="39"/>
      <c r="N86" s="39"/>
    </row>
    <row r="87" spans="2:14" ht="15.75">
      <c r="B87" s="39"/>
      <c r="C87" s="39"/>
      <c r="D87" s="39"/>
      <c r="E87" s="39"/>
      <c r="F87" s="103"/>
      <c r="G87" s="39"/>
      <c r="H87" s="39"/>
      <c r="I87" s="39"/>
      <c r="J87" s="39"/>
      <c r="K87" s="103"/>
      <c r="L87" s="39"/>
      <c r="M87" s="39"/>
      <c r="N87" s="125" t="s">
        <v>103</v>
      </c>
    </row>
    <row r="88" spans="2:14" ht="15.75">
      <c r="B88" s="39"/>
      <c r="C88" s="39"/>
      <c r="D88" s="39"/>
      <c r="E88" s="39"/>
      <c r="F88" s="103"/>
      <c r="G88" s="39"/>
      <c r="H88" s="39"/>
      <c r="I88" s="39"/>
      <c r="J88" s="39"/>
      <c r="K88" s="103"/>
      <c r="L88" s="39"/>
      <c r="M88" s="39"/>
      <c r="N88" s="125" t="s">
        <v>107</v>
      </c>
    </row>
    <row r="89" spans="2:14" ht="15.75">
      <c r="B89" s="39"/>
      <c r="C89" s="39"/>
      <c r="D89" s="39"/>
      <c r="E89" s="39"/>
      <c r="F89" s="103"/>
      <c r="G89" s="39"/>
      <c r="H89" s="39"/>
      <c r="I89" s="39"/>
      <c r="J89" s="39"/>
      <c r="K89" s="103"/>
      <c r="L89" s="39"/>
      <c r="M89" s="39"/>
      <c r="N89" s="126" t="s">
        <v>105</v>
      </c>
    </row>
    <row r="90" spans="2:14" ht="14.25">
      <c r="B90" s="39"/>
      <c r="C90" s="39"/>
      <c r="D90" s="39"/>
      <c r="E90" s="39"/>
      <c r="F90" s="103"/>
      <c r="G90" s="39"/>
      <c r="H90" s="39" t="str">
        <f>H4</f>
        <v>Taylor County RECC</v>
      </c>
      <c r="I90" s="39"/>
      <c r="J90" s="39"/>
      <c r="K90" s="103"/>
      <c r="L90" s="39"/>
      <c r="M90" s="39"/>
      <c r="N90" s="39"/>
    </row>
    <row r="91" spans="2:14" ht="14.25">
      <c r="B91" s="39"/>
      <c r="C91" s="39"/>
      <c r="D91" s="39"/>
      <c r="E91" s="39"/>
      <c r="F91" s="103"/>
      <c r="G91" s="39"/>
      <c r="H91" s="39" t="s">
        <v>19</v>
      </c>
      <c r="I91" s="39"/>
      <c r="J91" s="39"/>
      <c r="K91" s="103"/>
      <c r="L91" s="39"/>
      <c r="M91" s="39"/>
      <c r="N91" s="39"/>
    </row>
    <row r="92" spans="2:8" ht="14.25">
      <c r="B92" s="40"/>
      <c r="C92" s="40"/>
      <c r="D92" s="40"/>
      <c r="E92" s="40"/>
      <c r="F92" s="109"/>
      <c r="H92" s="39" t="str">
        <f>H6</f>
        <v>for the 12 months ended September 30, 2006</v>
      </c>
    </row>
    <row r="93" spans="2:14" ht="14.25">
      <c r="B93" s="39"/>
      <c r="C93" s="39"/>
      <c r="D93" s="39"/>
      <c r="E93" s="39"/>
      <c r="F93" s="103"/>
      <c r="G93" s="39"/>
      <c r="H93" s="40"/>
      <c r="I93" s="39"/>
      <c r="J93" s="39"/>
      <c r="K93" s="103"/>
      <c r="L93" s="39"/>
      <c r="M93" s="39"/>
      <c r="N93" s="39"/>
    </row>
    <row r="94" spans="2:14" ht="14.25">
      <c r="B94" s="39"/>
      <c r="C94" s="39"/>
      <c r="D94" s="39"/>
      <c r="E94" s="39"/>
      <c r="F94" s="103"/>
      <c r="G94" s="39"/>
      <c r="H94" s="39" t="s">
        <v>29</v>
      </c>
      <c r="I94" s="39"/>
      <c r="J94" s="39"/>
      <c r="K94" s="103"/>
      <c r="L94" s="39"/>
      <c r="M94" s="39"/>
      <c r="N94" s="39"/>
    </row>
    <row r="95" spans="1:14" ht="14.25">
      <c r="A95" s="39"/>
      <c r="B95" s="39"/>
      <c r="C95" s="39"/>
      <c r="D95" s="39"/>
      <c r="E95" s="39"/>
      <c r="F95" s="103"/>
      <c r="G95" s="39"/>
      <c r="H95" s="39" t="s">
        <v>27</v>
      </c>
      <c r="I95" s="39"/>
      <c r="J95" s="39"/>
      <c r="K95" s="103"/>
      <c r="L95" s="39"/>
      <c r="M95" s="39"/>
      <c r="N95" s="39"/>
    </row>
    <row r="96" spans="1:6" ht="14.25">
      <c r="A96" s="40"/>
      <c r="B96" s="40"/>
      <c r="C96" s="40"/>
      <c r="D96" s="40"/>
      <c r="E96" s="40"/>
      <c r="F96" s="109"/>
    </row>
    <row r="97" spans="3:14" ht="14.25">
      <c r="C97" s="94" t="s">
        <v>0</v>
      </c>
      <c r="D97" s="95"/>
      <c r="E97" s="95"/>
      <c r="F97" s="104"/>
      <c r="H97" s="94" t="s">
        <v>1</v>
      </c>
      <c r="I97" s="95"/>
      <c r="J97" s="95"/>
      <c r="K97" s="104"/>
      <c r="M97" s="77" t="s">
        <v>2</v>
      </c>
      <c r="N97" s="41" t="s">
        <v>3</v>
      </c>
    </row>
    <row r="98" spans="1:11" ht="14.25">
      <c r="A98" s="42"/>
      <c r="B98" s="42"/>
      <c r="C98" s="96"/>
      <c r="D98" s="97"/>
      <c r="E98" s="97"/>
      <c r="F98" s="105"/>
      <c r="H98" s="96"/>
      <c r="I98" s="97"/>
      <c r="J98" s="97"/>
      <c r="K98" s="105"/>
    </row>
    <row r="99" spans="1:11" ht="14.25">
      <c r="A99" s="42"/>
      <c r="B99" s="42"/>
      <c r="C99" s="98" t="s">
        <v>4</v>
      </c>
      <c r="D99" s="98" t="s">
        <v>5</v>
      </c>
      <c r="E99" s="98" t="s">
        <v>6</v>
      </c>
      <c r="F99" s="106" t="s">
        <v>102</v>
      </c>
      <c r="H99" s="98" t="s">
        <v>4</v>
      </c>
      <c r="I99" s="98" t="s">
        <v>1</v>
      </c>
      <c r="J99" s="98" t="s">
        <v>6</v>
      </c>
      <c r="K99" s="106" t="s">
        <v>102</v>
      </c>
    </row>
    <row r="100" spans="1:11" ht="14.25">
      <c r="A100" s="43"/>
      <c r="B100" s="43"/>
      <c r="C100" s="99" t="s">
        <v>7</v>
      </c>
      <c r="D100" s="99" t="s">
        <v>8</v>
      </c>
      <c r="E100" s="99" t="s">
        <v>9</v>
      </c>
      <c r="F100" s="107" t="s">
        <v>41</v>
      </c>
      <c r="H100" s="99" t="s">
        <v>7</v>
      </c>
      <c r="I100" s="99" t="s">
        <v>8</v>
      </c>
      <c r="J100" s="99" t="s">
        <v>9</v>
      </c>
      <c r="K100" s="107" t="s">
        <v>41</v>
      </c>
    </row>
    <row r="102" spans="1:11" ht="14.25">
      <c r="A102" s="42"/>
      <c r="B102" s="42"/>
      <c r="C102" s="44"/>
      <c r="D102" s="42"/>
      <c r="E102" s="42"/>
      <c r="F102" s="100"/>
      <c r="H102" s="44"/>
      <c r="I102" s="42"/>
      <c r="J102" s="42"/>
      <c r="K102" s="100"/>
    </row>
    <row r="103" spans="1:14" ht="14.25">
      <c r="A103" s="42" t="s">
        <v>18</v>
      </c>
      <c r="B103" s="42"/>
      <c r="C103" s="51">
        <v>12</v>
      </c>
      <c r="D103" s="58">
        <v>1069</v>
      </c>
      <c r="E103" s="46">
        <f>D103*C103</f>
        <v>12828</v>
      </c>
      <c r="F103" s="100">
        <f>E103/E111</f>
        <v>0.04606867115783539</v>
      </c>
      <c r="H103" s="44">
        <f>C103</f>
        <v>12</v>
      </c>
      <c r="I103" s="45">
        <f>D103</f>
        <v>1069</v>
      </c>
      <c r="J103" s="46">
        <f>I103*H103</f>
        <v>12828</v>
      </c>
      <c r="K103" s="100">
        <f>J103/J111</f>
        <v>0.043061211018010435</v>
      </c>
      <c r="M103" s="83">
        <f aca="true" t="shared" si="2" ref="M103:M108">J103-E103</f>
        <v>0</v>
      </c>
      <c r="N103" s="78">
        <f>(J103-E103)/E103</f>
        <v>0</v>
      </c>
    </row>
    <row r="104" spans="1:14" ht="15">
      <c r="A104" s="64"/>
      <c r="B104" s="64"/>
      <c r="C104" s="44"/>
      <c r="D104" s="45"/>
      <c r="E104" s="42"/>
      <c r="F104" s="100"/>
      <c r="H104" s="44"/>
      <c r="I104" s="45"/>
      <c r="J104" s="42"/>
      <c r="K104" s="100"/>
      <c r="M104" s="83">
        <f t="shared" si="2"/>
        <v>0</v>
      </c>
      <c r="N104" s="78"/>
    </row>
    <row r="105" spans="1:16" ht="14.25">
      <c r="A105" s="42" t="s">
        <v>21</v>
      </c>
      <c r="B105" s="42"/>
      <c r="C105" s="44">
        <v>8918.7</v>
      </c>
      <c r="D105" s="45">
        <v>5.39</v>
      </c>
      <c r="E105" s="45">
        <f>D105*C105</f>
        <v>48071.793</v>
      </c>
      <c r="F105" s="100">
        <f>E105/E111</f>
        <v>0.17263826190244255</v>
      </c>
      <c r="H105" s="44">
        <f>C105</f>
        <v>8918.7</v>
      </c>
      <c r="I105" s="69">
        <v>7.29</v>
      </c>
      <c r="J105" s="45">
        <f>H105*I105</f>
        <v>65017.323000000004</v>
      </c>
      <c r="K105" s="100">
        <f>J105/J111</f>
        <v>0.21825106528914434</v>
      </c>
      <c r="M105" s="83">
        <f t="shared" si="2"/>
        <v>16945.530000000006</v>
      </c>
      <c r="N105" s="78">
        <f>(J105-E105)/E105</f>
        <v>0.3525046382189241</v>
      </c>
      <c r="P105" s="24">
        <f>M105</f>
        <v>16945.530000000006</v>
      </c>
    </row>
    <row r="106" spans="1:16" ht="14.25">
      <c r="A106" s="42" t="s">
        <v>30</v>
      </c>
      <c r="B106" s="42"/>
      <c r="C106" s="44">
        <v>1316.9</v>
      </c>
      <c r="D106" s="45">
        <v>7.82</v>
      </c>
      <c r="E106" s="45">
        <f>C106*D106</f>
        <v>10298.158000000001</v>
      </c>
      <c r="F106" s="100">
        <f>E106/E111</f>
        <v>0.036983353167557825</v>
      </c>
      <c r="H106" s="44">
        <f>C106</f>
        <v>1316.9</v>
      </c>
      <c r="I106" s="69">
        <v>9.72</v>
      </c>
      <c r="J106" s="45">
        <f>H106*I106</f>
        <v>12800.268000000002</v>
      </c>
      <c r="K106" s="100">
        <f>J106/J111</f>
        <v>0.04296811984994438</v>
      </c>
      <c r="M106" s="83">
        <f t="shared" si="2"/>
        <v>2502.1100000000006</v>
      </c>
      <c r="N106" s="78">
        <f>(J106-E106)/E106</f>
        <v>0.24296675191815859</v>
      </c>
      <c r="P106" s="24">
        <f>M106</f>
        <v>2502.1100000000006</v>
      </c>
    </row>
    <row r="107" spans="1:14" ht="14.25">
      <c r="A107" s="42"/>
      <c r="B107" s="42"/>
      <c r="C107" s="44"/>
      <c r="D107" s="45"/>
      <c r="E107" s="42"/>
      <c r="F107" s="100"/>
      <c r="H107" s="44"/>
      <c r="I107" s="45"/>
      <c r="J107" s="42"/>
      <c r="K107" s="100"/>
      <c r="M107" s="83"/>
      <c r="N107" s="78"/>
    </row>
    <row r="108" spans="1:14" ht="14.25">
      <c r="A108" s="42" t="s">
        <v>10</v>
      </c>
      <c r="B108" s="42"/>
      <c r="C108" s="44">
        <v>5757109</v>
      </c>
      <c r="D108" s="47">
        <v>0.036</v>
      </c>
      <c r="E108" s="44">
        <f>D108*C108</f>
        <v>207255.92399999997</v>
      </c>
      <c r="F108" s="100">
        <f>E108/E111</f>
        <v>0.7443097137721641</v>
      </c>
      <c r="H108" s="44">
        <f>C108</f>
        <v>5757109</v>
      </c>
      <c r="I108" s="70">
        <f>D108</f>
        <v>0.036</v>
      </c>
      <c r="J108" s="44">
        <f>I108*H108</f>
        <v>207255.92399999997</v>
      </c>
      <c r="K108" s="100">
        <f>J108/J111</f>
        <v>0.6957196038429009</v>
      </c>
      <c r="M108" s="83">
        <f t="shared" si="2"/>
        <v>0</v>
      </c>
      <c r="N108" s="78">
        <f>(J108-E108)/E108</f>
        <v>0</v>
      </c>
    </row>
    <row r="109" spans="1:14" ht="14.25">
      <c r="A109" s="42"/>
      <c r="B109" s="42"/>
      <c r="C109" s="44"/>
      <c r="D109" s="42"/>
      <c r="E109" s="50"/>
      <c r="F109" s="101"/>
      <c r="G109" s="74"/>
      <c r="H109" s="50"/>
      <c r="I109" s="71"/>
      <c r="J109" s="50"/>
      <c r="K109" s="101"/>
      <c r="L109" s="74"/>
      <c r="M109" s="74"/>
      <c r="N109" s="74"/>
    </row>
    <row r="110" spans="5:14" ht="14.25">
      <c r="E110" s="74"/>
      <c r="F110" s="102"/>
      <c r="G110" s="74"/>
      <c r="H110" s="74"/>
      <c r="I110" s="74"/>
      <c r="J110" s="74"/>
      <c r="K110" s="102"/>
      <c r="L110" s="74"/>
      <c r="M110" s="74"/>
      <c r="N110" s="74"/>
    </row>
    <row r="111" spans="1:13" ht="14.25">
      <c r="A111" s="42" t="s">
        <v>11</v>
      </c>
      <c r="B111" s="42"/>
      <c r="C111" s="44"/>
      <c r="D111" s="42"/>
      <c r="E111" s="25">
        <f>SUM(E103:E108)</f>
        <v>278453.875</v>
      </c>
      <c r="F111" s="101">
        <f>SUM(F102:F109)</f>
        <v>0.9999999999999999</v>
      </c>
      <c r="H111" s="44"/>
      <c r="I111" s="42"/>
      <c r="J111" s="25">
        <f>SUM(J103:J108)</f>
        <v>297901.51499999996</v>
      </c>
      <c r="K111" s="101">
        <f>SUM(K102:K109)</f>
        <v>1</v>
      </c>
      <c r="L111" s="44"/>
      <c r="M111" s="25">
        <f>SUM(M103:M108)</f>
        <v>19447.640000000007</v>
      </c>
    </row>
    <row r="112" spans="1:11" ht="14.25">
      <c r="A112" s="42"/>
      <c r="B112" s="42"/>
      <c r="C112" s="44"/>
      <c r="D112" s="47"/>
      <c r="E112" s="42"/>
      <c r="F112" s="100"/>
      <c r="H112" s="44"/>
      <c r="I112" s="47"/>
      <c r="J112" s="42"/>
      <c r="K112" s="100"/>
    </row>
    <row r="113" spans="1:13" ht="14.25">
      <c r="A113" s="42" t="s">
        <v>12</v>
      </c>
      <c r="B113" s="42"/>
      <c r="C113" s="44"/>
      <c r="D113" s="47"/>
      <c r="E113" s="44">
        <v>45614.64</v>
      </c>
      <c r="F113" s="100"/>
      <c r="H113" s="44"/>
      <c r="I113" s="47"/>
      <c r="J113" s="44">
        <f>E113</f>
        <v>45614.64</v>
      </c>
      <c r="K113" s="100"/>
      <c r="M113" s="83">
        <f>J113-E113</f>
        <v>0</v>
      </c>
    </row>
    <row r="114" spans="1:13" ht="14.25">
      <c r="A114" s="42" t="s">
        <v>13</v>
      </c>
      <c r="B114" s="42"/>
      <c r="C114" s="44"/>
      <c r="D114" s="47"/>
      <c r="E114" s="52">
        <v>23737.74</v>
      </c>
      <c r="F114" s="111"/>
      <c r="H114" s="44"/>
      <c r="I114" s="47"/>
      <c r="J114" s="53">
        <f>E114</f>
        <v>23737.74</v>
      </c>
      <c r="K114" s="101"/>
      <c r="M114" s="84">
        <f>J114-E114</f>
        <v>0</v>
      </c>
    </row>
    <row r="115" spans="1:13" ht="14.25">
      <c r="A115" s="42"/>
      <c r="B115" s="42"/>
      <c r="C115" s="44"/>
      <c r="D115" s="42"/>
      <c r="E115" s="42"/>
      <c r="F115" s="100"/>
      <c r="H115" s="44"/>
      <c r="I115" s="42"/>
      <c r="J115" s="42"/>
      <c r="K115" s="100"/>
      <c r="M115" s="83"/>
    </row>
    <row r="116" spans="1:14" ht="15" thickBot="1">
      <c r="A116" s="42" t="s">
        <v>14</v>
      </c>
      <c r="B116" s="42"/>
      <c r="C116" s="44"/>
      <c r="D116" s="42"/>
      <c r="E116" s="65">
        <f>SUM(E111:E114)</f>
        <v>347806.255</v>
      </c>
      <c r="F116" s="101"/>
      <c r="G116" s="85"/>
      <c r="H116" s="62"/>
      <c r="I116" s="62"/>
      <c r="J116" s="65">
        <f>SUM(J111:J114)</f>
        <v>367253.89499999996</v>
      </c>
      <c r="K116" s="101"/>
      <c r="M116" s="86">
        <f>J116-E116</f>
        <v>19447.639999999956</v>
      </c>
      <c r="N116" s="78">
        <f>M116/E116</f>
        <v>0.055915153107295196</v>
      </c>
    </row>
    <row r="117" spans="1:6" ht="15" thickTop="1">
      <c r="A117" s="42"/>
      <c r="B117" s="42"/>
      <c r="C117" s="42"/>
      <c r="D117" s="42"/>
      <c r="E117" s="42"/>
      <c r="F117" s="100"/>
    </row>
    <row r="118" spans="1:14" ht="14.25">
      <c r="A118" s="42" t="s">
        <v>15</v>
      </c>
      <c r="B118" s="42"/>
      <c r="C118" s="44"/>
      <c r="D118" s="44"/>
      <c r="E118" s="62">
        <f>E116/C103</f>
        <v>28983.854583333334</v>
      </c>
      <c r="F118" s="100"/>
      <c r="G118" s="85"/>
      <c r="H118" s="85"/>
      <c r="I118" s="85"/>
      <c r="J118" s="62">
        <f>J116/H103</f>
        <v>30604.491249999995</v>
      </c>
      <c r="K118" s="100"/>
      <c r="L118" s="85"/>
      <c r="M118" s="85">
        <f>J118-E118</f>
        <v>1620.6366666666618</v>
      </c>
      <c r="N118" s="78">
        <f>M118/E118</f>
        <v>0.055915153107295154</v>
      </c>
    </row>
    <row r="119" spans="1:14" ht="14.25">
      <c r="A119" s="42"/>
      <c r="B119" s="42"/>
      <c r="C119" s="44"/>
      <c r="D119" s="44"/>
      <c r="E119" s="67"/>
      <c r="F119" s="100"/>
      <c r="J119" s="67"/>
      <c r="K119" s="100"/>
      <c r="M119" s="87"/>
      <c r="N119" s="78"/>
    </row>
    <row r="120" spans="2:14" ht="14.25" hidden="1">
      <c r="B120" s="39"/>
      <c r="C120" s="39"/>
      <c r="D120" s="39"/>
      <c r="E120" s="39"/>
      <c r="F120" s="103"/>
      <c r="G120" s="39"/>
      <c r="H120" s="39"/>
      <c r="I120" s="39"/>
      <c r="J120" s="39"/>
      <c r="K120" s="103"/>
      <c r="L120" s="39"/>
      <c r="M120" s="39"/>
      <c r="N120" s="39"/>
    </row>
    <row r="121" spans="2:14" ht="14.25" hidden="1">
      <c r="B121" s="39"/>
      <c r="C121" s="39"/>
      <c r="D121" s="39"/>
      <c r="E121" s="39"/>
      <c r="F121" s="103"/>
      <c r="G121" s="39"/>
      <c r="H121" s="39" t="str">
        <f>H4</f>
        <v>Taylor County RECC</v>
      </c>
      <c r="I121" s="39"/>
      <c r="J121" s="39"/>
      <c r="K121" s="103"/>
      <c r="L121" s="39"/>
      <c r="M121" s="39"/>
      <c r="N121" s="39"/>
    </row>
    <row r="122" spans="2:14" ht="14.25" hidden="1">
      <c r="B122" s="39"/>
      <c r="C122" s="39"/>
      <c r="D122" s="39"/>
      <c r="E122" s="39"/>
      <c r="F122" s="103"/>
      <c r="G122" s="39"/>
      <c r="H122" s="39" t="str">
        <f>H5</f>
        <v>Billing Analysis</v>
      </c>
      <c r="I122" s="39"/>
      <c r="J122" s="39"/>
      <c r="K122" s="103"/>
      <c r="L122" s="39"/>
      <c r="M122" s="39"/>
      <c r="N122" s="39"/>
    </row>
    <row r="123" spans="2:8" ht="14.25" hidden="1">
      <c r="B123" s="40"/>
      <c r="C123" s="40"/>
      <c r="D123" s="40"/>
      <c r="E123" s="40"/>
      <c r="F123" s="109"/>
      <c r="H123" s="39" t="str">
        <f>H6</f>
        <v>for the 12 months ended September 30, 2006</v>
      </c>
    </row>
    <row r="124" spans="2:14" ht="14.25" hidden="1">
      <c r="B124" s="39"/>
      <c r="C124" s="39"/>
      <c r="D124" s="39"/>
      <c r="E124" s="39"/>
      <c r="F124" s="103"/>
      <c r="G124" s="39"/>
      <c r="H124" s="40"/>
      <c r="I124" s="39"/>
      <c r="J124" s="39"/>
      <c r="K124" s="103"/>
      <c r="L124" s="39"/>
      <c r="M124" s="39"/>
      <c r="N124" s="39"/>
    </row>
    <row r="125" spans="2:14" ht="14.25">
      <c r="B125" s="39"/>
      <c r="C125" s="39"/>
      <c r="D125" s="39"/>
      <c r="E125" s="39"/>
      <c r="F125" s="103"/>
      <c r="G125" s="39"/>
      <c r="H125" s="39" t="s">
        <v>31</v>
      </c>
      <c r="I125" s="39"/>
      <c r="J125" s="39"/>
      <c r="K125" s="103"/>
      <c r="L125" s="39"/>
      <c r="M125" s="39"/>
      <c r="N125" s="39"/>
    </row>
    <row r="126" spans="1:14" ht="14.25">
      <c r="A126" s="39"/>
      <c r="B126" s="39"/>
      <c r="C126" s="39"/>
      <c r="D126" s="39"/>
      <c r="E126" s="39"/>
      <c r="F126" s="103"/>
      <c r="G126" s="39"/>
      <c r="H126" s="39" t="s">
        <v>27</v>
      </c>
      <c r="I126" s="39"/>
      <c r="J126" s="39"/>
      <c r="K126" s="103"/>
      <c r="L126" s="39"/>
      <c r="M126" s="39"/>
      <c r="N126" s="39"/>
    </row>
    <row r="128" spans="3:14" ht="14.25">
      <c r="C128" s="94" t="s">
        <v>0</v>
      </c>
      <c r="D128" s="95"/>
      <c r="E128" s="95"/>
      <c r="F128" s="104"/>
      <c r="H128" s="94" t="s">
        <v>1</v>
      </c>
      <c r="I128" s="95"/>
      <c r="J128" s="95"/>
      <c r="K128" s="104"/>
      <c r="M128" s="77" t="s">
        <v>2</v>
      </c>
      <c r="N128" s="41" t="s">
        <v>3</v>
      </c>
    </row>
    <row r="129" spans="1:11" ht="14.25">
      <c r="A129" s="42"/>
      <c r="B129" s="42"/>
      <c r="C129" s="96"/>
      <c r="D129" s="97"/>
      <c r="E129" s="97"/>
      <c r="F129" s="105"/>
      <c r="H129" s="96"/>
      <c r="I129" s="97"/>
      <c r="J129" s="97"/>
      <c r="K129" s="105"/>
    </row>
    <row r="130" spans="1:11" ht="14.25">
      <c r="A130" s="42"/>
      <c r="B130" s="42"/>
      <c r="C130" s="98" t="s">
        <v>4</v>
      </c>
      <c r="D130" s="98" t="s">
        <v>5</v>
      </c>
      <c r="E130" s="98" t="s">
        <v>6</v>
      </c>
      <c r="F130" s="106" t="s">
        <v>102</v>
      </c>
      <c r="H130" s="98" t="s">
        <v>4</v>
      </c>
      <c r="I130" s="98" t="s">
        <v>1</v>
      </c>
      <c r="J130" s="98" t="s">
        <v>6</v>
      </c>
      <c r="K130" s="106" t="s">
        <v>102</v>
      </c>
    </row>
    <row r="131" spans="1:11" ht="14.25">
      <c r="A131" s="43"/>
      <c r="B131" s="43"/>
      <c r="C131" s="99" t="s">
        <v>7</v>
      </c>
      <c r="D131" s="99" t="s">
        <v>8</v>
      </c>
      <c r="E131" s="99" t="s">
        <v>9</v>
      </c>
      <c r="F131" s="107" t="s">
        <v>41</v>
      </c>
      <c r="H131" s="99" t="s">
        <v>7</v>
      </c>
      <c r="I131" s="99" t="s">
        <v>8</v>
      </c>
      <c r="J131" s="99" t="s">
        <v>9</v>
      </c>
      <c r="K131" s="107" t="s">
        <v>41</v>
      </c>
    </row>
    <row r="133" spans="1:11" ht="14.25">
      <c r="A133" s="42"/>
      <c r="B133" s="42"/>
      <c r="C133" s="44"/>
      <c r="D133" s="42"/>
      <c r="E133" s="42"/>
      <c r="F133" s="100"/>
      <c r="H133" s="44"/>
      <c r="I133" s="42"/>
      <c r="J133" s="42"/>
      <c r="K133" s="100"/>
    </row>
    <row r="134" spans="1:14" ht="14.25">
      <c r="A134" s="42" t="s">
        <v>18</v>
      </c>
      <c r="B134" s="42"/>
      <c r="C134" s="44">
        <v>12</v>
      </c>
      <c r="D134" s="45">
        <v>1069</v>
      </c>
      <c r="E134" s="46">
        <f>D134*C134</f>
        <v>12828</v>
      </c>
      <c r="F134" s="100">
        <f>E134/E141</f>
        <v>0.013299489886697382</v>
      </c>
      <c r="H134" s="44">
        <f>C134</f>
        <v>12</v>
      </c>
      <c r="I134" s="45">
        <f>D134</f>
        <v>1069</v>
      </c>
      <c r="J134" s="46">
        <f>I134*H134</f>
        <v>12828</v>
      </c>
      <c r="K134" s="100">
        <f>J134/J141</f>
        <v>0.012427708705457466</v>
      </c>
      <c r="M134" s="83">
        <f>J134-E134</f>
        <v>0</v>
      </c>
      <c r="N134" s="78">
        <f aca="true" t="shared" si="3" ref="N134:N144">(J134-E134)/E134</f>
        <v>0</v>
      </c>
    </row>
    <row r="135" spans="1:14" ht="14.25">
      <c r="A135" s="42"/>
      <c r="B135" s="42"/>
      <c r="C135" s="44"/>
      <c r="D135" s="45"/>
      <c r="E135" s="46"/>
      <c r="F135" s="100"/>
      <c r="H135" s="44"/>
      <c r="I135" s="45"/>
      <c r="J135" s="46"/>
      <c r="K135" s="100"/>
      <c r="M135" s="83">
        <f>J135-E135</f>
        <v>0</v>
      </c>
      <c r="N135" s="78"/>
    </row>
    <row r="136" spans="1:16" ht="14.25">
      <c r="A136" s="42" t="s">
        <v>20</v>
      </c>
      <c r="B136" s="42"/>
      <c r="C136" s="44">
        <v>35611.215</v>
      </c>
      <c r="D136" s="45">
        <v>5.39</v>
      </c>
      <c r="E136" s="46">
        <f>C136*D136</f>
        <v>191944.44884999996</v>
      </c>
      <c r="F136" s="100">
        <f>E136/E141</f>
        <v>0.19899931838854673</v>
      </c>
      <c r="H136" s="44">
        <f>C136</f>
        <v>35611.215</v>
      </c>
      <c r="I136" s="69">
        <v>7.29</v>
      </c>
      <c r="J136" s="46">
        <f>I136*H136</f>
        <v>259605.75734999997</v>
      </c>
      <c r="K136" s="100">
        <f>J136/J141</f>
        <v>0.25150489013139016</v>
      </c>
      <c r="M136" s="83">
        <f>J136-E136</f>
        <v>67661.30850000001</v>
      </c>
      <c r="N136" s="78">
        <f t="shared" si="3"/>
        <v>0.3525046382189241</v>
      </c>
      <c r="P136" s="24">
        <f>M136</f>
        <v>67661.30850000001</v>
      </c>
    </row>
    <row r="137" spans="1:14" ht="14.25">
      <c r="A137" s="42"/>
      <c r="B137" s="42"/>
      <c r="C137" s="44"/>
      <c r="D137" s="45"/>
      <c r="E137" s="46"/>
      <c r="F137" s="100"/>
      <c r="H137" s="44"/>
      <c r="I137" s="45"/>
      <c r="J137" s="46"/>
      <c r="K137" s="100"/>
      <c r="M137" s="83">
        <f>J137-E137</f>
        <v>0</v>
      </c>
      <c r="N137" s="78"/>
    </row>
    <row r="138" spans="1:14" ht="14.25">
      <c r="A138" s="42" t="s">
        <v>10</v>
      </c>
      <c r="B138" s="42"/>
      <c r="C138" s="44">
        <v>21104884</v>
      </c>
      <c r="D138" s="47">
        <v>0.036</v>
      </c>
      <c r="E138" s="44">
        <f>C138*D138</f>
        <v>759775.8239999999</v>
      </c>
      <c r="F138" s="100">
        <f>E138/E141</f>
        <v>0.787701191724756</v>
      </c>
      <c r="H138" s="44">
        <f>C138</f>
        <v>21104884</v>
      </c>
      <c r="I138" s="70">
        <f>D138</f>
        <v>0.036</v>
      </c>
      <c r="J138" s="44">
        <f>I138*H138</f>
        <v>759775.8239999999</v>
      </c>
      <c r="K138" s="100">
        <f>J138/J141</f>
        <v>0.7360674011631524</v>
      </c>
      <c r="M138" s="83">
        <f>J138-E138</f>
        <v>0</v>
      </c>
      <c r="N138" s="78">
        <f t="shared" si="3"/>
        <v>0</v>
      </c>
    </row>
    <row r="139" spans="1:14" ht="14.25">
      <c r="A139" s="42"/>
      <c r="B139" s="42"/>
      <c r="C139" s="44"/>
      <c r="D139" s="42"/>
      <c r="E139" s="50"/>
      <c r="F139" s="101"/>
      <c r="G139" s="74"/>
      <c r="H139" s="50"/>
      <c r="I139" s="71"/>
      <c r="J139" s="50"/>
      <c r="K139" s="101"/>
      <c r="M139" s="83"/>
      <c r="N139" s="78"/>
    </row>
    <row r="140" spans="5:14" ht="14.25">
      <c r="E140" s="74"/>
      <c r="F140" s="102"/>
      <c r="G140" s="74"/>
      <c r="H140" s="74"/>
      <c r="I140" s="74"/>
      <c r="J140" s="74"/>
      <c r="K140" s="102"/>
      <c r="M140" s="83"/>
      <c r="N140" s="78"/>
    </row>
    <row r="141" spans="1:14" ht="14.25">
      <c r="A141" s="42" t="s">
        <v>11</v>
      </c>
      <c r="B141" s="42"/>
      <c r="C141" s="44"/>
      <c r="D141" s="42"/>
      <c r="E141" s="25">
        <f>SUM(E134:E138)</f>
        <v>964548.2728499998</v>
      </c>
      <c r="F141" s="101">
        <f>SUM(F133:F139)</f>
        <v>1</v>
      </c>
      <c r="H141" s="44"/>
      <c r="I141" s="42"/>
      <c r="J141" s="25">
        <f>SUM(J134:J138)</f>
        <v>1032209.5813499999</v>
      </c>
      <c r="K141" s="101">
        <f>SUM(K133:K139)</f>
        <v>1</v>
      </c>
      <c r="L141" s="50"/>
      <c r="M141" s="25">
        <f>SUM(M134:M138)</f>
        <v>67661.30850000001</v>
      </c>
      <c r="N141" s="78">
        <f t="shared" si="3"/>
        <v>0.07014818273436718</v>
      </c>
    </row>
    <row r="142" spans="1:14" ht="14.25">
      <c r="A142" s="42"/>
      <c r="B142" s="42"/>
      <c r="C142" s="44"/>
      <c r="D142" s="47"/>
      <c r="E142" s="42"/>
      <c r="F142" s="100"/>
      <c r="H142" s="44"/>
      <c r="I142" s="47"/>
      <c r="J142" s="42"/>
      <c r="K142" s="100"/>
      <c r="M142" s="83"/>
      <c r="N142" s="78"/>
    </row>
    <row r="143" spans="1:14" ht="14.25">
      <c r="A143" s="42" t="s">
        <v>12</v>
      </c>
      <c r="B143" s="42"/>
      <c r="C143" s="44"/>
      <c r="D143" s="47"/>
      <c r="E143" s="44">
        <v>170017.84</v>
      </c>
      <c r="F143" s="100"/>
      <c r="H143" s="44"/>
      <c r="I143" s="47"/>
      <c r="J143" s="44">
        <f>E143</f>
        <v>170017.84</v>
      </c>
      <c r="K143" s="100"/>
      <c r="M143" s="83">
        <f>J143-E143</f>
        <v>0</v>
      </c>
      <c r="N143" s="78">
        <f t="shared" si="3"/>
        <v>0</v>
      </c>
    </row>
    <row r="144" spans="1:14" ht="14.25">
      <c r="A144" s="42" t="s">
        <v>13</v>
      </c>
      <c r="B144" s="42"/>
      <c r="C144" s="44"/>
      <c r="D144" s="47"/>
      <c r="E144" s="52">
        <v>82260.33</v>
      </c>
      <c r="F144" s="111"/>
      <c r="H144" s="44"/>
      <c r="I144" s="47"/>
      <c r="J144" s="53">
        <f>E144</f>
        <v>82260.33</v>
      </c>
      <c r="K144" s="101"/>
      <c r="M144" s="84">
        <f>J144-E144</f>
        <v>0</v>
      </c>
      <c r="N144" s="78">
        <f t="shared" si="3"/>
        <v>0</v>
      </c>
    </row>
    <row r="145" spans="1:11" ht="14.25">
      <c r="A145" s="42"/>
      <c r="B145" s="42"/>
      <c r="C145" s="44"/>
      <c r="D145" s="42"/>
      <c r="E145" s="42"/>
      <c r="F145" s="100"/>
      <c r="H145" s="44"/>
      <c r="I145" s="42"/>
      <c r="J145" s="42"/>
      <c r="K145" s="100"/>
    </row>
    <row r="146" spans="1:14" ht="15" thickBot="1">
      <c r="A146" s="42" t="s">
        <v>14</v>
      </c>
      <c r="B146" s="42"/>
      <c r="C146" s="44"/>
      <c r="D146" s="42"/>
      <c r="E146" s="65">
        <f>SUM(E141:E144)</f>
        <v>1216826.44285</v>
      </c>
      <c r="F146" s="101"/>
      <c r="G146" s="85"/>
      <c r="H146" s="62"/>
      <c r="I146" s="62"/>
      <c r="J146" s="65">
        <f>SUM(J141:J144)</f>
        <v>1284487.75135</v>
      </c>
      <c r="K146" s="101"/>
      <c r="L146" s="85"/>
      <c r="M146" s="86">
        <f>J146-E146</f>
        <v>67661.30850000004</v>
      </c>
      <c r="N146" s="78">
        <f>M146/E146</f>
        <v>0.05560473220940741</v>
      </c>
    </row>
    <row r="147" spans="1:13" ht="15" thickTop="1">
      <c r="A147" s="42"/>
      <c r="B147" s="42"/>
      <c r="C147" s="42"/>
      <c r="D147" s="42"/>
      <c r="E147" s="62"/>
      <c r="F147" s="100"/>
      <c r="G147" s="85"/>
      <c r="H147" s="85"/>
      <c r="I147" s="85"/>
      <c r="J147" s="85"/>
      <c r="L147" s="85"/>
      <c r="M147" s="85"/>
    </row>
    <row r="148" spans="1:14" ht="14.25">
      <c r="A148" s="42" t="s">
        <v>15</v>
      </c>
      <c r="B148" s="42"/>
      <c r="C148" s="44"/>
      <c r="D148" s="44"/>
      <c r="E148" s="62">
        <f>E146/C134</f>
        <v>101402.20357083333</v>
      </c>
      <c r="F148" s="100"/>
      <c r="G148" s="85"/>
      <c r="H148" s="85"/>
      <c r="I148" s="85"/>
      <c r="J148" s="62">
        <f>J146/H134</f>
        <v>107040.64594583334</v>
      </c>
      <c r="K148" s="100"/>
      <c r="L148" s="85"/>
      <c r="M148" s="85">
        <f>J148-E148</f>
        <v>5638.442375000013</v>
      </c>
      <c r="N148" s="78">
        <f>M148/E148</f>
        <v>0.05560473220940751</v>
      </c>
    </row>
    <row r="149" spans="1:14" ht="14.25">
      <c r="A149" s="42"/>
      <c r="B149" s="42"/>
      <c r="C149" s="44"/>
      <c r="D149" s="44"/>
      <c r="E149" s="68"/>
      <c r="F149" s="100"/>
      <c r="J149" s="88"/>
      <c r="N149" s="78"/>
    </row>
    <row r="150" spans="1:14" ht="14.25" hidden="1">
      <c r="A150" s="42"/>
      <c r="B150" s="42"/>
      <c r="E150" s="82"/>
      <c r="J150" s="82"/>
      <c r="M150" s="82"/>
      <c r="N150" s="78"/>
    </row>
    <row r="151" spans="1:14" ht="14.25">
      <c r="A151" s="42"/>
      <c r="B151" s="42"/>
      <c r="C151" s="39"/>
      <c r="D151" s="39"/>
      <c r="E151" s="39"/>
      <c r="F151" s="103"/>
      <c r="G151" s="39"/>
      <c r="H151" s="39" t="s">
        <v>96</v>
      </c>
      <c r="I151" s="39"/>
      <c r="J151" s="39"/>
      <c r="K151" s="103"/>
      <c r="L151" s="39"/>
      <c r="M151" s="39"/>
      <c r="N151" s="39"/>
    </row>
    <row r="152" spans="1:14" ht="14.25">
      <c r="A152" s="42"/>
      <c r="B152" s="42"/>
      <c r="C152" s="39"/>
      <c r="D152" s="39"/>
      <c r="E152" s="39"/>
      <c r="F152" s="103"/>
      <c r="G152" s="39"/>
      <c r="H152" s="39" t="s">
        <v>97</v>
      </c>
      <c r="I152" s="39"/>
      <c r="J152" s="39"/>
      <c r="K152" s="103"/>
      <c r="L152" s="39"/>
      <c r="M152" s="39"/>
      <c r="N152" s="39"/>
    </row>
    <row r="153" spans="1:2" ht="14.25">
      <c r="A153" s="42"/>
      <c r="B153" s="42"/>
    </row>
    <row r="154" spans="1:14" ht="14.25">
      <c r="A154" s="42"/>
      <c r="B154" s="42"/>
      <c r="C154" s="94" t="s">
        <v>0</v>
      </c>
      <c r="D154" s="95"/>
      <c r="E154" s="95"/>
      <c r="F154" s="104"/>
      <c r="H154" s="94" t="s">
        <v>1</v>
      </c>
      <c r="I154" s="95"/>
      <c r="J154" s="95"/>
      <c r="K154" s="104"/>
      <c r="M154" s="77" t="s">
        <v>2</v>
      </c>
      <c r="N154" s="41" t="s">
        <v>3</v>
      </c>
    </row>
    <row r="155" spans="1:11" ht="14.25">
      <c r="A155" s="42"/>
      <c r="B155" s="42"/>
      <c r="C155" s="96"/>
      <c r="D155" s="97"/>
      <c r="E155" s="97"/>
      <c r="F155" s="105"/>
      <c r="H155" s="96"/>
      <c r="I155" s="97"/>
      <c r="J155" s="97"/>
      <c r="K155" s="105"/>
    </row>
    <row r="156" spans="1:11" ht="14.25">
      <c r="A156" s="42"/>
      <c r="B156" s="42"/>
      <c r="C156" s="98" t="s">
        <v>4</v>
      </c>
      <c r="D156" s="98" t="s">
        <v>5</v>
      </c>
      <c r="E156" s="98" t="s">
        <v>6</v>
      </c>
      <c r="F156" s="106" t="s">
        <v>102</v>
      </c>
      <c r="H156" s="98" t="s">
        <v>4</v>
      </c>
      <c r="I156" s="98" t="s">
        <v>1</v>
      </c>
      <c r="J156" s="98" t="s">
        <v>6</v>
      </c>
      <c r="K156" s="106" t="s">
        <v>102</v>
      </c>
    </row>
    <row r="157" spans="1:11" ht="14.25">
      <c r="A157" s="42"/>
      <c r="B157" s="42"/>
      <c r="C157" s="99" t="s">
        <v>7</v>
      </c>
      <c r="D157" s="99" t="s">
        <v>8</v>
      </c>
      <c r="E157" s="99" t="s">
        <v>9</v>
      </c>
      <c r="F157" s="107" t="s">
        <v>41</v>
      </c>
      <c r="H157" s="99" t="s">
        <v>7</v>
      </c>
      <c r="I157" s="99" t="s">
        <v>8</v>
      </c>
      <c r="J157" s="99" t="s">
        <v>9</v>
      </c>
      <c r="K157" s="107" t="s">
        <v>41</v>
      </c>
    </row>
    <row r="158" spans="1:2" ht="14.25">
      <c r="A158" s="42"/>
      <c r="B158" s="42"/>
    </row>
    <row r="159" spans="1:11" ht="14.25">
      <c r="A159" s="42"/>
      <c r="B159" s="42"/>
      <c r="C159" s="44"/>
      <c r="D159" s="42"/>
      <c r="E159" s="42"/>
      <c r="F159" s="100"/>
      <c r="H159" s="44"/>
      <c r="I159" s="42"/>
      <c r="J159" s="42"/>
      <c r="K159" s="100"/>
    </row>
    <row r="160" spans="1:14" ht="14.25">
      <c r="A160" s="42"/>
      <c r="B160" s="42"/>
      <c r="C160" s="44">
        <v>12</v>
      </c>
      <c r="D160" s="45" t="s">
        <v>73</v>
      </c>
      <c r="E160" s="46">
        <v>134311</v>
      </c>
      <c r="F160" s="100">
        <f>E160/E167</f>
        <v>0.03201405547440801</v>
      </c>
      <c r="H160" s="44">
        <f>C160</f>
        <v>12</v>
      </c>
      <c r="I160" s="45" t="str">
        <f>D160</f>
        <v>$2/MWH</v>
      </c>
      <c r="J160" s="46">
        <f>E160</f>
        <v>134311</v>
      </c>
      <c r="K160" s="100">
        <f>J160/J167</f>
        <v>0.03201405547440801</v>
      </c>
      <c r="M160" s="83">
        <f>J160-E160</f>
        <v>0</v>
      </c>
      <c r="N160" s="78">
        <f>(J160-E160)/E160</f>
        <v>0</v>
      </c>
    </row>
    <row r="161" spans="1:14" ht="14.25">
      <c r="A161" s="42"/>
      <c r="B161" s="42"/>
      <c r="C161" s="44"/>
      <c r="D161" s="45"/>
      <c r="E161" s="46"/>
      <c r="F161" s="100"/>
      <c r="H161" s="44"/>
      <c r="I161" s="45"/>
      <c r="J161" s="46"/>
      <c r="K161" s="100"/>
      <c r="M161" s="83">
        <f>J161-E161</f>
        <v>0</v>
      </c>
      <c r="N161" s="78"/>
    </row>
    <row r="162" spans="1:14" ht="14.25">
      <c r="A162" s="42"/>
      <c r="B162" s="42"/>
      <c r="C162" s="44">
        <v>160875</v>
      </c>
      <c r="D162" s="45">
        <f>E162/C162</f>
        <v>1.749998445998446</v>
      </c>
      <c r="E162" s="46">
        <v>281531</v>
      </c>
      <c r="F162" s="100">
        <f>E162/E167</f>
        <v>0.06710506996273993</v>
      </c>
      <c r="H162" s="44">
        <f>C162</f>
        <v>160875</v>
      </c>
      <c r="I162" s="72">
        <v>1.75</v>
      </c>
      <c r="J162" s="73">
        <f>E162</f>
        <v>281531</v>
      </c>
      <c r="K162" s="100">
        <f>J162/J167</f>
        <v>0.06710506996273993</v>
      </c>
      <c r="M162" s="83">
        <f>J162-E162</f>
        <v>0</v>
      </c>
      <c r="N162" s="78">
        <f>(J162-E162)/E162</f>
        <v>0</v>
      </c>
    </row>
    <row r="163" spans="1:14" ht="14.25">
      <c r="A163" s="42"/>
      <c r="B163" s="42"/>
      <c r="C163" s="44"/>
      <c r="D163" s="45"/>
      <c r="E163" s="46"/>
      <c r="F163" s="100"/>
      <c r="H163" s="44"/>
      <c r="I163" s="45"/>
      <c r="J163" s="46"/>
      <c r="K163" s="100"/>
      <c r="M163" s="83">
        <f>J163-E163</f>
        <v>0</v>
      </c>
      <c r="N163" s="78"/>
    </row>
    <row r="164" spans="1:14" ht="14.25">
      <c r="A164" s="42"/>
      <c r="B164" s="42"/>
      <c r="C164" s="44">
        <v>67155402</v>
      </c>
      <c r="D164" s="47">
        <f>E164/C164</f>
        <v>0.0562804165776567</v>
      </c>
      <c r="E164" s="44">
        <v>3779534</v>
      </c>
      <c r="F164" s="100">
        <f>E164/E167</f>
        <v>0.900880874562852</v>
      </c>
      <c r="H164" s="44">
        <f>C164</f>
        <v>67155402</v>
      </c>
      <c r="I164" s="70">
        <f>D164</f>
        <v>0.0562804165776567</v>
      </c>
      <c r="J164" s="44">
        <f>I164*H164</f>
        <v>3779534</v>
      </c>
      <c r="K164" s="100">
        <f>J164/J167</f>
        <v>0.900880874562852</v>
      </c>
      <c r="M164" s="83">
        <f>J164-E164</f>
        <v>0</v>
      </c>
      <c r="N164" s="78">
        <f>(J164-E164)/E164</f>
        <v>0</v>
      </c>
    </row>
    <row r="165" spans="1:14" ht="14.25">
      <c r="A165" s="42"/>
      <c r="B165" s="42"/>
      <c r="C165" s="44"/>
      <c r="D165" s="42"/>
      <c r="E165" s="50"/>
      <c r="F165" s="101"/>
      <c r="G165" s="74"/>
      <c r="H165" s="50"/>
      <c r="I165" s="71"/>
      <c r="J165" s="50"/>
      <c r="K165" s="101"/>
      <c r="M165" s="83"/>
      <c r="N165" s="78"/>
    </row>
    <row r="166" spans="1:14" ht="14.25">
      <c r="A166" s="42"/>
      <c r="B166" s="42"/>
      <c r="E166" s="74"/>
      <c r="F166" s="102"/>
      <c r="G166" s="74"/>
      <c r="H166" s="74"/>
      <c r="I166" s="74"/>
      <c r="J166" s="74"/>
      <c r="K166" s="102"/>
      <c r="M166" s="83"/>
      <c r="N166" s="78"/>
    </row>
    <row r="167" spans="1:14" ht="14.25">
      <c r="A167" s="42"/>
      <c r="B167" s="42"/>
      <c r="C167" s="44"/>
      <c r="D167" s="42"/>
      <c r="E167" s="25">
        <f>SUM(E160:E164)</f>
        <v>4195376</v>
      </c>
      <c r="F167" s="101">
        <f>SUM(F160:F165)</f>
        <v>1</v>
      </c>
      <c r="H167" s="44"/>
      <c r="I167" s="42"/>
      <c r="J167" s="25">
        <f>SUM(J160:J164)</f>
        <v>4195376</v>
      </c>
      <c r="K167" s="101">
        <f>SUM(K160:K165)</f>
        <v>1</v>
      </c>
      <c r="L167" s="50"/>
      <c r="M167" s="63">
        <f>SUM(M160:M164)</f>
        <v>0</v>
      </c>
      <c r="N167" s="78">
        <f>(J167-E167)/E167</f>
        <v>0</v>
      </c>
    </row>
    <row r="168" spans="1:14" ht="14.25">
      <c r="A168" s="42"/>
      <c r="B168" s="42"/>
      <c r="C168" s="44"/>
      <c r="D168" s="47"/>
      <c r="E168" s="42"/>
      <c r="F168" s="100"/>
      <c r="H168" s="44"/>
      <c r="I168" s="47"/>
      <c r="J168" s="42"/>
      <c r="K168" s="100"/>
      <c r="M168" s="83"/>
      <c r="N168" s="78"/>
    </row>
    <row r="169" spans="1:14" ht="14.25">
      <c r="A169" s="42"/>
      <c r="B169" s="42"/>
      <c r="C169" s="44"/>
      <c r="D169" s="47"/>
      <c r="E169" s="60">
        <v>0</v>
      </c>
      <c r="F169" s="100"/>
      <c r="G169" s="83"/>
      <c r="H169" s="60"/>
      <c r="I169" s="60"/>
      <c r="J169" s="60">
        <f>E169</f>
        <v>0</v>
      </c>
      <c r="K169" s="100"/>
      <c r="M169" s="83">
        <f>J169-E169</f>
        <v>0</v>
      </c>
      <c r="N169" s="78"/>
    </row>
    <row r="170" spans="1:14" ht="14.25">
      <c r="A170" s="42"/>
      <c r="B170" s="42"/>
      <c r="C170" s="44"/>
      <c r="D170" s="47"/>
      <c r="E170" s="52">
        <v>225018</v>
      </c>
      <c r="F170" s="111"/>
      <c r="H170" s="44"/>
      <c r="I170" s="47"/>
      <c r="J170" s="53">
        <f>E170</f>
        <v>225018</v>
      </c>
      <c r="K170" s="101"/>
      <c r="M170" s="84">
        <f>J170-E170</f>
        <v>0</v>
      </c>
      <c r="N170" s="78">
        <f>(J170-E170)/E170</f>
        <v>0</v>
      </c>
    </row>
    <row r="171" spans="1:11" ht="14.25">
      <c r="A171" s="42"/>
      <c r="B171" s="42"/>
      <c r="C171" s="44"/>
      <c r="D171" s="42"/>
      <c r="E171" s="42"/>
      <c r="F171" s="100"/>
      <c r="H171" s="44"/>
      <c r="I171" s="42"/>
      <c r="J171" s="42"/>
      <c r="K171" s="100"/>
    </row>
    <row r="172" spans="1:14" ht="15" thickBot="1">
      <c r="A172" s="42"/>
      <c r="B172" s="42"/>
      <c r="C172" s="44"/>
      <c r="D172" s="42"/>
      <c r="E172" s="65">
        <f>SUM(E167:E170)</f>
        <v>4420394</v>
      </c>
      <c r="F172" s="101"/>
      <c r="G172" s="85"/>
      <c r="H172" s="62"/>
      <c r="I172" s="62"/>
      <c r="J172" s="65">
        <f>SUM(J167:J170)</f>
        <v>4420394</v>
      </c>
      <c r="K172" s="101"/>
      <c r="L172" s="85"/>
      <c r="M172" s="86">
        <f>J172-E172</f>
        <v>0</v>
      </c>
      <c r="N172" s="78">
        <f>M172/E172</f>
        <v>0</v>
      </c>
    </row>
    <row r="173" spans="1:13" ht="15" thickTop="1">
      <c r="A173" s="42"/>
      <c r="B173" s="42"/>
      <c r="C173" s="42"/>
      <c r="D173" s="42"/>
      <c r="E173" s="62"/>
      <c r="F173" s="100"/>
      <c r="G173" s="85"/>
      <c r="H173" s="85"/>
      <c r="I173" s="85"/>
      <c r="J173" s="85"/>
      <c r="L173" s="85"/>
      <c r="M173" s="85"/>
    </row>
    <row r="174" spans="1:14" ht="14.25">
      <c r="A174" s="42"/>
      <c r="B174" s="42"/>
      <c r="C174" s="44"/>
      <c r="D174" s="44"/>
      <c r="E174" s="62">
        <f>E172/C160</f>
        <v>368366.1666666667</v>
      </c>
      <c r="F174" s="100"/>
      <c r="G174" s="85"/>
      <c r="H174" s="85"/>
      <c r="I174" s="85"/>
      <c r="J174" s="62">
        <f>J172/H160</f>
        <v>368366.1666666667</v>
      </c>
      <c r="K174" s="100"/>
      <c r="L174" s="85"/>
      <c r="M174" s="85">
        <f>J174-E174</f>
        <v>0</v>
      </c>
      <c r="N174" s="78">
        <f>M174/E174</f>
        <v>0</v>
      </c>
    </row>
    <row r="175" spans="1:14" ht="14.25">
      <c r="A175" s="42"/>
      <c r="B175" s="42"/>
      <c r="E175" s="82"/>
      <c r="J175" s="82"/>
      <c r="M175" s="82"/>
      <c r="N175" s="78"/>
    </row>
    <row r="176" spans="1:14" ht="14.25" hidden="1">
      <c r="A176" s="42"/>
      <c r="B176" s="42"/>
      <c r="E176" s="82"/>
      <c r="J176" s="82"/>
      <c r="M176" s="82"/>
      <c r="N176" s="78"/>
    </row>
    <row r="177" spans="1:14" ht="14.25" hidden="1">
      <c r="A177" s="42"/>
      <c r="B177" s="42"/>
      <c r="E177" s="82"/>
      <c r="J177" s="82"/>
      <c r="M177" s="82"/>
      <c r="N177" s="78"/>
    </row>
    <row r="178" spans="1:14" ht="14.25" hidden="1">
      <c r="A178" s="42"/>
      <c r="B178" s="42"/>
      <c r="E178" s="82"/>
      <c r="J178" s="82"/>
      <c r="M178" s="82"/>
      <c r="N178" s="78"/>
    </row>
    <row r="179" ht="14.25" hidden="1"/>
    <row r="180" spans="1:17" ht="14.25" hidden="1">
      <c r="A180" s="75" t="s">
        <v>62</v>
      </c>
      <c r="B180" s="79">
        <f>C180</f>
        <v>556379</v>
      </c>
      <c r="C180" s="79">
        <v>556379</v>
      </c>
      <c r="D180" s="89">
        <f>D19</f>
        <v>0.06139</v>
      </c>
      <c r="E180" s="79">
        <f>D180*C180</f>
        <v>34156.10681</v>
      </c>
      <c r="H180" s="79">
        <f>B180</f>
        <v>556379</v>
      </c>
      <c r="I180" s="90">
        <f>I19</f>
        <v>0.06534555867784986</v>
      </c>
      <c r="J180" s="79">
        <f>I180*H180</f>
        <v>36356.89659162342</v>
      </c>
      <c r="L180" s="79"/>
      <c r="M180" s="79">
        <f>J180-E180</f>
        <v>2200.7897816234254</v>
      </c>
      <c r="N180" s="78">
        <f>M180/E180</f>
        <v>0.0644332737880739</v>
      </c>
      <c r="Q180" s="24">
        <f>M180</f>
        <v>2200.7897816234254</v>
      </c>
    </row>
    <row r="181" ht="14.25" hidden="1"/>
    <row r="182" ht="15" hidden="1" thickBot="1"/>
    <row r="183" ht="15" hidden="1" thickBot="1">
      <c r="B183" s="91">
        <f>SUM(B15:B181)</f>
        <v>409638229</v>
      </c>
    </row>
    <row r="184" spans="18:19" ht="14.25" hidden="1">
      <c r="R184" s="29">
        <v>1707457</v>
      </c>
      <c r="S184" s="18" t="s">
        <v>60</v>
      </c>
    </row>
    <row r="185" ht="14.25" hidden="1">
      <c r="R185" s="26"/>
    </row>
    <row r="186" spans="16:19" ht="14.25" hidden="1">
      <c r="P186" s="24">
        <f>SUM(P14:P184)</f>
        <v>87108.94850000003</v>
      </c>
      <c r="R186" s="26">
        <f>R184-P186</f>
        <v>1620348.0515</v>
      </c>
      <c r="S186" s="18" t="s">
        <v>63</v>
      </c>
    </row>
    <row r="187" ht="14.25" hidden="1">
      <c r="R187" s="26"/>
    </row>
    <row r="188" spans="18:19" ht="14.25" hidden="1">
      <c r="R188" s="27">
        <f>R186/B183</f>
        <v>0.003955558677849864</v>
      </c>
      <c r="S188" s="18" t="s">
        <v>61</v>
      </c>
    </row>
    <row r="189" ht="14.25" hidden="1"/>
    <row r="190" spans="17:19" ht="14.25" hidden="1">
      <c r="Q190" s="24">
        <f>SUM(Q13:Q187)</f>
        <v>1620348.0514999982</v>
      </c>
      <c r="S190" s="18" t="s">
        <v>64</v>
      </c>
    </row>
    <row r="191" ht="14.25" hidden="1"/>
    <row r="192" ht="15" hidden="1" thickBot="1"/>
    <row r="193" spans="17:19" ht="15" hidden="1" thickBot="1">
      <c r="Q193" s="28">
        <f>SUM(P186:Q190)</f>
        <v>1707456.9999999981</v>
      </c>
      <c r="S193" s="18" t="s">
        <v>65</v>
      </c>
    </row>
    <row r="194" ht="14.25" hidden="1"/>
  </sheetData>
  <printOptions horizontalCentered="1"/>
  <pageMargins left="0.61" right="0.22" top="0.45" bottom="0.34" header="0.24" footer="0.18"/>
  <pageSetup fitToHeight="0" fitToWidth="1" horizontalDpi="600" verticalDpi="600" orientation="portrait" scale="55" r:id="rId1"/>
  <headerFooter alignWithMargins="0">
    <oddFooter>&amp;C&amp;P of &amp;N&amp;R&amp;A, &amp;F</oddFooter>
  </headerFooter>
  <rowBreaks count="1" manualBreakCount="1"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53"/>
  <sheetViews>
    <sheetView view="pageBreakPreview" zoomScale="60" zoomScaleNormal="75" workbookViewId="0" topLeftCell="G19">
      <selection activeCell="R53" sqref="R53:T53"/>
    </sheetView>
  </sheetViews>
  <sheetFormatPr defaultColWidth="9.140625" defaultRowHeight="12.75"/>
  <cols>
    <col min="4" max="4" width="19.140625" style="6" bestFit="1" customWidth="1"/>
    <col min="5" max="5" width="13.57421875" style="6" bestFit="1" customWidth="1"/>
    <col min="6" max="6" width="10.421875" style="0" bestFit="1" customWidth="1"/>
    <col min="7" max="7" width="13.00390625" style="0" bestFit="1" customWidth="1"/>
    <col min="8" max="8" width="10.28125" style="0" customWidth="1"/>
    <col min="9" max="9" width="11.421875" style="0" bestFit="1" customWidth="1"/>
    <col min="10" max="10" width="12.7109375" style="0" bestFit="1" customWidth="1"/>
    <col min="11" max="11" width="11.57421875" style="6" bestFit="1" customWidth="1"/>
    <col min="12" max="12" width="12.28125" style="0" bestFit="1" customWidth="1"/>
    <col min="13" max="13" width="11.140625" style="0" customWidth="1"/>
    <col min="14" max="14" width="15.28125" style="0" bestFit="1" customWidth="1"/>
    <col min="15" max="16" width="9.28125" style="0" bestFit="1" customWidth="1"/>
    <col min="17" max="17" width="10.7109375" style="0" customWidth="1"/>
    <col min="18" max="20" width="3.7109375" style="0" customWidth="1"/>
  </cols>
  <sheetData>
    <row r="3" spans="1:15" ht="15">
      <c r="A3" s="122" t="s">
        <v>23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4.25">
      <c r="A4" s="123" t="s">
        <v>19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4.25">
      <c r="A5" s="123" t="s">
        <v>16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4" ht="14.25">
      <c r="A6" s="1"/>
      <c r="B6" s="1"/>
      <c r="C6" s="1"/>
      <c r="D6" s="7"/>
    </row>
    <row r="7" spans="1:15" ht="14.25">
      <c r="A7" s="123" t="s">
        <v>32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ht="14.25">
      <c r="A8" s="123" t="s">
        <v>33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.75">
      <c r="A9" s="12" t="s">
        <v>52</v>
      </c>
      <c r="D9" s="21"/>
      <c r="E9" s="21"/>
      <c r="F9" s="14"/>
      <c r="G9" s="14"/>
      <c r="H9" s="14"/>
      <c r="I9" s="14"/>
      <c r="J9" s="14"/>
      <c r="K9" s="21"/>
      <c r="L9" s="14"/>
      <c r="M9" s="117"/>
      <c r="O9" s="14"/>
    </row>
    <row r="10" spans="1:15" ht="12.75">
      <c r="A10" s="4"/>
      <c r="B10" s="4"/>
      <c r="C10" s="4"/>
      <c r="D10" s="23" t="s">
        <v>66</v>
      </c>
      <c r="E10" s="22" t="s">
        <v>38</v>
      </c>
      <c r="F10" s="2" t="s">
        <v>48</v>
      </c>
      <c r="G10" s="2" t="s">
        <v>67</v>
      </c>
      <c r="H10" s="2" t="s">
        <v>50</v>
      </c>
      <c r="I10" s="2" t="s">
        <v>38</v>
      </c>
      <c r="J10" s="2" t="s">
        <v>47</v>
      </c>
      <c r="K10" s="23" t="s">
        <v>51</v>
      </c>
      <c r="L10" s="2" t="s">
        <v>60</v>
      </c>
      <c r="M10" s="118" t="s">
        <v>101</v>
      </c>
      <c r="N10" s="2" t="s">
        <v>55</v>
      </c>
      <c r="O10" s="14"/>
    </row>
    <row r="11" spans="1:14" ht="12.75">
      <c r="A11" t="s">
        <v>34</v>
      </c>
      <c r="D11" s="6">
        <v>4390</v>
      </c>
      <c r="F11" s="5">
        <v>2.84</v>
      </c>
      <c r="G11" s="10">
        <f>D11*F11</f>
        <v>12467.599999999999</v>
      </c>
      <c r="H11" s="10">
        <v>70</v>
      </c>
      <c r="I11" s="6">
        <f>70*D11</f>
        <v>307300</v>
      </c>
      <c r="J11">
        <f>3a2!$D$19</f>
        <v>0.06139</v>
      </c>
      <c r="K11" s="6">
        <f>I11*J11</f>
        <v>18865.147</v>
      </c>
      <c r="L11" s="10">
        <f>G11+K11</f>
        <v>31332.747</v>
      </c>
      <c r="M11" s="119">
        <f>L11/$L$16</f>
        <v>0.5489082668006268</v>
      </c>
      <c r="N11" s="5">
        <f>L11/D11</f>
        <v>7.1373</v>
      </c>
    </row>
    <row r="12" spans="1:14" ht="12.75">
      <c r="A12" t="s">
        <v>49</v>
      </c>
      <c r="D12" s="6">
        <v>0</v>
      </c>
      <c r="F12" s="5">
        <v>3.41</v>
      </c>
      <c r="G12" s="10">
        <f>D12*F12</f>
        <v>0</v>
      </c>
      <c r="H12" s="10">
        <v>100</v>
      </c>
      <c r="I12" s="6">
        <f>D12*H12</f>
        <v>0</v>
      </c>
      <c r="J12">
        <f>3a2!$D$19</f>
        <v>0.06139</v>
      </c>
      <c r="K12" s="6">
        <f>I12*J12</f>
        <v>0</v>
      </c>
      <c r="L12" s="10">
        <f>G12+K12</f>
        <v>0</v>
      </c>
      <c r="M12" s="119">
        <f>L12/$L$16</f>
        <v>0</v>
      </c>
      <c r="N12" s="5"/>
    </row>
    <row r="13" spans="1:14" ht="12.75">
      <c r="A13" t="s">
        <v>35</v>
      </c>
      <c r="D13" s="6">
        <v>499</v>
      </c>
      <c r="F13" s="5">
        <v>4.52</v>
      </c>
      <c r="G13" s="10">
        <f>D13*F13</f>
        <v>2255.4799999999996</v>
      </c>
      <c r="H13" s="10">
        <v>160</v>
      </c>
      <c r="I13" s="6">
        <f>H13*D13</f>
        <v>79840</v>
      </c>
      <c r="J13">
        <f>3a2!$D$19</f>
        <v>0.06139</v>
      </c>
      <c r="K13" s="6">
        <f>I13*J13</f>
        <v>4901.3776</v>
      </c>
      <c r="L13" s="10">
        <f>G13+K13</f>
        <v>7156.857599999999</v>
      </c>
      <c r="M13" s="119">
        <f>L13/$L$16</f>
        <v>0.1253786749356797</v>
      </c>
      <c r="N13" s="5">
        <f>L13/D13</f>
        <v>14.3424</v>
      </c>
    </row>
    <row r="14" spans="1:14" ht="12.75">
      <c r="A14" t="s">
        <v>36</v>
      </c>
      <c r="D14" s="6">
        <v>167</v>
      </c>
      <c r="F14" s="5">
        <v>3.25</v>
      </c>
      <c r="G14" s="10">
        <f>D14*F14</f>
        <v>542.75</v>
      </c>
      <c r="H14" s="10">
        <v>41</v>
      </c>
      <c r="I14" s="6">
        <f>H14*D14</f>
        <v>6847</v>
      </c>
      <c r="J14">
        <f>3a2!$D$19</f>
        <v>0.06139</v>
      </c>
      <c r="K14" s="6">
        <f>I14*J14</f>
        <v>420.33733</v>
      </c>
      <c r="L14" s="10">
        <f>G14+K14</f>
        <v>963.0873300000001</v>
      </c>
      <c r="M14" s="119">
        <f>L14/$L$16</f>
        <v>0.016872015629141722</v>
      </c>
      <c r="N14" s="5">
        <f>L14/D14</f>
        <v>5.766990000000001</v>
      </c>
    </row>
    <row r="15" spans="1:14" ht="12.75">
      <c r="A15" t="s">
        <v>37</v>
      </c>
      <c r="D15" s="6">
        <v>1532</v>
      </c>
      <c r="F15" s="5">
        <v>5</v>
      </c>
      <c r="G15" s="10">
        <f>D15*F15</f>
        <v>7660</v>
      </c>
      <c r="H15" s="10">
        <v>106</v>
      </c>
      <c r="I15" s="6">
        <f>H15*D15</f>
        <v>162392</v>
      </c>
      <c r="J15">
        <f>3a2!$D$19</f>
        <v>0.06139</v>
      </c>
      <c r="K15" s="6">
        <f>I15*J15</f>
        <v>9969.24488</v>
      </c>
      <c r="L15" s="10">
        <f>G15+K15</f>
        <v>17629.24488</v>
      </c>
      <c r="M15" s="119">
        <f>L15/$L$16</f>
        <v>0.30884104263455175</v>
      </c>
      <c r="N15" s="5">
        <f>L15/D15</f>
        <v>11.50734</v>
      </c>
    </row>
    <row r="16" spans="4:13" ht="12.75">
      <c r="D16" s="8">
        <f>SUM(D11:D15)</f>
        <v>6588</v>
      </c>
      <c r="E16" s="8">
        <v>567516</v>
      </c>
      <c r="F16" s="9"/>
      <c r="G16" s="19">
        <f>SUM(G11:G15)</f>
        <v>22925.829999999998</v>
      </c>
      <c r="H16" s="9"/>
      <c r="I16" s="16">
        <f>SUM(I11:I15)</f>
        <v>556379</v>
      </c>
      <c r="J16" s="9"/>
      <c r="K16" s="19">
        <f>SUM(K11:K15)</f>
        <v>34156.10681</v>
      </c>
      <c r="L16" s="19">
        <f>SUM(L11:L15)</f>
        <v>57081.93681</v>
      </c>
      <c r="M16" s="120">
        <f>SUM(M11:M15)</f>
        <v>1</v>
      </c>
    </row>
    <row r="17" ht="12.75">
      <c r="M17" s="121"/>
    </row>
    <row r="18" spans="1:13" ht="12.75">
      <c r="A18" t="s">
        <v>39</v>
      </c>
      <c r="L18" s="6">
        <v>4753.16</v>
      </c>
      <c r="M18" s="121"/>
    </row>
    <row r="19" spans="1:13" ht="12.75">
      <c r="A19" t="s">
        <v>40</v>
      </c>
      <c r="L19" s="6">
        <v>4525.95</v>
      </c>
      <c r="M19" s="121"/>
    </row>
    <row r="20" spans="12:13" ht="12.75">
      <c r="L20" s="6"/>
      <c r="M20" s="121"/>
    </row>
    <row r="21" spans="1:13" ht="12.75">
      <c r="A21" t="s">
        <v>41</v>
      </c>
      <c r="L21" s="20">
        <f>SUM(L16:L20)</f>
        <v>66361.04681</v>
      </c>
      <c r="M21" s="121"/>
    </row>
    <row r="22" spans="12:13" ht="12.75">
      <c r="L22" s="6"/>
      <c r="M22" s="121"/>
    </row>
    <row r="23" spans="2:13" ht="12.75">
      <c r="B23" t="s">
        <v>42</v>
      </c>
      <c r="L23" s="5">
        <f>L21/6588</f>
        <v>10.073018641469337</v>
      </c>
      <c r="M23" s="121"/>
    </row>
    <row r="26" spans="1:15" ht="15">
      <c r="A26" s="122" t="s">
        <v>23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1:15" ht="14.25">
      <c r="A27" s="123" t="s">
        <v>19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</row>
    <row r="28" spans="1:15" ht="14.25">
      <c r="A28" s="123" t="s">
        <v>16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</row>
    <row r="29" spans="1:4" ht="14.25">
      <c r="A29" s="1"/>
      <c r="B29" s="1"/>
      <c r="C29" s="1"/>
      <c r="D29" s="7"/>
    </row>
    <row r="30" spans="1:15" ht="14.25">
      <c r="A30" s="123" t="s">
        <v>56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</row>
    <row r="31" spans="1:15" ht="14.25">
      <c r="A31" s="123" t="s">
        <v>57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</row>
    <row r="32" ht="12.75">
      <c r="A32" s="12" t="s">
        <v>53</v>
      </c>
    </row>
    <row r="33" spans="4:17" ht="12.75">
      <c r="D33" s="23" t="s">
        <v>66</v>
      </c>
      <c r="E33" s="22" t="s">
        <v>38</v>
      </c>
      <c r="F33" s="2" t="s">
        <v>48</v>
      </c>
      <c r="G33" s="2"/>
      <c r="H33" s="2" t="s">
        <v>50</v>
      </c>
      <c r="I33" s="2" t="s">
        <v>38</v>
      </c>
      <c r="J33" s="2" t="s">
        <v>47</v>
      </c>
      <c r="K33" s="23" t="s">
        <v>51</v>
      </c>
      <c r="L33" s="2" t="s">
        <v>60</v>
      </c>
      <c r="M33" s="2" t="s">
        <v>101</v>
      </c>
      <c r="N33" s="2" t="s">
        <v>54</v>
      </c>
      <c r="O33" s="2" t="s">
        <v>2</v>
      </c>
      <c r="P33" s="2" t="s">
        <v>3</v>
      </c>
      <c r="Q33" s="92" t="s">
        <v>95</v>
      </c>
    </row>
    <row r="34" spans="1:17" ht="12.75">
      <c r="A34" t="s">
        <v>34</v>
      </c>
      <c r="D34" s="6">
        <v>4390</v>
      </c>
      <c r="F34" s="5">
        <v>2.84</v>
      </c>
      <c r="G34" s="10">
        <f>D34*F34</f>
        <v>12467.599999999999</v>
      </c>
      <c r="H34" s="10">
        <v>70</v>
      </c>
      <c r="I34" s="6">
        <f>70*D34</f>
        <v>307300</v>
      </c>
      <c r="J34" s="30">
        <f>3a2!I19</f>
        <v>0.06534555867784986</v>
      </c>
      <c r="K34" s="6">
        <f>I34*J34</f>
        <v>20080.69018170326</v>
      </c>
      <c r="L34" s="10">
        <f>G34+K34</f>
        <v>32548.290181703258</v>
      </c>
      <c r="M34" s="119">
        <f>L34/$L$39</f>
        <v>0.5490349727993498</v>
      </c>
      <c r="N34" s="5">
        <f>L34/D34</f>
        <v>7.41418910744949</v>
      </c>
      <c r="O34" s="10">
        <f>N34-N11</f>
        <v>0.2768891074494899</v>
      </c>
      <c r="P34" s="3">
        <f>O34/N11</f>
        <v>0.03879465728629733</v>
      </c>
      <c r="Q34" s="10">
        <f>N34-F34</f>
        <v>4.57418910744949</v>
      </c>
    </row>
    <row r="35" spans="1:17" ht="12.75">
      <c r="A35" t="s">
        <v>49</v>
      </c>
      <c r="D35" s="6">
        <v>0</v>
      </c>
      <c r="F35" s="5">
        <v>3.41</v>
      </c>
      <c r="G35" s="10">
        <f>D35*F35</f>
        <v>0</v>
      </c>
      <c r="H35" s="10">
        <v>100</v>
      </c>
      <c r="I35" s="6">
        <f>D35*H35</f>
        <v>0</v>
      </c>
      <c r="J35" s="30">
        <f>J34</f>
        <v>0.06534555867784986</v>
      </c>
      <c r="K35" s="6">
        <f>I35*J35</f>
        <v>0</v>
      </c>
      <c r="L35" s="10">
        <f>G35+K35</f>
        <v>0</v>
      </c>
      <c r="M35" s="119">
        <f>L35/$L$39</f>
        <v>0</v>
      </c>
      <c r="N35" s="5"/>
      <c r="O35" s="10">
        <f>N35-N12</f>
        <v>0</v>
      </c>
      <c r="P35" s="3"/>
      <c r="Q35" s="10"/>
    </row>
    <row r="36" spans="1:17" ht="12.75">
      <c r="A36" t="s">
        <v>35</v>
      </c>
      <c r="D36" s="6">
        <v>499</v>
      </c>
      <c r="F36" s="5">
        <v>4.52</v>
      </c>
      <c r="G36" s="10">
        <f>D36*F36</f>
        <v>2255.4799999999996</v>
      </c>
      <c r="H36" s="10">
        <v>160</v>
      </c>
      <c r="I36" s="6">
        <f>H36*D36</f>
        <v>79840</v>
      </c>
      <c r="J36" s="30">
        <f>J35</f>
        <v>0.06534555867784986</v>
      </c>
      <c r="K36" s="6">
        <f>I36*J36</f>
        <v>5217.1894048395325</v>
      </c>
      <c r="L36" s="10">
        <f>G36+K36</f>
        <v>7472.669404839532</v>
      </c>
      <c r="M36" s="119">
        <f>L36/$L$39</f>
        <v>0.1260513784447865</v>
      </c>
      <c r="N36" s="5">
        <f>L36/D36</f>
        <v>14.975289388455977</v>
      </c>
      <c r="O36" s="10">
        <f>N36-N13</f>
        <v>0.6328893884559772</v>
      </c>
      <c r="P36" s="3">
        <f>O36/N13</f>
        <v>0.04412716061858386</v>
      </c>
      <c r="Q36" s="10">
        <f>N36-F36</f>
        <v>10.455289388455977</v>
      </c>
    </row>
    <row r="37" spans="1:17" ht="12.75">
      <c r="A37" t="s">
        <v>36</v>
      </c>
      <c r="D37" s="6">
        <v>167</v>
      </c>
      <c r="F37" s="5">
        <v>3.25</v>
      </c>
      <c r="G37" s="10">
        <f>D37*F37</f>
        <v>542.75</v>
      </c>
      <c r="H37" s="10">
        <v>41</v>
      </c>
      <c r="I37" s="6">
        <f>H37*D37</f>
        <v>6847</v>
      </c>
      <c r="J37" s="30">
        <f>J36</f>
        <v>0.06534555867784986</v>
      </c>
      <c r="K37" s="6">
        <f>I37*J37</f>
        <v>447.42104026723797</v>
      </c>
      <c r="L37" s="10">
        <f>G37+K37</f>
        <v>990.1710402672379</v>
      </c>
      <c r="M37" s="119">
        <f>L37/$L$39</f>
        <v>0.016702521918199827</v>
      </c>
      <c r="N37" s="5">
        <f>L37/D37</f>
        <v>5.929167905791844</v>
      </c>
      <c r="O37" s="10">
        <f>N37-N14</f>
        <v>0.1621779057918431</v>
      </c>
      <c r="P37" s="3">
        <f>O37/N14</f>
        <v>0.028121759495307444</v>
      </c>
      <c r="Q37" s="10">
        <f>N37-F37</f>
        <v>2.679167905791844</v>
      </c>
    </row>
    <row r="38" spans="1:17" ht="12.75">
      <c r="A38" t="s">
        <v>37</v>
      </c>
      <c r="D38" s="6">
        <v>1532</v>
      </c>
      <c r="F38" s="5">
        <v>5</v>
      </c>
      <c r="G38" s="10">
        <f>D38*F38</f>
        <v>7660</v>
      </c>
      <c r="H38" s="10">
        <v>106</v>
      </c>
      <c r="I38" s="6">
        <f>H38*D38</f>
        <v>162392</v>
      </c>
      <c r="J38" s="30">
        <f>J37</f>
        <v>0.06534555867784986</v>
      </c>
      <c r="K38" s="6">
        <f>I38*J38</f>
        <v>10611.595964813394</v>
      </c>
      <c r="L38" s="10">
        <f>G38+K38</f>
        <v>18271.595964813394</v>
      </c>
      <c r="M38" s="119">
        <f>L38/$L$39</f>
        <v>0.30821112683766383</v>
      </c>
      <c r="N38" s="5">
        <f>L38/D38</f>
        <v>11.926629219852085</v>
      </c>
      <c r="O38" s="10">
        <f>N38-N15</f>
        <v>0.4192892198520859</v>
      </c>
      <c r="P38" s="3">
        <f>O38/N15</f>
        <v>0.03643667605650706</v>
      </c>
      <c r="Q38" s="10">
        <f>N38-F38</f>
        <v>6.926629219852085</v>
      </c>
    </row>
    <row r="39" spans="4:13" ht="12.75">
      <c r="D39" s="8">
        <f>SUM(D34:D38)</f>
        <v>6588</v>
      </c>
      <c r="E39" s="8">
        <v>567516</v>
      </c>
      <c r="F39" s="9"/>
      <c r="G39" s="11">
        <f>SUM(G34:G38)</f>
        <v>22925.829999999998</v>
      </c>
      <c r="H39" s="9"/>
      <c r="I39" s="16">
        <f>SUM(I34:I38)</f>
        <v>556379</v>
      </c>
      <c r="J39" s="9"/>
      <c r="K39" s="8">
        <f>SUM(K34:K38)</f>
        <v>36356.89659162343</v>
      </c>
      <c r="L39" s="8">
        <f>SUM(L34:L38)</f>
        <v>59282.726591623425</v>
      </c>
      <c r="M39" s="120">
        <f>SUM(M34:M38)</f>
        <v>1</v>
      </c>
    </row>
    <row r="41" spans="1:12" ht="12.75">
      <c r="A41" t="s">
        <v>39</v>
      </c>
      <c r="L41" s="6">
        <v>4753.16</v>
      </c>
    </row>
    <row r="42" spans="1:12" ht="12.75">
      <c r="A42" t="s">
        <v>40</v>
      </c>
      <c r="L42" s="6">
        <v>4525.95</v>
      </c>
    </row>
    <row r="43" ht="12.75">
      <c r="L43" s="6"/>
    </row>
    <row r="44" spans="1:12" ht="12.75">
      <c r="A44" t="s">
        <v>41</v>
      </c>
      <c r="L44" s="6">
        <f>SUM(L39:L43)</f>
        <v>68561.83659162342</v>
      </c>
    </row>
    <row r="45" ht="12.75">
      <c r="L45" s="6"/>
    </row>
    <row r="46" spans="2:12" ht="12.75">
      <c r="B46" t="s">
        <v>42</v>
      </c>
      <c r="L46" s="5">
        <f>L44/6588</f>
        <v>10.407079021193598</v>
      </c>
    </row>
    <row r="47" ht="12.75">
      <c r="N47" s="3">
        <f>(L46-L23)/L23</f>
        <v>0.03316387982734152</v>
      </c>
    </row>
    <row r="48" ht="12.75">
      <c r="N48" s="3"/>
    </row>
    <row r="49" ht="12.75">
      <c r="N49" s="3"/>
    </row>
    <row r="50" ht="12.75">
      <c r="N50" s="3"/>
    </row>
    <row r="51" ht="12.75">
      <c r="N51" s="3"/>
    </row>
    <row r="53" spans="18:20" ht="87.75" customHeight="1">
      <c r="R53" s="93" t="s">
        <v>106</v>
      </c>
      <c r="S53" s="93" t="s">
        <v>107</v>
      </c>
      <c r="T53" s="93" t="s">
        <v>103</v>
      </c>
    </row>
  </sheetData>
  <mergeCells count="10">
    <mergeCell ref="A3:O3"/>
    <mergeCell ref="A4:O4"/>
    <mergeCell ref="A5:O5"/>
    <mergeCell ref="A7:O7"/>
    <mergeCell ref="A30:O30"/>
    <mergeCell ref="A31:O31"/>
    <mergeCell ref="A8:O8"/>
    <mergeCell ref="A26:O26"/>
    <mergeCell ref="A27:O27"/>
    <mergeCell ref="A28:O28"/>
  </mergeCells>
  <printOptions horizontalCentered="1"/>
  <pageMargins left="0.56" right="0.34" top="0.77" bottom="0.38" header="0.5" footer="0.24"/>
  <pageSetup fitToHeight="1" fitToWidth="1"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"/>
  <sheetViews>
    <sheetView workbookViewId="0" topLeftCell="A1">
      <selection activeCell="F7" sqref="F7"/>
    </sheetView>
  </sheetViews>
  <sheetFormatPr defaultColWidth="9.140625" defaultRowHeight="12.75"/>
  <cols>
    <col min="2" max="2" width="14.00390625" style="0" bestFit="1" customWidth="1"/>
    <col min="3" max="3" width="11.28125" style="0" bestFit="1" customWidth="1"/>
    <col min="4" max="4" width="4.8515625" style="0" customWidth="1"/>
    <col min="5" max="5" width="11.28125" style="0" bestFit="1" customWidth="1"/>
    <col min="6" max="6" width="12.8515625" style="0" bestFit="1" customWidth="1"/>
    <col min="7" max="7" width="11.28125" style="0" bestFit="1" customWidth="1"/>
    <col min="8" max="8" width="12.57421875" style="0" bestFit="1" customWidth="1"/>
    <col min="9" max="9" width="3.28125" style="0" customWidth="1"/>
    <col min="10" max="10" width="14.00390625" style="0" customWidth="1"/>
    <col min="11" max="11" width="16.8515625" style="0" bestFit="1" customWidth="1"/>
  </cols>
  <sheetData>
    <row r="3" spans="1:8" ht="12.75">
      <c r="A3" s="124" t="s">
        <v>77</v>
      </c>
      <c r="B3" s="124"/>
      <c r="C3" s="124"/>
      <c r="D3" s="124"/>
      <c r="E3" s="124"/>
      <c r="F3" s="124"/>
      <c r="G3" s="124"/>
      <c r="H3" s="124"/>
    </row>
    <row r="5" spans="1:8" ht="12.75">
      <c r="A5" s="14"/>
      <c r="B5" s="14"/>
      <c r="C5" s="14"/>
      <c r="D5" s="14"/>
      <c r="E5" s="14" t="s">
        <v>73</v>
      </c>
      <c r="F5" s="14"/>
      <c r="G5" s="14"/>
      <c r="H5" s="14"/>
    </row>
    <row r="6" spans="1:11" ht="12.75">
      <c r="A6" s="14" t="s">
        <v>68</v>
      </c>
      <c r="B6" s="14" t="s">
        <v>70</v>
      </c>
      <c r="C6" s="14" t="s">
        <v>71</v>
      </c>
      <c r="D6" s="14"/>
      <c r="E6" s="14" t="s">
        <v>72</v>
      </c>
      <c r="F6" s="14" t="s">
        <v>74</v>
      </c>
      <c r="G6" s="14" t="s">
        <v>75</v>
      </c>
      <c r="H6" s="14" t="s">
        <v>76</v>
      </c>
      <c r="J6" s="14" t="s">
        <v>78</v>
      </c>
      <c r="K6" s="14" t="s">
        <v>79</v>
      </c>
    </row>
    <row r="7" spans="1:11" ht="12.75">
      <c r="A7" t="s">
        <v>69</v>
      </c>
      <c r="B7" s="6">
        <v>67155402</v>
      </c>
      <c r="C7" s="6">
        <v>160875</v>
      </c>
      <c r="E7" s="6">
        <f>B7/1000*2</f>
        <v>134310.804</v>
      </c>
      <c r="F7" s="6">
        <v>3779534</v>
      </c>
      <c r="G7" s="6">
        <v>281531</v>
      </c>
      <c r="H7" s="15">
        <f>SUM(E7:G7)</f>
        <v>4195375.804</v>
      </c>
      <c r="J7" s="6">
        <v>225018</v>
      </c>
      <c r="K7" s="15">
        <f>J7+H7</f>
        <v>4420393.804</v>
      </c>
    </row>
  </sheetData>
  <mergeCells count="1">
    <mergeCell ref="A3:H3"/>
  </mergeCells>
  <printOptions gridLines="1"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&amp;R&amp;A,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peggy</cp:lastModifiedBy>
  <cp:lastPrinted>2007-03-20T16:48:32Z</cp:lastPrinted>
  <dcterms:created xsi:type="dcterms:W3CDTF">2006-12-02T15:53:04Z</dcterms:created>
  <dcterms:modified xsi:type="dcterms:W3CDTF">2007-03-20T16:49:26Z</dcterms:modified>
  <cp:category/>
  <cp:version/>
  <cp:contentType/>
  <cp:contentStatus/>
</cp:coreProperties>
</file>