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Summary" sheetId="1" r:id="rId1"/>
    <sheet name="Revenue Calc" sheetId="2" r:id="rId2"/>
    <sheet name="Lighting" sheetId="3" r:id="rId3"/>
  </sheets>
  <definedNames/>
  <calcPr fullCalcOnLoad="1"/>
</workbook>
</file>

<file path=xl/sharedStrings.xml><?xml version="1.0" encoding="utf-8"?>
<sst xmlns="http://schemas.openxmlformats.org/spreadsheetml/2006/main" count="284" uniqueCount="92">
  <si>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</si>
  <si>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</si>
  <si>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</si>
  <si>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</si>
  <si>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</si>
  <si>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</si>
  <si>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</si>
  <si>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</si>
  <si>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</si>
  <si>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</si>
  <si>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</si>
  <si>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</si>
  <si>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</si>
  <si>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</si>
  <si>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</si>
  <si>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</si>
  <si>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</si>
  <si>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</si>
  <si>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</si>
  <si>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</si>
  <si>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</si>
  <si>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Large Industrial Rate</t>
  </si>
  <si>
    <t>Total Baseload Charges</t>
  </si>
  <si>
    <t>Schedule B-1</t>
  </si>
  <si>
    <t>Shelby Energy Cooperative</t>
  </si>
  <si>
    <t>Schedule 1</t>
  </si>
  <si>
    <t>General Service</t>
  </si>
  <si>
    <t>Rate 1; 11, 14; 31</t>
  </si>
  <si>
    <t xml:space="preserve">  First 600 kWh</t>
  </si>
  <si>
    <t xml:space="preserve">  Next 1400 kWh</t>
  </si>
  <si>
    <t xml:space="preserve">  all over 2000 kWh</t>
  </si>
  <si>
    <t>Schedule ETS</t>
  </si>
  <si>
    <t>Off-Peak Retail Marketing Rate</t>
  </si>
  <si>
    <t>Rate 9; 29</t>
  </si>
  <si>
    <t>Schedule 2</t>
  </si>
  <si>
    <t>Rate 2; 5; 21; 32</t>
  </si>
  <si>
    <t xml:space="preserve">  First 100 kW</t>
  </si>
  <si>
    <t>Schedule 3</t>
  </si>
  <si>
    <t>Outdoor &amp; Street Lighting Service</t>
  </si>
  <si>
    <t>Schedule 10</t>
  </si>
  <si>
    <t>Optional Residential, Church and School Service</t>
  </si>
  <si>
    <t>Rate 10; 13; 40; 88</t>
  </si>
  <si>
    <t>Single Phase</t>
  </si>
  <si>
    <t>Three-Phase Service</t>
  </si>
  <si>
    <t>Rate 8; 38</t>
  </si>
  <si>
    <t>Excess Demand</t>
  </si>
  <si>
    <t>Total Revenues</t>
  </si>
  <si>
    <t>Schedule B-2</t>
  </si>
  <si>
    <t>Rate 28</t>
  </si>
  <si>
    <t>Sch 9 27 Cust, Sch 29 68 Cust</t>
  </si>
  <si>
    <t>Rate 3, Outdoor &amp; Street Lighting</t>
  </si>
  <si>
    <t>100 Watt HPS Security light</t>
  </si>
  <si>
    <t>250 Watt Directional Flood</t>
  </si>
  <si>
    <t>100 Watt Decorative Colonial</t>
  </si>
  <si>
    <t>400 Watt Directional Flood</t>
  </si>
  <si>
    <t>150 Watt Decorative Acorn</t>
  </si>
  <si>
    <t>Dmd $</t>
  </si>
  <si>
    <t>Energy $</t>
  </si>
  <si>
    <t>Per kWh</t>
  </si>
  <si>
    <t>kWh</t>
  </si>
  <si>
    <t xml:space="preserve">  Per kWh</t>
  </si>
  <si>
    <t>Large Power Service &gt;50kW</t>
  </si>
  <si>
    <t>Less Dmd $</t>
  </si>
  <si>
    <t>per kWh</t>
  </si>
  <si>
    <t>FAC</t>
  </si>
  <si>
    <t>ES</t>
  </si>
  <si>
    <t>Total</t>
  </si>
  <si>
    <t>Total Revenue Req</t>
  </si>
  <si>
    <t>David Graham will call me with kWh</t>
  </si>
  <si>
    <t>Total Base Rates</t>
  </si>
  <si>
    <t>E-Based kWh</t>
  </si>
  <si>
    <t xml:space="preserve">  Next 100 kWh Per KW</t>
  </si>
  <si>
    <t xml:space="preserve">  First 100 kWh Per KW</t>
  </si>
  <si>
    <t xml:space="preserve">  All over 200 kWh Per KW</t>
  </si>
  <si>
    <t>Non "B' &amp; "C' Energy</t>
  </si>
  <si>
    <t>Total $ Present Rate</t>
  </si>
  <si>
    <t>Total $ Proposed Rate</t>
  </si>
  <si>
    <t>Schedule 1 General Service</t>
  </si>
  <si>
    <t>Schedule ETS Off-Pk Retail Mkt Rate</t>
  </si>
  <si>
    <t>Schedule 2 Lg Power Service &gt;50 kW</t>
  </si>
  <si>
    <t>Schedule 3 - Outdoor &amp; Str Lighting</t>
  </si>
  <si>
    <t>Schedule 10 - Optional Res, Church &amp; School</t>
  </si>
  <si>
    <t>Schedule B-1 Lg Industrial Rate</t>
  </si>
  <si>
    <t>Sch B-2 Lg Industrial Rate</t>
  </si>
  <si>
    <t>Shelby Energy Cooperative Billing Analysis</t>
  </si>
  <si>
    <t>Page 4 of 5</t>
  </si>
  <si>
    <t>Page 3 of 5</t>
  </si>
  <si>
    <t>Page 2 of 5</t>
  </si>
  <si>
    <t>Page 5 of 5</t>
  </si>
  <si>
    <t>Page 1 of 5</t>
  </si>
  <si>
    <t>Request 1b</t>
  </si>
  <si>
    <t>Attachment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</si>
</sst>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&quot;$&quot;#,##0.0_);\(&quot;$&quot;#,##0.0\)"/>
    <numFmt numFmtId="174" formatCode="_(&quot;$&quot;* #,##0.0_);_(&quot;$&quot;* \(#,##0.0\);_(&quot;$&quot;* &quot;-&quot;??_);_(@_)"/>
    <numFmt numFmtId="175" formatCode="_(* #,##0.000000_);_(* \(#,##0.000000\);_(* &quot;-&quot;??_);_(@_)"/>
    <numFmt numFmtId="176" formatCode="&quot;$&quot;#,##0.000000_);\(&quot;$&quot;#,##0.000000\)"/>
    <numFmt numFmtId="177" formatCode="&quot;$&quot;#,##0.0000_);\(&quot;$&quot;#,##0.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  <numFmt numFmtId="182" formatCode="&quot;$&quot;#,##0.00000000000_);\(&quot;$&quot;#,##0.00000000000\)"/>
    <numFmt numFmtId="183" formatCode="_(* #,##0.0000000_);_(* \(#,##0.0000000\);_(* &quot;-&quot;??_);_(@_)"/>
    <numFmt numFmtId="184" formatCode="_(* #,##0.00000000_);_(* \(#,##0.00000000\);_(* &quot;-&quot;??_);_(@_)"/>
  </numFmts>
  <fonts count="11">
    <font>
      <sz val="10"/>
      <name val="Arial"/>
      <family val="0"/>
    </font>
    <font>
      <sz val="11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P-TIMES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172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169" fontId="0" fillId="0" borderId="0" xfId="15" applyNumberFormat="1" applyAlignment="1">
      <alignment/>
    </xf>
    <xf numFmtId="43" fontId="0" fillId="2" borderId="0" xfId="15" applyFill="1" applyAlignment="1">
      <alignment/>
    </xf>
    <xf numFmtId="172" fontId="0" fillId="0" borderId="0" xfId="15" applyNumberFormat="1" applyBorder="1" applyAlignment="1">
      <alignment/>
    </xf>
    <xf numFmtId="3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15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/>
    </xf>
    <xf numFmtId="172" fontId="0" fillId="0" borderId="16" xfId="15" applyNumberForma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7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72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172" fontId="0" fillId="0" borderId="0" xfId="0" applyNumberFormat="1" applyFont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172" fontId="0" fillId="0" borderId="14" xfId="15" applyNumberFormat="1" applyFont="1" applyBorder="1" applyAlignment="1">
      <alignment/>
    </xf>
    <xf numFmtId="10" fontId="0" fillId="0" borderId="14" xfId="21" applyNumberFormat="1" applyFont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172" fontId="0" fillId="0" borderId="16" xfId="15" applyNumberFormat="1" applyFont="1" applyBorder="1" applyAlignment="1">
      <alignment/>
    </xf>
    <xf numFmtId="10" fontId="0" fillId="0" borderId="16" xfId="21" applyNumberFormat="1" applyFont="1" applyBorder="1" applyAlignment="1">
      <alignment/>
    </xf>
    <xf numFmtId="5" fontId="4" fillId="0" borderId="21" xfId="0" applyNumberFormat="1" applyFont="1" applyBorder="1" applyAlignment="1" applyProtection="1">
      <alignment/>
      <protection/>
    </xf>
    <xf numFmtId="10" fontId="0" fillId="0" borderId="15" xfId="21" applyNumberFormat="1" applyFont="1" applyBorder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172" fontId="4" fillId="0" borderId="0" xfId="15" applyNumberFormat="1" applyFont="1" applyAlignment="1" applyProtection="1">
      <alignment/>
      <protection/>
    </xf>
    <xf numFmtId="7" fontId="4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5" fontId="4" fillId="0" borderId="14" xfId="0" applyNumberFormat="1" applyFont="1" applyBorder="1" applyAlignment="1" applyProtection="1">
      <alignment/>
      <protection/>
    </xf>
    <xf numFmtId="172" fontId="0" fillId="0" borderId="15" xfId="15" applyNumberFormat="1" applyFont="1" applyBorder="1" applyAlignment="1">
      <alignment/>
    </xf>
    <xf numFmtId="44" fontId="4" fillId="0" borderId="0" xfId="17" applyFont="1" applyAlignment="1" applyProtection="1">
      <alignment/>
      <protection/>
    </xf>
    <xf numFmtId="44" fontId="0" fillId="0" borderId="0" xfId="17" applyFont="1" applyAlignment="1">
      <alignment/>
    </xf>
    <xf numFmtId="0" fontId="4" fillId="0" borderId="0" xfId="0" applyNumberFormat="1" applyFont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10" fontId="0" fillId="0" borderId="0" xfId="21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4" fillId="0" borderId="0" xfId="15" applyNumberFormat="1" applyFont="1" applyFill="1" applyBorder="1" applyAlignment="1" applyProtection="1">
      <alignment/>
      <protection/>
    </xf>
    <xf numFmtId="172" fontId="4" fillId="0" borderId="16" xfId="15" applyNumberFormat="1" applyFont="1" applyFill="1" applyBorder="1" applyAlignment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0" xfId="15" applyNumberFormat="1" applyFont="1" applyFill="1" applyAlignment="1" applyProtection="1">
      <alignment/>
      <protection/>
    </xf>
    <xf numFmtId="7" fontId="4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/>
    </xf>
    <xf numFmtId="172" fontId="4" fillId="0" borderId="10" xfId="15" applyNumberFormat="1" applyFont="1" applyBorder="1" applyAlignment="1" applyProtection="1">
      <alignment/>
      <protection/>
    </xf>
    <xf numFmtId="172" fontId="4" fillId="0" borderId="21" xfId="15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0" fillId="0" borderId="8" xfId="0" applyNumberFormat="1" applyFont="1" applyBorder="1" applyAlignment="1">
      <alignment/>
    </xf>
    <xf numFmtId="165" fontId="0" fillId="2" borderId="0" xfId="17" applyNumberFormat="1" applyFont="1" applyFill="1" applyAlignment="1">
      <alignment/>
    </xf>
    <xf numFmtId="0" fontId="0" fillId="0" borderId="0" xfId="0" applyAlignment="1">
      <alignment/>
    </xf>
    <xf numFmtId="18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172" fontId="4" fillId="0" borderId="0" xfId="15" applyNumberFormat="1" applyFont="1" applyAlignment="1" applyProtection="1">
      <alignment horizontal="center"/>
      <protection/>
    </xf>
    <xf numFmtId="172" fontId="0" fillId="0" borderId="8" xfId="15" applyNumberFormat="1" applyFont="1" applyBorder="1" applyAlignment="1">
      <alignment horizontal="center"/>
    </xf>
    <xf numFmtId="172" fontId="6" fillId="0" borderId="0" xfId="15" applyNumberFormat="1" applyFont="1" applyAlignment="1" applyProtection="1">
      <alignment horizontal="center"/>
      <protection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Alignment="1">
      <alignment horizontal="center"/>
    </xf>
    <xf numFmtId="172" fontId="4" fillId="0" borderId="14" xfId="15" applyNumberFormat="1" applyFont="1" applyBorder="1" applyAlignment="1" applyProtection="1">
      <alignment/>
      <protection/>
    </xf>
    <xf numFmtId="172" fontId="0" fillId="0" borderId="0" xfId="15" applyNumberFormat="1" applyFont="1" applyAlignment="1" applyProtection="1">
      <alignment horizontal="center"/>
      <protection/>
    </xf>
    <xf numFmtId="172" fontId="4" fillId="0" borderId="9" xfId="15" applyNumberFormat="1" applyFont="1" applyBorder="1" applyAlignment="1" applyProtection="1">
      <alignment horizontal="center"/>
      <protection/>
    </xf>
    <xf numFmtId="172" fontId="4" fillId="0" borderId="20" xfId="15" applyNumberFormat="1" applyFont="1" applyBorder="1" applyAlignment="1" applyProtection="1">
      <alignment/>
      <protection/>
    </xf>
    <xf numFmtId="172" fontId="4" fillId="0" borderId="5" xfId="15" applyNumberFormat="1" applyFont="1" applyBorder="1" applyAlignment="1" applyProtection="1">
      <alignment horizontal="center"/>
      <protection/>
    </xf>
    <xf numFmtId="172" fontId="4" fillId="0" borderId="0" xfId="15" applyNumberFormat="1" applyFont="1" applyBorder="1" applyAlignment="1" applyProtection="1">
      <alignment/>
      <protection/>
    </xf>
    <xf numFmtId="172" fontId="4" fillId="0" borderId="3" xfId="15" applyNumberFormat="1" applyFont="1" applyBorder="1" applyAlignment="1" applyProtection="1">
      <alignment/>
      <protection/>
    </xf>
    <xf numFmtId="172" fontId="0" fillId="0" borderId="0" xfId="15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172" fontId="1" fillId="0" borderId="23" xfId="15" applyNumberFormat="1" applyFont="1" applyBorder="1" applyAlignment="1" applyProtection="1">
      <alignment horizontal="center"/>
      <protection/>
    </xf>
    <xf numFmtId="10" fontId="1" fillId="0" borderId="23" xfId="21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2" fontId="1" fillId="0" borderId="0" xfId="15" applyNumberFormat="1" applyFont="1" applyAlignment="1" applyProtection="1">
      <alignment horizontal="centerContinuous"/>
      <protection/>
    </xf>
    <xf numFmtId="10" fontId="0" fillId="0" borderId="0" xfId="21" applyNumberFormat="1" applyAlignment="1">
      <alignment/>
    </xf>
    <xf numFmtId="0" fontId="10" fillId="0" borderId="0" xfId="0" applyFont="1" applyAlignment="1" quotePrefix="1">
      <alignment/>
    </xf>
    <xf numFmtId="43" fontId="0" fillId="0" borderId="0" xfId="15" applyFont="1" applyAlignment="1">
      <alignment/>
    </xf>
    <xf numFmtId="43" fontId="4" fillId="0" borderId="0" xfId="15" applyFont="1" applyAlignment="1" applyProtection="1">
      <alignment/>
      <protection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21" applyNumberFormat="1" applyFont="1" applyAlignment="1">
      <alignment horizontal="right"/>
    </xf>
    <xf numFmtId="172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workbookViewId="0" topLeftCell="A1">
      <selection activeCell="B47" sqref="B47"/>
    </sheetView>
  </sheetViews>
  <sheetFormatPr defaultColWidth="9.140625" defaultRowHeight="12.75"/>
  <cols>
    <col min="1" max="1" width="41.421875" style="0" bestFit="1" customWidth="1"/>
    <col min="2" max="2" width="20.7109375" style="0" bestFit="1" customWidth="1"/>
    <col min="3" max="3" width="2.8515625" style="0" customWidth="1"/>
    <col min="4" max="4" width="22.57421875" style="0" bestFit="1" customWidth="1"/>
    <col min="5" max="5" width="1.8515625" style="0" customWidth="1"/>
    <col min="6" max="6" width="12.8515625" style="0" bestFit="1" customWidth="1"/>
    <col min="7" max="7" width="12.00390625" style="0" bestFit="1" customWidth="1"/>
  </cols>
  <sheetData>
    <row r="1" ht="12.75">
      <c r="G1" s="149" t="s">
        <v>90</v>
      </c>
    </row>
    <row r="2" ht="12.75">
      <c r="G2" s="149" t="s">
        <v>91</v>
      </c>
    </row>
    <row r="3" ht="12.75">
      <c r="G3" s="149" t="s">
        <v>89</v>
      </c>
    </row>
    <row r="6" spans="1:7" ht="15">
      <c r="A6" s="150" t="s">
        <v>24</v>
      </c>
      <c r="B6" s="150"/>
      <c r="C6" s="150"/>
      <c r="D6" s="150"/>
      <c r="E6" s="150"/>
      <c r="F6" s="150"/>
      <c r="G6" s="150"/>
    </row>
    <row r="7" spans="1:7" ht="14.25">
      <c r="A7" s="151" t="s">
        <v>18</v>
      </c>
      <c r="B7" s="151"/>
      <c r="C7" s="151"/>
      <c r="D7" s="151"/>
      <c r="E7" s="151"/>
      <c r="F7" s="151"/>
      <c r="G7" s="151"/>
    </row>
    <row r="8" spans="1:7" ht="14.25">
      <c r="A8" s="151" t="s">
        <v>16</v>
      </c>
      <c r="B8" s="151"/>
      <c r="C8" s="151"/>
      <c r="D8" s="151"/>
      <c r="E8" s="151"/>
      <c r="F8" s="151"/>
      <c r="G8" s="151"/>
    </row>
    <row r="9" spans="1:7" ht="14.25">
      <c r="A9" s="134"/>
      <c r="B9" s="134"/>
      <c r="C9" s="134"/>
      <c r="D9" s="134"/>
      <c r="E9" s="134"/>
      <c r="F9" s="134"/>
      <c r="G9" s="134"/>
    </row>
    <row r="10" spans="1:7" ht="14.25">
      <c r="A10" s="134"/>
      <c r="B10" s="134"/>
      <c r="C10" s="134"/>
      <c r="D10" s="134"/>
      <c r="E10" s="134"/>
      <c r="F10" s="134"/>
      <c r="G10" s="134"/>
    </row>
    <row r="11" spans="1:7" ht="14.25">
      <c r="A11" s="134"/>
      <c r="B11" s="134"/>
      <c r="C11" s="134"/>
      <c r="D11" s="134"/>
      <c r="E11" s="134"/>
      <c r="F11" s="134"/>
      <c r="G11" s="134"/>
    </row>
    <row r="12" spans="1:7" ht="14.25">
      <c r="A12" s="134"/>
      <c r="B12" s="134" t="s">
        <v>75</v>
      </c>
      <c r="C12" s="134"/>
      <c r="D12" s="134" t="s">
        <v>76</v>
      </c>
      <c r="E12" s="134"/>
      <c r="F12" s="134" t="s">
        <v>2</v>
      </c>
      <c r="G12" s="134" t="s">
        <v>3</v>
      </c>
    </row>
    <row r="13" spans="1:7" ht="14.25">
      <c r="A13" s="134" t="s">
        <v>77</v>
      </c>
      <c r="B13" s="135">
        <v>8819816.537479999</v>
      </c>
      <c r="C13" s="135"/>
      <c r="D13" s="135">
        <v>9158924.574726889</v>
      </c>
      <c r="E13" s="135"/>
      <c r="F13" s="135">
        <f aca="true" t="shared" si="0" ref="F13:F19">D13-B13</f>
        <v>339108.03724689037</v>
      </c>
      <c r="G13" s="136">
        <f aca="true" t="shared" si="1" ref="G13:G19">F13/B13</f>
        <v>0.038448423026243635</v>
      </c>
    </row>
    <row r="14" spans="1:7" ht="14.25">
      <c r="A14" s="134" t="s">
        <v>78</v>
      </c>
      <c r="B14" s="135">
        <v>31013.29315</v>
      </c>
      <c r="C14" s="135"/>
      <c r="D14" s="135">
        <v>32246.903005897755</v>
      </c>
      <c r="E14" s="135"/>
      <c r="F14" s="135">
        <f t="shared" si="0"/>
        <v>1233.6098558977537</v>
      </c>
      <c r="G14" s="136">
        <f t="shared" si="1"/>
        <v>0.039776809574243926</v>
      </c>
    </row>
    <row r="15" spans="1:7" ht="14.25">
      <c r="A15" s="134" t="s">
        <v>79</v>
      </c>
      <c r="B15" s="135">
        <v>3105183.1051</v>
      </c>
      <c r="C15" s="135"/>
      <c r="D15" s="135">
        <v>3246419.2112027365</v>
      </c>
      <c r="E15" s="135"/>
      <c r="F15" s="135">
        <f t="shared" si="0"/>
        <v>141236.10610273667</v>
      </c>
      <c r="G15" s="136">
        <f t="shared" si="1"/>
        <v>0.04548398639383563</v>
      </c>
    </row>
    <row r="16" spans="1:7" ht="14.25">
      <c r="A16" s="134" t="s">
        <v>80</v>
      </c>
      <c r="B16" s="135">
        <v>337673.7</v>
      </c>
      <c r="C16" s="135"/>
      <c r="D16" s="135">
        <v>345190.17127335415</v>
      </c>
      <c r="E16" s="135"/>
      <c r="F16" s="135">
        <f t="shared" si="0"/>
        <v>7516.471273354138</v>
      </c>
      <c r="G16" s="136">
        <f t="shared" si="1"/>
        <v>0.02225956973656562</v>
      </c>
    </row>
    <row r="17" spans="1:7" ht="14.25">
      <c r="A17" s="134" t="s">
        <v>81</v>
      </c>
      <c r="B17" s="135">
        <v>9294110.57998</v>
      </c>
      <c r="C17" s="135"/>
      <c r="D17" s="135">
        <v>9706538.25667695</v>
      </c>
      <c r="E17" s="135"/>
      <c r="F17" s="135">
        <f t="shared" si="0"/>
        <v>412427.6766969487</v>
      </c>
      <c r="G17" s="136">
        <f t="shared" si="1"/>
        <v>0.04437516351326177</v>
      </c>
    </row>
    <row r="18" spans="1:7" ht="14.25">
      <c r="A18" s="134" t="s">
        <v>82</v>
      </c>
      <c r="B18" s="135">
        <v>7350653.485830001</v>
      </c>
      <c r="C18" s="135"/>
      <c r="D18" s="135">
        <v>7865097.485830001</v>
      </c>
      <c r="E18" s="135"/>
      <c r="F18" s="135">
        <f t="shared" si="0"/>
        <v>514444</v>
      </c>
      <c r="G18" s="136">
        <f t="shared" si="1"/>
        <v>0.06998615850845151</v>
      </c>
    </row>
    <row r="19" spans="1:7" ht="14.25">
      <c r="A19" s="134" t="s">
        <v>83</v>
      </c>
      <c r="B19" s="135">
        <v>2553356.56519</v>
      </c>
      <c r="C19" s="135"/>
      <c r="D19" s="135">
        <v>2725304.66519</v>
      </c>
      <c r="E19" s="135"/>
      <c r="F19" s="135">
        <f t="shared" si="0"/>
        <v>171948.1000000001</v>
      </c>
      <c r="G19" s="136">
        <f t="shared" si="1"/>
        <v>0.06734198519085606</v>
      </c>
    </row>
    <row r="20" spans="1:7" ht="14.25">
      <c r="A20" s="134"/>
      <c r="B20" s="135"/>
      <c r="C20" s="135"/>
      <c r="D20" s="135"/>
      <c r="E20" s="135"/>
      <c r="F20" s="135"/>
      <c r="G20" s="136"/>
    </row>
    <row r="21" spans="1:7" ht="15" thickBot="1">
      <c r="A21" s="134"/>
      <c r="B21" s="137">
        <v>31491807.26673</v>
      </c>
      <c r="C21" s="137"/>
      <c r="D21" s="137">
        <v>33079721.267905828</v>
      </c>
      <c r="E21" s="137">
        <f>SUM(E13:E20)</f>
        <v>0</v>
      </c>
      <c r="F21" s="137">
        <f>SUM(F13:F20)</f>
        <v>1587914.0011758278</v>
      </c>
      <c r="G21" s="138">
        <f>F21/B21</f>
        <v>0.050423082668024706</v>
      </c>
    </row>
    <row r="22" spans="1:7" ht="15" thickTop="1">
      <c r="A22" s="134"/>
      <c r="B22" s="135"/>
      <c r="C22" s="135"/>
      <c r="D22" s="135"/>
      <c r="E22" s="135"/>
      <c r="F22" s="135"/>
      <c r="G22" s="134"/>
    </row>
    <row r="23" spans="1:7" ht="14.25">
      <c r="A23" s="134"/>
      <c r="B23" s="135"/>
      <c r="C23" s="135"/>
      <c r="D23" s="135"/>
      <c r="E23" s="135"/>
      <c r="F23" s="135"/>
      <c r="G23" s="134"/>
    </row>
    <row r="24" spans="1:2" ht="14.25">
      <c r="A24" s="139"/>
      <c r="B24" s="140"/>
    </row>
    <row r="26" ht="12.75">
      <c r="B26" s="141"/>
    </row>
  </sheetData>
  <mergeCells count="3">
    <mergeCell ref="A6:G6"/>
    <mergeCell ref="A7:G7"/>
    <mergeCell ref="A8:G8"/>
  </mergeCells>
  <printOptions horizontalCentered="1"/>
  <pageMargins left="0.56" right="0.22" top="1" bottom="1" header="0.5" footer="0.5"/>
  <pageSetup fitToHeight="1" fitToWidth="1" horizontalDpi="600" verticalDpi="600" orientation="portrait" scale="87" r:id="rId1"/>
  <headerFooter alignWithMargins="0">
    <oddFooter>&amp;R&amp;A,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7"/>
  <sheetViews>
    <sheetView view="pageBreakPreview" zoomScale="60" zoomScaleNormal="75" workbookViewId="0" topLeftCell="A1">
      <selection activeCell="Q1" sqref="Q1"/>
    </sheetView>
  </sheetViews>
  <sheetFormatPr defaultColWidth="9.140625" defaultRowHeight="12.75"/>
  <cols>
    <col min="1" max="1" width="28.421875" style="52" customWidth="1"/>
    <col min="2" max="2" width="13.28125" style="52" bestFit="1" customWidth="1"/>
    <col min="3" max="3" width="12.7109375" style="52" bestFit="1" customWidth="1"/>
    <col min="4" max="4" width="10.8515625" style="52" bestFit="1" customWidth="1"/>
    <col min="5" max="5" width="15.00390625" style="52" bestFit="1" customWidth="1"/>
    <col min="6" max="6" width="3.28125" style="52" customWidth="1"/>
    <col min="7" max="7" width="13.8515625" style="52" customWidth="1"/>
    <col min="8" max="8" width="10.8515625" style="52" bestFit="1" customWidth="1"/>
    <col min="9" max="9" width="15.00390625" style="60" bestFit="1" customWidth="1"/>
    <col min="10" max="10" width="2.8515625" style="52" customWidth="1"/>
    <col min="11" max="11" width="13.7109375" style="60" bestFit="1" customWidth="1"/>
    <col min="12" max="12" width="12.57421875" style="52" bestFit="1" customWidth="1"/>
    <col min="13" max="13" width="3.57421875" style="52" customWidth="1"/>
    <col min="14" max="14" width="12.7109375" style="52" customWidth="1"/>
    <col min="15" max="15" width="12.8515625" style="60" customWidth="1"/>
    <col min="16" max="16" width="12.57421875" style="52" customWidth="1"/>
    <col min="17" max="17" width="16.8515625" style="52" customWidth="1"/>
    <col min="18" max="16384" width="8.7109375" style="52" customWidth="1"/>
  </cols>
  <sheetData>
    <row r="1" spans="1:17" ht="12.75">
      <c r="A1" s="21"/>
      <c r="B1" s="21"/>
      <c r="C1" s="21"/>
      <c r="D1" s="21"/>
      <c r="E1" s="21"/>
      <c r="F1" s="51"/>
      <c r="G1" s="51"/>
      <c r="H1" s="51"/>
      <c r="I1" s="120"/>
      <c r="J1" s="51"/>
      <c r="K1" s="120"/>
      <c r="O1" s="52"/>
      <c r="Q1" s="148" t="s">
        <v>90</v>
      </c>
    </row>
    <row r="2" spans="1:17" ht="12.75">
      <c r="A2" s="21"/>
      <c r="B2" s="21"/>
      <c r="C2" s="21"/>
      <c r="D2" s="21"/>
      <c r="E2" s="21"/>
      <c r="F2" s="51"/>
      <c r="G2" s="51"/>
      <c r="H2" s="51"/>
      <c r="I2" s="120"/>
      <c r="J2" s="51"/>
      <c r="K2" s="120"/>
      <c r="O2" s="52"/>
      <c r="Q2" s="148" t="s">
        <v>91</v>
      </c>
    </row>
    <row r="3" spans="1:17" ht="12.75">
      <c r="A3" s="21"/>
      <c r="B3" s="21"/>
      <c r="C3" s="21"/>
      <c r="D3" s="21"/>
      <c r="E3" s="21"/>
      <c r="F3" s="51"/>
      <c r="G3" s="51"/>
      <c r="H3" s="51"/>
      <c r="I3" s="120"/>
      <c r="J3" s="51"/>
      <c r="K3" s="120"/>
      <c r="O3" s="52"/>
      <c r="Q3" s="148" t="s">
        <v>87</v>
      </c>
    </row>
    <row r="4" spans="2:12" ht="12.75">
      <c r="B4" s="47"/>
      <c r="C4" s="47"/>
      <c r="D4" s="47"/>
      <c r="E4" s="47"/>
      <c r="F4" s="47"/>
      <c r="G4" s="47" t="s">
        <v>84</v>
      </c>
      <c r="H4" s="47"/>
      <c r="I4" s="121"/>
      <c r="J4" s="47"/>
      <c r="K4" s="121"/>
      <c r="L4" s="47"/>
    </row>
    <row r="5" spans="2:12" ht="12.75">
      <c r="B5" s="47"/>
      <c r="C5" s="47"/>
      <c r="D5" s="47"/>
      <c r="E5" s="47"/>
      <c r="F5" s="47"/>
      <c r="G5" s="47" t="s">
        <v>16</v>
      </c>
      <c r="H5" s="47"/>
      <c r="I5" s="121"/>
      <c r="J5" s="47"/>
      <c r="K5" s="121"/>
      <c r="L5" s="47"/>
    </row>
    <row r="6" spans="2:7" ht="12.75">
      <c r="B6" s="22"/>
      <c r="C6" s="22"/>
      <c r="D6" s="22"/>
      <c r="E6" s="22"/>
      <c r="G6" s="22"/>
    </row>
    <row r="7" spans="2:12" ht="12.75">
      <c r="B7" s="47"/>
      <c r="C7" s="47"/>
      <c r="D7" s="47"/>
      <c r="E7" s="47"/>
      <c r="F7" s="47"/>
      <c r="G7" s="47" t="s">
        <v>25</v>
      </c>
      <c r="H7" s="47"/>
      <c r="I7" s="121"/>
      <c r="J7" s="47"/>
      <c r="K7" s="121"/>
      <c r="L7" s="47"/>
    </row>
    <row r="8" spans="2:12" ht="12.75">
      <c r="B8" s="47"/>
      <c r="C8" s="47"/>
      <c r="D8" s="47"/>
      <c r="E8" s="47"/>
      <c r="F8" s="47"/>
      <c r="G8" s="47" t="s">
        <v>26</v>
      </c>
      <c r="H8" s="47"/>
      <c r="I8" s="121"/>
      <c r="J8" s="47"/>
      <c r="K8" s="121"/>
      <c r="L8" s="47"/>
    </row>
    <row r="9" spans="2:12" ht="12.75">
      <c r="B9" s="47"/>
      <c r="C9" s="47"/>
      <c r="D9" s="47"/>
      <c r="E9" s="47"/>
      <c r="F9" s="47"/>
      <c r="G9" s="47" t="s">
        <v>27</v>
      </c>
      <c r="H9" s="47"/>
      <c r="I9" s="121"/>
      <c r="J9" s="47"/>
      <c r="K9" s="121"/>
      <c r="L9" s="47"/>
    </row>
    <row r="10" spans="1:5" ht="12.75">
      <c r="A10" s="22"/>
      <c r="B10" s="22"/>
      <c r="C10" s="22"/>
      <c r="D10" s="22"/>
      <c r="E10" s="22"/>
    </row>
    <row r="11" spans="2:15" ht="12.75">
      <c r="B11" s="20" t="s">
        <v>70</v>
      </c>
      <c r="C11" s="45" t="s">
        <v>0</v>
      </c>
      <c r="D11" s="45"/>
      <c r="E11" s="23"/>
      <c r="G11" s="44" t="s">
        <v>1</v>
      </c>
      <c r="H11" s="45"/>
      <c r="I11" s="128"/>
      <c r="K11" s="122" t="s">
        <v>2</v>
      </c>
      <c r="L11" s="24" t="s">
        <v>3</v>
      </c>
      <c r="N11" s="20" t="s">
        <v>56</v>
      </c>
      <c r="O11" s="122" t="s">
        <v>57</v>
      </c>
    </row>
    <row r="12" spans="1:9" ht="12.75">
      <c r="A12" s="53"/>
      <c r="B12" s="53"/>
      <c r="C12" s="54"/>
      <c r="D12" s="55"/>
      <c r="E12" s="56"/>
      <c r="G12" s="54"/>
      <c r="H12" s="55"/>
      <c r="I12" s="129"/>
    </row>
    <row r="13" spans="1:9" ht="12.75">
      <c r="A13" s="53"/>
      <c r="B13" s="53"/>
      <c r="C13" s="25" t="s">
        <v>4</v>
      </c>
      <c r="D13" s="26" t="s">
        <v>5</v>
      </c>
      <c r="E13" s="26" t="s">
        <v>6</v>
      </c>
      <c r="G13" s="25" t="s">
        <v>4</v>
      </c>
      <c r="H13" s="26"/>
      <c r="I13" s="130" t="s">
        <v>6</v>
      </c>
    </row>
    <row r="14" spans="1:9" ht="12.75">
      <c r="A14" s="57"/>
      <c r="B14" s="57"/>
      <c r="C14" s="27" t="s">
        <v>7</v>
      </c>
      <c r="D14" s="28" t="s">
        <v>8</v>
      </c>
      <c r="E14" s="26" t="s">
        <v>9</v>
      </c>
      <c r="G14" s="27" t="s">
        <v>7</v>
      </c>
      <c r="H14" s="28" t="s">
        <v>8</v>
      </c>
      <c r="I14" s="130" t="s">
        <v>9</v>
      </c>
    </row>
    <row r="15" ht="12.75" hidden="1"/>
    <row r="16" spans="1:9" ht="12.75">
      <c r="A16" s="53"/>
      <c r="B16" s="53"/>
      <c r="C16" s="58"/>
      <c r="D16" s="53"/>
      <c r="E16" s="49"/>
      <c r="G16" s="58"/>
      <c r="H16" s="53"/>
      <c r="I16" s="83"/>
    </row>
    <row r="17" spans="1:12" ht="12.75">
      <c r="A17" s="53" t="s">
        <v>17</v>
      </c>
      <c r="B17" s="53"/>
      <c r="C17" s="58">
        <v>102395</v>
      </c>
      <c r="D17" s="49">
        <v>7.18</v>
      </c>
      <c r="E17" s="59">
        <f>C17*D17</f>
        <v>735196.1</v>
      </c>
      <c r="G17" s="58">
        <f>C17</f>
        <v>102395</v>
      </c>
      <c r="H17" s="49">
        <f>D17</f>
        <v>7.18</v>
      </c>
      <c r="I17" s="83">
        <f>H17*G17</f>
        <v>735196.1</v>
      </c>
      <c r="K17" s="60">
        <f>I17-E17</f>
        <v>0</v>
      </c>
      <c r="L17" s="61">
        <f>K17/E17</f>
        <v>0</v>
      </c>
    </row>
    <row r="18" spans="1:12" ht="12.75">
      <c r="A18" s="53"/>
      <c r="B18" s="53"/>
      <c r="C18" s="58"/>
      <c r="D18" s="49"/>
      <c r="E18" s="49"/>
      <c r="G18" s="58"/>
      <c r="H18" s="49"/>
      <c r="I18" s="83"/>
      <c r="L18" s="61"/>
    </row>
    <row r="19" spans="1:12" ht="12.75">
      <c r="A19" s="53" t="s">
        <v>10</v>
      </c>
      <c r="B19" s="53"/>
      <c r="C19" s="62"/>
      <c r="D19" s="63"/>
      <c r="E19" s="62"/>
      <c r="F19" s="51"/>
      <c r="G19" s="62"/>
      <c r="H19" s="64"/>
      <c r="I19" s="131"/>
      <c r="L19" s="61"/>
    </row>
    <row r="20" spans="1:15" ht="12.75">
      <c r="A20" s="53" t="s">
        <v>28</v>
      </c>
      <c r="B20" s="58">
        <f>C20</f>
        <v>58067339</v>
      </c>
      <c r="C20" s="58">
        <v>58067339</v>
      </c>
      <c r="D20" s="65">
        <v>0.06758</v>
      </c>
      <c r="E20" s="62">
        <f>C20*D20</f>
        <v>3924190.76962</v>
      </c>
      <c r="G20" s="58">
        <f>C20</f>
        <v>58067339</v>
      </c>
      <c r="H20" s="66">
        <f>D20+$P$231+((804.18+20.29)/($B$20+$B$21+$B$22+($B$50*0.6)))</f>
        <v>0.07096402316136702</v>
      </c>
      <c r="I20" s="131">
        <f>G20*H20</f>
        <v>4120691.9897149503</v>
      </c>
      <c r="K20" s="60">
        <f aca="true" t="shared" si="0" ref="K20:K27">I20-E20</f>
        <v>196501.2200949504</v>
      </c>
      <c r="L20" s="61">
        <f aca="true" t="shared" si="1" ref="L20:L27">K20/E20</f>
        <v>0.050074329111675336</v>
      </c>
      <c r="O20" s="60">
        <f>K20</f>
        <v>196501.2200949504</v>
      </c>
    </row>
    <row r="21" spans="1:15" ht="12.75">
      <c r="A21" s="53" t="s">
        <v>29</v>
      </c>
      <c r="B21" s="58">
        <f>C21</f>
        <v>37548840</v>
      </c>
      <c r="C21" s="58">
        <v>37548840</v>
      </c>
      <c r="D21" s="65">
        <v>0.06583</v>
      </c>
      <c r="E21" s="62">
        <f>C21*D21</f>
        <v>2471840.1371999998</v>
      </c>
      <c r="G21" s="58">
        <f>C21</f>
        <v>37548840</v>
      </c>
      <c r="H21" s="66">
        <f>D21+$P$231+((804.18+20.29)/($B$20+$B$21+$B$22+($B$50*0.6)))</f>
        <v>0.06921402316136702</v>
      </c>
      <c r="I21" s="131">
        <f>G21*H21</f>
        <v>2598906.2814424643</v>
      </c>
      <c r="K21" s="60">
        <f t="shared" si="0"/>
        <v>127066.14424246456</v>
      </c>
      <c r="L21" s="61">
        <f t="shared" si="1"/>
        <v>0.051405486273234456</v>
      </c>
      <c r="O21" s="60">
        <f>K21</f>
        <v>127066.14424246456</v>
      </c>
    </row>
    <row r="22" spans="1:15" ht="12.75">
      <c r="A22" s="53" t="s">
        <v>30</v>
      </c>
      <c r="B22" s="58">
        <f>C22</f>
        <v>4592366</v>
      </c>
      <c r="C22" s="58">
        <v>4592366</v>
      </c>
      <c r="D22" s="65">
        <v>0.06451</v>
      </c>
      <c r="E22" s="62">
        <f>C22*D22</f>
        <v>296253.53066</v>
      </c>
      <c r="G22" s="58">
        <f>C22</f>
        <v>4592366</v>
      </c>
      <c r="H22" s="66">
        <f>D22+$P$231+((804.18+20.29)/($B$20+$B$21+$B$22+($B$50*0.6)))</f>
        <v>0.06789402316136701</v>
      </c>
      <c r="I22" s="131">
        <f>G22*H22</f>
        <v>311794.2035694744</v>
      </c>
      <c r="K22" s="60">
        <f t="shared" si="0"/>
        <v>15540.672909474408</v>
      </c>
      <c r="L22" s="61">
        <f t="shared" si="1"/>
        <v>0.05245734244872141</v>
      </c>
      <c r="O22" s="60">
        <f>K22</f>
        <v>15540.672909474408</v>
      </c>
    </row>
    <row r="23" spans="1:12" ht="12.75">
      <c r="A23" s="53"/>
      <c r="B23" s="53"/>
      <c r="C23" s="58"/>
      <c r="D23" s="65"/>
      <c r="E23" s="58"/>
      <c r="G23" s="58"/>
      <c r="H23" s="65"/>
      <c r="I23" s="83"/>
      <c r="L23" s="61"/>
    </row>
    <row r="24" spans="1:12" ht="12.75">
      <c r="A24" s="53" t="s">
        <v>11</v>
      </c>
      <c r="B24" s="53"/>
      <c r="C24" s="58"/>
      <c r="D24" s="53"/>
      <c r="E24" s="68">
        <f>SUM(E17:E22)</f>
        <v>7427480.5374799995</v>
      </c>
      <c r="G24" s="58"/>
      <c r="H24" s="53"/>
      <c r="I24" s="126">
        <f>SUM(I17:I22)</f>
        <v>7766588.574726889</v>
      </c>
      <c r="K24" s="69">
        <f t="shared" si="0"/>
        <v>339108.03724688943</v>
      </c>
      <c r="L24" s="70">
        <f t="shared" si="1"/>
        <v>0.04565586345675464</v>
      </c>
    </row>
    <row r="25" spans="1:12" ht="12.75">
      <c r="A25" s="53"/>
      <c r="B25" s="53"/>
      <c r="C25" s="58"/>
      <c r="D25" s="65"/>
      <c r="E25" s="53"/>
      <c r="G25" s="58"/>
      <c r="H25" s="65"/>
      <c r="I25" s="83"/>
      <c r="L25" s="61"/>
    </row>
    <row r="26" spans="1:12" ht="12.75">
      <c r="A26" s="53" t="s">
        <v>12</v>
      </c>
      <c r="B26" s="53"/>
      <c r="C26" s="58"/>
      <c r="D26" s="65"/>
      <c r="E26" s="71">
        <v>788311</v>
      </c>
      <c r="G26" s="58"/>
      <c r="H26" s="65"/>
      <c r="I26" s="83">
        <f>E26</f>
        <v>788311</v>
      </c>
      <c r="K26" s="60">
        <f t="shared" si="0"/>
        <v>0</v>
      </c>
      <c r="L26" s="61">
        <f t="shared" si="1"/>
        <v>0</v>
      </c>
    </row>
    <row r="27" spans="1:12" ht="12.75">
      <c r="A27" s="53" t="s">
        <v>13</v>
      </c>
      <c r="B27" s="53"/>
      <c r="C27" s="58"/>
      <c r="D27" s="65"/>
      <c r="E27" s="72">
        <v>604025</v>
      </c>
      <c r="G27" s="58"/>
      <c r="H27" s="65"/>
      <c r="I27" s="109">
        <f>E27</f>
        <v>604025</v>
      </c>
      <c r="K27" s="73">
        <f t="shared" si="0"/>
        <v>0</v>
      </c>
      <c r="L27" s="74">
        <f t="shared" si="1"/>
        <v>0</v>
      </c>
    </row>
    <row r="28" spans="1:12" ht="12.75">
      <c r="A28" s="53"/>
      <c r="B28" s="53"/>
      <c r="C28" s="58"/>
      <c r="D28" s="53"/>
      <c r="E28" s="53"/>
      <c r="G28" s="58"/>
      <c r="H28" s="53"/>
      <c r="I28" s="83"/>
      <c r="L28" s="61"/>
    </row>
    <row r="29" spans="1:12" ht="13.5" thickBot="1">
      <c r="A29" s="53" t="s">
        <v>14</v>
      </c>
      <c r="B29" s="53"/>
      <c r="C29" s="58"/>
      <c r="D29" s="53"/>
      <c r="E29" s="75">
        <f>SUM(E24:E27)</f>
        <v>8819816.53748</v>
      </c>
      <c r="G29" s="58"/>
      <c r="H29" s="53"/>
      <c r="I29" s="110">
        <f>SUM(I24:I27)</f>
        <v>9158924.574726889</v>
      </c>
      <c r="K29" s="88">
        <f>I29-E29</f>
        <v>339108.0372468885</v>
      </c>
      <c r="L29" s="76">
        <f>K29/E29</f>
        <v>0.03844842302624341</v>
      </c>
    </row>
    <row r="30" spans="1:5" ht="13.5" thickTop="1">
      <c r="A30" s="53"/>
      <c r="B30" s="53"/>
      <c r="C30" s="53"/>
      <c r="D30" s="53"/>
      <c r="E30" s="53"/>
    </row>
    <row r="31" spans="1:12" ht="12.75">
      <c r="A31" s="53" t="s">
        <v>15</v>
      </c>
      <c r="B31" s="53"/>
      <c r="E31" s="77">
        <f>E29/C17</f>
        <v>86.13522669544412</v>
      </c>
      <c r="I31" s="143">
        <f>I29/G17</f>
        <v>89.44699032889193</v>
      </c>
      <c r="J31" s="143"/>
      <c r="K31" s="143">
        <f>I31-E31</f>
        <v>3.3117636334478107</v>
      </c>
      <c r="L31" s="61">
        <f>K31/E31</f>
        <v>0.03844842302624342</v>
      </c>
    </row>
    <row r="32" spans="1:12" ht="12.75">
      <c r="A32" s="53"/>
      <c r="B32" s="53"/>
      <c r="E32" s="77"/>
      <c r="L32" s="61"/>
    </row>
    <row r="33" spans="1:12" ht="12.75" hidden="1">
      <c r="A33" s="53"/>
      <c r="B33" s="53"/>
      <c r="E33" s="77"/>
      <c r="L33" s="61"/>
    </row>
    <row r="34" spans="2:12" ht="12.75" hidden="1">
      <c r="B34" s="47"/>
      <c r="C34" s="47"/>
      <c r="D34" s="47"/>
      <c r="E34" s="47"/>
      <c r="F34" s="47"/>
      <c r="G34" s="47" t="str">
        <f>G4</f>
        <v>Shelby Energy Cooperative Billing Analysis</v>
      </c>
      <c r="H34" s="47"/>
      <c r="I34" s="121"/>
      <c r="J34" s="47"/>
      <c r="K34" s="121"/>
      <c r="L34" s="47"/>
    </row>
    <row r="35" spans="2:12" ht="12.75" hidden="1">
      <c r="B35" s="47"/>
      <c r="C35" s="47"/>
      <c r="D35" s="47"/>
      <c r="E35" s="47"/>
      <c r="F35" s="47"/>
      <c r="G35" s="47" t="s">
        <v>18</v>
      </c>
      <c r="H35" s="47"/>
      <c r="I35" s="121"/>
      <c r="J35" s="47"/>
      <c r="K35" s="121"/>
      <c r="L35" s="47"/>
    </row>
    <row r="36" spans="2:12" ht="12.75" hidden="1">
      <c r="B36" s="47"/>
      <c r="C36" s="47"/>
      <c r="D36" s="47"/>
      <c r="E36" s="47"/>
      <c r="F36" s="47"/>
      <c r="G36" s="47" t="s">
        <v>16</v>
      </c>
      <c r="H36" s="47"/>
      <c r="I36" s="121"/>
      <c r="J36" s="47"/>
      <c r="K36" s="121"/>
      <c r="L36" s="47"/>
    </row>
    <row r="37" spans="2:7" ht="12.75" hidden="1">
      <c r="B37" s="22"/>
      <c r="C37" s="22"/>
      <c r="D37" s="22"/>
      <c r="E37" s="22"/>
      <c r="G37" s="22"/>
    </row>
    <row r="38" spans="2:12" ht="12.75">
      <c r="B38" s="50"/>
      <c r="C38" s="50"/>
      <c r="D38" s="50"/>
      <c r="E38" s="50"/>
      <c r="F38" s="50"/>
      <c r="G38" s="43" t="s">
        <v>31</v>
      </c>
      <c r="H38" s="50"/>
      <c r="I38" s="123"/>
      <c r="J38" s="50"/>
      <c r="K38" s="123"/>
      <c r="L38" s="50"/>
    </row>
    <row r="39" spans="2:12" ht="12.75">
      <c r="B39" s="47"/>
      <c r="C39" s="47"/>
      <c r="D39" s="47"/>
      <c r="E39" s="47"/>
      <c r="F39" s="47"/>
      <c r="G39" s="47" t="s">
        <v>32</v>
      </c>
      <c r="H39" s="47"/>
      <c r="I39" s="121"/>
      <c r="J39" s="47"/>
      <c r="K39" s="121"/>
      <c r="L39" s="47"/>
    </row>
    <row r="40" spans="2:12" ht="12.75">
      <c r="B40" s="47"/>
      <c r="C40" s="47"/>
      <c r="D40" s="47"/>
      <c r="E40" s="47"/>
      <c r="F40" s="47"/>
      <c r="G40" s="47" t="s">
        <v>33</v>
      </c>
      <c r="H40" s="47"/>
      <c r="I40" s="121"/>
      <c r="J40" s="47"/>
      <c r="K40" s="121"/>
      <c r="L40" s="47"/>
    </row>
    <row r="41" spans="1:5" ht="12.75">
      <c r="A41" s="22"/>
      <c r="B41" s="22"/>
      <c r="C41" s="22"/>
      <c r="D41" s="22"/>
      <c r="E41" s="22"/>
    </row>
    <row r="42" spans="2:15" ht="12.75">
      <c r="B42" s="20" t="s">
        <v>70</v>
      </c>
      <c r="C42" s="44" t="s">
        <v>0</v>
      </c>
      <c r="D42" s="45"/>
      <c r="E42" s="23"/>
      <c r="G42" s="44" t="s">
        <v>1</v>
      </c>
      <c r="H42" s="45"/>
      <c r="I42" s="128"/>
      <c r="K42" s="122" t="s">
        <v>2</v>
      </c>
      <c r="L42" s="24" t="s">
        <v>3</v>
      </c>
      <c r="N42" s="20" t="s">
        <v>56</v>
      </c>
      <c r="O42" s="122" t="s">
        <v>57</v>
      </c>
    </row>
    <row r="43" spans="1:9" ht="12.75">
      <c r="A43" s="53"/>
      <c r="B43" s="53"/>
      <c r="C43" s="54"/>
      <c r="D43" s="55"/>
      <c r="E43" s="56"/>
      <c r="G43" s="54"/>
      <c r="H43" s="55"/>
      <c r="I43" s="129"/>
    </row>
    <row r="44" spans="1:9" ht="12.75">
      <c r="A44" s="53"/>
      <c r="B44" s="53"/>
      <c r="C44" s="25" t="s">
        <v>4</v>
      </c>
      <c r="D44" s="26" t="s">
        <v>5</v>
      </c>
      <c r="E44" s="26" t="s">
        <v>6</v>
      </c>
      <c r="G44" s="25" t="s">
        <v>4</v>
      </c>
      <c r="H44" s="26"/>
      <c r="I44" s="130" t="s">
        <v>6</v>
      </c>
    </row>
    <row r="45" spans="1:9" ht="12.75">
      <c r="A45" s="57"/>
      <c r="B45" s="57"/>
      <c r="C45" s="27" t="s">
        <v>7</v>
      </c>
      <c r="D45" s="28" t="s">
        <v>8</v>
      </c>
      <c r="E45" s="26" t="s">
        <v>9</v>
      </c>
      <c r="G45" s="27" t="s">
        <v>7</v>
      </c>
      <c r="H45" s="28" t="s">
        <v>8</v>
      </c>
      <c r="I45" s="130" t="s">
        <v>9</v>
      </c>
    </row>
    <row r="46" ht="12.75" hidden="1"/>
    <row r="47" spans="1:9" ht="12.75">
      <c r="A47" s="53"/>
      <c r="B47" s="53"/>
      <c r="C47" s="58"/>
      <c r="D47" s="53"/>
      <c r="E47" s="49"/>
      <c r="G47" s="58"/>
      <c r="H47" s="53"/>
      <c r="I47" s="83"/>
    </row>
    <row r="48" spans="1:9" ht="12.75">
      <c r="A48" s="53" t="s">
        <v>17</v>
      </c>
      <c r="B48" s="53"/>
      <c r="C48" s="58">
        <f>27+68</f>
        <v>95</v>
      </c>
      <c r="D48" s="49"/>
      <c r="E48" s="59">
        <f>C48*D48</f>
        <v>0</v>
      </c>
      <c r="G48" s="58">
        <f>C48</f>
        <v>95</v>
      </c>
      <c r="H48" s="49">
        <f>D48</f>
        <v>0</v>
      </c>
      <c r="I48" s="83">
        <f>H48*G48</f>
        <v>0</v>
      </c>
    </row>
    <row r="49" spans="1:9" ht="12.75">
      <c r="A49" s="78" t="s">
        <v>49</v>
      </c>
      <c r="B49" s="78"/>
      <c r="C49" s="58"/>
      <c r="D49" s="49"/>
      <c r="E49" s="49"/>
      <c r="G49" s="58"/>
      <c r="H49" s="49"/>
      <c r="I49" s="83"/>
    </row>
    <row r="50" spans="1:15" ht="12.75">
      <c r="A50" s="53" t="s">
        <v>10</v>
      </c>
      <c r="B50" s="58">
        <f>C50</f>
        <v>608765</v>
      </c>
      <c r="C50" s="58">
        <v>608765</v>
      </c>
      <c r="D50" s="65">
        <v>0.03871</v>
      </c>
      <c r="E50" s="62">
        <f>D50*C50</f>
        <v>23565.29315</v>
      </c>
      <c r="F50" s="51"/>
      <c r="G50" s="62">
        <f>C50</f>
        <v>608765</v>
      </c>
      <c r="H50" s="79">
        <f>H22*0.6</f>
        <v>0.04073641389682021</v>
      </c>
      <c r="I50" s="131">
        <f>H50*G50</f>
        <v>24798.903005897755</v>
      </c>
      <c r="K50" s="60">
        <f>I50-E50</f>
        <v>1233.6098558977537</v>
      </c>
      <c r="L50" s="61">
        <f>K50/E50</f>
        <v>0.05234858942961011</v>
      </c>
      <c r="O50" s="60">
        <f>K50</f>
        <v>1233.6098558977537</v>
      </c>
    </row>
    <row r="51" spans="1:9" ht="12.75">
      <c r="A51" s="53"/>
      <c r="B51" s="53"/>
      <c r="C51" s="58"/>
      <c r="D51" s="65"/>
      <c r="E51" s="58"/>
      <c r="G51" s="58"/>
      <c r="H51" s="65"/>
      <c r="I51" s="83"/>
    </row>
    <row r="52" spans="1:12" ht="12.75">
      <c r="A52" s="53" t="s">
        <v>11</v>
      </c>
      <c r="B52" s="53"/>
      <c r="C52" s="58"/>
      <c r="D52" s="53"/>
      <c r="E52" s="68">
        <f>E48+E50</f>
        <v>23565.29315</v>
      </c>
      <c r="G52" s="58"/>
      <c r="H52" s="53"/>
      <c r="I52" s="126">
        <f>I48+I50</f>
        <v>24798.903005897755</v>
      </c>
      <c r="K52" s="69">
        <f>I52-E52</f>
        <v>1233.6098558977537</v>
      </c>
      <c r="L52" s="70">
        <f>K52/E52</f>
        <v>0.05234858942961011</v>
      </c>
    </row>
    <row r="53" spans="1:9" ht="12.75">
      <c r="A53" s="53"/>
      <c r="B53" s="53"/>
      <c r="C53" s="58"/>
      <c r="D53" s="65"/>
      <c r="E53" s="53"/>
      <c r="G53" s="58"/>
      <c r="H53" s="65"/>
      <c r="I53" s="83"/>
    </row>
    <row r="54" spans="1:12" ht="12.75">
      <c r="A54" s="53" t="s">
        <v>12</v>
      </c>
      <c r="B54" s="53"/>
      <c r="C54" s="58"/>
      <c r="D54" s="65"/>
      <c r="E54" s="58">
        <v>5488</v>
      </c>
      <c r="G54" s="58"/>
      <c r="H54" s="65"/>
      <c r="I54" s="83">
        <f>E54</f>
        <v>5488</v>
      </c>
      <c r="K54" s="60">
        <f>I54-E54</f>
        <v>0</v>
      </c>
      <c r="L54" s="61">
        <f>K54/E54</f>
        <v>0</v>
      </c>
    </row>
    <row r="55" spans="1:12" ht="12.75">
      <c r="A55" s="53" t="s">
        <v>13</v>
      </c>
      <c r="B55" s="53"/>
      <c r="C55" s="58"/>
      <c r="D55" s="65"/>
      <c r="E55" s="72">
        <v>1960</v>
      </c>
      <c r="G55" s="58"/>
      <c r="H55" s="65"/>
      <c r="I55" s="109">
        <f>E55</f>
        <v>1960</v>
      </c>
      <c r="K55" s="73">
        <f>I55-E55</f>
        <v>0</v>
      </c>
      <c r="L55" s="74">
        <f>K55/E55</f>
        <v>0</v>
      </c>
    </row>
    <row r="56" spans="1:9" ht="12.75">
      <c r="A56" s="53"/>
      <c r="B56" s="53"/>
      <c r="C56" s="58"/>
      <c r="D56" s="53"/>
      <c r="E56" s="53"/>
      <c r="G56" s="58"/>
      <c r="H56" s="53"/>
      <c r="I56" s="83"/>
    </row>
    <row r="57" spans="1:12" ht="13.5" thickBot="1">
      <c r="A57" s="53" t="s">
        <v>14</v>
      </c>
      <c r="B57" s="53"/>
      <c r="C57" s="58"/>
      <c r="D57" s="53"/>
      <c r="E57" s="75">
        <f>SUM(E52:E55)</f>
        <v>31013.29315</v>
      </c>
      <c r="G57" s="58"/>
      <c r="H57" s="53"/>
      <c r="I57" s="110">
        <f>SUM(I52:I55)</f>
        <v>32246.903005897755</v>
      </c>
      <c r="K57" s="88">
        <f>I57-E57</f>
        <v>1233.6098558977537</v>
      </c>
      <c r="L57" s="76">
        <f>K57/E57</f>
        <v>0.039776809574243926</v>
      </c>
    </row>
    <row r="58" spans="1:5" ht="13.5" thickTop="1">
      <c r="A58" s="53"/>
      <c r="B58" s="53"/>
      <c r="C58" s="53"/>
      <c r="D58" s="53"/>
      <c r="E58" s="53"/>
    </row>
    <row r="59" spans="1:12" ht="12.75">
      <c r="A59" s="53" t="s">
        <v>15</v>
      </c>
      <c r="B59" s="53"/>
      <c r="E59" s="77">
        <f>E57/C48</f>
        <v>326.45571736842106</v>
      </c>
      <c r="I59" s="60">
        <f>I57/G48</f>
        <v>339.44108427260795</v>
      </c>
      <c r="K59" s="143">
        <f>I59-E59</f>
        <v>12.98536690418689</v>
      </c>
      <c r="L59" s="61">
        <f>K59/E59</f>
        <v>0.039776809574243954</v>
      </c>
    </row>
    <row r="60" spans="1:12" ht="12.75">
      <c r="A60" s="53"/>
      <c r="B60" s="53"/>
      <c r="E60" s="77"/>
      <c r="L60" s="61"/>
    </row>
    <row r="61" spans="2:12" ht="12.75" hidden="1">
      <c r="B61" s="47"/>
      <c r="C61" s="47"/>
      <c r="D61" s="47"/>
      <c r="E61" s="47"/>
      <c r="F61" s="47"/>
      <c r="G61" s="47" t="str">
        <f>G4</f>
        <v>Shelby Energy Cooperative Billing Analysis</v>
      </c>
      <c r="H61" s="47"/>
      <c r="I61" s="121"/>
      <c r="J61" s="47"/>
      <c r="K61" s="121"/>
      <c r="L61" s="47"/>
    </row>
    <row r="62" spans="2:12" ht="12.75" hidden="1">
      <c r="B62" s="47"/>
      <c r="C62" s="47"/>
      <c r="D62" s="47"/>
      <c r="E62" s="47"/>
      <c r="F62" s="47"/>
      <c r="G62" s="47" t="s">
        <v>18</v>
      </c>
      <c r="H62" s="47"/>
      <c r="I62" s="121"/>
      <c r="J62" s="47"/>
      <c r="K62" s="121"/>
      <c r="L62" s="47"/>
    </row>
    <row r="63" spans="2:12" ht="12.75" hidden="1">
      <c r="B63" s="47"/>
      <c r="C63" s="47"/>
      <c r="D63" s="47"/>
      <c r="E63" s="47"/>
      <c r="F63" s="47"/>
      <c r="G63" s="47" t="str">
        <f>G5</f>
        <v>for the 12 months ended September 30, 2006</v>
      </c>
      <c r="H63" s="47"/>
      <c r="I63" s="121"/>
      <c r="J63" s="47"/>
      <c r="K63" s="121"/>
      <c r="L63" s="47"/>
    </row>
    <row r="64" spans="2:7" ht="12.75" hidden="1">
      <c r="B64" s="22"/>
      <c r="C64" s="22"/>
      <c r="D64" s="22"/>
      <c r="E64" s="22"/>
      <c r="G64" s="22"/>
    </row>
    <row r="65" spans="2:12" ht="12.75">
      <c r="B65" s="47"/>
      <c r="C65" s="47"/>
      <c r="D65" s="47"/>
      <c r="E65" s="47"/>
      <c r="F65" s="47"/>
      <c r="G65" s="47" t="s">
        <v>34</v>
      </c>
      <c r="H65" s="47"/>
      <c r="I65" s="121"/>
      <c r="J65" s="47"/>
      <c r="K65" s="121"/>
      <c r="L65" s="47"/>
    </row>
    <row r="66" spans="2:12" ht="12.75">
      <c r="B66" s="47"/>
      <c r="C66" s="47"/>
      <c r="D66" s="47"/>
      <c r="E66" s="47"/>
      <c r="F66" s="47"/>
      <c r="G66" s="47" t="s">
        <v>61</v>
      </c>
      <c r="H66" s="47"/>
      <c r="I66" s="121"/>
      <c r="J66" s="47"/>
      <c r="K66" s="121"/>
      <c r="L66" s="47"/>
    </row>
    <row r="67" spans="2:12" ht="12.75">
      <c r="B67" s="47"/>
      <c r="C67" s="47"/>
      <c r="D67" s="47"/>
      <c r="E67" s="47"/>
      <c r="F67" s="47"/>
      <c r="G67" s="47" t="s">
        <v>35</v>
      </c>
      <c r="H67" s="47"/>
      <c r="I67" s="121"/>
      <c r="J67" s="47"/>
      <c r="K67" s="121"/>
      <c r="L67" s="47"/>
    </row>
    <row r="68" spans="1:5" ht="12.75">
      <c r="A68" s="22"/>
      <c r="B68" s="22"/>
      <c r="C68" s="22"/>
      <c r="D68" s="22"/>
      <c r="E68" s="22"/>
    </row>
    <row r="69" spans="2:15" ht="12.75">
      <c r="B69" s="20" t="s">
        <v>70</v>
      </c>
      <c r="C69" s="44" t="s">
        <v>0</v>
      </c>
      <c r="D69" s="45"/>
      <c r="E69" s="23"/>
      <c r="G69" s="44" t="s">
        <v>1</v>
      </c>
      <c r="H69" s="45"/>
      <c r="I69" s="128"/>
      <c r="K69" s="122" t="s">
        <v>2</v>
      </c>
      <c r="L69" s="24" t="s">
        <v>3</v>
      </c>
      <c r="N69" s="20" t="s">
        <v>56</v>
      </c>
      <c r="O69" s="122" t="s">
        <v>57</v>
      </c>
    </row>
    <row r="70" spans="1:9" ht="12.75">
      <c r="A70" s="53"/>
      <c r="B70" s="53"/>
      <c r="C70" s="80"/>
      <c r="D70" s="81"/>
      <c r="E70" s="82"/>
      <c r="G70" s="80"/>
      <c r="H70" s="81"/>
      <c r="I70" s="132"/>
    </row>
    <row r="71" spans="1:9" ht="12.75">
      <c r="A71" s="53"/>
      <c r="B71" s="53"/>
      <c r="C71" s="25" t="s">
        <v>4</v>
      </c>
      <c r="D71" s="26" t="s">
        <v>5</v>
      </c>
      <c r="E71" s="26" t="s">
        <v>6</v>
      </c>
      <c r="G71" s="25" t="s">
        <v>4</v>
      </c>
      <c r="H71" s="26"/>
      <c r="I71" s="130" t="s">
        <v>6</v>
      </c>
    </row>
    <row r="72" spans="1:9" ht="12.75">
      <c r="A72" s="57"/>
      <c r="B72" s="57"/>
      <c r="C72" s="27" t="s">
        <v>7</v>
      </c>
      <c r="D72" s="28" t="s">
        <v>8</v>
      </c>
      <c r="E72" s="26" t="s">
        <v>9</v>
      </c>
      <c r="G72" s="27" t="s">
        <v>7</v>
      </c>
      <c r="H72" s="28" t="s">
        <v>8</v>
      </c>
      <c r="I72" s="130" t="s">
        <v>9</v>
      </c>
    </row>
    <row r="73" ht="12.75" hidden="1"/>
    <row r="74" spans="1:9" ht="12.75">
      <c r="A74" s="53"/>
      <c r="B74" s="53"/>
      <c r="C74" s="58"/>
      <c r="D74" s="53"/>
      <c r="E74" s="53"/>
      <c r="G74" s="58"/>
      <c r="H74" s="53"/>
      <c r="I74" s="83"/>
    </row>
    <row r="75" spans="1:12" ht="12.75">
      <c r="A75" s="53" t="s">
        <v>17</v>
      </c>
      <c r="B75" s="53"/>
      <c r="C75" s="58">
        <v>775</v>
      </c>
      <c r="D75" s="49">
        <v>0</v>
      </c>
      <c r="E75" s="59">
        <f>C75*D75</f>
        <v>0</v>
      </c>
      <c r="G75" s="58">
        <f>C75</f>
        <v>775</v>
      </c>
      <c r="H75" s="49">
        <f>D75</f>
        <v>0</v>
      </c>
      <c r="I75" s="83">
        <f>H75*G75</f>
        <v>0</v>
      </c>
      <c r="K75" s="60">
        <f>I75-E75</f>
        <v>0</v>
      </c>
      <c r="L75" s="61"/>
    </row>
    <row r="76" spans="1:12" ht="12.75">
      <c r="A76" s="53"/>
      <c r="B76" s="53"/>
      <c r="C76" s="58"/>
      <c r="D76" s="49"/>
      <c r="E76" s="53"/>
      <c r="G76" s="58"/>
      <c r="H76" s="49"/>
      <c r="I76" s="83"/>
      <c r="L76" s="61"/>
    </row>
    <row r="77" spans="1:14" ht="12.75">
      <c r="A77" s="53" t="s">
        <v>19</v>
      </c>
      <c r="B77" s="53"/>
      <c r="C77" s="58">
        <v>128622</v>
      </c>
      <c r="D77" s="49">
        <v>4.5</v>
      </c>
      <c r="E77" s="83">
        <f>D77*C77</f>
        <v>578799</v>
      </c>
      <c r="G77" s="58">
        <f>C77</f>
        <v>128622</v>
      </c>
      <c r="H77" s="84">
        <f>D77</f>
        <v>4.5</v>
      </c>
      <c r="I77" s="83">
        <f>H77*G77</f>
        <v>578799</v>
      </c>
      <c r="K77" s="60">
        <f aca="true" t="shared" si="2" ref="K77:K91">I77-E77</f>
        <v>0</v>
      </c>
      <c r="L77" s="61">
        <f aca="true" t="shared" si="3" ref="L77:L91">K77/E77</f>
        <v>0</v>
      </c>
      <c r="N77" s="67">
        <f>K77</f>
        <v>0</v>
      </c>
    </row>
    <row r="78" spans="1:12" ht="12.75">
      <c r="A78" s="53"/>
      <c r="B78" s="53"/>
      <c r="C78" s="58"/>
      <c r="D78" s="49"/>
      <c r="E78" s="53"/>
      <c r="G78" s="58"/>
      <c r="H78" s="49"/>
      <c r="I78" s="83"/>
      <c r="L78" s="61"/>
    </row>
    <row r="79" spans="1:12" ht="12.75">
      <c r="A79" s="78" t="s">
        <v>20</v>
      </c>
      <c r="B79" s="78"/>
      <c r="C79" s="116"/>
      <c r="D79" s="117"/>
      <c r="E79" s="116"/>
      <c r="G79" s="116"/>
      <c r="H79" s="118"/>
      <c r="I79" s="133"/>
      <c r="L79" s="61"/>
    </row>
    <row r="80" spans="1:15" ht="12.75">
      <c r="A80" s="78" t="s">
        <v>72</v>
      </c>
      <c r="B80" s="116">
        <f>C80</f>
        <v>12264204</v>
      </c>
      <c r="C80" s="116">
        <v>12264204</v>
      </c>
      <c r="D80" s="117">
        <v>0.05384</v>
      </c>
      <c r="E80" s="116">
        <f>C80*D80</f>
        <v>660304.74336</v>
      </c>
      <c r="G80" s="116">
        <f>C80</f>
        <v>12264204</v>
      </c>
      <c r="H80" s="119">
        <f>D80+$P$231</f>
        <v>0.057215825499876555</v>
      </c>
      <c r="I80" s="133">
        <f>G80*H80</f>
        <v>701706.555958888</v>
      </c>
      <c r="K80" s="60">
        <f t="shared" si="2"/>
        <v>41401.812598888064</v>
      </c>
      <c r="L80" s="61">
        <f t="shared" si="3"/>
        <v>0.06270106797690485</v>
      </c>
      <c r="O80" s="60">
        <f>K80</f>
        <v>41401.812598888064</v>
      </c>
    </row>
    <row r="81" spans="1:15" ht="12.75">
      <c r="A81" s="78" t="s">
        <v>71</v>
      </c>
      <c r="B81" s="116">
        <f>C81</f>
        <v>11310936</v>
      </c>
      <c r="C81" s="116">
        <v>11310936</v>
      </c>
      <c r="D81" s="117">
        <v>0.04827</v>
      </c>
      <c r="E81" s="116">
        <f>C81*D81</f>
        <v>545978.88072</v>
      </c>
      <c r="G81" s="116">
        <f>C81</f>
        <v>11310936</v>
      </c>
      <c r="H81" s="119">
        <f>D81+$P$231</f>
        <v>0.051645825499876556</v>
      </c>
      <c r="I81" s="133">
        <f>G81*H81</f>
        <v>584162.6268962717</v>
      </c>
      <c r="K81" s="60">
        <f t="shared" si="2"/>
        <v>38183.7461762717</v>
      </c>
      <c r="L81" s="61">
        <f t="shared" si="3"/>
        <v>0.06993630619176616</v>
      </c>
      <c r="O81" s="60">
        <f>K81</f>
        <v>38183.7461762717</v>
      </c>
    </row>
    <row r="82" spans="1:15" ht="12.75">
      <c r="A82" s="78" t="s">
        <v>73</v>
      </c>
      <c r="B82" s="116">
        <f>C82</f>
        <v>18262362</v>
      </c>
      <c r="C82" s="116">
        <v>18262362</v>
      </c>
      <c r="D82" s="117">
        <v>0.04271</v>
      </c>
      <c r="E82" s="116">
        <f>C82*D82</f>
        <v>779985.48102</v>
      </c>
      <c r="G82" s="116">
        <f>C82</f>
        <v>18262362</v>
      </c>
      <c r="H82" s="119">
        <f>D82+$P$231</f>
        <v>0.046085825499876554</v>
      </c>
      <c r="I82" s="133">
        <f>G82*H82</f>
        <v>841636.0283475766</v>
      </c>
      <c r="K82" s="60">
        <f t="shared" si="2"/>
        <v>61650.54732757667</v>
      </c>
      <c r="L82" s="61">
        <f t="shared" si="3"/>
        <v>0.07904063450893371</v>
      </c>
      <c r="O82" s="60">
        <f>K82</f>
        <v>61650.54732757667</v>
      </c>
    </row>
    <row r="83" spans="1:12" ht="12.75">
      <c r="A83" s="78"/>
      <c r="B83" s="78"/>
      <c r="C83" s="116"/>
      <c r="D83" s="78"/>
      <c r="E83" s="78"/>
      <c r="G83" s="116"/>
      <c r="H83" s="78"/>
      <c r="I83" s="133"/>
      <c r="L83" s="61"/>
    </row>
    <row r="84" spans="1:12" ht="12.75">
      <c r="A84" s="53" t="s">
        <v>22</v>
      </c>
      <c r="B84" s="53"/>
      <c r="C84" s="58"/>
      <c r="D84" s="53"/>
      <c r="E84" s="87">
        <f>SUM(E75:E82)</f>
        <v>2565068.1051</v>
      </c>
      <c r="G84" s="58"/>
      <c r="H84" s="53"/>
      <c r="I84" s="126">
        <f>SUM(I75:I83)</f>
        <v>2706304.2112027365</v>
      </c>
      <c r="K84" s="69">
        <f t="shared" si="2"/>
        <v>141236.10610273667</v>
      </c>
      <c r="L84" s="70">
        <f t="shared" si="3"/>
        <v>0.055061347424625415</v>
      </c>
    </row>
    <row r="85" spans="1:12" ht="12.75">
      <c r="A85" s="85"/>
      <c r="B85" s="85"/>
      <c r="C85" s="58"/>
      <c r="D85" s="65"/>
      <c r="E85" s="53"/>
      <c r="G85" s="58"/>
      <c r="H85" s="65"/>
      <c r="I85" s="83"/>
      <c r="L85" s="61"/>
    </row>
    <row r="86" spans="1:12" ht="12.75">
      <c r="A86" s="53" t="s">
        <v>12</v>
      </c>
      <c r="B86" s="53"/>
      <c r="C86" s="58"/>
      <c r="D86" s="65"/>
      <c r="E86" s="58">
        <v>328378</v>
      </c>
      <c r="G86" s="58"/>
      <c r="H86" s="65"/>
      <c r="I86" s="83">
        <f>E86</f>
        <v>328378</v>
      </c>
      <c r="K86" s="60">
        <f t="shared" si="2"/>
        <v>0</v>
      </c>
      <c r="L86" s="61">
        <f t="shared" si="3"/>
        <v>0</v>
      </c>
    </row>
    <row r="87" spans="1:12" ht="12.75">
      <c r="A87" s="53" t="s">
        <v>13</v>
      </c>
      <c r="B87" s="53"/>
      <c r="C87" s="58"/>
      <c r="D87" s="65"/>
      <c r="E87" s="72">
        <v>211737</v>
      </c>
      <c r="G87" s="58"/>
      <c r="H87" s="65"/>
      <c r="I87" s="109">
        <f>E87</f>
        <v>211737</v>
      </c>
      <c r="K87" s="73">
        <f t="shared" si="2"/>
        <v>0</v>
      </c>
      <c r="L87" s="74">
        <f t="shared" si="3"/>
        <v>0</v>
      </c>
    </row>
    <row r="88" spans="1:12" ht="12.75">
      <c r="A88" s="53"/>
      <c r="B88" s="53"/>
      <c r="C88" s="58"/>
      <c r="D88" s="53"/>
      <c r="E88" s="53"/>
      <c r="G88" s="58"/>
      <c r="H88" s="53"/>
      <c r="I88" s="83"/>
      <c r="L88" s="61"/>
    </row>
    <row r="89" spans="1:12" ht="13.5" thickBot="1">
      <c r="A89" s="53" t="s">
        <v>14</v>
      </c>
      <c r="B89" s="53"/>
      <c r="C89" s="58"/>
      <c r="D89" s="53"/>
      <c r="E89" s="75">
        <f>SUM(E84:E87)</f>
        <v>3105183.1051</v>
      </c>
      <c r="G89" s="58"/>
      <c r="H89" s="53"/>
      <c r="I89" s="110">
        <f>SUM(I84:I87)</f>
        <v>3246419.2112027365</v>
      </c>
      <c r="K89" s="88">
        <f t="shared" si="2"/>
        <v>141236.10610273667</v>
      </c>
      <c r="L89" s="76">
        <f t="shared" si="3"/>
        <v>0.04548398639383563</v>
      </c>
    </row>
    <row r="90" spans="1:12" ht="13.5" thickTop="1">
      <c r="A90" s="53"/>
      <c r="B90" s="53"/>
      <c r="C90" s="53"/>
      <c r="D90" s="53"/>
      <c r="E90" s="53"/>
      <c r="L90" s="61"/>
    </row>
    <row r="91" spans="1:12" ht="12.75">
      <c r="A91" s="53" t="s">
        <v>15</v>
      </c>
      <c r="B91" s="53"/>
      <c r="C91" s="58"/>
      <c r="D91" s="58"/>
      <c r="E91" s="89">
        <f>E89/C75</f>
        <v>4006.687877548387</v>
      </c>
      <c r="F91" s="90"/>
      <c r="G91" s="90"/>
      <c r="H91" s="90"/>
      <c r="I91" s="83">
        <f>I89/G75</f>
        <v>4188.928014455144</v>
      </c>
      <c r="K91" s="143">
        <f t="shared" si="2"/>
        <v>182.24013690675702</v>
      </c>
      <c r="L91" s="61">
        <f t="shared" si="3"/>
        <v>0.045483986393835635</v>
      </c>
    </row>
    <row r="92" spans="1:12" ht="12.75">
      <c r="A92" s="53"/>
      <c r="B92" s="53"/>
      <c r="C92" s="58"/>
      <c r="D92" s="58"/>
      <c r="E92" s="91"/>
      <c r="I92" s="83"/>
      <c r="L92" s="61"/>
    </row>
    <row r="93" spans="1:17" ht="12.75">
      <c r="A93" s="53"/>
      <c r="B93" s="53"/>
      <c r="C93" s="58"/>
      <c r="D93" s="58"/>
      <c r="E93" s="91"/>
      <c r="I93" s="83"/>
      <c r="Q93" s="148" t="s">
        <v>90</v>
      </c>
    </row>
    <row r="94" spans="1:17" ht="12.75">
      <c r="A94" s="53"/>
      <c r="B94" s="53"/>
      <c r="C94" s="58"/>
      <c r="D94" s="58"/>
      <c r="E94" s="91"/>
      <c r="I94" s="83"/>
      <c r="Q94" s="148" t="s">
        <v>91</v>
      </c>
    </row>
    <row r="95" spans="1:17" ht="12.75">
      <c r="A95" s="53"/>
      <c r="B95" s="53"/>
      <c r="C95" s="58"/>
      <c r="D95" s="58"/>
      <c r="E95" s="91"/>
      <c r="I95" s="83"/>
      <c r="Q95" s="147" t="s">
        <v>86</v>
      </c>
    </row>
    <row r="96" spans="1:12" ht="12.75" hidden="1">
      <c r="A96" s="53"/>
      <c r="B96" s="53"/>
      <c r="C96" s="58"/>
      <c r="D96" s="58"/>
      <c r="E96" s="91"/>
      <c r="I96" s="83"/>
      <c r="L96" s="61"/>
    </row>
    <row r="97" spans="1:12" ht="12.75" hidden="1">
      <c r="A97" s="53"/>
      <c r="B97" s="53"/>
      <c r="C97" s="58"/>
      <c r="D97" s="58"/>
      <c r="E97" s="91"/>
      <c r="I97" s="83"/>
      <c r="L97" s="61"/>
    </row>
    <row r="98" spans="1:12" ht="12.75">
      <c r="A98" s="53"/>
      <c r="B98" s="53"/>
      <c r="C98" s="58"/>
      <c r="D98" s="58"/>
      <c r="E98" s="91"/>
      <c r="G98" s="46" t="str">
        <f>G4</f>
        <v>Shelby Energy Cooperative Billing Analysis</v>
      </c>
      <c r="I98" s="83"/>
      <c r="L98" s="61"/>
    </row>
    <row r="99" spans="1:12" ht="12.75">
      <c r="A99" s="53"/>
      <c r="B99" s="53"/>
      <c r="C99" s="58"/>
      <c r="D99" s="58"/>
      <c r="E99" s="91"/>
      <c r="G99" s="46" t="str">
        <f>G5</f>
        <v>for the 12 months ended September 30, 2006</v>
      </c>
      <c r="I99" s="83"/>
      <c r="L99" s="61"/>
    </row>
    <row r="100" spans="2:12" ht="12.75">
      <c r="B100" s="47"/>
      <c r="C100" s="47"/>
      <c r="D100" s="47"/>
      <c r="E100" s="47"/>
      <c r="F100" s="47"/>
      <c r="H100" s="47"/>
      <c r="I100" s="121"/>
      <c r="J100" s="47"/>
      <c r="K100" s="121"/>
      <c r="L100" s="47"/>
    </row>
    <row r="101" spans="2:12" ht="12.75" hidden="1">
      <c r="B101" s="47"/>
      <c r="C101" s="47"/>
      <c r="D101" s="47"/>
      <c r="E101" s="47"/>
      <c r="F101" s="47"/>
      <c r="G101" s="47" t="str">
        <f>G4</f>
        <v>Shelby Energy Cooperative Billing Analysis</v>
      </c>
      <c r="H101" s="47"/>
      <c r="I101" s="121"/>
      <c r="J101" s="47"/>
      <c r="K101" s="121"/>
      <c r="L101" s="47"/>
    </row>
    <row r="102" spans="2:12" ht="12.75" hidden="1">
      <c r="B102" s="47"/>
      <c r="C102" s="47"/>
      <c r="D102" s="47"/>
      <c r="E102" s="47"/>
      <c r="F102" s="47"/>
      <c r="G102" s="47" t="s">
        <v>18</v>
      </c>
      <c r="H102" s="47"/>
      <c r="I102" s="121"/>
      <c r="J102" s="47"/>
      <c r="K102" s="121"/>
      <c r="L102" s="47"/>
    </row>
    <row r="103" spans="2:7" ht="12.75" hidden="1">
      <c r="B103" s="22"/>
      <c r="C103" s="22"/>
      <c r="D103" s="22"/>
      <c r="E103" s="22"/>
      <c r="G103" s="47" t="str">
        <f>G5</f>
        <v>for the 12 months ended September 30, 2006</v>
      </c>
    </row>
    <row r="104" spans="2:12" ht="12.75" hidden="1">
      <c r="B104" s="47"/>
      <c r="C104" s="47"/>
      <c r="D104" s="47"/>
      <c r="E104" s="47"/>
      <c r="F104" s="47"/>
      <c r="G104" s="22"/>
      <c r="H104" s="47"/>
      <c r="I104" s="121"/>
      <c r="J104" s="47"/>
      <c r="K104" s="121"/>
      <c r="L104" s="47"/>
    </row>
    <row r="105" spans="2:12" ht="12.75">
      <c r="B105" s="47"/>
      <c r="C105" s="47"/>
      <c r="D105" s="47"/>
      <c r="E105" s="47"/>
      <c r="F105" s="47"/>
      <c r="G105" s="47" t="s">
        <v>37</v>
      </c>
      <c r="H105" s="47"/>
      <c r="I105" s="121"/>
      <c r="J105" s="47"/>
      <c r="K105" s="121"/>
      <c r="L105" s="47"/>
    </row>
    <row r="106" spans="1:12" ht="12.75">
      <c r="A106" s="47"/>
      <c r="B106" s="47"/>
      <c r="C106" s="47"/>
      <c r="D106" s="47"/>
      <c r="E106" s="47"/>
      <c r="F106" s="47"/>
      <c r="G106" s="47" t="s">
        <v>38</v>
      </c>
      <c r="H106" s="47"/>
      <c r="I106" s="121"/>
      <c r="J106" s="47"/>
      <c r="K106" s="121"/>
      <c r="L106" s="47"/>
    </row>
    <row r="107" spans="1:5" ht="12.75">
      <c r="A107" s="22"/>
      <c r="B107" s="22"/>
      <c r="C107" s="22"/>
      <c r="D107" s="22"/>
      <c r="E107" s="22"/>
    </row>
    <row r="108" spans="2:15" ht="12.75">
      <c r="B108" s="20" t="s">
        <v>70</v>
      </c>
      <c r="C108" s="48" t="s">
        <v>0</v>
      </c>
      <c r="D108" s="45"/>
      <c r="E108" s="23"/>
      <c r="G108" s="44" t="s">
        <v>1</v>
      </c>
      <c r="H108" s="45"/>
      <c r="I108" s="128"/>
      <c r="K108" s="122" t="s">
        <v>2</v>
      </c>
      <c r="L108" s="24" t="s">
        <v>3</v>
      </c>
      <c r="N108" s="20" t="s">
        <v>56</v>
      </c>
      <c r="O108" s="122" t="s">
        <v>57</v>
      </c>
    </row>
    <row r="109" spans="1:9" ht="12.75">
      <c r="A109" s="53"/>
      <c r="B109" s="53"/>
      <c r="C109" s="30" t="s">
        <v>4</v>
      </c>
      <c r="D109" s="92"/>
      <c r="E109" s="82"/>
      <c r="G109" s="80"/>
      <c r="H109" s="81"/>
      <c r="I109" s="132"/>
    </row>
    <row r="110" spans="1:9" ht="12.75">
      <c r="A110" s="53"/>
      <c r="B110" s="53"/>
      <c r="C110" s="31" t="s">
        <v>7</v>
      </c>
      <c r="D110" s="23" t="s">
        <v>5</v>
      </c>
      <c r="E110" s="26" t="s">
        <v>6</v>
      </c>
      <c r="G110" s="25" t="s">
        <v>4</v>
      </c>
      <c r="H110" s="26"/>
      <c r="I110" s="130" t="s">
        <v>6</v>
      </c>
    </row>
    <row r="111" spans="1:9" ht="12.75">
      <c r="A111" s="57"/>
      <c r="B111" s="57"/>
      <c r="C111" s="32" t="s">
        <v>59</v>
      </c>
      <c r="D111" s="29" t="s">
        <v>8</v>
      </c>
      <c r="E111" s="26" t="s">
        <v>9</v>
      </c>
      <c r="G111" s="27" t="s">
        <v>7</v>
      </c>
      <c r="H111" s="28" t="s">
        <v>8</v>
      </c>
      <c r="I111" s="130" t="s">
        <v>9</v>
      </c>
    </row>
    <row r="113" spans="1:9" ht="12.75">
      <c r="A113" s="53"/>
      <c r="B113" s="53"/>
      <c r="C113" s="58"/>
      <c r="D113" s="53"/>
      <c r="E113" s="53"/>
      <c r="G113" s="58"/>
      <c r="H113" s="53"/>
      <c r="I113" s="83"/>
    </row>
    <row r="114" spans="1:12" ht="12.75">
      <c r="A114" s="53" t="s">
        <v>17</v>
      </c>
      <c r="B114" s="58"/>
      <c r="C114" s="93"/>
      <c r="D114" s="94"/>
      <c r="E114" s="95"/>
      <c r="F114" s="96"/>
      <c r="G114" s="97"/>
      <c r="H114" s="94"/>
      <c r="I114" s="101"/>
      <c r="J114" s="96"/>
      <c r="K114" s="124"/>
      <c r="L114" s="96"/>
    </row>
    <row r="115" spans="1:15" ht="12.75">
      <c r="A115" s="98" t="s">
        <v>51</v>
      </c>
      <c r="B115" s="58">
        <f>C115</f>
        <v>1659450</v>
      </c>
      <c r="C115" s="97">
        <f>Lighting!D11</f>
        <v>1659450</v>
      </c>
      <c r="D115" s="94">
        <f>Lighting!G11</f>
        <v>0.16692307692307692</v>
      </c>
      <c r="E115" s="94">
        <f>C115*D115</f>
        <v>277000.5</v>
      </c>
      <c r="F115" s="96"/>
      <c r="G115" s="97">
        <f>C115</f>
        <v>1659450</v>
      </c>
      <c r="H115" s="66">
        <f>D115+$P$231</f>
        <v>0.17029890242295348</v>
      </c>
      <c r="I115" s="101">
        <f>H115*G115</f>
        <v>282602.51362577017</v>
      </c>
      <c r="J115" s="96"/>
      <c r="K115" s="124">
        <f>I115-E115</f>
        <v>5602.013625770167</v>
      </c>
      <c r="L115" s="99">
        <f>K115/E115</f>
        <v>0.02022383940018219</v>
      </c>
      <c r="O115" s="60">
        <f>K115</f>
        <v>5602.013625770167</v>
      </c>
    </row>
    <row r="116" spans="1:15" ht="12.75">
      <c r="A116" s="98" t="s">
        <v>52</v>
      </c>
      <c r="B116" s="58">
        <f>C116</f>
        <v>286056</v>
      </c>
      <c r="C116" s="97">
        <f>Lighting!D12</f>
        <v>286056</v>
      </c>
      <c r="D116" s="94">
        <f>Lighting!G12</f>
        <v>0.10643678160919541</v>
      </c>
      <c r="E116" s="94">
        <f>C116*D116</f>
        <v>30446.88</v>
      </c>
      <c r="F116" s="96"/>
      <c r="G116" s="97">
        <f>C116</f>
        <v>286056</v>
      </c>
      <c r="H116" s="66">
        <f>D116+$P$231</f>
        <v>0.10981260710907197</v>
      </c>
      <c r="I116" s="101">
        <f>H116*G116</f>
        <v>31412.55513919269</v>
      </c>
      <c r="J116" s="96"/>
      <c r="K116" s="124">
        <f>I116-E116</f>
        <v>965.6751391926882</v>
      </c>
      <c r="L116" s="99">
        <f>K116/E116</f>
        <v>0.031716719059315376</v>
      </c>
      <c r="O116" s="60">
        <f>K116</f>
        <v>965.6751391926882</v>
      </c>
    </row>
    <row r="117" spans="1:15" ht="12.75">
      <c r="A117" s="98" t="s">
        <v>53</v>
      </c>
      <c r="B117" s="58">
        <f>C117</f>
        <v>32292</v>
      </c>
      <c r="C117" s="97">
        <f>Lighting!D13</f>
        <v>32292</v>
      </c>
      <c r="D117" s="94">
        <f>Lighting!G13</f>
        <v>0.22820512820512823</v>
      </c>
      <c r="E117" s="94">
        <f>C117*D117</f>
        <v>7369.200000000001</v>
      </c>
      <c r="F117" s="96"/>
      <c r="G117" s="97">
        <f>C117</f>
        <v>32292</v>
      </c>
      <c r="H117" s="66">
        <f>D117+$P$231</f>
        <v>0.23158095370500478</v>
      </c>
      <c r="I117" s="101">
        <f>H117*G117</f>
        <v>7478.212157042014</v>
      </c>
      <c r="J117" s="96"/>
      <c r="K117" s="124">
        <f>I117-E117</f>
        <v>109.01215704201331</v>
      </c>
      <c r="L117" s="99">
        <f>K117/E117</f>
        <v>0.014792943201706196</v>
      </c>
      <c r="O117" s="60">
        <f>K117</f>
        <v>109.01215704201331</v>
      </c>
    </row>
    <row r="118" spans="1:15" ht="12.75">
      <c r="A118" s="98" t="s">
        <v>54</v>
      </c>
      <c r="B118" s="58">
        <f>C118</f>
        <v>240408</v>
      </c>
      <c r="C118" s="97">
        <f>Lighting!D14</f>
        <v>240408</v>
      </c>
      <c r="D118" s="94">
        <f>Lighting!G14</f>
        <v>0.0779245283018868</v>
      </c>
      <c r="E118" s="94">
        <f>C118*D118</f>
        <v>18733.68</v>
      </c>
      <c r="F118" s="96"/>
      <c r="G118" s="97">
        <f>C118</f>
        <v>240408</v>
      </c>
      <c r="H118" s="66">
        <f>D118+$P$231</f>
        <v>0.08130035380176336</v>
      </c>
      <c r="I118" s="101">
        <f>H118*G118</f>
        <v>19545.255456774325</v>
      </c>
      <c r="J118" s="96"/>
      <c r="K118" s="124">
        <f>I118-E118</f>
        <v>811.5754567743243</v>
      </c>
      <c r="L118" s="99">
        <f>K118/E118</f>
        <v>0.04332173159647887</v>
      </c>
      <c r="O118" s="60">
        <f>K118</f>
        <v>811.5754567743243</v>
      </c>
    </row>
    <row r="119" spans="1:15" ht="12.75">
      <c r="A119" s="98" t="s">
        <v>55</v>
      </c>
      <c r="B119" s="58">
        <f>C119</f>
        <v>8352</v>
      </c>
      <c r="C119" s="97">
        <f>Lighting!D15</f>
        <v>8352</v>
      </c>
      <c r="D119" s="94">
        <f>Lighting!G15</f>
        <v>0.18120689655172414</v>
      </c>
      <c r="E119" s="94">
        <f>C119*D119</f>
        <v>1513.44</v>
      </c>
      <c r="F119" s="96"/>
      <c r="G119" s="97">
        <f>C119</f>
        <v>8352</v>
      </c>
      <c r="H119" s="66">
        <f>D119+$P$231</f>
        <v>0.1845827220516007</v>
      </c>
      <c r="I119" s="101">
        <f>H119*G119</f>
        <v>1541.634894574969</v>
      </c>
      <c r="J119" s="96"/>
      <c r="K119" s="124">
        <f>I119-E119</f>
        <v>28.194894574968885</v>
      </c>
      <c r="L119" s="99">
        <f>K119/E119</f>
        <v>0.01862967449979443</v>
      </c>
      <c r="O119" s="60">
        <f>K119</f>
        <v>28.194894574968885</v>
      </c>
    </row>
    <row r="120" spans="1:12" ht="12.75">
      <c r="A120" s="53"/>
      <c r="B120" s="53"/>
      <c r="C120" s="97"/>
      <c r="D120" s="64"/>
      <c r="E120" s="100"/>
      <c r="F120" s="96"/>
      <c r="G120" s="97"/>
      <c r="H120" s="64"/>
      <c r="I120" s="101"/>
      <c r="J120" s="96"/>
      <c r="K120" s="124"/>
      <c r="L120" s="96"/>
    </row>
    <row r="121" spans="1:12" ht="12.75">
      <c r="A121" s="53"/>
      <c r="B121" s="53"/>
      <c r="C121" s="97"/>
      <c r="D121" s="64"/>
      <c r="E121" s="97">
        <f>SUM(E115:E119)</f>
        <v>335063.7</v>
      </c>
      <c r="F121" s="96"/>
      <c r="G121" s="97"/>
      <c r="H121" s="64"/>
      <c r="I121" s="101">
        <f>SUM(I115:I119)</f>
        <v>342580.17127335415</v>
      </c>
      <c r="J121" s="96"/>
      <c r="K121" s="124"/>
      <c r="L121" s="96"/>
    </row>
    <row r="122" spans="1:12" ht="12.75">
      <c r="A122" s="53"/>
      <c r="B122" s="53"/>
      <c r="C122" s="97"/>
      <c r="D122" s="64"/>
      <c r="F122" s="96"/>
      <c r="G122" s="97"/>
      <c r="H122" s="64"/>
      <c r="J122" s="96"/>
      <c r="K122" s="124"/>
      <c r="L122" s="96"/>
    </row>
    <row r="123" spans="1:12" ht="12.75">
      <c r="A123" s="53"/>
      <c r="B123" s="53"/>
      <c r="C123" s="97"/>
      <c r="D123" s="100" t="s">
        <v>64</v>
      </c>
      <c r="E123" s="101">
        <v>1031</v>
      </c>
      <c r="F123" s="96"/>
      <c r="G123" s="97"/>
      <c r="H123" s="100"/>
      <c r="I123" s="101">
        <v>1031</v>
      </c>
      <c r="J123" s="96"/>
      <c r="K123" s="124"/>
      <c r="L123" s="96"/>
    </row>
    <row r="124" spans="1:12" ht="12.75">
      <c r="A124" s="53"/>
      <c r="B124" s="53"/>
      <c r="C124" s="97"/>
      <c r="D124" s="100" t="s">
        <v>65</v>
      </c>
      <c r="E124" s="102">
        <v>1579</v>
      </c>
      <c r="F124" s="96"/>
      <c r="G124" s="97"/>
      <c r="H124" s="100"/>
      <c r="I124" s="102">
        <v>1579</v>
      </c>
      <c r="J124" s="96"/>
      <c r="K124" s="124"/>
      <c r="L124" s="99"/>
    </row>
    <row r="125" spans="1:12" ht="12.75">
      <c r="A125" s="53"/>
      <c r="B125" s="53"/>
      <c r="C125" s="100"/>
      <c r="D125" s="100"/>
      <c r="E125" s="101">
        <f>SUM(E121:E124)</f>
        <v>337673.7</v>
      </c>
      <c r="F125" s="96"/>
      <c r="G125" s="96"/>
      <c r="H125" s="96"/>
      <c r="I125" s="101">
        <f>SUM(I121:I124)</f>
        <v>345190.17127335415</v>
      </c>
      <c r="J125" s="96"/>
      <c r="K125" s="124">
        <f>SUM(K115:K124)</f>
        <v>7516.471273354162</v>
      </c>
      <c r="L125" s="99">
        <f>(I125-E125)/E125</f>
        <v>0.02225956973656562</v>
      </c>
    </row>
    <row r="126" spans="1:15" ht="12.75">
      <c r="A126" s="53"/>
      <c r="B126" s="53"/>
      <c r="C126" s="97"/>
      <c r="D126" s="97"/>
      <c r="E126" s="103"/>
      <c r="F126" s="96"/>
      <c r="G126" s="96"/>
      <c r="H126" s="96"/>
      <c r="I126" s="101"/>
      <c r="J126" s="96"/>
      <c r="K126" s="124"/>
      <c r="L126" s="60"/>
      <c r="O126" s="52"/>
    </row>
    <row r="127" spans="1:15" ht="12.75">
      <c r="A127" s="53"/>
      <c r="B127" s="53"/>
      <c r="C127" s="97"/>
      <c r="D127" s="97"/>
      <c r="E127" s="103"/>
      <c r="F127" s="96"/>
      <c r="G127" s="96"/>
      <c r="H127" s="96"/>
      <c r="I127" s="101"/>
      <c r="J127" s="96"/>
      <c r="K127" s="124"/>
      <c r="L127" s="60"/>
      <c r="O127" s="52"/>
    </row>
    <row r="128" spans="2:12" ht="12.75">
      <c r="B128" s="47"/>
      <c r="C128" s="47"/>
      <c r="D128" s="47"/>
      <c r="E128" s="47"/>
      <c r="F128" s="47"/>
      <c r="G128" s="47" t="str">
        <f>G4</f>
        <v>Shelby Energy Cooperative Billing Analysis</v>
      </c>
      <c r="H128" s="47"/>
      <c r="I128" s="121"/>
      <c r="J128" s="47"/>
      <c r="K128" s="121"/>
      <c r="L128" s="47"/>
    </row>
    <row r="129" spans="2:12" ht="12.75">
      <c r="B129" s="47"/>
      <c r="C129" s="47"/>
      <c r="D129" s="47"/>
      <c r="E129" s="47"/>
      <c r="F129" s="47"/>
      <c r="G129" s="47" t="str">
        <f>G5</f>
        <v>for the 12 months ended September 30, 2006</v>
      </c>
      <c r="H129" s="47"/>
      <c r="I129" s="121"/>
      <c r="J129" s="47"/>
      <c r="K129" s="121"/>
      <c r="L129" s="47"/>
    </row>
    <row r="130" spans="2:7" ht="12.75">
      <c r="B130" s="22"/>
      <c r="C130" s="22"/>
      <c r="D130" s="22"/>
      <c r="E130" s="22"/>
      <c r="G130" s="22"/>
    </row>
    <row r="131" spans="2:12" ht="12.75">
      <c r="B131" s="47"/>
      <c r="C131" s="47"/>
      <c r="D131" s="47"/>
      <c r="E131" s="47"/>
      <c r="F131" s="47"/>
      <c r="G131" s="47" t="s">
        <v>39</v>
      </c>
      <c r="H131" s="47"/>
      <c r="I131" s="121"/>
      <c r="J131" s="47"/>
      <c r="K131" s="121"/>
      <c r="L131" s="47"/>
    </row>
    <row r="132" spans="2:12" ht="12.75">
      <c r="B132" s="47"/>
      <c r="C132" s="47"/>
      <c r="D132" s="47"/>
      <c r="E132" s="47"/>
      <c r="F132" s="47"/>
      <c r="G132" s="47" t="s">
        <v>40</v>
      </c>
      <c r="H132" s="47"/>
      <c r="I132" s="121"/>
      <c r="J132" s="47"/>
      <c r="K132" s="121"/>
      <c r="L132" s="47"/>
    </row>
    <row r="133" spans="2:12" ht="12.75">
      <c r="B133" s="47"/>
      <c r="C133" s="47"/>
      <c r="D133" s="47"/>
      <c r="E133" s="47"/>
      <c r="F133" s="47"/>
      <c r="G133" s="47" t="s">
        <v>41</v>
      </c>
      <c r="H133" s="47"/>
      <c r="I133" s="121"/>
      <c r="J133" s="47"/>
      <c r="K133" s="121"/>
      <c r="L133" s="47"/>
    </row>
    <row r="135" spans="2:15" ht="12.75">
      <c r="B135" s="20" t="s">
        <v>70</v>
      </c>
      <c r="C135" s="44" t="s">
        <v>0</v>
      </c>
      <c r="D135" s="45"/>
      <c r="E135" s="23"/>
      <c r="G135" s="44" t="s">
        <v>1</v>
      </c>
      <c r="H135" s="45"/>
      <c r="I135" s="128"/>
      <c r="K135" s="122" t="s">
        <v>2</v>
      </c>
      <c r="L135" s="24" t="s">
        <v>3</v>
      </c>
      <c r="N135" s="20" t="s">
        <v>56</v>
      </c>
      <c r="O135" s="122" t="s">
        <v>57</v>
      </c>
    </row>
    <row r="136" spans="1:9" ht="12.75">
      <c r="A136" s="53"/>
      <c r="B136" s="53"/>
      <c r="C136" s="80"/>
      <c r="D136" s="81"/>
      <c r="E136" s="82"/>
      <c r="G136" s="80"/>
      <c r="H136" s="81"/>
      <c r="I136" s="132"/>
    </row>
    <row r="137" spans="1:9" ht="12.75">
      <c r="A137" s="53"/>
      <c r="B137" s="53"/>
      <c r="C137" s="25" t="s">
        <v>4</v>
      </c>
      <c r="D137" s="26" t="s">
        <v>5</v>
      </c>
      <c r="E137" s="26" t="s">
        <v>6</v>
      </c>
      <c r="G137" s="25" t="s">
        <v>4</v>
      </c>
      <c r="H137" s="26"/>
      <c r="I137" s="130" t="s">
        <v>6</v>
      </c>
    </row>
    <row r="138" spans="1:9" ht="12.75">
      <c r="A138" s="57"/>
      <c r="B138" s="57"/>
      <c r="C138" s="27" t="s">
        <v>7</v>
      </c>
      <c r="D138" s="28" t="s">
        <v>8</v>
      </c>
      <c r="E138" s="26" t="s">
        <v>9</v>
      </c>
      <c r="G138" s="27" t="s">
        <v>7</v>
      </c>
      <c r="H138" s="28" t="s">
        <v>8</v>
      </c>
      <c r="I138" s="130" t="s">
        <v>9</v>
      </c>
    </row>
    <row r="140" spans="1:9" ht="12.75">
      <c r="A140" s="53"/>
      <c r="B140" s="53"/>
      <c r="C140" s="58"/>
      <c r="D140" s="53"/>
      <c r="E140" s="53"/>
      <c r="G140" s="58"/>
      <c r="H140" s="53"/>
      <c r="I140" s="83"/>
    </row>
    <row r="141" spans="1:9" ht="12.75">
      <c r="A141" s="53" t="s">
        <v>17</v>
      </c>
      <c r="B141" s="53"/>
      <c r="C141" s="58"/>
      <c r="D141" s="49"/>
      <c r="E141" s="59"/>
      <c r="G141" s="58"/>
      <c r="H141" s="49"/>
      <c r="I141" s="83"/>
    </row>
    <row r="142" spans="1:12" ht="12.75">
      <c r="A142" s="53" t="s">
        <v>42</v>
      </c>
      <c r="B142" s="53"/>
      <c r="C142" s="58">
        <v>73368</v>
      </c>
      <c r="D142" s="49">
        <v>11.35</v>
      </c>
      <c r="E142" s="59">
        <f>C142*D142</f>
        <v>832726.7999999999</v>
      </c>
      <c r="G142" s="58">
        <f>C142</f>
        <v>73368</v>
      </c>
      <c r="H142" s="49">
        <f>D142</f>
        <v>11.35</v>
      </c>
      <c r="I142" s="83">
        <f>G142*H142</f>
        <v>832726.7999999999</v>
      </c>
      <c r="K142" s="60">
        <f>I142-E142</f>
        <v>0</v>
      </c>
      <c r="L142" s="61">
        <f>K142/E142</f>
        <v>0</v>
      </c>
    </row>
    <row r="143" spans="1:12" ht="12.75">
      <c r="A143" s="53" t="s">
        <v>43</v>
      </c>
      <c r="B143" s="53"/>
      <c r="C143" s="58">
        <v>144</v>
      </c>
      <c r="D143" s="49">
        <v>29.5</v>
      </c>
      <c r="E143" s="59">
        <f>C143*D143</f>
        <v>4248</v>
      </c>
      <c r="G143" s="58">
        <f>C143</f>
        <v>144</v>
      </c>
      <c r="H143" s="49">
        <f>D143</f>
        <v>29.5</v>
      </c>
      <c r="I143" s="83">
        <f>G143*H143</f>
        <v>4248</v>
      </c>
      <c r="K143" s="60">
        <f aca="true" t="shared" si="4" ref="K143:K151">I143-E143</f>
        <v>0</v>
      </c>
      <c r="L143" s="61">
        <f aca="true" t="shared" si="5" ref="L143:L155">K143/E143</f>
        <v>0</v>
      </c>
    </row>
    <row r="144" spans="1:12" ht="12.75">
      <c r="A144" s="53"/>
      <c r="B144" s="53"/>
      <c r="C144" s="58"/>
      <c r="D144" s="49"/>
      <c r="E144" s="59"/>
      <c r="G144" s="58"/>
      <c r="H144" s="49"/>
      <c r="I144" s="83"/>
      <c r="K144" s="60">
        <f t="shared" si="4"/>
        <v>0</v>
      </c>
      <c r="L144" s="61"/>
    </row>
    <row r="145" spans="1:15" ht="12.75">
      <c r="A145" s="53" t="s">
        <v>10</v>
      </c>
      <c r="B145" s="58">
        <f>C145</f>
        <v>122170911</v>
      </c>
      <c r="C145" s="58">
        <v>122170911</v>
      </c>
      <c r="D145" s="65">
        <v>0.05618</v>
      </c>
      <c r="E145" s="58">
        <f>C145*D145</f>
        <v>6863561.77998</v>
      </c>
      <c r="G145" s="58">
        <f>C145</f>
        <v>122170911</v>
      </c>
      <c r="H145" s="66">
        <f>D145+P231</f>
        <v>0.05955582549987656</v>
      </c>
      <c r="I145" s="83">
        <f>H145*G145</f>
        <v>7275989.45667695</v>
      </c>
      <c r="K145" s="60">
        <f t="shared" si="4"/>
        <v>412427.67669694964</v>
      </c>
      <c r="L145" s="61">
        <f t="shared" si="5"/>
        <v>0.060089453539988597</v>
      </c>
      <c r="O145" s="60">
        <f>K145</f>
        <v>412427.67669694964</v>
      </c>
    </row>
    <row r="146" spans="1:12" ht="12.75">
      <c r="A146" s="53"/>
      <c r="B146" s="53"/>
      <c r="C146" s="58"/>
      <c r="D146" s="53"/>
      <c r="E146" s="62"/>
      <c r="F146" s="51"/>
      <c r="G146" s="62"/>
      <c r="H146" s="104"/>
      <c r="I146" s="131"/>
      <c r="K146" s="60">
        <f t="shared" si="4"/>
        <v>0</v>
      </c>
      <c r="L146" s="61"/>
    </row>
    <row r="147" spans="5:12" ht="12.75">
      <c r="E147" s="51"/>
      <c r="F147" s="51"/>
      <c r="G147" s="51"/>
      <c r="H147" s="51"/>
      <c r="I147" s="120"/>
      <c r="K147" s="60">
        <f t="shared" si="4"/>
        <v>0</v>
      </c>
      <c r="L147" s="61"/>
    </row>
    <row r="148" spans="1:12" ht="12.75">
      <c r="A148" s="53" t="s">
        <v>11</v>
      </c>
      <c r="B148" s="53"/>
      <c r="C148" s="58"/>
      <c r="D148" s="53"/>
      <c r="E148" s="68">
        <f>SUM(E141:E145)</f>
        <v>7700536.57998</v>
      </c>
      <c r="G148" s="58"/>
      <c r="H148" s="53"/>
      <c r="I148" s="126">
        <f>SUM(I141:I145)</f>
        <v>8112964.25667695</v>
      </c>
      <c r="K148" s="69">
        <f t="shared" si="4"/>
        <v>412427.67669694964</v>
      </c>
      <c r="L148" s="70">
        <f t="shared" si="5"/>
        <v>0.053558303686159596</v>
      </c>
    </row>
    <row r="149" spans="1:12" ht="12.75">
      <c r="A149" s="53"/>
      <c r="B149" s="53"/>
      <c r="C149" s="58"/>
      <c r="D149" s="65"/>
      <c r="E149" s="53"/>
      <c r="G149" s="58"/>
      <c r="H149" s="65"/>
      <c r="I149" s="83"/>
      <c r="K149" s="60">
        <f t="shared" si="4"/>
        <v>0</v>
      </c>
      <c r="L149" s="61"/>
    </row>
    <row r="150" spans="1:12" ht="12.75">
      <c r="A150" s="53" t="s">
        <v>12</v>
      </c>
      <c r="B150" s="53"/>
      <c r="C150" s="58"/>
      <c r="D150" s="65"/>
      <c r="E150" s="58">
        <v>960538</v>
      </c>
      <c r="G150" s="58"/>
      <c r="H150" s="65"/>
      <c r="I150" s="83">
        <f>E150</f>
        <v>960538</v>
      </c>
      <c r="K150" s="60">
        <f t="shared" si="4"/>
        <v>0</v>
      </c>
      <c r="L150" s="61">
        <f t="shared" si="5"/>
        <v>0</v>
      </c>
    </row>
    <row r="151" spans="1:12" ht="12.75">
      <c r="A151" s="53" t="s">
        <v>13</v>
      </c>
      <c r="B151" s="53"/>
      <c r="C151" s="58"/>
      <c r="D151" s="65"/>
      <c r="E151" s="72">
        <v>633036</v>
      </c>
      <c r="G151" s="58"/>
      <c r="H151" s="65"/>
      <c r="I151" s="109">
        <f>E151</f>
        <v>633036</v>
      </c>
      <c r="K151" s="73">
        <f t="shared" si="4"/>
        <v>0</v>
      </c>
      <c r="L151" s="74">
        <f t="shared" si="5"/>
        <v>0</v>
      </c>
    </row>
    <row r="152" spans="1:12" ht="12.75">
      <c r="A152" s="53"/>
      <c r="B152" s="53"/>
      <c r="C152" s="58"/>
      <c r="D152" s="53"/>
      <c r="E152" s="53"/>
      <c r="G152" s="58"/>
      <c r="H152" s="53"/>
      <c r="I152" s="83"/>
      <c r="L152" s="61"/>
    </row>
    <row r="153" spans="1:12" ht="13.5" thickBot="1">
      <c r="A153" s="53" t="s">
        <v>14</v>
      </c>
      <c r="B153" s="53"/>
      <c r="C153" s="58"/>
      <c r="D153" s="53"/>
      <c r="E153" s="75">
        <f>SUM(E148:E151)</f>
        <v>9294110.57998</v>
      </c>
      <c r="G153" s="58"/>
      <c r="H153" s="53"/>
      <c r="I153" s="110">
        <f>SUM(I148:I151)</f>
        <v>9706538.25667695</v>
      </c>
      <c r="K153" s="88">
        <f>I153-E153</f>
        <v>412427.6766969487</v>
      </c>
      <c r="L153" s="76">
        <f t="shared" si="5"/>
        <v>0.04437516351326177</v>
      </c>
    </row>
    <row r="154" spans="1:12" ht="13.5" thickTop="1">
      <c r="A154" s="53"/>
      <c r="B154" s="53"/>
      <c r="C154" s="53"/>
      <c r="D154" s="53"/>
      <c r="E154" s="53"/>
      <c r="L154" s="61"/>
    </row>
    <row r="155" spans="1:12" ht="12.75">
      <c r="A155" s="53" t="s">
        <v>15</v>
      </c>
      <c r="B155" s="53"/>
      <c r="C155" s="58"/>
      <c r="D155" s="58"/>
      <c r="E155" s="89">
        <f>E153/(C142+C143)</f>
        <v>126.42984247442595</v>
      </c>
      <c r="F155" s="90"/>
      <c r="G155" s="90"/>
      <c r="H155" s="90"/>
      <c r="I155" s="83">
        <f>I153/(G142+G143)</f>
        <v>132.04018740718453</v>
      </c>
      <c r="J155" s="90"/>
      <c r="K155" s="143">
        <f>I155-E155</f>
        <v>5.610344932758579</v>
      </c>
      <c r="L155" s="61">
        <f t="shared" si="5"/>
        <v>0.04437516351326177</v>
      </c>
    </row>
    <row r="156" spans="1:12" ht="12.75">
      <c r="A156" s="53"/>
      <c r="B156" s="53"/>
      <c r="C156" s="58"/>
      <c r="D156" s="58"/>
      <c r="E156" s="91"/>
      <c r="L156" s="61"/>
    </row>
    <row r="157" spans="2:12" ht="12.75" hidden="1">
      <c r="B157" s="46"/>
      <c r="C157" s="46"/>
      <c r="D157" s="46"/>
      <c r="E157" s="46"/>
      <c r="F157" s="46"/>
      <c r="G157" s="46" t="str">
        <f>G128</f>
        <v>Shelby Energy Cooperative Billing Analysis</v>
      </c>
      <c r="H157" s="46"/>
      <c r="I157" s="125"/>
      <c r="J157" s="46"/>
      <c r="K157" s="125"/>
      <c r="L157" s="46"/>
    </row>
    <row r="158" spans="2:12" ht="12.75" hidden="1">
      <c r="B158" s="46"/>
      <c r="C158" s="46"/>
      <c r="D158" s="46"/>
      <c r="E158" s="46"/>
      <c r="F158" s="46"/>
      <c r="G158" s="46" t="e">
        <f>#REF!</f>
        <v>#REF!</v>
      </c>
      <c r="H158" s="46"/>
      <c r="I158" s="125"/>
      <c r="J158" s="46"/>
      <c r="K158" s="125"/>
      <c r="L158" s="46"/>
    </row>
    <row r="159" spans="2:12" ht="12.75" hidden="1">
      <c r="B159" s="46"/>
      <c r="C159" s="46"/>
      <c r="D159" s="46"/>
      <c r="E159" s="46"/>
      <c r="F159" s="46"/>
      <c r="G159" s="46" t="str">
        <f>G129</f>
        <v>for the 12 months ended September 30, 2006</v>
      </c>
      <c r="H159" s="46"/>
      <c r="I159" s="125"/>
      <c r="J159" s="46"/>
      <c r="K159" s="125"/>
      <c r="L159" s="46"/>
    </row>
    <row r="160" ht="12.75" hidden="1"/>
    <row r="161" spans="2:12" ht="12.75">
      <c r="B161" s="47"/>
      <c r="C161" s="47"/>
      <c r="D161" s="47"/>
      <c r="E161" s="47"/>
      <c r="F161" s="47"/>
      <c r="G161" s="47" t="s">
        <v>23</v>
      </c>
      <c r="H161" s="47"/>
      <c r="I161" s="121"/>
      <c r="J161" s="47"/>
      <c r="K161" s="121"/>
      <c r="L161" s="47"/>
    </row>
    <row r="162" spans="2:12" ht="12.75">
      <c r="B162" s="47"/>
      <c r="C162" s="47"/>
      <c r="D162" s="47"/>
      <c r="E162" s="47"/>
      <c r="F162" s="47"/>
      <c r="G162" s="47" t="s">
        <v>21</v>
      </c>
      <c r="H162" s="47"/>
      <c r="I162" s="121"/>
      <c r="J162" s="47"/>
      <c r="K162" s="121"/>
      <c r="L162" s="47"/>
    </row>
    <row r="163" spans="2:12" ht="12.75">
      <c r="B163" s="47"/>
      <c r="C163" s="47"/>
      <c r="D163" s="47"/>
      <c r="E163" s="47"/>
      <c r="F163" s="47"/>
      <c r="G163" s="47" t="s">
        <v>44</v>
      </c>
      <c r="H163" s="47"/>
      <c r="I163" s="121"/>
      <c r="J163" s="47"/>
      <c r="K163" s="121"/>
      <c r="L163" s="47"/>
    </row>
    <row r="164" spans="1:5" ht="12.75">
      <c r="A164" s="22"/>
      <c r="B164" s="22"/>
      <c r="C164" s="22"/>
      <c r="D164" s="22"/>
      <c r="E164" s="22"/>
    </row>
    <row r="165" spans="2:15" ht="12.75">
      <c r="B165" s="20" t="s">
        <v>70</v>
      </c>
      <c r="C165" s="44" t="s">
        <v>0</v>
      </c>
      <c r="D165" s="45"/>
      <c r="E165" s="23"/>
      <c r="G165" s="44" t="s">
        <v>1</v>
      </c>
      <c r="H165" s="45"/>
      <c r="I165" s="128"/>
      <c r="K165" s="122" t="s">
        <v>2</v>
      </c>
      <c r="L165" s="24" t="s">
        <v>3</v>
      </c>
      <c r="N165" s="20" t="s">
        <v>56</v>
      </c>
      <c r="O165" s="122" t="s">
        <v>57</v>
      </c>
    </row>
    <row r="166" spans="1:9" ht="12.75">
      <c r="A166" s="53"/>
      <c r="B166" s="53"/>
      <c r="C166" s="80"/>
      <c r="D166" s="81"/>
      <c r="E166" s="82"/>
      <c r="G166" s="80"/>
      <c r="H166" s="81"/>
      <c r="I166" s="132"/>
    </row>
    <row r="167" spans="1:9" ht="12.75">
      <c r="A167" s="53"/>
      <c r="B167" s="53"/>
      <c r="C167" s="25" t="s">
        <v>4</v>
      </c>
      <c r="D167" s="26" t="s">
        <v>5</v>
      </c>
      <c r="E167" s="26" t="s">
        <v>6</v>
      </c>
      <c r="G167" s="25" t="s">
        <v>4</v>
      </c>
      <c r="H167" s="26"/>
      <c r="I167" s="130" t="s">
        <v>6</v>
      </c>
    </row>
    <row r="168" spans="1:9" ht="12.75">
      <c r="A168" s="57"/>
      <c r="B168" s="57"/>
      <c r="C168" s="27" t="s">
        <v>7</v>
      </c>
      <c r="D168" s="28" t="s">
        <v>8</v>
      </c>
      <c r="E168" s="26" t="s">
        <v>9</v>
      </c>
      <c r="G168" s="27" t="s">
        <v>7</v>
      </c>
      <c r="H168" s="28" t="s">
        <v>8</v>
      </c>
      <c r="I168" s="130" t="s">
        <v>9</v>
      </c>
    </row>
    <row r="170" spans="1:9" ht="12.75">
      <c r="A170" s="53"/>
      <c r="B170" s="53"/>
      <c r="C170" s="58"/>
      <c r="D170" s="53"/>
      <c r="E170" s="53"/>
      <c r="G170" s="58"/>
      <c r="H170" s="53"/>
      <c r="I170" s="83"/>
    </row>
    <row r="171" spans="1:12" ht="12.75">
      <c r="A171" s="53" t="s">
        <v>17</v>
      </c>
      <c r="B171" s="53"/>
      <c r="C171" s="58">
        <v>131</v>
      </c>
      <c r="D171" s="49">
        <v>535</v>
      </c>
      <c r="E171" s="59">
        <f>C171*D171</f>
        <v>70085</v>
      </c>
      <c r="G171" s="58">
        <f>C171</f>
        <v>131</v>
      </c>
      <c r="H171" s="84">
        <f>D171</f>
        <v>535</v>
      </c>
      <c r="I171" s="105">
        <f>H171*G171</f>
        <v>70085</v>
      </c>
      <c r="K171" s="60">
        <f>I171-E171</f>
        <v>0</v>
      </c>
      <c r="L171" s="61">
        <f>K171/E171</f>
        <v>0</v>
      </c>
    </row>
    <row r="172" spans="1:12" ht="12.75">
      <c r="A172" s="53"/>
      <c r="B172" s="53"/>
      <c r="C172" s="58"/>
      <c r="D172" s="49"/>
      <c r="E172" s="53"/>
      <c r="G172" s="58"/>
      <c r="H172" s="49"/>
      <c r="I172" s="83"/>
      <c r="L172" s="61"/>
    </row>
    <row r="173" spans="1:14" ht="12.75">
      <c r="A173" s="53" t="s">
        <v>19</v>
      </c>
      <c r="B173" s="53"/>
      <c r="C173" s="58">
        <v>246975</v>
      </c>
      <c r="D173" s="49">
        <v>5.39</v>
      </c>
      <c r="E173" s="83">
        <f>D173*C173</f>
        <v>1331195.25</v>
      </c>
      <c r="G173" s="58">
        <f>C173</f>
        <v>246975</v>
      </c>
      <c r="H173" s="106">
        <v>7.29</v>
      </c>
      <c r="I173" s="83">
        <f>H173*G173</f>
        <v>1800447.75</v>
      </c>
      <c r="K173" s="60">
        <f aca="true" t="shared" si="6" ref="K173:K184">I173-E173</f>
        <v>469252.5</v>
      </c>
      <c r="L173" s="61">
        <f aca="true" t="shared" si="7" ref="L173:L182">K173/E173</f>
        <v>0.3525046382189239</v>
      </c>
      <c r="N173" s="67">
        <f>K173</f>
        <v>469252.5</v>
      </c>
    </row>
    <row r="174" spans="1:14" ht="12.75">
      <c r="A174" s="53" t="s">
        <v>45</v>
      </c>
      <c r="B174" s="53"/>
      <c r="C174" s="58">
        <v>23785</v>
      </c>
      <c r="D174" s="49">
        <v>7.82</v>
      </c>
      <c r="E174" s="83">
        <f>D174*C174</f>
        <v>185998.7</v>
      </c>
      <c r="G174" s="58">
        <f>C174</f>
        <v>23785</v>
      </c>
      <c r="H174" s="106">
        <v>9.72</v>
      </c>
      <c r="I174" s="83">
        <f>H174*G174</f>
        <v>231190.2</v>
      </c>
      <c r="K174" s="60">
        <f t="shared" si="6"/>
        <v>45191.5</v>
      </c>
      <c r="L174" s="61">
        <f t="shared" si="7"/>
        <v>0.24296675191815856</v>
      </c>
      <c r="N174" s="67">
        <f>K174</f>
        <v>45191.5</v>
      </c>
    </row>
    <row r="175" spans="1:12" ht="12.75">
      <c r="A175" s="53"/>
      <c r="B175" s="53"/>
      <c r="C175" s="58"/>
      <c r="D175" s="49"/>
      <c r="E175" s="83"/>
      <c r="G175" s="58"/>
      <c r="H175" s="84"/>
      <c r="I175" s="83"/>
      <c r="L175" s="61"/>
    </row>
    <row r="176" spans="1:12" ht="12.75">
      <c r="A176" s="53" t="s">
        <v>20</v>
      </c>
      <c r="B176" s="53"/>
      <c r="C176" s="58"/>
      <c r="D176" s="65"/>
      <c r="E176" s="58"/>
      <c r="G176" s="58"/>
      <c r="H176" s="107"/>
      <c r="I176" s="83"/>
      <c r="L176" s="61"/>
    </row>
    <row r="177" spans="1:12" ht="12.75">
      <c r="A177" s="53" t="s">
        <v>36</v>
      </c>
      <c r="B177" s="53"/>
      <c r="C177" s="58">
        <v>121456449</v>
      </c>
      <c r="D177" s="65">
        <v>0.03567</v>
      </c>
      <c r="E177" s="58">
        <f>C177*D177</f>
        <v>4332351.53583</v>
      </c>
      <c r="G177" s="58">
        <f>C177</f>
        <v>121456449</v>
      </c>
      <c r="H177" s="107">
        <f>D177</f>
        <v>0.03567</v>
      </c>
      <c r="I177" s="83">
        <f>G177*H177</f>
        <v>4332351.53583</v>
      </c>
      <c r="K177" s="60">
        <f t="shared" si="6"/>
        <v>0</v>
      </c>
      <c r="L177" s="61">
        <f t="shared" si="7"/>
        <v>0</v>
      </c>
    </row>
    <row r="178" spans="1:12" ht="12.75">
      <c r="A178" s="53"/>
      <c r="B178" s="53"/>
      <c r="C178" s="58"/>
      <c r="D178" s="53"/>
      <c r="E178" s="53"/>
      <c r="G178" s="58"/>
      <c r="H178" s="53"/>
      <c r="I178" s="83"/>
      <c r="L178" s="61"/>
    </row>
    <row r="179" spans="1:12" ht="12.75">
      <c r="A179" s="53" t="s">
        <v>22</v>
      </c>
      <c r="B179" s="53"/>
      <c r="C179" s="58"/>
      <c r="D179" s="53"/>
      <c r="E179" s="87">
        <f>SUM(E171:E177)</f>
        <v>5919630.485830001</v>
      </c>
      <c r="G179" s="58"/>
      <c r="H179" s="53"/>
      <c r="I179" s="126">
        <f>SUM(I171:I177)</f>
        <v>6434074.485830001</v>
      </c>
      <c r="K179" s="126">
        <f t="shared" si="6"/>
        <v>514444</v>
      </c>
      <c r="L179" s="70">
        <f t="shared" si="7"/>
        <v>0.08690474873920598</v>
      </c>
    </row>
    <row r="180" spans="1:12" ht="12.75">
      <c r="A180" s="85"/>
      <c r="B180" s="85"/>
      <c r="C180" s="58"/>
      <c r="D180" s="65"/>
      <c r="E180" s="53"/>
      <c r="G180" s="58"/>
      <c r="H180" s="65"/>
      <c r="I180" s="83"/>
      <c r="K180" s="83"/>
      <c r="L180" s="61"/>
    </row>
    <row r="181" spans="1:12" ht="12.75">
      <c r="A181" s="53" t="s">
        <v>12</v>
      </c>
      <c r="B181" s="53"/>
      <c r="C181" s="58"/>
      <c r="D181" s="65"/>
      <c r="E181" s="58">
        <v>938402</v>
      </c>
      <c r="G181" s="58"/>
      <c r="H181" s="65"/>
      <c r="I181" s="83">
        <f>E181</f>
        <v>938402</v>
      </c>
      <c r="K181" s="83">
        <f t="shared" si="6"/>
        <v>0</v>
      </c>
      <c r="L181" s="61">
        <f t="shared" si="7"/>
        <v>0</v>
      </c>
    </row>
    <row r="182" spans="1:12" ht="12.75">
      <c r="A182" s="53" t="s">
        <v>13</v>
      </c>
      <c r="B182" s="53"/>
      <c r="C182" s="58"/>
      <c r="D182" s="65"/>
      <c r="E182" s="72">
        <v>492621</v>
      </c>
      <c r="G182" s="58"/>
      <c r="H182" s="65"/>
      <c r="I182" s="109">
        <f>E182</f>
        <v>492621</v>
      </c>
      <c r="K182" s="109">
        <f t="shared" si="6"/>
        <v>0</v>
      </c>
      <c r="L182" s="74">
        <f t="shared" si="7"/>
        <v>0</v>
      </c>
    </row>
    <row r="183" spans="1:11" ht="12.75">
      <c r="A183" s="53"/>
      <c r="B183" s="53"/>
      <c r="C183" s="58"/>
      <c r="D183" s="53"/>
      <c r="E183" s="53"/>
      <c r="G183" s="58"/>
      <c r="H183" s="53"/>
      <c r="I183" s="83"/>
      <c r="K183" s="83"/>
    </row>
    <row r="184" spans="1:12" ht="13.5" thickBot="1">
      <c r="A184" s="53" t="s">
        <v>46</v>
      </c>
      <c r="B184" s="53"/>
      <c r="C184" s="58"/>
      <c r="D184" s="53"/>
      <c r="E184" s="75">
        <f>SUM(E179:E182)</f>
        <v>7350653.485830001</v>
      </c>
      <c r="G184" s="58"/>
      <c r="H184" s="53"/>
      <c r="I184" s="110">
        <f>SUM(I179:I182)</f>
        <v>7865097.485830001</v>
      </c>
      <c r="K184" s="110">
        <f t="shared" si="6"/>
        <v>514444</v>
      </c>
      <c r="L184" s="76">
        <f>K184/E184</f>
        <v>0.06998615850845151</v>
      </c>
    </row>
    <row r="185" spans="1:5" ht="13.5" thickTop="1">
      <c r="A185" s="53"/>
      <c r="B185" s="53"/>
      <c r="C185" s="53"/>
      <c r="D185" s="53"/>
      <c r="E185" s="53"/>
    </row>
    <row r="186" spans="1:12" ht="12.75">
      <c r="A186" s="53" t="s">
        <v>15</v>
      </c>
      <c r="B186" s="53"/>
      <c r="C186" s="58"/>
      <c r="D186" s="58"/>
      <c r="E186" s="89">
        <f>E184/C171</f>
        <v>56111.85867045802</v>
      </c>
      <c r="F186" s="90"/>
      <c r="G186" s="90"/>
      <c r="H186" s="90"/>
      <c r="I186" s="83">
        <f>I184/G171</f>
        <v>60038.912105572526</v>
      </c>
      <c r="K186" s="144">
        <f>I186-E186</f>
        <v>3927.0534351145034</v>
      </c>
      <c r="L186" s="61">
        <f>K186/E186</f>
        <v>0.0699861585084515</v>
      </c>
    </row>
    <row r="190" ht="12.75">
      <c r="Q190" s="148" t="s">
        <v>90</v>
      </c>
    </row>
    <row r="191" ht="12.75">
      <c r="Q191" s="148" t="s">
        <v>91</v>
      </c>
    </row>
    <row r="192" ht="12.75">
      <c r="Q192" s="146" t="s">
        <v>85</v>
      </c>
    </row>
    <row r="193" spans="2:12" ht="12.75">
      <c r="B193" s="46"/>
      <c r="C193" s="46"/>
      <c r="D193" s="46"/>
      <c r="E193" s="46"/>
      <c r="F193" s="46"/>
      <c r="G193" s="46" t="str">
        <f>G157</f>
        <v>Shelby Energy Cooperative Billing Analysis</v>
      </c>
      <c r="H193" s="46"/>
      <c r="I193" s="125"/>
      <c r="J193" s="46"/>
      <c r="K193" s="125"/>
      <c r="L193" s="46"/>
    </row>
    <row r="194" spans="2:12" ht="12.75" hidden="1">
      <c r="B194" s="46"/>
      <c r="C194" s="46"/>
      <c r="D194" s="46"/>
      <c r="E194" s="46"/>
      <c r="F194" s="46"/>
      <c r="G194" s="46" t="e">
        <f>G158</f>
        <v>#REF!</v>
      </c>
      <c r="H194" s="46"/>
      <c r="I194" s="125"/>
      <c r="J194" s="46"/>
      <c r="K194" s="125"/>
      <c r="L194" s="46"/>
    </row>
    <row r="195" spans="2:12" ht="12.75">
      <c r="B195" s="46"/>
      <c r="C195" s="46"/>
      <c r="D195" s="46"/>
      <c r="E195" s="46"/>
      <c r="F195" s="46"/>
      <c r="G195" s="46" t="str">
        <f>G159</f>
        <v>for the 12 months ended September 30, 2006</v>
      </c>
      <c r="H195" s="46"/>
      <c r="I195" s="125"/>
      <c r="J195" s="46"/>
      <c r="K195" s="125"/>
      <c r="L195" s="46"/>
    </row>
    <row r="196" ht="12.75">
      <c r="H196" s="86"/>
    </row>
    <row r="197" spans="2:12" ht="12.75">
      <c r="B197" s="43"/>
      <c r="C197" s="43"/>
      <c r="D197" s="43"/>
      <c r="E197" s="43"/>
      <c r="F197" s="43"/>
      <c r="G197" s="43" t="s">
        <v>47</v>
      </c>
      <c r="H197" s="43"/>
      <c r="I197" s="127"/>
      <c r="J197" s="43"/>
      <c r="K197" s="127"/>
      <c r="L197" s="43"/>
    </row>
    <row r="198" spans="2:12" ht="12.75">
      <c r="B198" s="43"/>
      <c r="C198" s="43"/>
      <c r="D198" s="43"/>
      <c r="E198" s="43"/>
      <c r="F198" s="43"/>
      <c r="G198" s="43" t="s">
        <v>21</v>
      </c>
      <c r="H198" s="43"/>
      <c r="I198" s="127"/>
      <c r="J198" s="43"/>
      <c r="K198" s="127"/>
      <c r="L198" s="43"/>
    </row>
    <row r="199" spans="2:12" ht="12.75">
      <c r="B199" s="43"/>
      <c r="C199" s="43"/>
      <c r="D199" s="43"/>
      <c r="E199" s="43"/>
      <c r="F199" s="43"/>
      <c r="G199" s="43" t="s">
        <v>48</v>
      </c>
      <c r="H199" s="43"/>
      <c r="I199" s="127"/>
      <c r="J199" s="43"/>
      <c r="K199" s="127"/>
      <c r="L199" s="43"/>
    </row>
    <row r="200" spans="1:5" ht="12.75">
      <c r="A200" s="22"/>
      <c r="B200" s="22"/>
      <c r="C200" s="22"/>
      <c r="D200" s="22"/>
      <c r="E200" s="22"/>
    </row>
    <row r="201" spans="2:15" ht="12.75">
      <c r="B201" s="20" t="s">
        <v>70</v>
      </c>
      <c r="C201" s="44" t="s">
        <v>0</v>
      </c>
      <c r="D201" s="45"/>
      <c r="E201" s="23"/>
      <c r="G201" s="44" t="s">
        <v>1</v>
      </c>
      <c r="H201" s="45"/>
      <c r="I201" s="128"/>
      <c r="K201" s="122" t="s">
        <v>2</v>
      </c>
      <c r="L201" s="24" t="s">
        <v>3</v>
      </c>
      <c r="N201" s="20" t="s">
        <v>56</v>
      </c>
      <c r="O201" s="122" t="s">
        <v>57</v>
      </c>
    </row>
    <row r="202" spans="1:9" ht="12.75">
      <c r="A202" s="53"/>
      <c r="B202" s="53"/>
      <c r="C202" s="80"/>
      <c r="D202" s="81"/>
      <c r="E202" s="82"/>
      <c r="G202" s="80"/>
      <c r="H202" s="81"/>
      <c r="I202" s="132"/>
    </row>
    <row r="203" spans="1:9" ht="12.75">
      <c r="A203" s="53"/>
      <c r="B203" s="53"/>
      <c r="C203" s="25" t="s">
        <v>4</v>
      </c>
      <c r="D203" s="26" t="s">
        <v>5</v>
      </c>
      <c r="E203" s="26" t="s">
        <v>6</v>
      </c>
      <c r="G203" s="25" t="s">
        <v>4</v>
      </c>
      <c r="H203" s="26"/>
      <c r="I203" s="130" t="s">
        <v>6</v>
      </c>
    </row>
    <row r="204" spans="1:9" ht="12.75">
      <c r="A204" s="57"/>
      <c r="B204" s="57"/>
      <c r="C204" s="27" t="s">
        <v>7</v>
      </c>
      <c r="D204" s="28" t="s">
        <v>8</v>
      </c>
      <c r="E204" s="26" t="s">
        <v>9</v>
      </c>
      <c r="G204" s="27" t="s">
        <v>7</v>
      </c>
      <c r="H204" s="28" t="s">
        <v>8</v>
      </c>
      <c r="I204" s="130" t="s">
        <v>9</v>
      </c>
    </row>
    <row r="206" spans="1:9" ht="12.75">
      <c r="A206" s="53"/>
      <c r="B206" s="53"/>
      <c r="C206" s="58"/>
      <c r="D206" s="53"/>
      <c r="E206" s="53"/>
      <c r="G206" s="58"/>
      <c r="H206" s="53"/>
      <c r="I206" s="83"/>
    </row>
    <row r="207" spans="1:12" ht="12.75">
      <c r="A207" s="53" t="s">
        <v>17</v>
      </c>
      <c r="B207" s="53"/>
      <c r="C207" s="58">
        <v>12</v>
      </c>
      <c r="D207" s="49">
        <v>1069</v>
      </c>
      <c r="E207" s="59">
        <f>C207*D207</f>
        <v>12828</v>
      </c>
      <c r="G207" s="58">
        <f>C207</f>
        <v>12</v>
      </c>
      <c r="H207" s="108">
        <f>D207</f>
        <v>1069</v>
      </c>
      <c r="I207" s="83">
        <f>H207*G207</f>
        <v>12828</v>
      </c>
      <c r="K207" s="60">
        <f>I207-E207</f>
        <v>0</v>
      </c>
      <c r="L207" s="61">
        <f>K207/E207</f>
        <v>0</v>
      </c>
    </row>
    <row r="208" spans="1:12" ht="12.75">
      <c r="A208" s="53"/>
      <c r="B208" s="53"/>
      <c r="C208" s="58"/>
      <c r="D208" s="49"/>
      <c r="E208" s="53"/>
      <c r="G208" s="58"/>
      <c r="H208" s="49"/>
      <c r="I208" s="83"/>
      <c r="L208" s="61"/>
    </row>
    <row r="209" spans="1:14" ht="12.75">
      <c r="A209" s="53" t="s">
        <v>19</v>
      </c>
      <c r="B209" s="53"/>
      <c r="C209" s="58">
        <v>87600</v>
      </c>
      <c r="D209" s="49">
        <v>5.39</v>
      </c>
      <c r="E209" s="83">
        <f>D209*C209</f>
        <v>472164</v>
      </c>
      <c r="G209" s="58">
        <f>C209</f>
        <v>87600</v>
      </c>
      <c r="H209" s="106">
        <v>7.29</v>
      </c>
      <c r="I209" s="83">
        <f>H209*G209</f>
        <v>638604</v>
      </c>
      <c r="K209" s="60">
        <f aca="true" t="shared" si="8" ref="K209:K218">I209-E209</f>
        <v>166440</v>
      </c>
      <c r="L209" s="61">
        <f aca="true" t="shared" si="9" ref="L209:L218">K209/E209</f>
        <v>0.3525046382189239</v>
      </c>
      <c r="N209" s="67">
        <f>K209</f>
        <v>166440</v>
      </c>
    </row>
    <row r="210" spans="1:14" ht="12.75">
      <c r="A210" s="53" t="s">
        <v>45</v>
      </c>
      <c r="B210" s="53"/>
      <c r="C210" s="58">
        <v>2899</v>
      </c>
      <c r="D210" s="49">
        <v>7.82</v>
      </c>
      <c r="E210" s="83">
        <f>D210*C210</f>
        <v>22670.18</v>
      </c>
      <c r="G210" s="58">
        <f>C210</f>
        <v>2899</v>
      </c>
      <c r="H210" s="106">
        <v>9.72</v>
      </c>
      <c r="I210" s="83">
        <f>H210*G210</f>
        <v>28178.280000000002</v>
      </c>
      <c r="K210" s="60">
        <f t="shared" si="8"/>
        <v>5508.100000000002</v>
      </c>
      <c r="L210" s="61">
        <f t="shared" si="9"/>
        <v>0.24296675191815867</v>
      </c>
      <c r="N210" s="67">
        <f>K210</f>
        <v>5508.100000000002</v>
      </c>
    </row>
    <row r="211" spans="1:12" ht="12.75">
      <c r="A211" s="53"/>
      <c r="B211" s="53"/>
      <c r="C211" s="58"/>
      <c r="D211" s="49"/>
      <c r="E211" s="83"/>
      <c r="G211" s="58"/>
      <c r="H211" s="84"/>
      <c r="I211" s="83"/>
      <c r="L211" s="61"/>
    </row>
    <row r="212" spans="1:12" ht="12.75">
      <c r="A212" s="53" t="s">
        <v>20</v>
      </c>
      <c r="B212" s="53"/>
      <c r="C212" s="58"/>
      <c r="D212" s="65"/>
      <c r="E212" s="58"/>
      <c r="G212" s="58"/>
      <c r="H212" s="107"/>
      <c r="I212" s="83"/>
      <c r="L212" s="61"/>
    </row>
    <row r="213" spans="1:12" ht="12.75">
      <c r="A213" s="53" t="s">
        <v>60</v>
      </c>
      <c r="B213" s="53"/>
      <c r="C213" s="58">
        <v>48771157</v>
      </c>
      <c r="D213" s="65">
        <v>0.03067</v>
      </c>
      <c r="E213" s="58">
        <f>C213*D213</f>
        <v>1495811.38519</v>
      </c>
      <c r="G213" s="58">
        <f>C213</f>
        <v>48771157</v>
      </c>
      <c r="H213" s="107">
        <f>D213</f>
        <v>0.03067</v>
      </c>
      <c r="I213" s="83">
        <f>G213*H213</f>
        <v>1495811.38519</v>
      </c>
      <c r="K213" s="60">
        <f t="shared" si="8"/>
        <v>0</v>
      </c>
      <c r="L213" s="61">
        <f t="shared" si="9"/>
        <v>0</v>
      </c>
    </row>
    <row r="214" spans="1:12" ht="12.75">
      <c r="A214" s="53"/>
      <c r="B214" s="53"/>
      <c r="C214" s="58"/>
      <c r="D214" s="53"/>
      <c r="E214" s="53"/>
      <c r="G214" s="58"/>
      <c r="H214" s="53"/>
      <c r="I214" s="83"/>
      <c r="L214" s="61"/>
    </row>
    <row r="215" spans="1:12" ht="12.75">
      <c r="A215" s="53" t="s">
        <v>22</v>
      </c>
      <c r="B215" s="53"/>
      <c r="C215" s="58"/>
      <c r="D215" s="53"/>
      <c r="E215" s="87">
        <f>SUM(E207:E213)</f>
        <v>2003473.56519</v>
      </c>
      <c r="G215" s="58"/>
      <c r="H215" s="53"/>
      <c r="I215" s="126">
        <f>SUM(I207:I213)</f>
        <v>2175421.66519</v>
      </c>
      <c r="K215" s="126">
        <f t="shared" si="8"/>
        <v>171948.1000000001</v>
      </c>
      <c r="L215" s="70">
        <f t="shared" si="9"/>
        <v>0.08582499065002305</v>
      </c>
    </row>
    <row r="216" spans="1:12" ht="12.75">
      <c r="A216" s="85"/>
      <c r="B216" s="85"/>
      <c r="C216" s="58"/>
      <c r="D216" s="65"/>
      <c r="E216" s="53"/>
      <c r="G216" s="58"/>
      <c r="H216" s="65"/>
      <c r="I216" s="83"/>
      <c r="K216" s="83"/>
      <c r="L216" s="61"/>
    </row>
    <row r="217" spans="1:12" ht="12.75">
      <c r="A217" s="53" t="s">
        <v>12</v>
      </c>
      <c r="B217" s="53"/>
      <c r="C217" s="58"/>
      <c r="D217" s="65"/>
      <c r="E217" s="58">
        <v>374879</v>
      </c>
      <c r="G217" s="58"/>
      <c r="H217" s="65"/>
      <c r="I217" s="83">
        <f>E217</f>
        <v>374879</v>
      </c>
      <c r="K217" s="83">
        <f t="shared" si="8"/>
        <v>0</v>
      </c>
      <c r="L217" s="61">
        <f t="shared" si="9"/>
        <v>0</v>
      </c>
    </row>
    <row r="218" spans="1:12" ht="12.75">
      <c r="A218" s="53" t="s">
        <v>13</v>
      </c>
      <c r="B218" s="53"/>
      <c r="C218" s="58"/>
      <c r="D218" s="65"/>
      <c r="E218" s="72">
        <v>175004</v>
      </c>
      <c r="G218" s="58"/>
      <c r="H218" s="65"/>
      <c r="I218" s="109">
        <f>E218</f>
        <v>175004</v>
      </c>
      <c r="K218" s="109">
        <f t="shared" si="8"/>
        <v>0</v>
      </c>
      <c r="L218" s="74">
        <f t="shared" si="9"/>
        <v>0</v>
      </c>
    </row>
    <row r="219" spans="1:11" ht="12.75">
      <c r="A219" s="53"/>
      <c r="B219" s="53"/>
      <c r="C219" s="58"/>
      <c r="D219" s="53"/>
      <c r="E219" s="53"/>
      <c r="G219" s="58"/>
      <c r="H219" s="53"/>
      <c r="I219" s="83"/>
      <c r="K219" s="83"/>
    </row>
    <row r="220" spans="1:12" ht="13.5" thickBot="1">
      <c r="A220" s="53" t="s">
        <v>46</v>
      </c>
      <c r="B220" s="53"/>
      <c r="C220" s="58"/>
      <c r="D220" s="53"/>
      <c r="E220" s="75">
        <f>SUM(E215:E218)</f>
        <v>2553356.56519</v>
      </c>
      <c r="G220" s="58"/>
      <c r="H220" s="53"/>
      <c r="I220" s="110">
        <f>SUM(I215:I218)</f>
        <v>2725304.66519</v>
      </c>
      <c r="K220" s="110">
        <f>I220-E220</f>
        <v>171948.1000000001</v>
      </c>
      <c r="L220" s="76">
        <f>K220/E220</f>
        <v>0.06734198519085606</v>
      </c>
    </row>
    <row r="221" spans="1:5" ht="13.5" thickTop="1">
      <c r="A221" s="53"/>
      <c r="B221" s="53"/>
      <c r="C221" s="53"/>
      <c r="D221" s="53"/>
      <c r="E221" s="53"/>
    </row>
    <row r="222" spans="1:12" ht="12.75">
      <c r="A222" s="53" t="s">
        <v>15</v>
      </c>
      <c r="B222" s="53"/>
      <c r="C222" s="58"/>
      <c r="D222" s="58"/>
      <c r="E222" s="89">
        <f>E220/C207</f>
        <v>212779.71376583332</v>
      </c>
      <c r="F222" s="90"/>
      <c r="G222" s="90"/>
      <c r="H222" s="90"/>
      <c r="I222" s="83">
        <f>I220/G207</f>
        <v>227108.72209916668</v>
      </c>
      <c r="K222" s="143">
        <f>I222-E222</f>
        <v>14329.00833333336</v>
      </c>
      <c r="L222" s="61">
        <f>K222/E222</f>
        <v>0.06734198519085616</v>
      </c>
    </row>
    <row r="223" spans="1:12" ht="12.75">
      <c r="A223" s="111"/>
      <c r="B223" s="53"/>
      <c r="C223" s="58"/>
      <c r="D223" s="58"/>
      <c r="E223" s="89"/>
      <c r="F223" s="90"/>
      <c r="G223" s="90"/>
      <c r="H223" s="90"/>
      <c r="I223" s="83"/>
      <c r="L223" s="61"/>
    </row>
    <row r="225" spans="1:2" ht="12.75">
      <c r="A225" s="52" t="s">
        <v>74</v>
      </c>
      <c r="B225" s="112">
        <f>SUM(B13:B222)</f>
        <v>267052281</v>
      </c>
    </row>
    <row r="227" spans="16:17" ht="12.75">
      <c r="P227" s="113">
        <v>1587914</v>
      </c>
      <c r="Q227" s="114" t="s">
        <v>67</v>
      </c>
    </row>
    <row r="228" spans="16:17" ht="12.75">
      <c r="P228" s="60"/>
      <c r="Q228" s="114"/>
    </row>
    <row r="229" spans="14:17" ht="12.75">
      <c r="N229" s="60">
        <f>SUM(N12:N227)</f>
        <v>686392.1</v>
      </c>
      <c r="O229" s="60">
        <f>SUM(O15:O221)</f>
        <v>901521.9011758274</v>
      </c>
      <c r="P229" s="60">
        <f>P227-N229</f>
        <v>901521.9</v>
      </c>
      <c r="Q229" s="114" t="s">
        <v>62</v>
      </c>
    </row>
    <row r="230" ht="12.75">
      <c r="Q230" s="114"/>
    </row>
    <row r="231" spans="16:17" ht="12.75">
      <c r="P231" s="145">
        <f>P229/B225</f>
        <v>0.003375825499876558</v>
      </c>
      <c r="Q231" s="114" t="s">
        <v>63</v>
      </c>
    </row>
    <row r="235" ht="12.75">
      <c r="O235" s="60">
        <f>SUM(N229:O231)</f>
        <v>1587914.0011758273</v>
      </c>
    </row>
    <row r="236" ht="12.75">
      <c r="Q236" s="115"/>
    </row>
    <row r="237" ht="12.75">
      <c r="O237" s="143">
        <f>O235-P227</f>
        <v>0.0011758273467421532</v>
      </c>
    </row>
  </sheetData>
  <printOptions/>
  <pageMargins left="0.33" right="0.22" top="0.54" bottom="0.32" header="0.24" footer="0.18"/>
  <pageSetup fitToHeight="0" fitToWidth="1" horizontalDpi="600" verticalDpi="600" orientation="portrait" scale="49" r:id="rId1"/>
  <headerFooter alignWithMargins="0">
    <oddFooter>&amp;R
</oddFooter>
  </headerFooter>
  <rowBreaks count="2" manualBreakCount="2">
    <brk id="92" max="14" man="1"/>
    <brk id="18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workbookViewId="0" topLeftCell="A1">
      <selection activeCell="F20" sqref="F20"/>
    </sheetView>
  </sheetViews>
  <sheetFormatPr defaultColWidth="9.140625" defaultRowHeight="12.75"/>
  <cols>
    <col min="1" max="1" width="29.140625" style="0" bestFit="1" customWidth="1"/>
    <col min="2" max="2" width="4.140625" style="0" bestFit="1" customWidth="1"/>
    <col min="3" max="3" width="13.7109375" style="0" bestFit="1" customWidth="1"/>
    <col min="4" max="4" width="13.7109375" style="0" customWidth="1"/>
    <col min="5" max="5" width="8.00390625" style="0" bestFit="1" customWidth="1"/>
    <col min="6" max="6" width="11.140625" style="0" bestFit="1" customWidth="1"/>
    <col min="8" max="8" width="1.7109375" style="0" customWidth="1"/>
    <col min="9" max="9" width="13.7109375" style="0" bestFit="1" customWidth="1"/>
    <col min="10" max="10" width="6.7109375" style="0" bestFit="1" customWidth="1"/>
    <col min="11" max="11" width="11.140625" style="0" bestFit="1" customWidth="1"/>
    <col min="13" max="13" width="1.8515625" style="0" customWidth="1"/>
    <col min="14" max="14" width="9.7109375" style="0" bestFit="1" customWidth="1"/>
    <col min="15" max="15" width="11.421875" style="0" bestFit="1" customWidth="1"/>
  </cols>
  <sheetData>
    <row r="1" ht="12.75">
      <c r="O1" s="149" t="s">
        <v>90</v>
      </c>
    </row>
    <row r="2" ht="12.75">
      <c r="O2" s="149" t="s">
        <v>91</v>
      </c>
    </row>
    <row r="3" ht="12.75">
      <c r="O3" s="149" t="s">
        <v>88</v>
      </c>
    </row>
    <row r="4" ht="12.75">
      <c r="F4" s="47" t="s">
        <v>84</v>
      </c>
    </row>
    <row r="5" ht="12.75">
      <c r="F5" s="47" t="s">
        <v>16</v>
      </c>
    </row>
    <row r="7" spans="3:15" ht="14.25">
      <c r="C7" s="152" t="s">
        <v>0</v>
      </c>
      <c r="D7" s="153"/>
      <c r="E7" s="153"/>
      <c r="F7" s="154"/>
      <c r="G7" s="19"/>
      <c r="I7" s="152" t="s">
        <v>1</v>
      </c>
      <c r="J7" s="153"/>
      <c r="K7" s="154"/>
      <c r="L7" s="19"/>
      <c r="N7" s="8" t="s">
        <v>2</v>
      </c>
      <c r="O7" s="9" t="s">
        <v>3</v>
      </c>
    </row>
    <row r="8" spans="3:12" ht="14.25">
      <c r="C8" s="1"/>
      <c r="D8" s="2"/>
      <c r="E8" s="2"/>
      <c r="F8" s="3"/>
      <c r="G8" s="18"/>
      <c r="I8" s="1"/>
      <c r="J8" s="2"/>
      <c r="K8" s="3"/>
      <c r="L8" s="18"/>
    </row>
    <row r="9" spans="1:12" ht="14.25">
      <c r="A9" t="s">
        <v>50</v>
      </c>
      <c r="C9" s="4" t="s">
        <v>4</v>
      </c>
      <c r="D9" s="4"/>
      <c r="E9" s="5" t="s">
        <v>5</v>
      </c>
      <c r="F9" s="5" t="s">
        <v>6</v>
      </c>
      <c r="G9" s="19" t="s">
        <v>58</v>
      </c>
      <c r="I9" s="4" t="s">
        <v>4</v>
      </c>
      <c r="J9" s="5"/>
      <c r="K9" s="5" t="s">
        <v>6</v>
      </c>
      <c r="L9" s="19"/>
    </row>
    <row r="10" spans="3:12" ht="14.25">
      <c r="C10" s="6" t="s">
        <v>7</v>
      </c>
      <c r="D10" s="7" t="s">
        <v>59</v>
      </c>
      <c r="E10" s="7" t="s">
        <v>8</v>
      </c>
      <c r="F10" s="5" t="s">
        <v>9</v>
      </c>
      <c r="G10" s="19"/>
      <c r="I10" s="6" t="s">
        <v>7</v>
      </c>
      <c r="J10" s="7" t="s">
        <v>8</v>
      </c>
      <c r="K10" s="5" t="s">
        <v>9</v>
      </c>
      <c r="L10" s="19" t="s">
        <v>58</v>
      </c>
    </row>
    <row r="11" spans="1:15" ht="12.75">
      <c r="A11" s="14" t="s">
        <v>51</v>
      </c>
      <c r="B11" s="142">
        <v>39</v>
      </c>
      <c r="C11" s="15">
        <v>42550</v>
      </c>
      <c r="D11" s="15">
        <f>C11*B11</f>
        <v>1659450</v>
      </c>
      <c r="E11" s="12">
        <v>6.51</v>
      </c>
      <c r="F11" s="16">
        <f>E11*C11</f>
        <v>277000.5</v>
      </c>
      <c r="G11" s="33">
        <f>F11/D11</f>
        <v>0.16692307692307692</v>
      </c>
      <c r="I11" s="15">
        <f>C11</f>
        <v>42550</v>
      </c>
      <c r="J11" s="34">
        <f>K11/I11</f>
        <v>6.641657194495186</v>
      </c>
      <c r="K11" s="16">
        <f>'Revenue Calc'!I115</f>
        <v>282602.51362577017</v>
      </c>
      <c r="L11" s="33">
        <f>G11+'Revenue Calc'!$P$231</f>
        <v>0.17029890242295348</v>
      </c>
      <c r="N11" s="17">
        <f>J11-E11</f>
        <v>0.13165719449518587</v>
      </c>
      <c r="O11" s="11">
        <f>N11/E11</f>
        <v>0.020223839400182162</v>
      </c>
    </row>
    <row r="12" spans="1:15" ht="12.75">
      <c r="A12" s="14" t="s">
        <v>52</v>
      </c>
      <c r="B12" s="142">
        <v>87</v>
      </c>
      <c r="C12" s="15">
        <v>3288</v>
      </c>
      <c r="D12" s="15">
        <f>C12*B12</f>
        <v>286056</v>
      </c>
      <c r="E12" s="12">
        <v>9.26</v>
      </c>
      <c r="F12" s="16">
        <f>E12*C12</f>
        <v>30446.88</v>
      </c>
      <c r="G12" s="33">
        <f>F12/D12</f>
        <v>0.10643678160919541</v>
      </c>
      <c r="I12" s="15">
        <f>C12</f>
        <v>3288</v>
      </c>
      <c r="J12" s="34">
        <f>K12/I12</f>
        <v>9.55369681848926</v>
      </c>
      <c r="K12" s="16">
        <f>'Revenue Calc'!I116</f>
        <v>31412.55513919269</v>
      </c>
      <c r="L12" s="33">
        <f>G12+'Revenue Calc'!$P$231</f>
        <v>0.10981260710907197</v>
      </c>
      <c r="N12" s="17">
        <f>J12-E12</f>
        <v>0.293696818489261</v>
      </c>
      <c r="O12" s="11">
        <f>N12/E12</f>
        <v>0.031716719059315446</v>
      </c>
    </row>
    <row r="13" spans="1:15" ht="12.75">
      <c r="A13" s="14" t="s">
        <v>53</v>
      </c>
      <c r="B13" s="142">
        <v>39</v>
      </c>
      <c r="C13" s="15">
        <v>828</v>
      </c>
      <c r="D13" s="15">
        <f>C13*B13</f>
        <v>32292</v>
      </c>
      <c r="E13" s="12">
        <v>8.9</v>
      </c>
      <c r="F13" s="16">
        <f>E13*C13</f>
        <v>7369.200000000001</v>
      </c>
      <c r="G13" s="33">
        <f>F13/D13</f>
        <v>0.22820512820512823</v>
      </c>
      <c r="I13" s="15">
        <f>C13</f>
        <v>828</v>
      </c>
      <c r="J13" s="34">
        <f>K13/I13</f>
        <v>9.031657194495185</v>
      </c>
      <c r="K13" s="16">
        <f>'Revenue Calc'!I117</f>
        <v>7478.212157042014</v>
      </c>
      <c r="L13" s="33">
        <f>G13+'Revenue Calc'!$P$231</f>
        <v>0.23158095370500478</v>
      </c>
      <c r="N13" s="17">
        <f>J13-E13</f>
        <v>0.13165719449518498</v>
      </c>
      <c r="O13" s="11">
        <f>N13/E13</f>
        <v>0.014792943201706177</v>
      </c>
    </row>
    <row r="14" spans="1:15" ht="12.75">
      <c r="A14" s="14" t="s">
        <v>54</v>
      </c>
      <c r="B14" s="142">
        <v>159</v>
      </c>
      <c r="C14" s="15">
        <v>1512</v>
      </c>
      <c r="D14" s="15">
        <f>C14*B14</f>
        <v>240408</v>
      </c>
      <c r="E14" s="12">
        <v>12.39</v>
      </c>
      <c r="F14" s="16">
        <f>E14*C14</f>
        <v>18733.68</v>
      </c>
      <c r="G14" s="33">
        <f>F14/D14</f>
        <v>0.0779245283018868</v>
      </c>
      <c r="I14" s="15">
        <f>C14</f>
        <v>1512</v>
      </c>
      <c r="J14" s="34">
        <f>K14/I14</f>
        <v>12.926756254480374</v>
      </c>
      <c r="K14" s="16">
        <f>'Revenue Calc'!I118</f>
        <v>19545.255456774325</v>
      </c>
      <c r="L14" s="33">
        <f>G14+'Revenue Calc'!$P$231</f>
        <v>0.08130035380176336</v>
      </c>
      <c r="N14" s="17">
        <f>J14-E14</f>
        <v>0.5367562544803732</v>
      </c>
      <c r="O14" s="11">
        <f>N14/E14</f>
        <v>0.04332173159647887</v>
      </c>
    </row>
    <row r="15" spans="1:15" ht="12.75">
      <c r="A15" s="14" t="s">
        <v>55</v>
      </c>
      <c r="B15" s="142">
        <v>58</v>
      </c>
      <c r="C15" s="15">
        <v>144</v>
      </c>
      <c r="D15" s="15">
        <f>C15*B15</f>
        <v>8352</v>
      </c>
      <c r="E15" s="12">
        <v>10.51</v>
      </c>
      <c r="F15" s="16">
        <f>E15*C15</f>
        <v>1513.44</v>
      </c>
      <c r="G15" s="33">
        <f>F15/D15</f>
        <v>0.18120689655172414</v>
      </c>
      <c r="I15" s="15">
        <f>C15</f>
        <v>144</v>
      </c>
      <c r="J15" s="34">
        <f>K15/I15</f>
        <v>10.70579787899284</v>
      </c>
      <c r="K15" s="16">
        <f>'Revenue Calc'!I119</f>
        <v>1541.634894574969</v>
      </c>
      <c r="L15" s="33">
        <f>G15+'Revenue Calc'!$P$231</f>
        <v>0.1845827220516007</v>
      </c>
      <c r="N15" s="17">
        <f>J15-E15</f>
        <v>0.19579787899284007</v>
      </c>
      <c r="O15" s="11">
        <f>N15/E15</f>
        <v>0.01862967449979449</v>
      </c>
    </row>
    <row r="16" spans="11:12" ht="12.75">
      <c r="K16" s="16"/>
      <c r="L16" s="16"/>
    </row>
    <row r="17" spans="1:15" ht="12.75">
      <c r="A17" t="s">
        <v>69</v>
      </c>
      <c r="C17" s="36">
        <f>SUM(C11:C16)</f>
        <v>48322</v>
      </c>
      <c r="D17" s="36">
        <f>SUM(D11:D16)</f>
        <v>2226558</v>
      </c>
      <c r="E17" s="37"/>
      <c r="F17" s="38">
        <f>SUM(F11:F16)</f>
        <v>335063.7</v>
      </c>
      <c r="G17" s="38"/>
      <c r="H17" s="37"/>
      <c r="I17" s="36">
        <f>SUM(I11:I16)</f>
        <v>48322</v>
      </c>
      <c r="J17" s="37"/>
      <c r="K17" s="39">
        <f>SUM(K11:K16)</f>
        <v>342580.17127335415</v>
      </c>
      <c r="L17" s="35"/>
      <c r="N17" s="10">
        <f>K17-F17</f>
        <v>7516.471273354138</v>
      </c>
      <c r="O17" s="11">
        <f>N17/F17</f>
        <v>0.022432962070657425</v>
      </c>
    </row>
    <row r="19" spans="1:11" ht="12.75">
      <c r="A19" t="s">
        <v>64</v>
      </c>
      <c r="F19" s="16">
        <v>1031</v>
      </c>
      <c r="G19" s="16"/>
      <c r="H19" s="16"/>
      <c r="I19" s="16"/>
      <c r="J19" s="16"/>
      <c r="K19" s="16">
        <f>F19</f>
        <v>1031</v>
      </c>
    </row>
    <row r="20" spans="1:11" ht="12.75">
      <c r="A20" t="s">
        <v>65</v>
      </c>
      <c r="F20" s="42">
        <v>1579</v>
      </c>
      <c r="G20" s="16"/>
      <c r="H20" s="16"/>
      <c r="I20" s="16"/>
      <c r="J20" s="16"/>
      <c r="K20" s="42">
        <f>F20</f>
        <v>1579</v>
      </c>
    </row>
    <row r="22" spans="1:15" ht="13.5" thickBot="1">
      <c r="A22" t="s">
        <v>66</v>
      </c>
      <c r="F22" s="41">
        <f>SUM(F17:F20)</f>
        <v>337673.7</v>
      </c>
      <c r="K22" s="41">
        <f>SUM(K17:K21)</f>
        <v>345190.17127335415</v>
      </c>
      <c r="N22" s="40">
        <f>K22-F22</f>
        <v>7516.471273354138</v>
      </c>
      <c r="O22" s="11">
        <f>N22/F22</f>
        <v>0.02225956973656562</v>
      </c>
    </row>
    <row r="23" ht="13.5" thickTop="1"/>
    <row r="24" spans="1:15" ht="12.75">
      <c r="A24" t="s">
        <v>15</v>
      </c>
      <c r="F24" s="17">
        <f>F22/C17</f>
        <v>6.987990977194653</v>
      </c>
      <c r="G24" s="17"/>
      <c r="K24" s="13">
        <f>K22/C17</f>
        <v>7.143540649670008</v>
      </c>
      <c r="L24" s="13"/>
      <c r="N24" s="17">
        <f>K24-F24</f>
        <v>0.15554967247535512</v>
      </c>
      <c r="O24" s="11">
        <f>N24/F24</f>
        <v>0.022259569736565534</v>
      </c>
    </row>
    <row r="29" ht="12.75">
      <c r="A29" t="s">
        <v>68</v>
      </c>
    </row>
  </sheetData>
  <mergeCells count="2">
    <mergeCell ref="C7:F7"/>
    <mergeCell ref="I7:K7"/>
  </mergeCells>
  <printOptions/>
  <pageMargins left="0.47" right="0.53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2007-03-16T15:07:44Z</cp:lastPrinted>
  <dcterms:created xsi:type="dcterms:W3CDTF">2006-12-02T15:53:04Z</dcterms:created>
  <dcterms:modified xsi:type="dcterms:W3CDTF">2007-03-19T18:26:34Z</dcterms:modified>
  <cp:category/>
  <cp:version/>
  <cp:contentType/>
  <cp:contentStatus/>
</cp:coreProperties>
</file>