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8835" tabRatio="601" activeTab="2"/>
  </bookViews>
  <sheets>
    <sheet name="3a1" sheetId="1" r:id="rId1"/>
    <sheet name="3a2 pgs 1-4" sheetId="2" r:id="rId2"/>
    <sheet name="Lighting" sheetId="3" r:id="rId3"/>
  </sheets>
  <definedNames/>
  <calcPr fullCalcOnLoad="1"/>
</workbook>
</file>

<file path=xl/sharedStrings.xml><?xml version="1.0" encoding="utf-8"?>
<sst xmlns="http://schemas.openxmlformats.org/spreadsheetml/2006/main" count="609" uniqueCount="123">
  <si>
    <t>Existing</t>
  </si>
  <si>
    <t>Proposed</t>
  </si>
  <si>
    <t>$ Increase</t>
  </si>
  <si>
    <t>% Increase</t>
  </si>
  <si>
    <t>Billing</t>
  </si>
  <si>
    <t>Current</t>
  </si>
  <si>
    <t>Annualized</t>
  </si>
  <si>
    <t>Determinants</t>
  </si>
  <si>
    <t>Rate</t>
  </si>
  <si>
    <t>Revenues</t>
  </si>
  <si>
    <t>Metering Charge</t>
  </si>
  <si>
    <t>Demand Charge:</t>
  </si>
  <si>
    <t xml:space="preserve">      Contract demand</t>
  </si>
  <si>
    <t xml:space="preserve">      Exess demand</t>
  </si>
  <si>
    <t>Energy charge per kWh</t>
  </si>
  <si>
    <t>Total from base rates</t>
  </si>
  <si>
    <t>Fuel adjustment</t>
  </si>
  <si>
    <t>Environmental surcharge</t>
  </si>
  <si>
    <t>Total revenues</t>
  </si>
  <si>
    <t>Average Bill</t>
  </si>
  <si>
    <t>for the 12 months ended September 30, 2006</t>
  </si>
  <si>
    <t>Customer Charge</t>
  </si>
  <si>
    <t>Billing Analysis</t>
  </si>
  <si>
    <t>Energy charge per ETS kWh</t>
  </si>
  <si>
    <t>Rate 2</t>
  </si>
  <si>
    <t>Rate 7</t>
  </si>
  <si>
    <t>Large Power Rate</t>
  </si>
  <si>
    <t>Demand Charge</t>
  </si>
  <si>
    <t>Rate 11</t>
  </si>
  <si>
    <t>Consumer Charge</t>
  </si>
  <si>
    <t>Rate 5</t>
  </si>
  <si>
    <t>Rate 8</t>
  </si>
  <si>
    <t>Salt River Electric</t>
  </si>
  <si>
    <t>Farm and Home Service</t>
  </si>
  <si>
    <t>Schedule LLP-2</t>
  </si>
  <si>
    <t>Large Power 500 kW under 30,000 kW</t>
  </si>
  <si>
    <t>kW Demand</t>
  </si>
  <si>
    <t>Schedule B-2</t>
  </si>
  <si>
    <t>Commercial &amp; Small Power Service</t>
  </si>
  <si>
    <t>Schedule LLP-1</t>
  </si>
  <si>
    <t>Rate 9</t>
  </si>
  <si>
    <t>Schedule OL-1</t>
  </si>
  <si>
    <t>Street Lighting Service</t>
  </si>
  <si>
    <t>Rate  3</t>
  </si>
  <si>
    <t>Schedule LLP-3</t>
  </si>
  <si>
    <t>Large Power Rate (500 KW to 3,000 KW)</t>
  </si>
  <si>
    <t>Schedule LLP-4-B1</t>
  </si>
  <si>
    <t>Large Power Rate (1,000 KW to 2,999 KW)</t>
  </si>
  <si>
    <t>Rate 14</t>
  </si>
  <si>
    <t>Schedule LPR-2</t>
  </si>
  <si>
    <t>Large Power 3,000 kW and Over</t>
  </si>
  <si>
    <t>Rate 13</t>
  </si>
  <si>
    <t>Energy Charge</t>
  </si>
  <si>
    <t>Schedule LPR-3</t>
  </si>
  <si>
    <t>Large Power 3000 kW and Over</t>
  </si>
  <si>
    <t>Rate 36</t>
  </si>
  <si>
    <t>Schedule LPR-1-B2</t>
  </si>
  <si>
    <t>Large Power 5,000 kW - 9,999 kW</t>
  </si>
  <si>
    <t>Rate 25</t>
  </si>
  <si>
    <t>Excess Demand Charge</t>
  </si>
  <si>
    <t>Schedule OL</t>
  </si>
  <si>
    <t>Outdoor Lighting</t>
  </si>
  <si>
    <t>Mercury Vapor (MV) 175W - 75 kWh</t>
  </si>
  <si>
    <t>Sodium Vapor (HPS) 100W - 48 kWh</t>
  </si>
  <si>
    <t>Sodium Vapor (HPS) 250W - 104 kWh</t>
  </si>
  <si>
    <t>Sodium Vapor (HPS) 400W - 165 kWh</t>
  </si>
  <si>
    <t>Decorative Undergr (HPS) 100 W - 48 kWh</t>
  </si>
  <si>
    <t>Underground MV w/o pole 175W - 75 kWh</t>
  </si>
  <si>
    <t>Underground MV w pole 175W - 75 kWh</t>
  </si>
  <si>
    <t>Overhead Durastar (MV) 175W - 75 kWh</t>
  </si>
  <si>
    <t>Average Invoice</t>
  </si>
  <si>
    <t>Schedule A-5</t>
  </si>
  <si>
    <t>Rate 1</t>
  </si>
  <si>
    <t>Schedule A-5T</t>
  </si>
  <si>
    <t>Farm and Home Service - Taxable</t>
  </si>
  <si>
    <t>Env Surcharge</t>
  </si>
  <si>
    <t>Dmd $</t>
  </si>
  <si>
    <t>Energy $</t>
  </si>
  <si>
    <t>Totals</t>
  </si>
  <si>
    <t>kWh</t>
  </si>
  <si>
    <t>Total kWh</t>
  </si>
  <si>
    <t>Less Dmd $</t>
  </si>
  <si>
    <t>per kWh</t>
  </si>
  <si>
    <t>Lighting kwh Schedule OL</t>
  </si>
  <si>
    <t>Total Revenue Req</t>
  </si>
  <si>
    <t>Total All Rates</t>
  </si>
  <si>
    <t>Difference in Rev Req</t>
  </si>
  <si>
    <t>Schedule R-1</t>
  </si>
  <si>
    <t xml:space="preserve">Residential Off-Peak Marketing Rate </t>
  </si>
  <si>
    <t>E-Based kWh</t>
  </si>
  <si>
    <t>Total $ Proposed Rate</t>
  </si>
  <si>
    <t>Schedule A-5 Farm &amp; Home</t>
  </si>
  <si>
    <t>Schedule A-5T F &amp; H Taxable</t>
  </si>
  <si>
    <t>Schedule A - Off-Peak Marketing Rate R1</t>
  </si>
  <si>
    <t>Sch LLP-2 Lg Power 500 Under 3000 kWh</t>
  </si>
  <si>
    <t>Sch B-2 Comm &amp; Small Power Svce</t>
  </si>
  <si>
    <t>Sch LLP-1 Large Power Rate 9</t>
  </si>
  <si>
    <t>Sch OL-1 Street Lighting Svce Rate 3</t>
  </si>
  <si>
    <t>Sch LLP-3 Lg Power 500-3000 kW</t>
  </si>
  <si>
    <t>Sch LLP-4-B1 Lg Power 1000-2999 kW</t>
  </si>
  <si>
    <t>Sch LPR-2 Lg Power 3000 kW &amp; Over</t>
  </si>
  <si>
    <t>Sch LPR-3 3000 &amp; Over Rate 36</t>
  </si>
  <si>
    <t>Sch LPR-1-B2 5000-9999 kW Rate 25</t>
  </si>
  <si>
    <t>Lighting Schedule OL</t>
  </si>
  <si>
    <t>Schedule A</t>
  </si>
  <si>
    <t>Residential Off-Peak Marketing Rate R-1</t>
  </si>
  <si>
    <t>Large Power 500 kW under 3,000 kW</t>
  </si>
  <si>
    <t>Total kwh</t>
  </si>
  <si>
    <t>Total $ Existing Rate</t>
  </si>
  <si>
    <t>Request 3a 1</t>
  </si>
  <si>
    <t>Page 1 of 1</t>
  </si>
  <si>
    <t>% of Total</t>
  </si>
  <si>
    <t xml:space="preserve">% of </t>
  </si>
  <si>
    <t>Total</t>
  </si>
  <si>
    <t>Total From Base Rates</t>
  </si>
  <si>
    <t>Request 3a 2</t>
  </si>
  <si>
    <t>Page 1 of 5</t>
  </si>
  <si>
    <t>Page 4 of 5</t>
  </si>
  <si>
    <t>Page 3 of 5</t>
  </si>
  <si>
    <t>Page 2 of 5</t>
  </si>
  <si>
    <t>Page 5 of 5</t>
  </si>
  <si>
    <t>% of</t>
  </si>
  <si>
    <t>Units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</si>
</sst>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_);\(&quot;$&quot;#,##0.00000\)"/>
    <numFmt numFmtId="165" formatCode="_(&quot;$&quot;* #,##0_);_(&quot;$&quot;* \(#,##0\);_(&quot;$&quot;* &quot;-&quot;??_);_(@_)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_);_(* \(#,##0.00000\);_(* &quot;-&quot;?????_);_(@_)"/>
    <numFmt numFmtId="171" formatCode="_(* #,##0.0_);_(* \(#,##0.0\);_(* &quot;-&quot;??_);_(@_)"/>
    <numFmt numFmtId="172" formatCode="_(* #,##0_);_(* \(#,##0\);_(* &quot;-&quot;??_);_(@_)"/>
    <numFmt numFmtId="173" formatCode="_(* #,##0.000000_);_(* \(#,##0.000000\);_(* &quot;-&quot;??_);_(@_)"/>
    <numFmt numFmtId="174" formatCode="_(* #,##0.0000000_);_(* \(#,##0.0000000\);_(* &quot;-&quot;??_);_(@_)"/>
    <numFmt numFmtId="175" formatCode="_(* #,##0.0000000_);_(* \(#,##0.0000000\);_(* &quot;-&quot;???????_);_(@_)"/>
    <numFmt numFmtId="176" formatCode="&quot;$&quot;#,##0.0000000_);\(&quot;$&quot;#,##0.0000000\)"/>
    <numFmt numFmtId="177" formatCode="_(&quot;$&quot;* #,##0.0_);_(&quot;$&quot;* \(#,##0.0\);_(&quot;$&quot;* &quot;-&quot;??_);_(@_)"/>
    <numFmt numFmtId="178" formatCode="_(* #,##0.00000000_);_(* \(#,##0.00000000\);_(* &quot;-&quot;??_);_(@_)"/>
    <numFmt numFmtId="179" formatCode="_(* #,##0.000000000_);_(* \(#,##0.000000000\);_(* &quot;-&quot;??_);_(@_)"/>
    <numFmt numFmtId="180" formatCode="&quot;$&quot;#,##0.000000_);\(&quot;$&quot;#,##0.000000\)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</numFmts>
  <fonts count="15">
    <font>
      <sz val="10"/>
      <name val="Arial"/>
      <family val="0"/>
    </font>
    <font>
      <sz val="11"/>
      <color indexed="8"/>
      <name val="P-TIMES"/>
      <family val="0"/>
    </font>
    <font>
      <u val="single"/>
      <sz val="11"/>
      <color indexed="8"/>
      <name val="P-TIMES"/>
      <family val="0"/>
    </font>
    <font>
      <sz val="12"/>
      <color indexed="8"/>
      <name val="P-TIMES"/>
      <family val="0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1"/>
      <name val="P-TIMES"/>
      <family val="0"/>
    </font>
    <font>
      <sz val="11"/>
      <color indexed="8"/>
      <name val="Arial"/>
      <family val="2"/>
    </font>
    <font>
      <b/>
      <sz val="11"/>
      <color indexed="10"/>
      <name val="P-TIMES"/>
      <family val="0"/>
    </font>
    <font>
      <b/>
      <sz val="12"/>
      <name val="Times New Roman"/>
      <family val="1"/>
    </font>
    <font>
      <i/>
      <sz val="11"/>
      <color indexed="8"/>
      <name val="P-TIMES"/>
      <family val="0"/>
    </font>
    <font>
      <i/>
      <sz val="10"/>
      <color indexed="8"/>
      <name val="Arial"/>
      <family val="2"/>
    </font>
    <font>
      <b/>
      <i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0" fontId="0" fillId="0" borderId="1" xfId="0" applyBorder="1" applyAlignment="1">
      <alignment horizontal="center"/>
    </xf>
    <xf numFmtId="0" fontId="1" fillId="0" borderId="1" xfId="0" applyFont="1" applyBorder="1" applyAlignment="1" applyProtection="1">
      <alignment horizontal="center"/>
      <protection/>
    </xf>
    <xf numFmtId="10" fontId="0" fillId="0" borderId="0" xfId="19" applyNumberFormat="1" applyAlignment="1">
      <alignment/>
    </xf>
    <xf numFmtId="7" fontId="0" fillId="0" borderId="0" xfId="0" applyNumberFormat="1" applyAlignment="1">
      <alignment/>
    </xf>
    <xf numFmtId="7" fontId="1" fillId="2" borderId="0" xfId="0" applyNumberFormat="1" applyFont="1" applyFill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37" fontId="1" fillId="0" borderId="0" xfId="0" applyNumberFormat="1" applyFont="1" applyBorder="1" applyAlignment="1" applyProtection="1">
      <alignment/>
      <protection/>
    </xf>
    <xf numFmtId="5" fontId="1" fillId="0" borderId="0" xfId="0" applyNumberFormat="1" applyFont="1" applyBorder="1" applyAlignment="1" applyProtection="1">
      <alignment/>
      <protection/>
    </xf>
    <xf numFmtId="43" fontId="1" fillId="0" borderId="0" xfId="15" applyFont="1" applyAlignment="1" applyProtection="1">
      <alignment/>
      <protection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43" fontId="1" fillId="0" borderId="0" xfId="15" applyFont="1" applyBorder="1" applyAlignment="1" applyProtection="1">
      <alignment/>
      <protection/>
    </xf>
    <xf numFmtId="43" fontId="0" fillId="0" borderId="0" xfId="0" applyNumberFormat="1" applyAlignment="1">
      <alignment/>
    </xf>
    <xf numFmtId="37" fontId="0" fillId="0" borderId="2" xfId="0" applyNumberFormat="1" applyBorder="1" applyAlignment="1">
      <alignment/>
    </xf>
    <xf numFmtId="0" fontId="1" fillId="0" borderId="0" xfId="0" applyFont="1" applyFill="1" applyBorder="1" applyAlignment="1" applyProtection="1">
      <alignment/>
      <protection/>
    </xf>
    <xf numFmtId="7" fontId="0" fillId="2" borderId="0" xfId="0" applyNumberFormat="1" applyFill="1" applyAlignment="1">
      <alignment/>
    </xf>
    <xf numFmtId="172" fontId="1" fillId="0" borderId="0" xfId="15" applyNumberFormat="1" applyFont="1" applyAlignment="1" applyProtection="1">
      <alignment horizontal="left"/>
      <protection/>
    </xf>
    <xf numFmtId="172" fontId="1" fillId="0" borderId="0" xfId="0" applyNumberFormat="1" applyFont="1" applyBorder="1" applyAlignment="1" applyProtection="1">
      <alignment/>
      <protection/>
    </xf>
    <xf numFmtId="169" fontId="1" fillId="0" borderId="0" xfId="15" applyNumberFormat="1" applyFont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5" fontId="0" fillId="0" borderId="0" xfId="0" applyNumberFormat="1" applyFont="1" applyAlignment="1">
      <alignment/>
    </xf>
    <xf numFmtId="10" fontId="0" fillId="0" borderId="0" xfId="19" applyNumberFormat="1" applyFont="1" applyAlignment="1">
      <alignment/>
    </xf>
    <xf numFmtId="37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0" fontId="0" fillId="0" borderId="3" xfId="19" applyNumberFormat="1" applyFont="1" applyBorder="1" applyAlignment="1">
      <alignment/>
    </xf>
    <xf numFmtId="0" fontId="0" fillId="0" borderId="2" xfId="0" applyFont="1" applyBorder="1" applyAlignment="1">
      <alignment/>
    </xf>
    <xf numFmtId="10" fontId="0" fillId="0" borderId="2" xfId="19" applyNumberFormat="1" applyFont="1" applyBorder="1" applyAlignment="1">
      <alignment/>
    </xf>
    <xf numFmtId="10" fontId="0" fillId="0" borderId="4" xfId="19" applyNumberFormat="1" applyFont="1" applyBorder="1" applyAlignment="1">
      <alignment/>
    </xf>
    <xf numFmtId="7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0" fontId="0" fillId="0" borderId="0" xfId="19" applyNumberFormat="1" applyFont="1" applyBorder="1" applyAlignment="1">
      <alignment/>
    </xf>
    <xf numFmtId="44" fontId="0" fillId="0" borderId="0" xfId="0" applyNumberFormat="1" applyFont="1" applyAlignment="1">
      <alignment/>
    </xf>
    <xf numFmtId="172" fontId="0" fillId="0" borderId="0" xfId="15" applyNumberFormat="1" applyFont="1" applyAlignment="1">
      <alignment/>
    </xf>
    <xf numFmtId="172" fontId="0" fillId="0" borderId="3" xfId="15" applyNumberFormat="1" applyFont="1" applyBorder="1" applyAlignment="1">
      <alignment/>
    </xf>
    <xf numFmtId="172" fontId="0" fillId="0" borderId="2" xfId="15" applyNumberFormat="1" applyFont="1" applyBorder="1" applyAlignment="1">
      <alignment/>
    </xf>
    <xf numFmtId="44" fontId="0" fillId="0" borderId="0" xfId="17" applyFont="1" applyAlignment="1">
      <alignment/>
    </xf>
    <xf numFmtId="0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5" fontId="0" fillId="0" borderId="0" xfId="0" applyNumberFormat="1" applyFont="1" applyFill="1" applyBorder="1" applyAlignment="1">
      <alignment/>
    </xf>
    <xf numFmtId="43" fontId="0" fillId="0" borderId="0" xfId="0" applyNumberFormat="1" applyFont="1" applyAlignment="1">
      <alignment/>
    </xf>
    <xf numFmtId="37" fontId="0" fillId="0" borderId="0" xfId="0" applyNumberFormat="1" applyFont="1" applyBorder="1" applyAlignment="1">
      <alignment/>
    </xf>
    <xf numFmtId="0" fontId="4" fillId="0" borderId="0" xfId="0" applyFont="1" applyBorder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7" fontId="4" fillId="0" borderId="0" xfId="0" applyNumberFormat="1" applyFont="1" applyAlignment="1" applyProtection="1">
      <alignment/>
      <protection/>
    </xf>
    <xf numFmtId="5" fontId="4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7" fontId="4" fillId="0" borderId="3" xfId="0" applyNumberFormat="1" applyFont="1" applyBorder="1" applyAlignment="1" applyProtection="1">
      <alignment/>
      <protection/>
    </xf>
    <xf numFmtId="37" fontId="4" fillId="0" borderId="5" xfId="0" applyNumberFormat="1" applyFont="1" applyFill="1" applyBorder="1" applyAlignment="1" applyProtection="1">
      <alignment/>
      <protection/>
    </xf>
    <xf numFmtId="37" fontId="4" fillId="0" borderId="5" xfId="0" applyNumberFormat="1" applyFont="1" applyBorder="1" applyAlignment="1" applyProtection="1">
      <alignment/>
      <protection/>
    </xf>
    <xf numFmtId="5" fontId="4" fillId="0" borderId="6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0" fontId="6" fillId="0" borderId="0" xfId="0" applyFont="1" applyAlignment="1" applyProtection="1">
      <alignment/>
      <protection/>
    </xf>
    <xf numFmtId="164" fontId="4" fillId="2" borderId="0" xfId="0" applyNumberFormat="1" applyFont="1" applyFill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172" fontId="4" fillId="0" borderId="0" xfId="15" applyNumberFormat="1" applyFont="1" applyFill="1" applyAlignment="1" applyProtection="1">
      <alignment/>
      <protection/>
    </xf>
    <xf numFmtId="172" fontId="4" fillId="0" borderId="0" xfId="15" applyNumberFormat="1" applyFont="1" applyAlignment="1" applyProtection="1">
      <alignment/>
      <protection/>
    </xf>
    <xf numFmtId="43" fontId="4" fillId="0" borderId="0" xfId="15" applyFont="1" applyAlignment="1" applyProtection="1">
      <alignment/>
      <protection/>
    </xf>
    <xf numFmtId="43" fontId="4" fillId="2" borderId="0" xfId="15" applyFont="1" applyFill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4" fontId="4" fillId="0" borderId="0" xfId="17" applyFont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7" fontId="4" fillId="0" borderId="0" xfId="0" applyNumberFormat="1" applyFont="1" applyFill="1" applyBorder="1" applyAlignment="1" applyProtection="1">
      <alignment/>
      <protection/>
    </xf>
    <xf numFmtId="7" fontId="4" fillId="2" borderId="0" xfId="0" applyNumberFormat="1" applyFont="1" applyFill="1" applyAlignment="1" applyProtection="1">
      <alignment/>
      <protection/>
    </xf>
    <xf numFmtId="172" fontId="4" fillId="0" borderId="3" xfId="15" applyNumberFormat="1" applyFont="1" applyBorder="1" applyAlignment="1" applyProtection="1">
      <alignment/>
      <protection/>
    </xf>
    <xf numFmtId="165" fontId="4" fillId="0" borderId="0" xfId="17" applyNumberFormat="1" applyFont="1" applyAlignment="1" applyProtection="1">
      <alignment/>
      <protection/>
    </xf>
    <xf numFmtId="39" fontId="4" fillId="0" borderId="0" xfId="0" applyNumberFormat="1" applyFont="1" applyAlignment="1" applyProtection="1">
      <alignment/>
      <protection/>
    </xf>
    <xf numFmtId="164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7" fontId="4" fillId="2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9" fontId="0" fillId="0" borderId="0" xfId="19" applyFont="1" applyAlignment="1">
      <alignment/>
    </xf>
    <xf numFmtId="164" fontId="4" fillId="0" borderId="0" xfId="0" applyNumberFormat="1" applyFont="1" applyBorder="1" applyAlignment="1" applyProtection="1">
      <alignment/>
      <protection/>
    </xf>
    <xf numFmtId="172" fontId="0" fillId="0" borderId="0" xfId="15" applyNumberFormat="1" applyFont="1" applyBorder="1" applyAlignment="1">
      <alignment/>
    </xf>
    <xf numFmtId="37" fontId="4" fillId="0" borderId="2" xfId="0" applyNumberFormat="1" applyFont="1" applyFill="1" applyBorder="1" applyAlignment="1" applyProtection="1">
      <alignment/>
      <protection/>
    </xf>
    <xf numFmtId="172" fontId="0" fillId="0" borderId="4" xfId="15" applyNumberFormat="1" applyFont="1" applyBorder="1" applyAlignment="1">
      <alignment/>
    </xf>
    <xf numFmtId="10" fontId="0" fillId="0" borderId="0" xfId="19" applyNumberFormat="1" applyFont="1" applyFill="1" applyBorder="1" applyAlignment="1">
      <alignment/>
    </xf>
    <xf numFmtId="10" fontId="0" fillId="0" borderId="3" xfId="19" applyNumberFormat="1" applyFont="1" applyFill="1" applyBorder="1" applyAlignment="1">
      <alignment/>
    </xf>
    <xf numFmtId="10" fontId="0" fillId="0" borderId="2" xfId="19" applyNumberFormat="1" applyFont="1" applyFill="1" applyBorder="1" applyAlignment="1">
      <alignment/>
    </xf>
    <xf numFmtId="10" fontId="0" fillId="0" borderId="4" xfId="19" applyNumberFormat="1" applyFont="1" applyFill="1" applyBorder="1" applyAlignment="1">
      <alignment/>
    </xf>
    <xf numFmtId="172" fontId="4" fillId="0" borderId="0" xfId="15" applyNumberFormat="1" applyFont="1" applyBorder="1" applyAlignment="1" applyProtection="1">
      <alignment/>
      <protection/>
    </xf>
    <xf numFmtId="178" fontId="0" fillId="0" borderId="0" xfId="0" applyNumberFormat="1" applyFont="1" applyAlignment="1">
      <alignment/>
    </xf>
    <xf numFmtId="165" fontId="0" fillId="0" borderId="0" xfId="17" applyNumberFormat="1" applyFont="1" applyAlignment="1">
      <alignment/>
    </xf>
    <xf numFmtId="165" fontId="4" fillId="0" borderId="6" xfId="17" applyNumberFormat="1" applyFont="1" applyBorder="1" applyAlignment="1" applyProtection="1">
      <alignment/>
      <protection/>
    </xf>
    <xf numFmtId="165" fontId="0" fillId="0" borderId="4" xfId="17" applyNumberFormat="1" applyFont="1" applyBorder="1" applyAlignment="1">
      <alignment/>
    </xf>
    <xf numFmtId="44" fontId="0" fillId="0" borderId="0" xfId="17" applyFont="1" applyBorder="1" applyAlignment="1">
      <alignment/>
    </xf>
    <xf numFmtId="165" fontId="4" fillId="0" borderId="0" xfId="17" applyNumberFormat="1" applyFont="1" applyBorder="1" applyAlignment="1" applyProtection="1">
      <alignment/>
      <protection/>
    </xf>
    <xf numFmtId="165" fontId="0" fillId="0" borderId="0" xfId="17" applyNumberFormat="1" applyFont="1" applyBorder="1" applyAlignment="1">
      <alignment/>
    </xf>
    <xf numFmtId="180" fontId="4" fillId="0" borderId="0" xfId="0" applyNumberFormat="1" applyFont="1" applyAlignment="1" applyProtection="1">
      <alignment/>
      <protection/>
    </xf>
    <xf numFmtId="180" fontId="4" fillId="0" borderId="0" xfId="0" applyNumberFormat="1" applyFont="1" applyFill="1" applyAlignment="1" applyProtection="1">
      <alignment/>
      <protection/>
    </xf>
    <xf numFmtId="165" fontId="4" fillId="0" borderId="4" xfId="17" applyNumberFormat="1" applyFont="1" applyBorder="1" applyAlignment="1" applyProtection="1">
      <alignment/>
      <protection/>
    </xf>
    <xf numFmtId="0" fontId="0" fillId="0" borderId="3" xfId="0" applyFont="1" applyBorder="1" applyAlignment="1">
      <alignment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9" fontId="4" fillId="2" borderId="0" xfId="15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43" fontId="4" fillId="0" borderId="0" xfId="15" applyFont="1" applyFill="1" applyAlignment="1" applyProtection="1">
      <alignment/>
      <protection/>
    </xf>
    <xf numFmtId="165" fontId="4" fillId="0" borderId="6" xfId="17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7" fontId="4" fillId="0" borderId="0" xfId="0" applyNumberFormat="1" applyFont="1" applyFill="1" applyAlignment="1" applyProtection="1">
      <alignment/>
      <protection/>
    </xf>
    <xf numFmtId="180" fontId="4" fillId="2" borderId="0" xfId="0" applyNumberFormat="1" applyFont="1" applyFill="1" applyAlignment="1" applyProtection="1">
      <alignment/>
      <protection/>
    </xf>
    <xf numFmtId="7" fontId="4" fillId="0" borderId="0" xfId="15" applyNumberFormat="1" applyFont="1" applyFill="1" applyAlignment="1" applyProtection="1">
      <alignment/>
      <protection/>
    </xf>
    <xf numFmtId="7" fontId="0" fillId="0" borderId="0" xfId="0" applyNumberFormat="1" applyFont="1" applyAlignment="1" applyProtection="1">
      <alignment/>
      <protection/>
    </xf>
    <xf numFmtId="7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173" fontId="0" fillId="0" borderId="0" xfId="15" applyNumberFormat="1" applyFont="1" applyAlignment="1" applyProtection="1">
      <alignment/>
      <protection/>
    </xf>
    <xf numFmtId="172" fontId="0" fillId="0" borderId="0" xfId="15" applyNumberFormat="1" applyFont="1" applyAlignment="1" applyProtection="1">
      <alignment/>
      <protection/>
    </xf>
    <xf numFmtId="169" fontId="0" fillId="2" borderId="0" xfId="15" applyNumberFormat="1" applyFont="1" applyFill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72" fontId="0" fillId="2" borderId="0" xfId="15" applyNumberFormat="1" applyFont="1" applyFill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Continuous"/>
      <protection/>
    </xf>
    <xf numFmtId="172" fontId="1" fillId="0" borderId="0" xfId="15" applyNumberFormat="1" applyFont="1" applyAlignment="1" applyProtection="1">
      <alignment horizontal="center"/>
      <protection/>
    </xf>
    <xf numFmtId="10" fontId="1" fillId="0" borderId="0" xfId="19" applyNumberFormat="1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172" fontId="8" fillId="0" borderId="0" xfId="15" applyNumberFormat="1" applyFont="1" applyAlignment="1" applyProtection="1">
      <alignment horizontal="center"/>
      <protection/>
    </xf>
    <xf numFmtId="0" fontId="0" fillId="0" borderId="0" xfId="0" applyFont="1" applyAlignment="1">
      <alignment/>
    </xf>
    <xf numFmtId="172" fontId="1" fillId="0" borderId="2" xfId="15" applyNumberFormat="1" applyFont="1" applyBorder="1" applyAlignment="1" applyProtection="1">
      <alignment horizontal="center"/>
      <protection/>
    </xf>
    <xf numFmtId="172" fontId="8" fillId="0" borderId="2" xfId="15" applyNumberFormat="1" applyFont="1" applyBorder="1" applyAlignment="1" applyProtection="1">
      <alignment horizontal="center"/>
      <protection/>
    </xf>
    <xf numFmtId="10" fontId="1" fillId="0" borderId="2" xfId="19" applyNumberFormat="1" applyFont="1" applyBorder="1" applyAlignment="1" applyProtection="1">
      <alignment horizontal="center"/>
      <protection/>
    </xf>
    <xf numFmtId="7" fontId="1" fillId="0" borderId="0" xfId="0" applyNumberFormat="1" applyFont="1" applyAlignment="1" applyProtection="1">
      <alignment/>
      <protection/>
    </xf>
    <xf numFmtId="5" fontId="1" fillId="0" borderId="0" xfId="0" applyNumberFormat="1" applyFont="1" applyAlignment="1" applyProtection="1">
      <alignment/>
      <protection/>
    </xf>
    <xf numFmtId="5" fontId="0" fillId="0" borderId="0" xfId="0" applyNumberFormat="1" applyAlignment="1">
      <alignment/>
    </xf>
    <xf numFmtId="37" fontId="9" fillId="0" borderId="0" xfId="0" applyNumberFormat="1" applyFont="1" applyBorder="1" applyAlignment="1" applyProtection="1">
      <alignment/>
      <protection/>
    </xf>
    <xf numFmtId="37" fontId="1" fillId="0" borderId="3" xfId="0" applyNumberFormat="1" applyFont="1" applyBorder="1" applyAlignment="1" applyProtection="1">
      <alignment/>
      <protection/>
    </xf>
    <xf numFmtId="37" fontId="1" fillId="0" borderId="0" xfId="0" applyNumberFormat="1" applyFont="1" applyFill="1" applyBorder="1" applyAlignment="1" applyProtection="1">
      <alignment/>
      <protection/>
    </xf>
    <xf numFmtId="5" fontId="1" fillId="0" borderId="6" xfId="0" applyNumberFormat="1" applyFont="1" applyBorder="1" applyAlignment="1" applyProtection="1">
      <alignment/>
      <protection/>
    </xf>
    <xf numFmtId="10" fontId="0" fillId="0" borderId="0" xfId="19" applyNumberFormat="1" applyAlignment="1">
      <alignment/>
    </xf>
    <xf numFmtId="37" fontId="1" fillId="0" borderId="0" xfId="0" applyNumberFormat="1" applyFont="1" applyAlignment="1" applyProtection="1">
      <alignment horizontal="centerContinuous"/>
      <protection/>
    </xf>
    <xf numFmtId="0" fontId="10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172" fontId="1" fillId="0" borderId="0" xfId="15" applyNumberFormat="1" applyFont="1" applyAlignment="1" applyProtection="1">
      <alignment/>
      <protection/>
    </xf>
    <xf numFmtId="172" fontId="0" fillId="0" borderId="0" xfId="0" applyNumberFormat="1" applyAlignment="1">
      <alignment/>
    </xf>
    <xf numFmtId="44" fontId="1" fillId="0" borderId="0" xfId="17" applyFont="1" applyAlignment="1" applyProtection="1">
      <alignment/>
      <protection/>
    </xf>
    <xf numFmtId="44" fontId="0" fillId="0" borderId="0" xfId="0" applyNumberFormat="1" applyAlignment="1">
      <alignment/>
    </xf>
    <xf numFmtId="44" fontId="0" fillId="0" borderId="0" xfId="17" applyAlignment="1">
      <alignment/>
    </xf>
    <xf numFmtId="165" fontId="1" fillId="0" borderId="0" xfId="17" applyNumberFormat="1" applyFont="1" applyAlignment="1" applyProtection="1">
      <alignment/>
      <protection/>
    </xf>
    <xf numFmtId="165" fontId="0" fillId="0" borderId="0" xfId="0" applyNumberFormat="1" applyAlignment="1">
      <alignment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5" fontId="0" fillId="0" borderId="0" xfId="0" applyNumberFormat="1" applyFill="1" applyBorder="1" applyAlignment="1">
      <alignment/>
    </xf>
    <xf numFmtId="172" fontId="1" fillId="0" borderId="0" xfId="15" applyNumberFormat="1" applyFont="1" applyBorder="1" applyAlignment="1" applyProtection="1">
      <alignment/>
      <protection/>
    </xf>
    <xf numFmtId="172" fontId="0" fillId="0" borderId="0" xfId="15" applyNumberFormat="1" applyAlignment="1">
      <alignment/>
    </xf>
    <xf numFmtId="0" fontId="1" fillId="0" borderId="0" xfId="0" applyFont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2" fillId="0" borderId="0" xfId="0" applyFont="1" applyAlignment="1" applyProtection="1">
      <alignment horizontal="center" wrapText="1"/>
      <protection/>
    </xf>
    <xf numFmtId="10" fontId="12" fillId="0" borderId="0" xfId="19" applyNumberFormat="1" applyFont="1" applyAlignment="1" applyProtection="1">
      <alignment horizontal="center"/>
      <protection/>
    </xf>
    <xf numFmtId="172" fontId="12" fillId="0" borderId="0" xfId="15" applyNumberFormat="1" applyFont="1" applyAlignment="1" applyProtection="1">
      <alignment horizontal="center"/>
      <protection/>
    </xf>
    <xf numFmtId="0" fontId="4" fillId="0" borderId="7" xfId="0" applyFont="1" applyBorder="1" applyAlignment="1" applyProtection="1">
      <alignment horizontal="center"/>
      <protection/>
    </xf>
    <xf numFmtId="0" fontId="4" fillId="0" borderId="8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5" fontId="4" fillId="0" borderId="3" xfId="0" applyNumberFormat="1" applyFont="1" applyBorder="1" applyAlignment="1" applyProtection="1">
      <alignment/>
      <protection/>
    </xf>
    <xf numFmtId="10" fontId="7" fillId="0" borderId="0" xfId="19" applyNumberFormat="1" applyFont="1" applyAlignment="1">
      <alignment/>
    </xf>
    <xf numFmtId="10" fontId="13" fillId="0" borderId="0" xfId="19" applyNumberFormat="1" applyFont="1" applyBorder="1" applyAlignment="1" applyProtection="1">
      <alignment horizontal="centerContinuous"/>
      <protection/>
    </xf>
    <xf numFmtId="10" fontId="13" fillId="0" borderId="0" xfId="19" applyNumberFormat="1" applyFont="1" applyAlignment="1" applyProtection="1">
      <alignment horizontal="center"/>
      <protection/>
    </xf>
    <xf numFmtId="10" fontId="13" fillId="0" borderId="0" xfId="19" applyNumberFormat="1" applyFont="1" applyAlignment="1" applyProtection="1">
      <alignment horizontal="centerContinuous"/>
      <protection/>
    </xf>
    <xf numFmtId="10" fontId="13" fillId="0" borderId="12" xfId="19" applyNumberFormat="1" applyFont="1" applyBorder="1" applyAlignment="1" applyProtection="1">
      <alignment horizontal="center"/>
      <protection/>
    </xf>
    <xf numFmtId="10" fontId="13" fillId="0" borderId="13" xfId="19" applyNumberFormat="1" applyFont="1" applyBorder="1" applyAlignment="1" applyProtection="1">
      <alignment/>
      <protection/>
    </xf>
    <xf numFmtId="10" fontId="13" fillId="0" borderId="10" xfId="19" applyNumberFormat="1" applyFont="1" applyBorder="1" applyAlignment="1" applyProtection="1">
      <alignment horizontal="center"/>
      <protection/>
    </xf>
    <xf numFmtId="10" fontId="13" fillId="0" borderId="11" xfId="19" applyNumberFormat="1" applyFont="1" applyBorder="1" applyAlignment="1" applyProtection="1">
      <alignment horizontal="center"/>
      <protection/>
    </xf>
    <xf numFmtId="10" fontId="13" fillId="0" borderId="0" xfId="19" applyNumberFormat="1" applyFont="1" applyAlignment="1" applyProtection="1">
      <alignment/>
      <protection/>
    </xf>
    <xf numFmtId="10" fontId="13" fillId="0" borderId="0" xfId="19" applyNumberFormat="1" applyFont="1" applyBorder="1" applyAlignment="1" applyProtection="1">
      <alignment/>
      <protection/>
    </xf>
    <xf numFmtId="10" fontId="13" fillId="0" borderId="0" xfId="19" applyNumberFormat="1" applyFont="1" applyFill="1" applyBorder="1" applyAlignment="1" applyProtection="1">
      <alignment/>
      <protection/>
    </xf>
    <xf numFmtId="10" fontId="13" fillId="0" borderId="0" xfId="19" applyNumberFormat="1" applyFont="1" applyBorder="1" applyAlignment="1" applyProtection="1">
      <alignment horizontal="center"/>
      <protection/>
    </xf>
    <xf numFmtId="10" fontId="7" fillId="0" borderId="0" xfId="19" applyNumberFormat="1" applyFont="1" applyAlignment="1" applyProtection="1">
      <alignment/>
      <protection/>
    </xf>
    <xf numFmtId="10" fontId="7" fillId="0" borderId="0" xfId="19" applyNumberFormat="1" applyFont="1" applyBorder="1" applyAlignment="1">
      <alignment/>
    </xf>
    <xf numFmtId="10" fontId="14" fillId="0" borderId="0" xfId="19" applyNumberFormat="1" applyFont="1" applyAlignment="1" applyProtection="1">
      <alignment horizontal="center"/>
      <protection/>
    </xf>
    <xf numFmtId="10" fontId="13" fillId="0" borderId="6" xfId="19" applyNumberFormat="1" applyFont="1" applyFill="1" applyBorder="1" applyAlignment="1" applyProtection="1">
      <alignment/>
      <protection/>
    </xf>
    <xf numFmtId="10" fontId="13" fillId="0" borderId="6" xfId="19" applyNumberFormat="1" applyFont="1" applyBorder="1" applyAlignment="1" applyProtection="1">
      <alignment/>
      <protection/>
    </xf>
    <xf numFmtId="37" fontId="0" fillId="0" borderId="3" xfId="0" applyNumberFormat="1" applyBorder="1" applyAlignment="1">
      <alignment/>
    </xf>
    <xf numFmtId="0" fontId="1" fillId="0" borderId="9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/>
      <protection/>
    </xf>
    <xf numFmtId="0" fontId="7" fillId="0" borderId="0" xfId="0" applyFont="1" applyAlignment="1">
      <alignment/>
    </xf>
    <xf numFmtId="10" fontId="12" fillId="0" borderId="0" xfId="19" applyNumberFormat="1" applyFont="1" applyAlignment="1" applyProtection="1">
      <alignment/>
      <protection/>
    </xf>
    <xf numFmtId="5" fontId="12" fillId="0" borderId="0" xfId="0" applyNumberFormat="1" applyFont="1" applyBorder="1" applyAlignment="1" applyProtection="1">
      <alignment/>
      <protection/>
    </xf>
    <xf numFmtId="10" fontId="7" fillId="0" borderId="0" xfId="19" applyNumberFormat="1" applyFont="1" applyBorder="1" applyAlignment="1">
      <alignment/>
    </xf>
    <xf numFmtId="37" fontId="7" fillId="0" borderId="0" xfId="0" applyNumberFormat="1" applyFont="1" applyAlignment="1">
      <alignment/>
    </xf>
    <xf numFmtId="10" fontId="7" fillId="0" borderId="0" xfId="19" applyNumberFormat="1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1"/>
  <sheetViews>
    <sheetView zoomScale="75" zoomScaleNormal="75" workbookViewId="0" topLeftCell="A1">
      <selection activeCell="J10" sqref="J10"/>
    </sheetView>
  </sheetViews>
  <sheetFormatPr defaultColWidth="9.140625" defaultRowHeight="12.75"/>
  <cols>
    <col min="1" max="1" width="42.00390625" style="0" bestFit="1" customWidth="1"/>
    <col min="2" max="2" width="15.140625" style="0" bestFit="1" customWidth="1"/>
    <col min="3" max="3" width="11.57421875" style="0" bestFit="1" customWidth="1"/>
    <col min="4" max="4" width="2.00390625" style="0" customWidth="1"/>
    <col min="5" max="5" width="17.140625" style="0" bestFit="1" customWidth="1"/>
    <col min="6" max="6" width="11.57421875" style="0" bestFit="1" customWidth="1"/>
    <col min="7" max="7" width="2.57421875" style="0" customWidth="1"/>
    <col min="8" max="8" width="12.00390625" style="0" bestFit="1" customWidth="1"/>
    <col min="9" max="9" width="12.7109375" style="0" bestFit="1" customWidth="1"/>
    <col min="10" max="16384" width="8.7109375" style="0" customWidth="1"/>
  </cols>
  <sheetData>
    <row r="1" ht="15.75">
      <c r="I1" s="168" t="s">
        <v>109</v>
      </c>
    </row>
    <row r="2" spans="1:9" ht="15.75">
      <c r="A2" s="134"/>
      <c r="B2" s="134"/>
      <c r="C2" s="134"/>
      <c r="D2" s="11"/>
      <c r="E2" s="11"/>
      <c r="F2" s="11"/>
      <c r="G2" s="11"/>
      <c r="H2" s="11"/>
      <c r="I2" s="169" t="s">
        <v>110</v>
      </c>
    </row>
    <row r="3" spans="1:9" ht="14.25">
      <c r="A3" s="134"/>
      <c r="B3" s="134"/>
      <c r="C3" s="134"/>
      <c r="D3" s="11"/>
      <c r="E3" s="11"/>
      <c r="F3" s="11"/>
      <c r="G3" s="11"/>
      <c r="H3" s="11"/>
      <c r="I3" s="11"/>
    </row>
    <row r="4" spans="1:9" ht="15">
      <c r="A4" s="211" t="s">
        <v>32</v>
      </c>
      <c r="B4" s="211"/>
      <c r="C4" s="211"/>
      <c r="D4" s="211"/>
      <c r="E4" s="211"/>
      <c r="F4" s="211"/>
      <c r="G4" s="211"/>
      <c r="H4" s="211"/>
      <c r="I4" s="211"/>
    </row>
    <row r="5" spans="1:9" ht="14.25">
      <c r="A5" s="212" t="s">
        <v>22</v>
      </c>
      <c r="B5" s="212"/>
      <c r="C5" s="212"/>
      <c r="D5" s="212"/>
      <c r="E5" s="212"/>
      <c r="F5" s="212"/>
      <c r="G5" s="212"/>
      <c r="H5" s="212"/>
      <c r="I5" s="212"/>
    </row>
    <row r="6" spans="1:9" ht="14.25">
      <c r="A6" s="212" t="s">
        <v>20</v>
      </c>
      <c r="B6" s="212"/>
      <c r="C6" s="212"/>
      <c r="D6" s="212"/>
      <c r="E6" s="212"/>
      <c r="F6" s="212"/>
      <c r="G6" s="212"/>
      <c r="H6" s="212"/>
      <c r="I6" s="212"/>
    </row>
    <row r="7" spans="1:9" ht="14.25">
      <c r="A7" s="133"/>
      <c r="B7" s="133"/>
      <c r="C7" s="133"/>
      <c r="D7" s="133"/>
      <c r="E7" s="133"/>
      <c r="F7" s="133"/>
      <c r="G7" s="133"/>
      <c r="H7" s="133"/>
      <c r="I7" s="133"/>
    </row>
    <row r="8" spans="1:9" ht="14.25">
      <c r="A8" s="133"/>
      <c r="B8" s="133"/>
      <c r="C8" s="133"/>
      <c r="D8" s="133"/>
      <c r="E8" s="133"/>
      <c r="F8" s="133"/>
      <c r="G8" s="133"/>
      <c r="H8" s="133"/>
      <c r="I8" s="133"/>
    </row>
    <row r="9" spans="1:9" ht="14.25">
      <c r="A9" s="133"/>
      <c r="B9" s="133"/>
      <c r="C9" s="133"/>
      <c r="D9" s="133"/>
      <c r="E9" s="133"/>
      <c r="F9" s="133"/>
      <c r="G9" s="133"/>
      <c r="H9" s="133"/>
      <c r="I9" s="133"/>
    </row>
    <row r="10" spans="1:9" s="167" customFormat="1" ht="28.5">
      <c r="A10" s="166"/>
      <c r="B10" s="166" t="s">
        <v>108</v>
      </c>
      <c r="C10" s="170" t="s">
        <v>111</v>
      </c>
      <c r="D10" s="166"/>
      <c r="E10" s="166" t="s">
        <v>90</v>
      </c>
      <c r="F10" s="170" t="s">
        <v>111</v>
      </c>
      <c r="G10" s="166"/>
      <c r="H10" s="166" t="s">
        <v>2</v>
      </c>
      <c r="I10" s="166" t="s">
        <v>3</v>
      </c>
    </row>
    <row r="11" spans="1:9" ht="14.25">
      <c r="A11" s="133" t="s">
        <v>91</v>
      </c>
      <c r="B11" s="135">
        <v>45915768.5484</v>
      </c>
      <c r="C11" s="171">
        <f>B11/$B$25</f>
        <v>0.6376762598157971</v>
      </c>
      <c r="D11" s="135"/>
      <c r="E11" s="135">
        <v>48244927.69153613</v>
      </c>
      <c r="F11" s="171">
        <f>E11/$E$25</f>
        <v>0.637140601055229</v>
      </c>
      <c r="G11" s="135"/>
      <c r="H11" s="135">
        <f aca="true" t="shared" si="0" ref="H11:H23">E11-B11</f>
        <v>2329159.143136129</v>
      </c>
      <c r="I11" s="136">
        <f aca="true" t="shared" si="1" ref="I11:I23">H11/B11</f>
        <v>0.05072678116409949</v>
      </c>
    </row>
    <row r="12" spans="1:9" ht="14.25">
      <c r="A12" s="133" t="s">
        <v>92</v>
      </c>
      <c r="B12" s="135">
        <v>3784678.92095</v>
      </c>
      <c r="C12" s="171">
        <f aca="true" t="shared" si="2" ref="C12:C23">B12/$B$25</f>
        <v>0.05256146145895627</v>
      </c>
      <c r="D12" s="135"/>
      <c r="E12" s="135">
        <v>3955784.258294192</v>
      </c>
      <c r="F12" s="171">
        <f aca="true" t="shared" si="3" ref="F12:F23">E12/$E$25</f>
        <v>0.05224156985142587</v>
      </c>
      <c r="G12" s="135"/>
      <c r="H12" s="135">
        <f t="shared" si="0"/>
        <v>171105.33734419197</v>
      </c>
      <c r="I12" s="136">
        <f t="shared" si="1"/>
        <v>0.04521000087934605</v>
      </c>
    </row>
    <row r="13" spans="1:9" ht="14.25">
      <c r="A13" s="133" t="s">
        <v>93</v>
      </c>
      <c r="B13" s="135">
        <v>195951.50828</v>
      </c>
      <c r="C13" s="171">
        <f t="shared" si="2"/>
        <v>0.0027213662943165262</v>
      </c>
      <c r="D13" s="135"/>
      <c r="E13" s="135">
        <v>205763.4305861397</v>
      </c>
      <c r="F13" s="171">
        <f t="shared" si="3"/>
        <v>0.002717389000498773</v>
      </c>
      <c r="G13" s="135"/>
      <c r="H13" s="135">
        <f t="shared" si="0"/>
        <v>9811.922306139691</v>
      </c>
      <c r="I13" s="136">
        <f t="shared" si="1"/>
        <v>0.050073216543550104</v>
      </c>
    </row>
    <row r="14" spans="1:9" ht="14.25">
      <c r="A14" s="133" t="s">
        <v>94</v>
      </c>
      <c r="B14" s="135">
        <v>1825505.1066</v>
      </c>
      <c r="C14" s="171">
        <f t="shared" si="2"/>
        <v>0.025352538037651775</v>
      </c>
      <c r="D14" s="135"/>
      <c r="E14" s="135">
        <v>1924319.843533061</v>
      </c>
      <c r="F14" s="171">
        <f t="shared" si="3"/>
        <v>0.025413289238824032</v>
      </c>
      <c r="G14" s="135"/>
      <c r="H14" s="135">
        <f t="shared" si="0"/>
        <v>98814.73693306092</v>
      </c>
      <c r="I14" s="136">
        <f t="shared" si="1"/>
        <v>0.05413007971098103</v>
      </c>
    </row>
    <row r="15" spans="1:9" ht="14.25">
      <c r="A15" s="133" t="s">
        <v>95</v>
      </c>
      <c r="B15" s="135">
        <v>5036410.19078</v>
      </c>
      <c r="C15" s="171">
        <f t="shared" si="2"/>
        <v>0.06994545261655363</v>
      </c>
      <c r="D15" s="135"/>
      <c r="E15" s="135">
        <v>5275478.934790736</v>
      </c>
      <c r="F15" s="171">
        <f t="shared" si="3"/>
        <v>0.06966995247370733</v>
      </c>
      <c r="G15" s="135"/>
      <c r="H15" s="135">
        <f t="shared" si="0"/>
        <v>239068.74401073623</v>
      </c>
      <c r="I15" s="136">
        <f t="shared" si="1"/>
        <v>0.04746808440035166</v>
      </c>
    </row>
    <row r="16" spans="1:9" ht="14.25">
      <c r="A16" s="133" t="s">
        <v>96</v>
      </c>
      <c r="B16" s="135">
        <v>4985910.14466</v>
      </c>
      <c r="C16" s="171">
        <f t="shared" si="2"/>
        <v>0.06924411010289447</v>
      </c>
      <c r="D16" s="135"/>
      <c r="E16" s="135">
        <v>5248935.647734836</v>
      </c>
      <c r="F16" s="171">
        <f t="shared" si="3"/>
        <v>0.0693194118743534</v>
      </c>
      <c r="G16" s="135"/>
      <c r="H16" s="135">
        <f t="shared" si="0"/>
        <v>263025.503074836</v>
      </c>
      <c r="I16" s="136">
        <f t="shared" si="1"/>
        <v>0.052753759182070516</v>
      </c>
    </row>
    <row r="17" spans="1:9" ht="14.25">
      <c r="A17" s="133" t="s">
        <v>97</v>
      </c>
      <c r="B17" s="135">
        <v>23618.393829999997</v>
      </c>
      <c r="C17" s="171">
        <f t="shared" si="2"/>
        <v>0.00032801125880088785</v>
      </c>
      <c r="D17" s="135"/>
      <c r="E17" s="135">
        <v>24616.011830610983</v>
      </c>
      <c r="F17" s="171">
        <f t="shared" si="3"/>
        <v>0.0003250882802357193</v>
      </c>
      <c r="G17" s="135"/>
      <c r="H17" s="135">
        <f t="shared" si="0"/>
        <v>997.6180006109862</v>
      </c>
      <c r="I17" s="136">
        <f t="shared" si="1"/>
        <v>0.04223902809783007</v>
      </c>
    </row>
    <row r="18" spans="1:9" ht="14.25">
      <c r="A18" s="133" t="s">
        <v>98</v>
      </c>
      <c r="B18" s="135">
        <v>3448686.4402</v>
      </c>
      <c r="C18" s="171">
        <f t="shared" si="2"/>
        <v>0.0478952120369294</v>
      </c>
      <c r="D18" s="135"/>
      <c r="E18" s="135">
        <v>3649277.9590262817</v>
      </c>
      <c r="F18" s="171">
        <f t="shared" si="3"/>
        <v>0.04819373276083301</v>
      </c>
      <c r="G18" s="135"/>
      <c r="H18" s="135">
        <f t="shared" si="0"/>
        <v>200591.51882628165</v>
      </c>
      <c r="I18" s="136">
        <f t="shared" si="1"/>
        <v>0.058164614935142876</v>
      </c>
    </row>
    <row r="19" spans="1:9" s="139" customFormat="1" ht="14.25">
      <c r="A19" s="137" t="s">
        <v>99</v>
      </c>
      <c r="B19" s="135">
        <v>2590202.0922</v>
      </c>
      <c r="C19" s="171">
        <f t="shared" si="2"/>
        <v>0.03597261756775504</v>
      </c>
      <c r="D19" s="138"/>
      <c r="E19" s="135">
        <v>2748749.4922</v>
      </c>
      <c r="F19" s="171">
        <f t="shared" si="3"/>
        <v>0.036301016239636955</v>
      </c>
      <c r="G19" s="138"/>
      <c r="H19" s="135">
        <f t="shared" si="0"/>
        <v>158547.40000000037</v>
      </c>
      <c r="I19" s="136">
        <f t="shared" si="1"/>
        <v>0.06121043623485665</v>
      </c>
    </row>
    <row r="20" spans="1:9" s="139" customFormat="1" ht="14.25">
      <c r="A20" s="137" t="s">
        <v>100</v>
      </c>
      <c r="B20" s="135">
        <v>180158.05418</v>
      </c>
      <c r="C20" s="171">
        <f t="shared" si="2"/>
        <v>0.0025020274689314197</v>
      </c>
      <c r="D20" s="138"/>
      <c r="E20" s="135">
        <v>190866.31928396664</v>
      </c>
      <c r="F20" s="171">
        <f t="shared" si="3"/>
        <v>0.0025206521640433557</v>
      </c>
      <c r="G20" s="138"/>
      <c r="H20" s="135">
        <f t="shared" si="0"/>
        <v>10708.265103966638</v>
      </c>
      <c r="I20" s="136">
        <f t="shared" si="1"/>
        <v>0.059438170292779514</v>
      </c>
    </row>
    <row r="21" spans="1:9" s="139" customFormat="1" ht="14.25">
      <c r="A21" s="137" t="s">
        <v>101</v>
      </c>
      <c r="B21" s="135">
        <v>948109.61952</v>
      </c>
      <c r="C21" s="171">
        <f t="shared" si="2"/>
        <v>0.013167306465394223</v>
      </c>
      <c r="D21" s="138"/>
      <c r="E21" s="135">
        <v>1008696.6971815199</v>
      </c>
      <c r="F21" s="171">
        <f t="shared" si="3"/>
        <v>0.013321226721154504</v>
      </c>
      <c r="G21" s="138"/>
      <c r="H21" s="135">
        <f t="shared" si="0"/>
        <v>60587.07766151999</v>
      </c>
      <c r="I21" s="136">
        <f t="shared" si="1"/>
        <v>0.06390303021310283</v>
      </c>
    </row>
    <row r="22" spans="1:9" s="139" customFormat="1" ht="14.25">
      <c r="A22" s="137" t="s">
        <v>102</v>
      </c>
      <c r="B22" s="135">
        <v>2041725.64282</v>
      </c>
      <c r="C22" s="171">
        <f t="shared" si="2"/>
        <v>0.02835539973835046</v>
      </c>
      <c r="D22" s="138"/>
      <c r="E22" s="135">
        <v>2181901.94282</v>
      </c>
      <c r="F22" s="171">
        <f t="shared" si="3"/>
        <v>0.02881501500386316</v>
      </c>
      <c r="G22" s="138"/>
      <c r="H22" s="135">
        <f t="shared" si="0"/>
        <v>140176.30000000005</v>
      </c>
      <c r="I22" s="136">
        <f t="shared" si="1"/>
        <v>0.06865579638133491</v>
      </c>
    </row>
    <row r="23" spans="1:9" s="139" customFormat="1" ht="14.25">
      <c r="A23" s="137" t="s">
        <v>103</v>
      </c>
      <c r="B23" s="140">
        <v>1028101.99</v>
      </c>
      <c r="C23" s="171">
        <f t="shared" si="2"/>
        <v>0.014278237137668978</v>
      </c>
      <c r="D23" s="141"/>
      <c r="E23" s="140">
        <v>1061688.424397093</v>
      </c>
      <c r="F23" s="171">
        <f t="shared" si="3"/>
        <v>0.014021055336194759</v>
      </c>
      <c r="G23" s="141"/>
      <c r="H23" s="140">
        <f t="shared" si="0"/>
        <v>33586.43439709302</v>
      </c>
      <c r="I23" s="142">
        <f t="shared" si="1"/>
        <v>0.03266838769283291</v>
      </c>
    </row>
    <row r="24" spans="1:9" ht="14.25">
      <c r="A24" s="133"/>
      <c r="B24" s="135"/>
      <c r="C24" s="172"/>
      <c r="D24" s="135"/>
      <c r="E24" s="135"/>
      <c r="F24" s="172"/>
      <c r="G24" s="135"/>
      <c r="H24" s="135"/>
      <c r="I24" s="136"/>
    </row>
    <row r="25" spans="1:9" ht="14.25">
      <c r="A25" s="133"/>
      <c r="B25" s="135">
        <f>SUM(B11:B24)</f>
        <v>72004826.65241998</v>
      </c>
      <c r="C25" s="171">
        <f>SUM(C11:C24)</f>
        <v>1.0000000000000002</v>
      </c>
      <c r="D25" s="135"/>
      <c r="E25" s="135">
        <f>SUM(E11:E24)</f>
        <v>75721006.65321457</v>
      </c>
      <c r="F25" s="171">
        <f>SUM(F11:F24)</f>
        <v>1</v>
      </c>
      <c r="G25" s="135"/>
      <c r="H25" s="135">
        <f>SUM(H11:H24)</f>
        <v>3716180.0007945662</v>
      </c>
      <c r="I25" s="136">
        <f>H25/B25</f>
        <v>0.05161015134073197</v>
      </c>
    </row>
    <row r="26" spans="1:9" ht="14.25" hidden="1">
      <c r="A26" s="133"/>
      <c r="B26" s="135"/>
      <c r="C26" s="135"/>
      <c r="D26" s="135"/>
      <c r="E26" s="135"/>
      <c r="F26" s="135"/>
      <c r="G26" s="135"/>
      <c r="H26" s="135"/>
      <c r="I26" s="133"/>
    </row>
    <row r="27" spans="1:9" ht="14.25" hidden="1">
      <c r="A27" s="133"/>
      <c r="B27" s="135"/>
      <c r="C27" s="135"/>
      <c r="D27" s="135"/>
      <c r="E27" s="135"/>
      <c r="F27" s="135"/>
      <c r="G27" s="135"/>
      <c r="H27" s="135"/>
      <c r="I27" s="133"/>
    </row>
    <row r="28" spans="1:3" ht="14.25" hidden="1">
      <c r="A28" s="1"/>
      <c r="B28" s="1"/>
      <c r="C28" s="1"/>
    </row>
    <row r="29" spans="1:9" ht="14.25" hidden="1">
      <c r="A29" s="212" t="s">
        <v>71</v>
      </c>
      <c r="B29" s="212"/>
      <c r="C29" s="212"/>
      <c r="D29" s="212"/>
      <c r="E29" s="212"/>
      <c r="F29" s="212"/>
      <c r="G29" s="212"/>
      <c r="H29" s="212"/>
      <c r="I29" s="212"/>
    </row>
    <row r="30" spans="1:9" ht="14.25" hidden="1">
      <c r="A30" s="212" t="s">
        <v>33</v>
      </c>
      <c r="B30" s="212"/>
      <c r="C30" s="212"/>
      <c r="D30" s="212"/>
      <c r="E30" s="212"/>
      <c r="F30" s="212"/>
      <c r="G30" s="212"/>
      <c r="H30" s="212"/>
      <c r="I30" s="212"/>
    </row>
    <row r="31" spans="1:9" ht="14.25" hidden="1">
      <c r="A31" s="212" t="s">
        <v>72</v>
      </c>
      <c r="B31" s="212"/>
      <c r="C31" s="212"/>
      <c r="D31" s="212"/>
      <c r="E31" s="212"/>
      <c r="F31" s="212"/>
      <c r="G31" s="212"/>
      <c r="H31" s="212"/>
      <c r="I31" s="212"/>
    </row>
    <row r="32" spans="1:3" ht="14.25" hidden="1">
      <c r="A32" s="1"/>
      <c r="B32" s="1"/>
      <c r="C32" s="1"/>
    </row>
    <row r="33" spans="2:9" ht="14.25" customHeight="1" hidden="1">
      <c r="B33" s="13"/>
      <c r="C33" s="13"/>
      <c r="H33" s="5" t="s">
        <v>2</v>
      </c>
      <c r="I33" s="6" t="s">
        <v>3</v>
      </c>
    </row>
    <row r="34" spans="1:3" ht="14.25" hidden="1">
      <c r="A34" s="2"/>
      <c r="B34" s="12"/>
      <c r="C34" s="12"/>
    </row>
    <row r="35" spans="1:3" ht="14.25" hidden="1">
      <c r="A35" s="2"/>
      <c r="B35" s="13"/>
      <c r="C35" s="13"/>
    </row>
    <row r="36" spans="1:3" ht="14.25" hidden="1">
      <c r="A36" s="3"/>
      <c r="B36" s="13"/>
      <c r="C36" s="13"/>
    </row>
    <row r="37" ht="12.75" hidden="1"/>
    <row r="38" spans="1:3" ht="14.25" hidden="1">
      <c r="A38" s="2"/>
      <c r="B38" s="143"/>
      <c r="C38" s="143"/>
    </row>
    <row r="39" spans="1:8" ht="14.25" hidden="1">
      <c r="A39" s="2" t="s">
        <v>21</v>
      </c>
      <c r="B39" s="144"/>
      <c r="C39" s="144"/>
      <c r="H39" s="145" t="e">
        <f>#REF!-#REF!</f>
        <v>#REF!</v>
      </c>
    </row>
    <row r="40" spans="1:3" ht="14.25" hidden="1">
      <c r="A40" s="2"/>
      <c r="B40" s="143"/>
      <c r="C40" s="143"/>
    </row>
    <row r="41" spans="1:8" ht="14.25" hidden="1">
      <c r="A41" s="2" t="s">
        <v>14</v>
      </c>
      <c r="B41" s="14"/>
      <c r="C41" s="14"/>
      <c r="D41" s="11"/>
      <c r="H41" s="17" t="e">
        <f>#REF!-#REF!</f>
        <v>#REF!</v>
      </c>
    </row>
    <row r="42" spans="1:3" ht="14.25" hidden="1">
      <c r="A42" s="2"/>
      <c r="B42" s="4"/>
      <c r="C42" s="4"/>
    </row>
    <row r="43" spans="1:8" ht="14.25" hidden="1">
      <c r="A43" s="2" t="s">
        <v>15</v>
      </c>
      <c r="B43" s="146"/>
      <c r="C43" s="146"/>
      <c r="E43" s="147"/>
      <c r="F43" s="147"/>
      <c r="G43" s="147"/>
      <c r="H43" s="147" t="e">
        <f>H39+H41</f>
        <v>#REF!</v>
      </c>
    </row>
    <row r="44" spans="1:3" ht="14.25" hidden="1">
      <c r="A44" s="2"/>
      <c r="B44" s="2"/>
      <c r="C44" s="2"/>
    </row>
    <row r="45" spans="1:8" ht="14.25" hidden="1">
      <c r="A45" s="2" t="s">
        <v>16</v>
      </c>
      <c r="B45" s="4"/>
      <c r="C45" s="4"/>
      <c r="H45">
        <v>0</v>
      </c>
    </row>
    <row r="46" spans="1:8" ht="14.25" hidden="1">
      <c r="A46" s="2" t="s">
        <v>17</v>
      </c>
      <c r="B46" s="148"/>
      <c r="C46" s="148"/>
      <c r="H46">
        <v>0</v>
      </c>
    </row>
    <row r="47" spans="1:3" ht="14.25" hidden="1">
      <c r="A47" s="2"/>
      <c r="B47" s="2"/>
      <c r="C47" s="2"/>
    </row>
    <row r="48" spans="1:9" ht="15" hidden="1" thickBot="1">
      <c r="A48" s="2" t="s">
        <v>18</v>
      </c>
      <c r="B48" s="15"/>
      <c r="C48" s="15"/>
      <c r="E48" s="149"/>
      <c r="F48" s="149"/>
      <c r="G48" s="149"/>
      <c r="H48" s="149" t="e">
        <f>SUM(H43:H46)</f>
        <v>#REF!</v>
      </c>
      <c r="I48" s="150" t="e">
        <f>H48/#REF!</f>
        <v>#REF!</v>
      </c>
    </row>
    <row r="49" spans="1:3" ht="14.25" hidden="1">
      <c r="A49" s="2"/>
      <c r="B49" s="2"/>
      <c r="C49" s="2"/>
    </row>
    <row r="50" spans="1:9" ht="14.25" hidden="1">
      <c r="A50" s="2" t="s">
        <v>19</v>
      </c>
      <c r="B50" s="8"/>
      <c r="C50" s="8"/>
      <c r="H50" s="8" t="e">
        <f>#REF!-#REF!</f>
        <v>#REF!</v>
      </c>
      <c r="I50" s="150" t="e">
        <f>H50/#REF!</f>
        <v>#REF!</v>
      </c>
    </row>
    <row r="51" spans="1:9" ht="14.25" hidden="1">
      <c r="A51" s="2"/>
      <c r="B51" s="8"/>
      <c r="C51" s="8"/>
      <c r="H51" s="8"/>
      <c r="I51" s="150"/>
    </row>
    <row r="52" spans="1:9" ht="15" hidden="1">
      <c r="A52" s="211" t="s">
        <v>32</v>
      </c>
      <c r="B52" s="211"/>
      <c r="C52" s="211"/>
      <c r="D52" s="211"/>
      <c r="E52" s="211"/>
      <c r="F52" s="211"/>
      <c r="G52" s="211"/>
      <c r="H52" s="211"/>
      <c r="I52" s="211"/>
    </row>
    <row r="53" spans="1:9" ht="14.25" hidden="1">
      <c r="A53" s="212" t="s">
        <v>22</v>
      </c>
      <c r="B53" s="212"/>
      <c r="C53" s="212"/>
      <c r="D53" s="212"/>
      <c r="E53" s="212"/>
      <c r="F53" s="212"/>
      <c r="G53" s="212"/>
      <c r="H53" s="212"/>
      <c r="I53" s="212"/>
    </row>
    <row r="54" spans="1:9" ht="14.25" hidden="1">
      <c r="A54" s="212" t="s">
        <v>20</v>
      </c>
      <c r="B54" s="212"/>
      <c r="C54" s="212"/>
      <c r="D54" s="212"/>
      <c r="E54" s="212"/>
      <c r="F54" s="212"/>
      <c r="G54" s="212"/>
      <c r="H54" s="212"/>
      <c r="I54" s="212"/>
    </row>
    <row r="55" spans="1:3" ht="14.25" hidden="1">
      <c r="A55" s="151"/>
      <c r="B55" s="1"/>
      <c r="C55" s="1"/>
    </row>
    <row r="56" spans="1:9" ht="14.25" hidden="1">
      <c r="A56" s="212" t="s">
        <v>73</v>
      </c>
      <c r="B56" s="212"/>
      <c r="C56" s="212"/>
      <c r="D56" s="212"/>
      <c r="E56" s="212"/>
      <c r="F56" s="212"/>
      <c r="G56" s="212"/>
      <c r="H56" s="212"/>
      <c r="I56" s="212"/>
    </row>
    <row r="57" spans="1:9" ht="14.25" hidden="1">
      <c r="A57" s="212" t="s">
        <v>74</v>
      </c>
      <c r="B57" s="212"/>
      <c r="C57" s="212"/>
      <c r="D57" s="212"/>
      <c r="E57" s="212"/>
      <c r="F57" s="212"/>
      <c r="G57" s="212"/>
      <c r="H57" s="212"/>
      <c r="I57" s="212"/>
    </row>
    <row r="58" spans="1:9" ht="14.25" hidden="1">
      <c r="A58" s="212" t="s">
        <v>24</v>
      </c>
      <c r="B58" s="212"/>
      <c r="C58" s="212"/>
      <c r="D58" s="212"/>
      <c r="E58" s="212"/>
      <c r="F58" s="212"/>
      <c r="G58" s="212"/>
      <c r="H58" s="212"/>
      <c r="I58" s="212"/>
    </row>
    <row r="59" spans="1:3" ht="14.25" hidden="1">
      <c r="A59" s="1"/>
      <c r="B59" s="1"/>
      <c r="C59" s="1"/>
    </row>
    <row r="60" spans="2:9" ht="14.25" customHeight="1" hidden="1">
      <c r="B60" s="13"/>
      <c r="C60" s="13"/>
      <c r="H60" s="5" t="s">
        <v>2</v>
      </c>
      <c r="I60" s="6" t="s">
        <v>3</v>
      </c>
    </row>
    <row r="61" spans="1:3" ht="14.25" hidden="1">
      <c r="A61" s="2"/>
      <c r="B61" s="12"/>
      <c r="C61" s="12"/>
    </row>
    <row r="62" spans="1:3" ht="14.25" hidden="1">
      <c r="A62" s="2"/>
      <c r="B62" s="13"/>
      <c r="C62" s="13"/>
    </row>
    <row r="63" spans="1:3" ht="14.25" hidden="1">
      <c r="A63" s="3"/>
      <c r="B63" s="13"/>
      <c r="C63" s="13"/>
    </row>
    <row r="64" ht="12.75" hidden="1"/>
    <row r="65" spans="1:3" ht="14.25" hidden="1">
      <c r="A65" s="2"/>
      <c r="B65" s="143"/>
      <c r="C65" s="143"/>
    </row>
    <row r="66" spans="1:8" ht="14.25" hidden="1">
      <c r="A66" s="2" t="s">
        <v>21</v>
      </c>
      <c r="B66" s="144"/>
      <c r="C66" s="144"/>
      <c r="H66" s="145" t="e">
        <f>#REF!-#REF!</f>
        <v>#REF!</v>
      </c>
    </row>
    <row r="67" spans="1:3" ht="14.25" hidden="1">
      <c r="A67" s="2"/>
      <c r="B67" s="143"/>
      <c r="C67" s="143"/>
    </row>
    <row r="68" spans="1:8" ht="14.25" hidden="1">
      <c r="A68" s="2" t="s">
        <v>14</v>
      </c>
      <c r="B68" s="14"/>
      <c r="C68" s="14"/>
      <c r="D68" s="11"/>
      <c r="H68" s="17" t="e">
        <f>#REF!-#REF!</f>
        <v>#REF!</v>
      </c>
    </row>
    <row r="69" spans="1:7" ht="14.25" hidden="1">
      <c r="A69" s="2"/>
      <c r="B69" s="4"/>
      <c r="C69" s="4"/>
      <c r="E69" s="11"/>
      <c r="F69" s="11"/>
      <c r="G69" s="11"/>
    </row>
    <row r="70" spans="1:8" ht="14.25" hidden="1">
      <c r="A70" s="2" t="s">
        <v>15</v>
      </c>
      <c r="B70" s="146"/>
      <c r="C70" s="146"/>
      <c r="E70" s="14"/>
      <c r="F70" s="14"/>
      <c r="G70" s="14"/>
      <c r="H70" s="147" t="e">
        <f>H66+H68</f>
        <v>#REF!</v>
      </c>
    </row>
    <row r="71" spans="1:3" ht="14.25" hidden="1">
      <c r="A71" s="2"/>
      <c r="B71" s="2"/>
      <c r="C71" s="2"/>
    </row>
    <row r="72" spans="1:8" ht="14.25" hidden="1">
      <c r="A72" s="2" t="s">
        <v>16</v>
      </c>
      <c r="B72" s="4"/>
      <c r="C72" s="4"/>
      <c r="H72">
        <v>0</v>
      </c>
    </row>
    <row r="73" spans="1:8" ht="14.25" hidden="1">
      <c r="A73" s="2" t="s">
        <v>17</v>
      </c>
      <c r="B73" s="148"/>
      <c r="C73" s="148"/>
      <c r="H73">
        <v>0</v>
      </c>
    </row>
    <row r="74" spans="1:3" ht="14.25" hidden="1">
      <c r="A74" s="2"/>
      <c r="B74" s="2"/>
      <c r="C74" s="2"/>
    </row>
    <row r="75" spans="1:9" ht="15" hidden="1" thickBot="1">
      <c r="A75" s="2" t="s">
        <v>18</v>
      </c>
      <c r="B75" s="15"/>
      <c r="C75" s="15"/>
      <c r="E75" s="15"/>
      <c r="F75" s="15"/>
      <c r="G75" s="15"/>
      <c r="H75" s="149" t="e">
        <f>SUM(H70:H73)</f>
        <v>#REF!</v>
      </c>
      <c r="I75" s="150" t="e">
        <f>H75/#REF!</f>
        <v>#REF!</v>
      </c>
    </row>
    <row r="76" spans="1:3" ht="14.25" hidden="1">
      <c r="A76" s="2"/>
      <c r="B76" s="2"/>
      <c r="C76" s="2"/>
    </row>
    <row r="77" spans="1:9" ht="14.25" hidden="1">
      <c r="A77" s="2" t="s">
        <v>19</v>
      </c>
      <c r="B77" s="8"/>
      <c r="C77" s="8"/>
      <c r="H77" s="8" t="e">
        <f>#REF!-#REF!</f>
        <v>#REF!</v>
      </c>
      <c r="I77" s="150" t="e">
        <f>H77/#REF!</f>
        <v>#REF!</v>
      </c>
    </row>
    <row r="78" spans="1:9" ht="14.25" hidden="1">
      <c r="A78" s="2"/>
      <c r="B78" s="8"/>
      <c r="C78" s="8"/>
      <c r="H78" s="8"/>
      <c r="I78" s="150"/>
    </row>
    <row r="79" spans="1:9" ht="15" hidden="1">
      <c r="A79" s="211" t="str">
        <f>A4</f>
        <v>Salt River Electric</v>
      </c>
      <c r="B79" s="211"/>
      <c r="C79" s="211"/>
      <c r="D79" s="211"/>
      <c r="E79" s="211"/>
      <c r="F79" s="211"/>
      <c r="G79" s="211"/>
      <c r="H79" s="211"/>
      <c r="I79" s="211"/>
    </row>
    <row r="80" spans="1:9" ht="14.25" hidden="1">
      <c r="A80" s="212" t="s">
        <v>22</v>
      </c>
      <c r="B80" s="212"/>
      <c r="C80" s="212"/>
      <c r="D80" s="212"/>
      <c r="E80" s="212"/>
      <c r="F80" s="212"/>
      <c r="G80" s="212"/>
      <c r="H80" s="212"/>
      <c r="I80" s="212"/>
    </row>
    <row r="81" spans="1:9" ht="14.25" hidden="1">
      <c r="A81" s="212" t="str">
        <f>A6</f>
        <v>for the 12 months ended September 30, 2006</v>
      </c>
      <c r="B81" s="212"/>
      <c r="C81" s="212"/>
      <c r="D81" s="212"/>
      <c r="E81" s="212"/>
      <c r="F81" s="212"/>
      <c r="G81" s="212"/>
      <c r="H81" s="212"/>
      <c r="I81" s="212"/>
    </row>
    <row r="82" spans="1:3" ht="14.25" hidden="1">
      <c r="A82" s="1"/>
      <c r="B82" s="1"/>
      <c r="C82" s="1"/>
    </row>
    <row r="83" spans="1:9" ht="14.25" hidden="1">
      <c r="A83" s="212" t="s">
        <v>104</v>
      </c>
      <c r="B83" s="212"/>
      <c r="C83" s="212"/>
      <c r="D83" s="212"/>
      <c r="E83" s="212"/>
      <c r="F83" s="212"/>
      <c r="G83" s="212"/>
      <c r="H83" s="212"/>
      <c r="I83" s="212"/>
    </row>
    <row r="84" spans="1:9" ht="14.25" hidden="1">
      <c r="A84" s="212" t="s">
        <v>105</v>
      </c>
      <c r="B84" s="212"/>
      <c r="C84" s="212"/>
      <c r="D84" s="212"/>
      <c r="E84" s="212"/>
      <c r="F84" s="212"/>
      <c r="G84" s="212"/>
      <c r="H84" s="212"/>
      <c r="I84" s="212"/>
    </row>
    <row r="85" spans="1:9" ht="14.25" hidden="1">
      <c r="A85" s="212" t="s">
        <v>30</v>
      </c>
      <c r="B85" s="212"/>
      <c r="C85" s="212"/>
      <c r="D85" s="212"/>
      <c r="E85" s="212"/>
      <c r="F85" s="212"/>
      <c r="G85" s="212"/>
      <c r="H85" s="212"/>
      <c r="I85" s="212"/>
    </row>
    <row r="86" spans="1:3" ht="14.25" hidden="1">
      <c r="A86" s="1"/>
      <c r="B86" s="1"/>
      <c r="C86" s="1"/>
    </row>
    <row r="87" spans="2:9" ht="14.25" customHeight="1" hidden="1">
      <c r="B87" s="13"/>
      <c r="C87" s="13"/>
      <c r="H87" s="5" t="s">
        <v>2</v>
      </c>
      <c r="I87" s="6" t="s">
        <v>3</v>
      </c>
    </row>
    <row r="88" spans="1:3" ht="14.25" hidden="1">
      <c r="A88" s="2"/>
      <c r="B88" s="12"/>
      <c r="C88" s="12"/>
    </row>
    <row r="89" spans="1:3" ht="14.25" hidden="1">
      <c r="A89" s="2"/>
      <c r="B89" s="13"/>
      <c r="C89" s="13"/>
    </row>
    <row r="90" spans="1:3" ht="14.25" hidden="1">
      <c r="A90" s="3"/>
      <c r="B90" s="13"/>
      <c r="C90" s="13"/>
    </row>
    <row r="91" ht="12.75" hidden="1"/>
    <row r="92" spans="1:3" ht="14.25" hidden="1">
      <c r="A92" s="2"/>
      <c r="B92" s="2"/>
      <c r="C92" s="2"/>
    </row>
    <row r="93" spans="1:3" ht="14.25" hidden="1">
      <c r="A93" s="2" t="s">
        <v>21</v>
      </c>
      <c r="B93" s="144"/>
      <c r="C93" s="144"/>
    </row>
    <row r="94" spans="1:3" ht="15" hidden="1">
      <c r="A94" s="152"/>
      <c r="B94" s="2"/>
      <c r="C94" s="2"/>
    </row>
    <row r="95" spans="1:8" ht="14.25" hidden="1">
      <c r="A95" s="2" t="s">
        <v>23</v>
      </c>
      <c r="B95" s="4"/>
      <c r="C95" s="4"/>
      <c r="H95" s="17" t="e">
        <f>#REF!-#REF!</f>
        <v>#REF!</v>
      </c>
    </row>
    <row r="96" spans="2:3" ht="14.25" hidden="1">
      <c r="B96" s="2"/>
      <c r="C96" s="2"/>
    </row>
    <row r="97" spans="1:8" ht="14.25" hidden="1">
      <c r="A97" s="2" t="s">
        <v>16</v>
      </c>
      <c r="B97" s="4"/>
      <c r="C97" s="4"/>
      <c r="H97">
        <v>0</v>
      </c>
    </row>
    <row r="98" spans="1:8" ht="14.25" hidden="1">
      <c r="A98" s="2" t="s">
        <v>17</v>
      </c>
      <c r="B98" s="148"/>
      <c r="C98" s="148"/>
      <c r="H98">
        <v>0</v>
      </c>
    </row>
    <row r="99" spans="1:3" ht="14.25" hidden="1">
      <c r="A99" s="2"/>
      <c r="B99" s="2"/>
      <c r="C99" s="2"/>
    </row>
    <row r="100" spans="1:9" ht="15" hidden="1" thickBot="1">
      <c r="A100" s="2" t="s">
        <v>18</v>
      </c>
      <c r="B100" s="15"/>
      <c r="C100" s="15"/>
      <c r="E100" s="15"/>
      <c r="F100" s="15"/>
      <c r="G100" s="15"/>
      <c r="H100" s="149" t="e">
        <f>SUM(H93:H98)</f>
        <v>#REF!</v>
      </c>
      <c r="I100" s="150" t="e">
        <f>H100/#REF!</f>
        <v>#REF!</v>
      </c>
    </row>
    <row r="101" spans="1:3" ht="14.25" hidden="1">
      <c r="A101" s="2"/>
      <c r="B101" s="2"/>
      <c r="C101" s="2"/>
    </row>
    <row r="102" spans="1:9" ht="14.25" hidden="1">
      <c r="A102" s="2" t="s">
        <v>19</v>
      </c>
      <c r="B102" s="153"/>
      <c r="C102" s="153"/>
      <c r="H102" t="e">
        <f>#REF!-#REF!</f>
        <v>#REF!</v>
      </c>
      <c r="I102" s="150" t="e">
        <f>H102/#REF!</f>
        <v>#REF!</v>
      </c>
    </row>
    <row r="103" spans="1:9" ht="14.25" hidden="1">
      <c r="A103" s="2"/>
      <c r="B103" s="153"/>
      <c r="C103" s="153"/>
      <c r="I103" s="150"/>
    </row>
    <row r="104" spans="1:9" ht="15" hidden="1">
      <c r="A104" s="211" t="str">
        <f>A4</f>
        <v>Salt River Electric</v>
      </c>
      <c r="B104" s="211"/>
      <c r="C104" s="211"/>
      <c r="D104" s="211"/>
      <c r="E104" s="211"/>
      <c r="F104" s="211"/>
      <c r="G104" s="211"/>
      <c r="H104" s="211"/>
      <c r="I104" s="211"/>
    </row>
    <row r="105" spans="1:9" ht="14.25" hidden="1">
      <c r="A105" s="212" t="s">
        <v>22</v>
      </c>
      <c r="B105" s="212"/>
      <c r="C105" s="212"/>
      <c r="D105" s="212"/>
      <c r="E105" s="212"/>
      <c r="F105" s="212"/>
      <c r="G105" s="212"/>
      <c r="H105" s="212"/>
      <c r="I105" s="212"/>
    </row>
    <row r="106" spans="1:9" ht="14.25" hidden="1">
      <c r="A106" s="212" t="str">
        <f>A6</f>
        <v>for the 12 months ended September 30, 2006</v>
      </c>
      <c r="B106" s="212"/>
      <c r="C106" s="212"/>
      <c r="D106" s="212"/>
      <c r="E106" s="212"/>
      <c r="F106" s="212"/>
      <c r="G106" s="212"/>
      <c r="H106" s="212"/>
      <c r="I106" s="212"/>
    </row>
    <row r="107" spans="1:3" ht="14.25" hidden="1">
      <c r="A107" s="1"/>
      <c r="B107" s="1"/>
      <c r="C107" s="1"/>
    </row>
    <row r="108" spans="1:9" ht="14.25" hidden="1">
      <c r="A108" s="212" t="s">
        <v>34</v>
      </c>
      <c r="B108" s="212"/>
      <c r="C108" s="212"/>
      <c r="D108" s="212"/>
      <c r="E108" s="212"/>
      <c r="F108" s="212"/>
      <c r="G108" s="212"/>
      <c r="H108" s="212"/>
      <c r="I108" s="212"/>
    </row>
    <row r="109" spans="1:9" ht="14.25" hidden="1">
      <c r="A109" s="212" t="s">
        <v>106</v>
      </c>
      <c r="B109" s="212"/>
      <c r="C109" s="212"/>
      <c r="D109" s="212"/>
      <c r="E109" s="212"/>
      <c r="F109" s="212"/>
      <c r="G109" s="212"/>
      <c r="H109" s="212"/>
      <c r="I109" s="212"/>
    </row>
    <row r="110" spans="1:9" ht="14.25" hidden="1">
      <c r="A110" s="212" t="s">
        <v>25</v>
      </c>
      <c r="B110" s="212"/>
      <c r="C110" s="212"/>
      <c r="D110" s="212"/>
      <c r="E110" s="212"/>
      <c r="F110" s="212"/>
      <c r="G110" s="212"/>
      <c r="H110" s="212"/>
      <c r="I110" s="212"/>
    </row>
    <row r="111" spans="1:3" ht="14.25" hidden="1">
      <c r="A111" s="1"/>
      <c r="B111" s="1"/>
      <c r="C111" s="1"/>
    </row>
    <row r="112" spans="2:9" ht="14.25" customHeight="1" hidden="1">
      <c r="B112" s="13"/>
      <c r="C112" s="13"/>
      <c r="H112" s="5" t="s">
        <v>2</v>
      </c>
      <c r="I112" s="6" t="s">
        <v>3</v>
      </c>
    </row>
    <row r="113" spans="1:3" ht="14.25" hidden="1">
      <c r="A113" s="2"/>
      <c r="B113" s="12"/>
      <c r="C113" s="12"/>
    </row>
    <row r="114" spans="1:3" ht="14.25" hidden="1">
      <c r="A114" s="2"/>
      <c r="B114" s="13"/>
      <c r="C114" s="13"/>
    </row>
    <row r="115" spans="1:3" ht="14.25" hidden="1">
      <c r="A115" s="3"/>
      <c r="B115" s="13"/>
      <c r="C115" s="13"/>
    </row>
    <row r="116" ht="12.75" hidden="1"/>
    <row r="117" spans="1:3" ht="14.25" hidden="1">
      <c r="A117" s="2"/>
      <c r="B117" s="2"/>
      <c r="C117" s="2"/>
    </row>
    <row r="118" spans="1:3" ht="14.25" hidden="1">
      <c r="A118" s="2" t="s">
        <v>21</v>
      </c>
      <c r="B118" s="154"/>
      <c r="C118" s="154"/>
    </row>
    <row r="119" spans="1:3" ht="15" hidden="1">
      <c r="A119" s="152"/>
      <c r="B119" s="154"/>
      <c r="C119" s="154"/>
    </row>
    <row r="120" spans="1:8" ht="14.25" hidden="1">
      <c r="A120" s="2" t="s">
        <v>36</v>
      </c>
      <c r="B120" s="154"/>
      <c r="C120" s="154"/>
      <c r="H120" s="155" t="e">
        <f>#REF!-#REF!</f>
        <v>#REF!</v>
      </c>
    </row>
    <row r="121" spans="1:3" ht="14.25" hidden="1">
      <c r="A121" s="2"/>
      <c r="B121" s="154"/>
      <c r="C121" s="154"/>
    </row>
    <row r="122" spans="1:8" ht="14.25" hidden="1">
      <c r="A122" s="2" t="s">
        <v>14</v>
      </c>
      <c r="B122" s="154"/>
      <c r="C122" s="154"/>
      <c r="H122" s="155" t="e">
        <f>#REF!-#REF!</f>
        <v>#REF!</v>
      </c>
    </row>
    <row r="123" spans="1:3" ht="14.25" hidden="1">
      <c r="A123" s="2"/>
      <c r="B123" s="14"/>
      <c r="C123" s="14"/>
    </row>
    <row r="124" ht="12.75" hidden="1"/>
    <row r="125" spans="1:8" ht="14.25" hidden="1">
      <c r="A125" s="2" t="s">
        <v>15</v>
      </c>
      <c r="B125" s="4"/>
      <c r="C125" s="4"/>
      <c r="E125" s="4"/>
      <c r="F125" s="4"/>
      <c r="G125" s="4"/>
      <c r="H125" s="4" t="e">
        <f>SUM(H118:H122)</f>
        <v>#REF!</v>
      </c>
    </row>
    <row r="126" spans="1:3" ht="14.25" hidden="1">
      <c r="A126" s="2"/>
      <c r="B126" s="2"/>
      <c r="C126" s="2"/>
    </row>
    <row r="127" spans="1:8" ht="14.25" hidden="1">
      <c r="A127" s="2" t="s">
        <v>16</v>
      </c>
      <c r="B127" s="4"/>
      <c r="C127" s="4"/>
      <c r="H127">
        <v>0</v>
      </c>
    </row>
    <row r="128" spans="1:8" ht="14.25" hidden="1">
      <c r="A128" s="2" t="s">
        <v>17</v>
      </c>
      <c r="B128" s="148"/>
      <c r="C128" s="148"/>
      <c r="H128">
        <v>0</v>
      </c>
    </row>
    <row r="129" spans="1:3" ht="14.25" hidden="1">
      <c r="A129" s="2"/>
      <c r="B129" s="2"/>
      <c r="C129" s="2"/>
    </row>
    <row r="130" spans="1:9" ht="15" hidden="1" thickBot="1">
      <c r="A130" s="2" t="s">
        <v>18</v>
      </c>
      <c r="B130" s="15"/>
      <c r="C130" s="15"/>
      <c r="E130" s="149"/>
      <c r="F130" s="149"/>
      <c r="G130" s="149"/>
      <c r="H130" s="149" t="e">
        <f>SUM(H125:H128)</f>
        <v>#REF!</v>
      </c>
      <c r="I130" s="150" t="e">
        <f>H130/#REF!</f>
        <v>#REF!</v>
      </c>
    </row>
    <row r="131" spans="1:3" ht="14.25" hidden="1">
      <c r="A131" s="2"/>
      <c r="B131" s="2"/>
      <c r="C131" s="2"/>
    </row>
    <row r="132" spans="1:9" ht="14.25" hidden="1">
      <c r="A132" s="2" t="s">
        <v>19</v>
      </c>
      <c r="B132" s="156"/>
      <c r="C132" s="156"/>
      <c r="H132" s="157" t="e">
        <f>#REF!-#REF!</f>
        <v>#REF!</v>
      </c>
      <c r="I132" s="150" t="e">
        <f>H132/#REF!</f>
        <v>#REF!</v>
      </c>
    </row>
    <row r="133" spans="1:9" ht="14.25" hidden="1">
      <c r="A133" s="2"/>
      <c r="B133" s="156"/>
      <c r="C133" s="156"/>
      <c r="H133" s="157"/>
      <c r="I133" s="150"/>
    </row>
    <row r="134" spans="1:9" ht="15" hidden="1">
      <c r="A134" s="211" t="str">
        <f>A4</f>
        <v>Salt River Electric</v>
      </c>
      <c r="B134" s="211"/>
      <c r="C134" s="211"/>
      <c r="D134" s="211"/>
      <c r="E134" s="211"/>
      <c r="F134" s="211"/>
      <c r="G134" s="211"/>
      <c r="H134" s="211"/>
      <c r="I134" s="211"/>
    </row>
    <row r="135" spans="1:9" ht="14.25" hidden="1">
      <c r="A135" s="212" t="str">
        <f>A5</f>
        <v>Billing Analysis</v>
      </c>
      <c r="B135" s="212"/>
      <c r="C135" s="212"/>
      <c r="D135" s="212"/>
      <c r="E135" s="212"/>
      <c r="F135" s="212"/>
      <c r="G135" s="212"/>
      <c r="H135" s="212"/>
      <c r="I135" s="212"/>
    </row>
    <row r="136" spans="1:9" ht="14.25" hidden="1">
      <c r="A136" s="212" t="str">
        <f>A6</f>
        <v>for the 12 months ended September 30, 2006</v>
      </c>
      <c r="B136" s="212"/>
      <c r="C136" s="212"/>
      <c r="D136" s="212"/>
      <c r="E136" s="212"/>
      <c r="F136" s="212"/>
      <c r="G136" s="212"/>
      <c r="H136" s="212"/>
      <c r="I136" s="212"/>
    </row>
    <row r="137" spans="1:3" ht="14.25" hidden="1">
      <c r="A137" s="1"/>
      <c r="B137" s="1"/>
      <c r="C137" s="1"/>
    </row>
    <row r="138" spans="1:9" ht="14.25" hidden="1">
      <c r="A138" s="212" t="s">
        <v>37</v>
      </c>
      <c r="B138" s="212"/>
      <c r="C138" s="212"/>
      <c r="D138" s="212"/>
      <c r="E138" s="212"/>
      <c r="F138" s="212"/>
      <c r="G138" s="212"/>
      <c r="H138" s="212"/>
      <c r="I138" s="212"/>
    </row>
    <row r="139" spans="1:9" ht="14.25" hidden="1">
      <c r="A139" s="212" t="s">
        <v>38</v>
      </c>
      <c r="B139" s="212"/>
      <c r="C139" s="212"/>
      <c r="D139" s="212"/>
      <c r="E139" s="212"/>
      <c r="F139" s="212"/>
      <c r="G139" s="212"/>
      <c r="H139" s="212"/>
      <c r="I139" s="212"/>
    </row>
    <row r="140" spans="1:9" ht="14.25" hidden="1">
      <c r="A140" s="212" t="s">
        <v>31</v>
      </c>
      <c r="B140" s="212"/>
      <c r="C140" s="212"/>
      <c r="D140" s="212"/>
      <c r="E140" s="212"/>
      <c r="F140" s="212"/>
      <c r="G140" s="212"/>
      <c r="H140" s="212"/>
      <c r="I140" s="212"/>
    </row>
    <row r="141" ht="12.75" hidden="1"/>
    <row r="142" spans="2:9" ht="14.25" customHeight="1" hidden="1">
      <c r="B142" s="13"/>
      <c r="C142" s="13"/>
      <c r="H142" s="5" t="s">
        <v>2</v>
      </c>
      <c r="I142" s="6" t="s">
        <v>3</v>
      </c>
    </row>
    <row r="143" spans="1:3" ht="14.25" hidden="1">
      <c r="A143" s="2"/>
      <c r="B143" s="12"/>
      <c r="C143" s="12"/>
    </row>
    <row r="144" spans="1:3" ht="14.25" hidden="1">
      <c r="A144" s="2"/>
      <c r="B144" s="13"/>
      <c r="C144" s="13"/>
    </row>
    <row r="145" spans="1:3" ht="14.25" hidden="1">
      <c r="A145" s="3"/>
      <c r="B145" s="13"/>
      <c r="C145" s="13"/>
    </row>
    <row r="146" ht="12.75" hidden="1"/>
    <row r="147" spans="1:3" ht="14.25" hidden="1">
      <c r="A147" s="2"/>
      <c r="B147" s="2"/>
      <c r="C147" s="2"/>
    </row>
    <row r="148" spans="1:3" ht="14.25" hidden="1">
      <c r="A148" s="2" t="s">
        <v>21</v>
      </c>
      <c r="B148" s="144"/>
      <c r="C148" s="144"/>
    </row>
    <row r="149" spans="1:3" ht="14.25" hidden="1">
      <c r="A149" s="2"/>
      <c r="B149" s="144"/>
      <c r="C149" s="144"/>
    </row>
    <row r="150" spans="1:8" ht="14.25" hidden="1">
      <c r="A150" s="2" t="s">
        <v>14</v>
      </c>
      <c r="B150" s="4"/>
      <c r="C150" s="4"/>
      <c r="H150" s="17" t="e">
        <f>#REF!-#REF!</f>
        <v>#REF!</v>
      </c>
    </row>
    <row r="151" spans="1:3" ht="14.25" hidden="1">
      <c r="A151" s="2"/>
      <c r="B151" s="14"/>
      <c r="C151" s="14"/>
    </row>
    <row r="152" ht="12.75" hidden="1"/>
    <row r="153" spans="1:8" ht="14.25" hidden="1">
      <c r="A153" s="2" t="s">
        <v>15</v>
      </c>
      <c r="B153" s="4"/>
      <c r="C153" s="4"/>
      <c r="E153" s="4"/>
      <c r="F153" s="4"/>
      <c r="G153" s="4"/>
      <c r="H153" s="4" t="e">
        <f>SUM(H148:H150)</f>
        <v>#REF!</v>
      </c>
    </row>
    <row r="154" spans="1:3" ht="14.25" hidden="1">
      <c r="A154" s="2"/>
      <c r="B154" s="2"/>
      <c r="C154" s="2"/>
    </row>
    <row r="155" spans="1:3" ht="14.25" hidden="1">
      <c r="A155" s="2" t="s">
        <v>16</v>
      </c>
      <c r="B155" s="4"/>
      <c r="C155" s="4"/>
    </row>
    <row r="156" spans="1:3" ht="14.25" hidden="1">
      <c r="A156" s="2" t="s">
        <v>17</v>
      </c>
      <c r="B156" s="148"/>
      <c r="C156" s="148"/>
    </row>
    <row r="157" spans="1:3" ht="14.25" hidden="1">
      <c r="A157" s="2"/>
      <c r="B157" s="2"/>
      <c r="C157" s="2"/>
    </row>
    <row r="158" spans="1:9" ht="15" hidden="1" thickBot="1">
      <c r="A158" s="2" t="s">
        <v>18</v>
      </c>
      <c r="B158" s="15"/>
      <c r="C158" s="15"/>
      <c r="E158" s="15"/>
      <c r="F158" s="15"/>
      <c r="G158" s="15"/>
      <c r="H158" s="149" t="e">
        <f>SUM(H153:H156)</f>
        <v>#REF!</v>
      </c>
      <c r="I158" s="150" t="e">
        <f>H158/#REF!</f>
        <v>#REF!</v>
      </c>
    </row>
    <row r="159" spans="1:3" ht="14.25" hidden="1">
      <c r="A159" s="2"/>
      <c r="B159" s="2"/>
      <c r="C159" s="2"/>
    </row>
    <row r="160" spans="1:9" ht="14.25" hidden="1">
      <c r="A160" s="2" t="s">
        <v>19</v>
      </c>
      <c r="B160" s="156"/>
      <c r="C160" s="156"/>
      <c r="D160" s="158"/>
      <c r="H160" s="158" t="e">
        <f>#REF!-#REF!</f>
        <v>#REF!</v>
      </c>
      <c r="I160" s="150" t="e">
        <f>H160/#REF!</f>
        <v>#REF!</v>
      </c>
    </row>
    <row r="161" spans="1:9" ht="14.25" hidden="1">
      <c r="A161" s="2"/>
      <c r="B161" s="153"/>
      <c r="C161" s="153"/>
      <c r="I161" s="150"/>
    </row>
    <row r="162" spans="1:9" ht="15" hidden="1">
      <c r="A162" s="211" t="str">
        <f>A4</f>
        <v>Salt River Electric</v>
      </c>
      <c r="B162" s="211"/>
      <c r="C162" s="211"/>
      <c r="D162" s="211"/>
      <c r="E162" s="211"/>
      <c r="F162" s="211"/>
      <c r="G162" s="211"/>
      <c r="H162" s="211"/>
      <c r="I162" s="211"/>
    </row>
    <row r="163" spans="1:9" ht="14.25" hidden="1">
      <c r="A163" s="212" t="str">
        <f>A5</f>
        <v>Billing Analysis</v>
      </c>
      <c r="B163" s="212"/>
      <c r="C163" s="212"/>
      <c r="D163" s="212"/>
      <c r="E163" s="212"/>
      <c r="F163" s="212"/>
      <c r="G163" s="212"/>
      <c r="H163" s="212"/>
      <c r="I163" s="212"/>
    </row>
    <row r="164" spans="1:9" ht="14.25" hidden="1">
      <c r="A164" s="212" t="str">
        <f>A6</f>
        <v>for the 12 months ended September 30, 2006</v>
      </c>
      <c r="B164" s="212"/>
      <c r="C164" s="212"/>
      <c r="D164" s="212"/>
      <c r="E164" s="212"/>
      <c r="F164" s="212"/>
      <c r="G164" s="212"/>
      <c r="H164" s="212"/>
      <c r="I164" s="212"/>
    </row>
    <row r="165" spans="1:3" ht="14.25" hidden="1">
      <c r="A165" s="1"/>
      <c r="B165" s="1"/>
      <c r="C165" s="1"/>
    </row>
    <row r="166" spans="1:9" ht="14.25" hidden="1">
      <c r="A166" s="212" t="s">
        <v>39</v>
      </c>
      <c r="B166" s="212"/>
      <c r="C166" s="212"/>
      <c r="D166" s="212"/>
      <c r="E166" s="212"/>
      <c r="F166" s="212"/>
      <c r="G166" s="212"/>
      <c r="H166" s="212"/>
      <c r="I166" s="212"/>
    </row>
    <row r="167" spans="1:9" ht="14.25" hidden="1">
      <c r="A167" s="212" t="s">
        <v>26</v>
      </c>
      <c r="B167" s="212"/>
      <c r="C167" s="212"/>
      <c r="D167" s="212"/>
      <c r="E167" s="212"/>
      <c r="F167" s="212"/>
      <c r="G167" s="212"/>
      <c r="H167" s="212"/>
      <c r="I167" s="212"/>
    </row>
    <row r="168" spans="1:9" ht="14.25" hidden="1">
      <c r="A168" s="212" t="s">
        <v>40</v>
      </c>
      <c r="B168" s="212"/>
      <c r="C168" s="212"/>
      <c r="D168" s="212"/>
      <c r="E168" s="212"/>
      <c r="F168" s="212"/>
      <c r="G168" s="212"/>
      <c r="H168" s="212"/>
      <c r="I168" s="212"/>
    </row>
    <row r="169" ht="12.75" hidden="1"/>
    <row r="170" spans="2:9" ht="14.25" customHeight="1" hidden="1">
      <c r="B170" s="13"/>
      <c r="C170" s="13"/>
      <c r="H170" s="5" t="s">
        <v>2</v>
      </c>
      <c r="I170" s="6" t="s">
        <v>3</v>
      </c>
    </row>
    <row r="171" spans="1:3" ht="14.25" hidden="1">
      <c r="A171" s="2"/>
      <c r="B171" s="12"/>
      <c r="C171" s="12"/>
    </row>
    <row r="172" spans="1:3" ht="14.25" hidden="1">
      <c r="A172" s="2"/>
      <c r="B172" s="13"/>
      <c r="C172" s="13"/>
    </row>
    <row r="173" spans="1:3" ht="14.25" hidden="1">
      <c r="A173" s="3"/>
      <c r="B173" s="13"/>
      <c r="C173" s="13"/>
    </row>
    <row r="174" ht="12.75" hidden="1"/>
    <row r="175" spans="1:3" ht="14.25" hidden="1">
      <c r="A175" s="2"/>
      <c r="B175" s="2"/>
      <c r="C175" s="2"/>
    </row>
    <row r="176" spans="1:3" ht="14.25" hidden="1">
      <c r="A176" s="2" t="s">
        <v>21</v>
      </c>
      <c r="B176" s="144"/>
      <c r="C176" s="144"/>
    </row>
    <row r="177" spans="1:3" ht="14.25" hidden="1">
      <c r="A177" s="2"/>
      <c r="B177" s="144"/>
      <c r="C177" s="144"/>
    </row>
    <row r="178" spans="1:8" ht="14.25" hidden="1">
      <c r="A178" s="2" t="s">
        <v>27</v>
      </c>
      <c r="B178" s="144"/>
      <c r="C178" s="144"/>
      <c r="H178" s="145" t="e">
        <f>#REF!-#REF!</f>
        <v>#REF!</v>
      </c>
    </row>
    <row r="179" spans="1:3" ht="14.25" hidden="1">
      <c r="A179" s="2"/>
      <c r="B179" s="2"/>
      <c r="C179" s="2"/>
    </row>
    <row r="180" spans="1:8" ht="14.25" hidden="1">
      <c r="A180" s="2" t="s">
        <v>14</v>
      </c>
      <c r="B180" s="4"/>
      <c r="C180" s="4"/>
      <c r="H180" s="17" t="e">
        <f>#REF!-#REF!</f>
        <v>#REF!</v>
      </c>
    </row>
    <row r="181" spans="1:3" ht="14.25" hidden="1">
      <c r="A181" s="2"/>
      <c r="B181" s="14"/>
      <c r="C181" s="14"/>
    </row>
    <row r="182" ht="12.75" hidden="1"/>
    <row r="183" spans="1:8" ht="14.25" hidden="1">
      <c r="A183" s="2" t="s">
        <v>15</v>
      </c>
      <c r="B183" s="4"/>
      <c r="C183" s="4"/>
      <c r="E183" s="4"/>
      <c r="F183" s="4"/>
      <c r="G183" s="4"/>
      <c r="H183" s="4" t="e">
        <f>SUM(H176:H180)</f>
        <v>#REF!</v>
      </c>
    </row>
    <row r="184" spans="1:3" ht="14.25" hidden="1">
      <c r="A184" s="2"/>
      <c r="B184" s="2"/>
      <c r="C184" s="2"/>
    </row>
    <row r="185" spans="1:3" ht="14.25" hidden="1">
      <c r="A185" s="2" t="s">
        <v>16</v>
      </c>
      <c r="B185" s="4"/>
      <c r="C185" s="4"/>
    </row>
    <row r="186" spans="1:3" ht="14.25" hidden="1">
      <c r="A186" s="2" t="s">
        <v>17</v>
      </c>
      <c r="B186" s="148"/>
      <c r="C186" s="148"/>
    </row>
    <row r="187" spans="1:3" ht="14.25" hidden="1">
      <c r="A187" s="2"/>
      <c r="B187" s="2"/>
      <c r="C187" s="2"/>
    </row>
    <row r="188" spans="1:9" ht="15" hidden="1" thickBot="1">
      <c r="A188" s="2" t="s">
        <v>18</v>
      </c>
      <c r="B188" s="15"/>
      <c r="C188" s="15"/>
      <c r="E188" s="149"/>
      <c r="F188" s="149"/>
      <c r="G188" s="149"/>
      <c r="H188" s="149" t="e">
        <f>SUM(H183:H186)</f>
        <v>#REF!</v>
      </c>
      <c r="I188" s="150" t="e">
        <f>H188/#REF!</f>
        <v>#REF!</v>
      </c>
    </row>
    <row r="189" spans="1:3" ht="14.25" hidden="1">
      <c r="A189" s="2"/>
      <c r="B189" s="2"/>
      <c r="C189" s="2"/>
    </row>
    <row r="190" spans="1:9" ht="14.25" hidden="1">
      <c r="A190" s="2" t="s">
        <v>19</v>
      </c>
      <c r="B190" s="8"/>
      <c r="C190" s="8"/>
      <c r="H190" s="8" t="e">
        <f>#REF!-#REF!</f>
        <v>#REF!</v>
      </c>
      <c r="I190" s="150" t="e">
        <f>H190/#REF!</f>
        <v>#REF!</v>
      </c>
    </row>
    <row r="191" spans="1:9" ht="14.25" hidden="1">
      <c r="A191" s="2"/>
      <c r="B191" s="8"/>
      <c r="C191" s="8"/>
      <c r="H191" s="8"/>
      <c r="I191" s="150"/>
    </row>
    <row r="192" spans="1:9" ht="15" hidden="1">
      <c r="A192" s="211" t="str">
        <f>A4</f>
        <v>Salt River Electric</v>
      </c>
      <c r="B192" s="211"/>
      <c r="C192" s="211"/>
      <c r="D192" s="211"/>
      <c r="E192" s="211"/>
      <c r="F192" s="211"/>
      <c r="G192" s="211"/>
      <c r="H192" s="211"/>
      <c r="I192" s="211"/>
    </row>
    <row r="193" spans="1:9" ht="14.25" hidden="1">
      <c r="A193" s="212" t="str">
        <f>A5</f>
        <v>Billing Analysis</v>
      </c>
      <c r="B193" s="212"/>
      <c r="C193" s="212"/>
      <c r="D193" s="212"/>
      <c r="E193" s="212"/>
      <c r="F193" s="212"/>
      <c r="G193" s="212"/>
      <c r="H193" s="212"/>
      <c r="I193" s="212"/>
    </row>
    <row r="194" spans="1:9" ht="14.25" hidden="1">
      <c r="A194" s="212" t="str">
        <f>A6</f>
        <v>for the 12 months ended September 30, 2006</v>
      </c>
      <c r="B194" s="212"/>
      <c r="C194" s="212"/>
      <c r="D194" s="212"/>
      <c r="E194" s="212"/>
      <c r="F194" s="212"/>
      <c r="G194" s="212"/>
      <c r="H194" s="212"/>
      <c r="I194" s="212"/>
    </row>
    <row r="195" spans="1:3" ht="14.25" hidden="1">
      <c r="A195" s="1"/>
      <c r="B195" s="1"/>
      <c r="C195" s="1"/>
    </row>
    <row r="196" spans="1:9" ht="14.25" hidden="1">
      <c r="A196" s="212" t="s">
        <v>41</v>
      </c>
      <c r="B196" s="212"/>
      <c r="C196" s="212"/>
      <c r="D196" s="212"/>
      <c r="E196" s="212"/>
      <c r="F196" s="212"/>
      <c r="G196" s="212"/>
      <c r="H196" s="212"/>
      <c r="I196" s="212"/>
    </row>
    <row r="197" spans="1:9" ht="14.25" hidden="1">
      <c r="A197" s="212" t="s">
        <v>42</v>
      </c>
      <c r="B197" s="212"/>
      <c r="C197" s="212"/>
      <c r="D197" s="212"/>
      <c r="E197" s="212"/>
      <c r="F197" s="212"/>
      <c r="G197" s="212"/>
      <c r="H197" s="212"/>
      <c r="I197" s="212"/>
    </row>
    <row r="198" spans="1:9" ht="14.25" hidden="1">
      <c r="A198" s="212" t="s">
        <v>43</v>
      </c>
      <c r="B198" s="212"/>
      <c r="C198" s="212"/>
      <c r="D198" s="212"/>
      <c r="E198" s="212"/>
      <c r="F198" s="212"/>
      <c r="G198" s="212"/>
      <c r="H198" s="212"/>
      <c r="I198" s="212"/>
    </row>
    <row r="199" spans="1:3" ht="14.25" hidden="1">
      <c r="A199" s="1"/>
      <c r="B199" s="1"/>
      <c r="C199" s="1"/>
    </row>
    <row r="200" spans="2:9" ht="14.25" customHeight="1" hidden="1">
      <c r="B200" s="13"/>
      <c r="C200" s="13"/>
      <c r="H200" s="5" t="s">
        <v>2</v>
      </c>
      <c r="I200" s="6" t="s">
        <v>3</v>
      </c>
    </row>
    <row r="201" spans="1:3" ht="14.25" hidden="1">
      <c r="A201" s="2"/>
      <c r="B201" s="12"/>
      <c r="C201" s="12"/>
    </row>
    <row r="202" spans="1:3" ht="14.25" hidden="1">
      <c r="A202" s="2"/>
      <c r="B202" s="13"/>
      <c r="C202" s="13"/>
    </row>
    <row r="203" spans="1:3" ht="14.25" hidden="1">
      <c r="A203" s="3"/>
      <c r="B203" s="13"/>
      <c r="C203" s="13"/>
    </row>
    <row r="204" ht="12.75" hidden="1"/>
    <row r="205" spans="1:3" ht="14.25" hidden="1">
      <c r="A205" s="2"/>
      <c r="B205" s="2"/>
      <c r="C205" s="2"/>
    </row>
    <row r="206" spans="1:3" ht="14.25" hidden="1">
      <c r="A206" s="2" t="s">
        <v>21</v>
      </c>
      <c r="B206" s="144"/>
      <c r="C206" s="144"/>
    </row>
    <row r="207" spans="1:3" ht="14.25" hidden="1">
      <c r="A207" s="2"/>
      <c r="B207" s="144"/>
      <c r="C207" s="144"/>
    </row>
    <row r="208" spans="1:8" ht="14.25" hidden="1">
      <c r="A208" s="2" t="s">
        <v>14</v>
      </c>
      <c r="B208" s="4"/>
      <c r="C208" s="4"/>
      <c r="H208" s="17" t="e">
        <f>#REF!-#REF!</f>
        <v>#REF!</v>
      </c>
    </row>
    <row r="209" spans="1:3" ht="14.25" hidden="1">
      <c r="A209" s="2"/>
      <c r="B209" s="14"/>
      <c r="C209" s="14"/>
    </row>
    <row r="210" ht="12.75" hidden="1"/>
    <row r="211" spans="1:8" ht="14.25" hidden="1">
      <c r="A211" s="2" t="s">
        <v>15</v>
      </c>
      <c r="B211" s="4"/>
      <c r="C211" s="4"/>
      <c r="E211" s="4"/>
      <c r="F211" s="4"/>
      <c r="G211" s="4"/>
      <c r="H211" s="4" t="e">
        <f>SUM(H206:H208)</f>
        <v>#REF!</v>
      </c>
    </row>
    <row r="212" spans="1:3" ht="14.25" hidden="1">
      <c r="A212" s="2"/>
      <c r="B212" s="2"/>
      <c r="C212" s="2"/>
    </row>
    <row r="213" spans="1:3" ht="14.25" hidden="1">
      <c r="A213" s="2" t="s">
        <v>16</v>
      </c>
      <c r="B213" s="4"/>
      <c r="C213" s="4"/>
    </row>
    <row r="214" spans="1:3" ht="14.25" hidden="1">
      <c r="A214" s="2" t="s">
        <v>17</v>
      </c>
      <c r="B214" s="148"/>
      <c r="C214" s="148"/>
    </row>
    <row r="215" spans="1:3" ht="14.25" hidden="1">
      <c r="A215" s="2"/>
      <c r="B215" s="2"/>
      <c r="C215" s="2"/>
    </row>
    <row r="216" spans="1:9" ht="15" hidden="1" thickBot="1">
      <c r="A216" s="2" t="s">
        <v>18</v>
      </c>
      <c r="B216" s="15"/>
      <c r="C216" s="15"/>
      <c r="E216" s="149"/>
      <c r="F216" s="149"/>
      <c r="G216" s="149"/>
      <c r="H216" s="149" t="e">
        <f>SUM(H211:H214)</f>
        <v>#REF!</v>
      </c>
      <c r="I216" s="150" t="e">
        <f>H216/#REF!</f>
        <v>#REF!</v>
      </c>
    </row>
    <row r="217" spans="1:3" ht="14.25" hidden="1">
      <c r="A217" s="2"/>
      <c r="B217" s="2"/>
      <c r="C217" s="2"/>
    </row>
    <row r="218" spans="1:9" ht="14.25" hidden="1">
      <c r="A218" s="2" t="s">
        <v>19</v>
      </c>
      <c r="B218" s="156"/>
      <c r="C218" s="156"/>
      <c r="D218" s="158"/>
      <c r="H218" s="158" t="e">
        <f>#REF!-#REF!</f>
        <v>#REF!</v>
      </c>
      <c r="I218" s="150" t="e">
        <f>H218/#REF!</f>
        <v>#REF!</v>
      </c>
    </row>
    <row r="219" spans="1:9" ht="14.25" hidden="1">
      <c r="A219" s="2"/>
      <c r="B219" s="159"/>
      <c r="C219" s="159"/>
      <c r="H219" s="160"/>
      <c r="I219" s="150"/>
    </row>
    <row r="220" spans="1:9" ht="15" hidden="1">
      <c r="A220" s="211" t="str">
        <f>A4</f>
        <v>Salt River Electric</v>
      </c>
      <c r="B220" s="211"/>
      <c r="C220" s="211"/>
      <c r="D220" s="211"/>
      <c r="E220" s="211"/>
      <c r="F220" s="211"/>
      <c r="G220" s="211"/>
      <c r="H220" s="211"/>
      <c r="I220" s="211"/>
    </row>
    <row r="221" spans="1:9" ht="14.25" hidden="1">
      <c r="A221" s="212" t="str">
        <f>A5</f>
        <v>Billing Analysis</v>
      </c>
      <c r="B221" s="212"/>
      <c r="C221" s="212"/>
      <c r="D221" s="212"/>
      <c r="E221" s="212"/>
      <c r="F221" s="212"/>
      <c r="G221" s="212"/>
      <c r="H221" s="212"/>
      <c r="I221" s="212"/>
    </row>
    <row r="222" spans="1:9" ht="14.25" hidden="1">
      <c r="A222" s="212" t="str">
        <f>A6</f>
        <v>for the 12 months ended September 30, 2006</v>
      </c>
      <c r="B222" s="212"/>
      <c r="C222" s="212"/>
      <c r="D222" s="212"/>
      <c r="E222" s="212"/>
      <c r="F222" s="212"/>
      <c r="G222" s="212"/>
      <c r="H222" s="212"/>
      <c r="I222" s="212"/>
    </row>
    <row r="223" spans="1:3" ht="14.25" hidden="1">
      <c r="A223" s="1"/>
      <c r="B223" s="1"/>
      <c r="C223" s="1"/>
    </row>
    <row r="224" spans="1:9" ht="14.25" hidden="1">
      <c r="A224" s="212" t="s">
        <v>44</v>
      </c>
      <c r="B224" s="212"/>
      <c r="C224" s="212"/>
      <c r="D224" s="212"/>
      <c r="E224" s="212"/>
      <c r="F224" s="212"/>
      <c r="G224" s="212"/>
      <c r="H224" s="212"/>
      <c r="I224" s="212"/>
    </row>
    <row r="225" spans="1:9" ht="14.25" hidden="1">
      <c r="A225" s="212" t="s">
        <v>45</v>
      </c>
      <c r="B225" s="212"/>
      <c r="C225" s="212"/>
      <c r="D225" s="212"/>
      <c r="E225" s="212"/>
      <c r="F225" s="212"/>
      <c r="G225" s="212"/>
      <c r="H225" s="212"/>
      <c r="I225" s="212"/>
    </row>
    <row r="226" spans="1:9" ht="14.25" hidden="1">
      <c r="A226" s="212" t="s">
        <v>28</v>
      </c>
      <c r="B226" s="212"/>
      <c r="C226" s="212"/>
      <c r="D226" s="212"/>
      <c r="E226" s="212"/>
      <c r="F226" s="212"/>
      <c r="G226" s="212"/>
      <c r="H226" s="212"/>
      <c r="I226" s="212"/>
    </row>
    <row r="227" spans="1:3" ht="14.25" hidden="1">
      <c r="A227" s="2"/>
      <c r="B227" s="2"/>
      <c r="C227" s="2"/>
    </row>
    <row r="228" spans="1:9" ht="14.25" customHeight="1" hidden="1">
      <c r="A228" s="2"/>
      <c r="B228" s="13"/>
      <c r="C228" s="13"/>
      <c r="H228" s="5" t="s">
        <v>2</v>
      </c>
      <c r="I228" s="6" t="s">
        <v>3</v>
      </c>
    </row>
    <row r="229" spans="1:3" ht="14.25" hidden="1">
      <c r="A229" s="2"/>
      <c r="B229" s="12"/>
      <c r="C229" s="12"/>
    </row>
    <row r="230" spans="1:3" ht="14.25" hidden="1">
      <c r="A230" s="2"/>
      <c r="B230" s="13"/>
      <c r="C230" s="13"/>
    </row>
    <row r="231" spans="1:3" ht="14.25" hidden="1">
      <c r="A231" s="3"/>
      <c r="B231" s="13"/>
      <c r="C231" s="13"/>
    </row>
    <row r="232" ht="12.75" hidden="1"/>
    <row r="233" spans="1:3" ht="14.25" hidden="1">
      <c r="A233" s="2" t="s">
        <v>10</v>
      </c>
      <c r="B233" s="144"/>
      <c r="C233" s="144"/>
    </row>
    <row r="234" spans="1:3" ht="15" hidden="1">
      <c r="A234" s="152"/>
      <c r="B234" s="144"/>
      <c r="C234" s="144"/>
    </row>
    <row r="235" spans="1:8" ht="14.25" hidden="1">
      <c r="A235" s="2" t="s">
        <v>27</v>
      </c>
      <c r="B235" s="4"/>
      <c r="C235" s="4"/>
      <c r="H235" s="17" t="e">
        <f>#REF!-#REF!</f>
        <v>#REF!</v>
      </c>
    </row>
    <row r="236" spans="1:3" ht="14.25" hidden="1">
      <c r="A236" s="2"/>
      <c r="B236" s="4"/>
      <c r="C236" s="4"/>
    </row>
    <row r="237" spans="1:3" ht="14.25" hidden="1">
      <c r="A237" s="2" t="s">
        <v>14</v>
      </c>
      <c r="B237" s="4"/>
      <c r="C237" s="4"/>
    </row>
    <row r="238" spans="1:3" ht="14.25" hidden="1">
      <c r="A238" s="2"/>
      <c r="B238" s="4"/>
      <c r="C238" s="4"/>
    </row>
    <row r="239" spans="1:3" ht="14.25" hidden="1">
      <c r="A239" s="2"/>
      <c r="B239" s="4"/>
      <c r="C239" s="4"/>
    </row>
    <row r="240" spans="1:3" ht="14.25" hidden="1">
      <c r="A240" s="2" t="s">
        <v>107</v>
      </c>
      <c r="B240" s="4"/>
      <c r="C240" s="4"/>
    </row>
    <row r="241" spans="1:3" ht="14.25" hidden="1">
      <c r="A241" s="2"/>
      <c r="B241" s="2"/>
      <c r="C241" s="2"/>
    </row>
    <row r="242" spans="1:3" ht="14.25" hidden="1">
      <c r="A242" s="2"/>
      <c r="B242" s="2"/>
      <c r="C242" s="2"/>
    </row>
    <row r="243" spans="1:8" ht="14.25" hidden="1">
      <c r="A243" s="2" t="s">
        <v>15</v>
      </c>
      <c r="B243" s="4"/>
      <c r="C243" s="4"/>
      <c r="E243" s="4"/>
      <c r="F243" s="4"/>
      <c r="G243" s="4"/>
      <c r="H243" s="4" t="e">
        <f>SUM(H233:H238)</f>
        <v>#REF!</v>
      </c>
    </row>
    <row r="244" spans="1:3" ht="14.25" hidden="1">
      <c r="A244" s="2"/>
      <c r="B244" s="2"/>
      <c r="C244" s="2"/>
    </row>
    <row r="245" spans="1:8" ht="14.25" hidden="1">
      <c r="A245" s="2" t="s">
        <v>16</v>
      </c>
      <c r="B245" s="4"/>
      <c r="C245" s="4"/>
      <c r="H245" s="17" t="e">
        <f>#REF!-#REF!</f>
        <v>#REF!</v>
      </c>
    </row>
    <row r="246" spans="1:8" ht="14.25" hidden="1">
      <c r="A246" s="2" t="s">
        <v>17</v>
      </c>
      <c r="B246" s="148"/>
      <c r="C246" s="148"/>
      <c r="H246" s="17" t="e">
        <f>#REF!-#REF!</f>
        <v>#REF!</v>
      </c>
    </row>
    <row r="247" spans="1:3" ht="14.25" hidden="1">
      <c r="A247" s="2"/>
      <c r="B247" s="14"/>
      <c r="C247" s="14"/>
    </row>
    <row r="248" spans="1:9" ht="15" hidden="1" thickBot="1">
      <c r="A248" s="2" t="s">
        <v>18</v>
      </c>
      <c r="B248" s="15"/>
      <c r="C248" s="15"/>
      <c r="E248" s="149"/>
      <c r="F248" s="149"/>
      <c r="G248" s="149"/>
      <c r="H248" s="149" t="e">
        <f>SUM(H243:H246)</f>
        <v>#REF!</v>
      </c>
      <c r="I248" t="e">
        <f>H248/#REF!</f>
        <v>#REF!</v>
      </c>
    </row>
    <row r="249" spans="1:3" ht="14.25" hidden="1">
      <c r="A249" s="2"/>
      <c r="B249" s="2"/>
      <c r="C249" s="2"/>
    </row>
    <row r="250" spans="1:9" ht="14.25" hidden="1">
      <c r="A250" s="2" t="s">
        <v>19</v>
      </c>
      <c r="B250" s="8"/>
      <c r="C250" s="8"/>
      <c r="H250" s="8" t="e">
        <f>#REF!-#REF!</f>
        <v>#REF!</v>
      </c>
      <c r="I250" t="e">
        <f>H250/#REF!</f>
        <v>#REF!</v>
      </c>
    </row>
    <row r="251" spans="1:8" ht="14.25" hidden="1">
      <c r="A251" s="2"/>
      <c r="B251" s="8"/>
      <c r="C251" s="8"/>
      <c r="H251" s="8"/>
    </row>
    <row r="252" spans="1:9" ht="15" hidden="1">
      <c r="A252" s="211" t="str">
        <f>A4</f>
        <v>Salt River Electric</v>
      </c>
      <c r="B252" s="211"/>
      <c r="C252" s="211"/>
      <c r="D252" s="211"/>
      <c r="E252" s="211"/>
      <c r="F252" s="211"/>
      <c r="G252" s="211"/>
      <c r="H252" s="211"/>
      <c r="I252" s="211"/>
    </row>
    <row r="253" spans="1:9" ht="14.25" hidden="1">
      <c r="A253" s="212" t="str">
        <f>A5</f>
        <v>Billing Analysis</v>
      </c>
      <c r="B253" s="212"/>
      <c r="C253" s="212"/>
      <c r="D253" s="212"/>
      <c r="E253" s="212"/>
      <c r="F253" s="212"/>
      <c r="G253" s="212"/>
      <c r="H253" s="212"/>
      <c r="I253" s="212"/>
    </row>
    <row r="254" spans="1:9" ht="14.25" hidden="1">
      <c r="A254" s="212" t="str">
        <f>A6</f>
        <v>for the 12 months ended September 30, 2006</v>
      </c>
      <c r="B254" s="212"/>
      <c r="C254" s="212"/>
      <c r="D254" s="212"/>
      <c r="E254" s="212"/>
      <c r="F254" s="212"/>
      <c r="G254" s="212"/>
      <c r="H254" s="212"/>
      <c r="I254" s="212"/>
    </row>
    <row r="255" spans="1:3" ht="14.25" hidden="1">
      <c r="A255" s="1"/>
      <c r="B255" s="1"/>
      <c r="C255" s="1"/>
    </row>
    <row r="256" spans="1:9" ht="14.25" hidden="1">
      <c r="A256" s="212" t="s">
        <v>46</v>
      </c>
      <c r="B256" s="212"/>
      <c r="C256" s="212"/>
      <c r="D256" s="212"/>
      <c r="E256" s="212"/>
      <c r="F256" s="212"/>
      <c r="G256" s="212"/>
      <c r="H256" s="212"/>
      <c r="I256" s="212"/>
    </row>
    <row r="257" spans="1:9" ht="14.25" hidden="1">
      <c r="A257" s="212" t="s">
        <v>47</v>
      </c>
      <c r="B257" s="212"/>
      <c r="C257" s="212"/>
      <c r="D257" s="212"/>
      <c r="E257" s="212"/>
      <c r="F257" s="212"/>
      <c r="G257" s="212"/>
      <c r="H257" s="212"/>
      <c r="I257" s="212"/>
    </row>
    <row r="258" spans="1:9" ht="14.25" hidden="1">
      <c r="A258" s="212" t="s">
        <v>48</v>
      </c>
      <c r="B258" s="212"/>
      <c r="C258" s="212"/>
      <c r="D258" s="212"/>
      <c r="E258" s="212"/>
      <c r="F258" s="212"/>
      <c r="G258" s="212"/>
      <c r="H258" s="212"/>
      <c r="I258" s="212"/>
    </row>
    <row r="259" spans="1:3" ht="14.25" hidden="1">
      <c r="A259" s="1"/>
      <c r="B259" s="1"/>
      <c r="C259" s="1"/>
    </row>
    <row r="260" spans="1:9" ht="14.25" customHeight="1" hidden="1">
      <c r="A260" s="2"/>
      <c r="B260" s="13"/>
      <c r="C260" s="13"/>
      <c r="H260" s="161" t="s">
        <v>2</v>
      </c>
      <c r="I260" s="161" t="s">
        <v>3</v>
      </c>
    </row>
    <row r="261" spans="1:9" ht="14.25" hidden="1">
      <c r="A261" s="2"/>
      <c r="B261" s="12"/>
      <c r="C261" s="12"/>
      <c r="H261" s="162"/>
      <c r="I261" s="162"/>
    </row>
    <row r="262" spans="1:9" ht="14.25" hidden="1">
      <c r="A262" s="2"/>
      <c r="B262" s="13"/>
      <c r="C262" s="13"/>
      <c r="H262" s="162"/>
      <c r="I262" s="162"/>
    </row>
    <row r="263" spans="1:9" ht="14.25" hidden="1">
      <c r="A263" s="3"/>
      <c r="B263" s="13"/>
      <c r="C263" s="13"/>
      <c r="H263" s="162"/>
      <c r="I263" s="162"/>
    </row>
    <row r="264" spans="8:9" ht="12.75" hidden="1">
      <c r="H264" s="162"/>
      <c r="I264" s="162"/>
    </row>
    <row r="265" spans="1:9" ht="14.25" hidden="1">
      <c r="A265" s="2" t="s">
        <v>21</v>
      </c>
      <c r="B265" s="144"/>
      <c r="C265" s="144"/>
      <c r="H265" s="163" t="e">
        <f>#REF!-#REF!</f>
        <v>#REF!</v>
      </c>
      <c r="I265" s="162"/>
    </row>
    <row r="266" spans="1:9" ht="14.25" hidden="1">
      <c r="A266" s="2"/>
      <c r="B266" s="144"/>
      <c r="C266" s="144"/>
      <c r="H266" s="162"/>
      <c r="I266" s="162"/>
    </row>
    <row r="267" spans="1:3" ht="14.25" hidden="1">
      <c r="A267" s="2" t="s">
        <v>11</v>
      </c>
      <c r="B267" s="4"/>
      <c r="C267" s="4"/>
    </row>
    <row r="268" spans="1:8" ht="14.25" hidden="1">
      <c r="A268" s="2" t="s">
        <v>12</v>
      </c>
      <c r="B268" s="4"/>
      <c r="C268" s="4"/>
      <c r="H268" s="17" t="e">
        <f>#REF!-#REF!</f>
        <v>#REF!</v>
      </c>
    </row>
    <row r="269" spans="1:8" ht="14.25" hidden="1">
      <c r="A269" s="2" t="s">
        <v>13</v>
      </c>
      <c r="B269" s="4"/>
      <c r="C269" s="4"/>
      <c r="H269" s="17" t="e">
        <f>#REF!-#REF!</f>
        <v>#REF!</v>
      </c>
    </row>
    <row r="270" spans="1:3" ht="14.25" hidden="1">
      <c r="A270" s="2"/>
      <c r="B270" s="4"/>
      <c r="C270" s="4"/>
    </row>
    <row r="271" spans="1:8" ht="14.25" hidden="1">
      <c r="A271" s="2" t="s">
        <v>14</v>
      </c>
      <c r="B271" s="4"/>
      <c r="C271" s="4"/>
      <c r="H271" s="17" t="e">
        <f>#REF!-#REF!</f>
        <v>#REF!</v>
      </c>
    </row>
    <row r="272" spans="1:3" ht="14.25" hidden="1">
      <c r="A272" s="2"/>
      <c r="B272" s="14"/>
      <c r="C272" s="14"/>
    </row>
    <row r="273" spans="1:3" ht="14.25" hidden="1">
      <c r="A273" s="2"/>
      <c r="B273" s="2"/>
      <c r="C273" s="2"/>
    </row>
    <row r="274" spans="1:8" ht="14.25" hidden="1">
      <c r="A274" s="2" t="s">
        <v>15</v>
      </c>
      <c r="B274" s="4"/>
      <c r="C274" s="4"/>
      <c r="E274" s="4"/>
      <c r="F274" s="4"/>
      <c r="G274" s="4"/>
      <c r="H274" s="4" t="e">
        <f>SUM(H265:H271)</f>
        <v>#REF!</v>
      </c>
    </row>
    <row r="275" spans="1:3" ht="14.25" hidden="1">
      <c r="A275" s="2"/>
      <c r="B275" s="2"/>
      <c r="C275" s="2"/>
    </row>
    <row r="276" spans="1:3" ht="14.25" hidden="1">
      <c r="A276" s="2" t="s">
        <v>16</v>
      </c>
      <c r="B276" s="4"/>
      <c r="C276" s="4"/>
    </row>
    <row r="277" spans="1:3" ht="14.25" hidden="1">
      <c r="A277" s="2" t="s">
        <v>17</v>
      </c>
      <c r="B277" s="148"/>
      <c r="C277" s="148"/>
    </row>
    <row r="278" spans="1:3" ht="14.25" hidden="1">
      <c r="A278" s="2"/>
      <c r="B278" s="2"/>
      <c r="C278" s="2"/>
    </row>
    <row r="279" spans="1:9" ht="15" hidden="1" thickBot="1">
      <c r="A279" s="2" t="s">
        <v>18</v>
      </c>
      <c r="B279" s="15"/>
      <c r="C279" s="15"/>
      <c r="E279" s="149"/>
      <c r="F279" s="149"/>
      <c r="G279" s="149"/>
      <c r="H279" s="149" t="e">
        <f>SUM(H274:H277)</f>
        <v>#REF!</v>
      </c>
      <c r="I279" s="150" t="e">
        <f>H279/#REF!</f>
        <v>#REF!</v>
      </c>
    </row>
    <row r="280" spans="1:9" ht="14.25" hidden="1">
      <c r="A280" s="2"/>
      <c r="B280" s="2"/>
      <c r="C280" s="2"/>
      <c r="I280" s="150"/>
    </row>
    <row r="281" spans="1:9" ht="14.25" hidden="1">
      <c r="A281" s="2" t="s">
        <v>19</v>
      </c>
      <c r="B281" s="8"/>
      <c r="C281" s="8"/>
      <c r="H281" s="8" t="e">
        <f>#REF!-#REF!</f>
        <v>#REF!</v>
      </c>
      <c r="I281" s="150" t="e">
        <f>H281/#REF!</f>
        <v>#REF!</v>
      </c>
    </row>
    <row r="282" ht="14.25" hidden="1">
      <c r="A282" s="2"/>
    </row>
    <row r="283" spans="1:9" ht="15" hidden="1">
      <c r="A283" s="211" t="str">
        <f>A4</f>
        <v>Salt River Electric</v>
      </c>
      <c r="B283" s="211"/>
      <c r="C283" s="211"/>
      <c r="D283" s="211"/>
      <c r="E283" s="211"/>
      <c r="F283" s="211"/>
      <c r="G283" s="211"/>
      <c r="H283" s="211"/>
      <c r="I283" s="211"/>
    </row>
    <row r="284" spans="1:9" ht="14.25" hidden="1">
      <c r="A284" s="212" t="str">
        <f>A5</f>
        <v>Billing Analysis</v>
      </c>
      <c r="B284" s="212"/>
      <c r="C284" s="212"/>
      <c r="D284" s="212"/>
      <c r="E284" s="212"/>
      <c r="F284" s="212"/>
      <c r="G284" s="212"/>
      <c r="H284" s="212"/>
      <c r="I284" s="212"/>
    </row>
    <row r="285" spans="1:9" ht="14.25" hidden="1">
      <c r="A285" s="212" t="str">
        <f>A6</f>
        <v>for the 12 months ended September 30, 2006</v>
      </c>
      <c r="B285" s="212"/>
      <c r="C285" s="212"/>
      <c r="D285" s="212"/>
      <c r="E285" s="212"/>
      <c r="F285" s="212"/>
      <c r="G285" s="212"/>
      <c r="H285" s="212"/>
      <c r="I285" s="212"/>
    </row>
    <row r="286" spans="1:3" ht="14.25" hidden="1">
      <c r="A286" s="1"/>
      <c r="B286" s="1"/>
      <c r="C286" s="1"/>
    </row>
    <row r="287" spans="1:9" ht="14.25" hidden="1">
      <c r="A287" s="212" t="s">
        <v>49</v>
      </c>
      <c r="B287" s="212"/>
      <c r="C287" s="212"/>
      <c r="D287" s="212"/>
      <c r="E287" s="212"/>
      <c r="F287" s="212"/>
      <c r="G287" s="212"/>
      <c r="H287" s="212"/>
      <c r="I287" s="212"/>
    </row>
    <row r="288" spans="1:9" ht="14.25" hidden="1">
      <c r="A288" s="212" t="s">
        <v>50</v>
      </c>
      <c r="B288" s="212"/>
      <c r="C288" s="212"/>
      <c r="D288" s="212"/>
      <c r="E288" s="212"/>
      <c r="F288" s="212"/>
      <c r="G288" s="212"/>
      <c r="H288" s="212"/>
      <c r="I288" s="212"/>
    </row>
    <row r="289" spans="1:9" ht="14.25" hidden="1">
      <c r="A289" s="212" t="s">
        <v>51</v>
      </c>
      <c r="B289" s="212"/>
      <c r="C289" s="212"/>
      <c r="D289" s="212"/>
      <c r="E289" s="212"/>
      <c r="F289" s="212"/>
      <c r="G289" s="212"/>
      <c r="H289" s="212"/>
      <c r="I289" s="212"/>
    </row>
    <row r="290" spans="1:3" ht="14.25" hidden="1">
      <c r="A290" s="1"/>
      <c r="B290" s="1"/>
      <c r="C290" s="1"/>
    </row>
    <row r="291" spans="2:9" ht="14.25" customHeight="1" hidden="1">
      <c r="B291" s="13"/>
      <c r="C291" s="13"/>
      <c r="H291" s="5" t="s">
        <v>2</v>
      </c>
      <c r="I291" s="6" t="s">
        <v>3</v>
      </c>
    </row>
    <row r="292" spans="1:3" ht="14.25" hidden="1">
      <c r="A292" s="2"/>
      <c r="B292" s="12"/>
      <c r="C292" s="12"/>
    </row>
    <row r="293" spans="1:3" ht="14.25" hidden="1">
      <c r="A293" s="2"/>
      <c r="B293" s="13"/>
      <c r="C293" s="13"/>
    </row>
    <row r="294" spans="1:3" ht="14.25" hidden="1">
      <c r="A294" s="3"/>
      <c r="B294" s="13"/>
      <c r="C294" s="13"/>
    </row>
    <row r="295" ht="12.75" hidden="1"/>
    <row r="296" spans="1:3" ht="14.25" hidden="1">
      <c r="A296" s="2" t="s">
        <v>29</v>
      </c>
      <c r="B296" s="144"/>
      <c r="C296" s="144"/>
    </row>
    <row r="297" spans="1:3" ht="14.25" hidden="1">
      <c r="A297" s="2"/>
      <c r="B297" s="144"/>
      <c r="C297" s="144"/>
    </row>
    <row r="298" spans="1:8" ht="14.25" hidden="1">
      <c r="A298" s="2" t="s">
        <v>27</v>
      </c>
      <c r="B298" s="144"/>
      <c r="C298" s="144"/>
      <c r="H298" s="145" t="e">
        <f>#REF!-#REF!</f>
        <v>#REF!</v>
      </c>
    </row>
    <row r="299" spans="1:3" ht="14.25" hidden="1">
      <c r="A299" s="2"/>
      <c r="B299" s="2"/>
      <c r="C299" s="2"/>
    </row>
    <row r="300" spans="1:8" ht="14.25" hidden="1">
      <c r="A300" s="2" t="s">
        <v>52</v>
      </c>
      <c r="B300" s="4"/>
      <c r="C300" s="4"/>
      <c r="H300" s="17" t="e">
        <f>#REF!-#REF!</f>
        <v>#REF!</v>
      </c>
    </row>
    <row r="301" spans="1:3" ht="14.25" hidden="1">
      <c r="A301" s="2"/>
      <c r="B301" s="14"/>
      <c r="C301" s="14"/>
    </row>
    <row r="302" spans="1:7" ht="14.25" hidden="1">
      <c r="A302" s="2"/>
      <c r="B302" s="2"/>
      <c r="C302" s="2"/>
      <c r="E302" s="11"/>
      <c r="F302" s="11"/>
      <c r="G302" s="11"/>
    </row>
    <row r="303" spans="1:8" ht="14.25" hidden="1">
      <c r="A303" s="2" t="s">
        <v>15</v>
      </c>
      <c r="B303" s="4"/>
      <c r="C303" s="4"/>
      <c r="E303" s="14"/>
      <c r="F303" s="14"/>
      <c r="G303" s="14"/>
      <c r="H303" s="4" t="e">
        <f>SUM(H296:H300)</f>
        <v>#REF!</v>
      </c>
    </row>
    <row r="304" spans="1:7" ht="14.25" hidden="1">
      <c r="A304" s="2"/>
      <c r="B304" s="2"/>
      <c r="C304" s="2"/>
      <c r="E304" s="11"/>
      <c r="F304" s="11"/>
      <c r="G304" s="11"/>
    </row>
    <row r="305" spans="1:7" ht="14.25" hidden="1">
      <c r="A305" s="2" t="s">
        <v>16</v>
      </c>
      <c r="B305" s="4"/>
      <c r="C305" s="4"/>
      <c r="E305" s="11"/>
      <c r="F305" s="11"/>
      <c r="G305" s="11"/>
    </row>
    <row r="306" spans="1:7" ht="14.25" hidden="1">
      <c r="A306" s="2" t="s">
        <v>17</v>
      </c>
      <c r="B306" s="148"/>
      <c r="C306" s="148"/>
      <c r="E306" s="11"/>
      <c r="F306" s="11"/>
      <c r="G306" s="11"/>
    </row>
    <row r="307" spans="1:7" ht="14.25" hidden="1">
      <c r="A307" s="2"/>
      <c r="B307" s="2"/>
      <c r="C307" s="2"/>
      <c r="E307" s="11"/>
      <c r="F307" s="11"/>
      <c r="G307" s="11"/>
    </row>
    <row r="308" spans="1:9" ht="15" hidden="1" thickBot="1">
      <c r="A308" s="2" t="s">
        <v>18</v>
      </c>
      <c r="B308" s="15"/>
      <c r="C308" s="15"/>
      <c r="E308" s="15"/>
      <c r="F308" s="15"/>
      <c r="G308" s="15"/>
      <c r="H308" s="149" t="e">
        <f>SUM(H303:H306)</f>
        <v>#REF!</v>
      </c>
      <c r="I308" s="150" t="e">
        <f>H308/#REF!</f>
        <v>#REF!</v>
      </c>
    </row>
    <row r="309" spans="1:7" ht="14.25" hidden="1">
      <c r="A309" s="2"/>
      <c r="B309" s="2"/>
      <c r="C309" s="2"/>
      <c r="E309" s="11"/>
      <c r="F309" s="11"/>
      <c r="G309" s="11"/>
    </row>
    <row r="310" spans="1:9" ht="14.25" hidden="1">
      <c r="A310" s="2" t="s">
        <v>19</v>
      </c>
      <c r="B310" s="8"/>
      <c r="C310" s="8"/>
      <c r="H310" s="8" t="e">
        <f>#REF!-#REF!</f>
        <v>#REF!</v>
      </c>
      <c r="I310" s="150" t="e">
        <f>H310/#REF!</f>
        <v>#REF!</v>
      </c>
    </row>
    <row r="311" ht="14.25" hidden="1">
      <c r="A311" s="2"/>
    </row>
    <row r="312" spans="1:9" ht="15" hidden="1">
      <c r="A312" s="211" t="str">
        <f>A4</f>
        <v>Salt River Electric</v>
      </c>
      <c r="B312" s="211"/>
      <c r="C312" s="211"/>
      <c r="D312" s="211"/>
      <c r="E312" s="211"/>
      <c r="F312" s="211"/>
      <c r="G312" s="211"/>
      <c r="H312" s="211"/>
      <c r="I312" s="211"/>
    </row>
    <row r="313" spans="1:9" ht="14.25" hidden="1">
      <c r="A313" s="212" t="str">
        <f>A5</f>
        <v>Billing Analysis</v>
      </c>
      <c r="B313" s="212"/>
      <c r="C313" s="212"/>
      <c r="D313" s="212"/>
      <c r="E313" s="212"/>
      <c r="F313" s="212"/>
      <c r="G313" s="212"/>
      <c r="H313" s="212"/>
      <c r="I313" s="212"/>
    </row>
    <row r="314" spans="1:9" ht="14.25" hidden="1">
      <c r="A314" s="212" t="str">
        <f>A6</f>
        <v>for the 12 months ended September 30, 2006</v>
      </c>
      <c r="B314" s="212"/>
      <c r="C314" s="212"/>
      <c r="D314" s="212"/>
      <c r="E314" s="212"/>
      <c r="F314" s="212"/>
      <c r="G314" s="212"/>
      <c r="H314" s="212"/>
      <c r="I314" s="212"/>
    </row>
    <row r="315" spans="1:3" ht="14.25" hidden="1">
      <c r="A315" s="1"/>
      <c r="B315" s="1"/>
      <c r="C315" s="1"/>
    </row>
    <row r="316" spans="1:9" ht="14.25" hidden="1">
      <c r="A316" s="212" t="s">
        <v>53</v>
      </c>
      <c r="B316" s="212"/>
      <c r="C316" s="212"/>
      <c r="D316" s="212"/>
      <c r="E316" s="212"/>
      <c r="F316" s="212"/>
      <c r="G316" s="212"/>
      <c r="H316" s="212"/>
      <c r="I316" s="212"/>
    </row>
    <row r="317" spans="1:9" ht="14.25" hidden="1">
      <c r="A317" s="212" t="s">
        <v>54</v>
      </c>
      <c r="B317" s="212"/>
      <c r="C317" s="212"/>
      <c r="D317" s="212"/>
      <c r="E317" s="212"/>
      <c r="F317" s="212"/>
      <c r="G317" s="212"/>
      <c r="H317" s="212"/>
      <c r="I317" s="212"/>
    </row>
    <row r="318" spans="1:9" ht="14.25" hidden="1">
      <c r="A318" s="212" t="s">
        <v>55</v>
      </c>
      <c r="B318" s="212"/>
      <c r="C318" s="212"/>
      <c r="D318" s="212"/>
      <c r="E318" s="212"/>
      <c r="F318" s="212"/>
      <c r="G318" s="212"/>
      <c r="H318" s="212"/>
      <c r="I318" s="212"/>
    </row>
    <row r="319" spans="1:3" ht="14.25" hidden="1">
      <c r="A319" s="1"/>
      <c r="B319" s="1"/>
      <c r="C319" s="1"/>
    </row>
    <row r="320" spans="2:9" ht="14.25" customHeight="1" hidden="1">
      <c r="B320" s="13"/>
      <c r="C320" s="13"/>
      <c r="H320" s="5" t="s">
        <v>2</v>
      </c>
      <c r="I320" s="6" t="s">
        <v>3</v>
      </c>
    </row>
    <row r="321" spans="1:3" ht="14.25" hidden="1">
      <c r="A321" s="2"/>
      <c r="B321" s="12"/>
      <c r="C321" s="12"/>
    </row>
    <row r="322" spans="1:3" ht="14.25" hidden="1">
      <c r="A322" s="2"/>
      <c r="B322" s="13"/>
      <c r="C322" s="13"/>
    </row>
    <row r="323" spans="1:3" ht="14.25" hidden="1">
      <c r="A323" s="3"/>
      <c r="B323" s="13"/>
      <c r="C323" s="13"/>
    </row>
    <row r="324" ht="12.75" hidden="1"/>
    <row r="325" spans="1:3" ht="14.25" hidden="1">
      <c r="A325" s="2"/>
      <c r="B325" s="2"/>
      <c r="C325" s="2"/>
    </row>
    <row r="326" spans="1:8" ht="14.25" hidden="1">
      <c r="A326" s="2" t="s">
        <v>21</v>
      </c>
      <c r="B326" s="154"/>
      <c r="C326" s="154"/>
      <c r="H326" s="20" t="e">
        <f>#REF!-#REF!</f>
        <v>#REF!</v>
      </c>
    </row>
    <row r="327" spans="1:3" ht="14.25" hidden="1">
      <c r="A327" s="2"/>
      <c r="B327" s="154"/>
      <c r="C327" s="154"/>
    </row>
    <row r="328" spans="1:8" ht="14.25" hidden="1">
      <c r="A328" s="2" t="s">
        <v>27</v>
      </c>
      <c r="B328" s="154"/>
      <c r="C328" s="154"/>
      <c r="H328" s="155" t="e">
        <f>#REF!-#REF!</f>
        <v>#REF!</v>
      </c>
    </row>
    <row r="329" spans="1:3" ht="14.25" hidden="1">
      <c r="A329" s="2"/>
      <c r="B329" s="154"/>
      <c r="C329" s="154"/>
    </row>
    <row r="330" spans="1:3" ht="14.25" hidden="1">
      <c r="A330" s="2" t="s">
        <v>14</v>
      </c>
      <c r="B330" s="154"/>
      <c r="C330" s="154"/>
    </row>
    <row r="331" spans="1:3" ht="14.25" hidden="1">
      <c r="A331" s="2"/>
      <c r="B331" s="164"/>
      <c r="C331" s="164"/>
    </row>
    <row r="332" ht="12.75" hidden="1"/>
    <row r="333" spans="1:3" ht="14.25" hidden="1">
      <c r="A333" s="2" t="s">
        <v>15</v>
      </c>
      <c r="B333" s="4"/>
      <c r="C333" s="4"/>
    </row>
    <row r="334" spans="1:3" ht="14.25" hidden="1">
      <c r="A334" s="2"/>
      <c r="B334" s="2"/>
      <c r="C334" s="2"/>
    </row>
    <row r="335" spans="1:3" ht="14.25" hidden="1">
      <c r="A335" s="2" t="s">
        <v>16</v>
      </c>
      <c r="B335" s="4"/>
      <c r="C335" s="4"/>
    </row>
    <row r="336" spans="1:3" ht="14.25" hidden="1">
      <c r="A336" s="2" t="s">
        <v>17</v>
      </c>
      <c r="B336" s="148"/>
      <c r="C336" s="148"/>
    </row>
    <row r="337" spans="1:3" ht="14.25" hidden="1">
      <c r="A337" s="2"/>
      <c r="B337" s="2"/>
      <c r="C337" s="2"/>
    </row>
    <row r="338" spans="1:9" ht="14.25" hidden="1">
      <c r="A338" s="2" t="s">
        <v>18</v>
      </c>
      <c r="B338" s="15"/>
      <c r="C338" s="15"/>
      <c r="H338" s="145" t="e">
        <f>#REF!-#REF!</f>
        <v>#REF!</v>
      </c>
      <c r="I338" s="150" t="e">
        <f>H338/#REF!</f>
        <v>#REF!</v>
      </c>
    </row>
    <row r="339" spans="1:3" ht="14.25" hidden="1">
      <c r="A339" s="2"/>
      <c r="B339" s="2"/>
      <c r="C339" s="2"/>
    </row>
    <row r="340" spans="1:9" ht="14.25" hidden="1">
      <c r="A340" s="2" t="s">
        <v>19</v>
      </c>
      <c r="B340" s="8"/>
      <c r="C340" s="8"/>
      <c r="H340" s="8" t="e">
        <f>#REF!-#REF!</f>
        <v>#REF!</v>
      </c>
      <c r="I340" s="150" t="e">
        <f>H340/#REF!</f>
        <v>#REF!</v>
      </c>
    </row>
    <row r="341" ht="14.25" hidden="1">
      <c r="A341" s="2"/>
    </row>
    <row r="342" spans="1:9" ht="15" hidden="1">
      <c r="A342" s="211" t="str">
        <f>A4</f>
        <v>Salt River Electric</v>
      </c>
      <c r="B342" s="211"/>
      <c r="C342" s="211"/>
      <c r="D342" s="211"/>
      <c r="E342" s="211"/>
      <c r="F342" s="211"/>
      <c r="G342" s="211"/>
      <c r="H342" s="211"/>
      <c r="I342" s="211"/>
    </row>
    <row r="343" spans="1:9" ht="14.25" hidden="1">
      <c r="A343" s="212" t="str">
        <f>A5</f>
        <v>Billing Analysis</v>
      </c>
      <c r="B343" s="212"/>
      <c r="C343" s="212"/>
      <c r="D343" s="212"/>
      <c r="E343" s="212"/>
      <c r="F343" s="212"/>
      <c r="G343" s="212"/>
      <c r="H343" s="212"/>
      <c r="I343" s="212"/>
    </row>
    <row r="344" spans="1:9" ht="14.25" hidden="1">
      <c r="A344" s="212" t="str">
        <f>A6</f>
        <v>for the 12 months ended September 30, 2006</v>
      </c>
      <c r="B344" s="212"/>
      <c r="C344" s="212"/>
      <c r="D344" s="212"/>
      <c r="E344" s="212"/>
      <c r="F344" s="212"/>
      <c r="G344" s="212"/>
      <c r="H344" s="212"/>
      <c r="I344" s="212"/>
    </row>
    <row r="345" ht="12.75">
      <c r="H345" s="155"/>
    </row>
    <row r="347" spans="2:3" ht="12.75">
      <c r="B347" s="165"/>
      <c r="C347" s="165"/>
    </row>
    <row r="348" ht="12.75">
      <c r="H348" s="155"/>
    </row>
    <row r="349" spans="2:8" ht="12.75">
      <c r="B349" s="150"/>
      <c r="C349" s="150"/>
      <c r="H349" s="20"/>
    </row>
    <row r="351" ht="12.75">
      <c r="H351" s="20"/>
    </row>
  </sheetData>
  <mergeCells count="69">
    <mergeCell ref="A57:I57"/>
    <mergeCell ref="A58:I58"/>
    <mergeCell ref="A4:I4"/>
    <mergeCell ref="A5:I5"/>
    <mergeCell ref="A6:I6"/>
    <mergeCell ref="A29:I29"/>
    <mergeCell ref="A30:I30"/>
    <mergeCell ref="A31:I31"/>
    <mergeCell ref="A52:I52"/>
    <mergeCell ref="A53:I53"/>
    <mergeCell ref="A54:I54"/>
    <mergeCell ref="A56:I56"/>
    <mergeCell ref="A313:I313"/>
    <mergeCell ref="A314:I314"/>
    <mergeCell ref="A135:I135"/>
    <mergeCell ref="A136:I136"/>
    <mergeCell ref="A138:I138"/>
    <mergeCell ref="A164:I164"/>
    <mergeCell ref="A166:I166"/>
    <mergeCell ref="A167:I167"/>
    <mergeCell ref="A316:I316"/>
    <mergeCell ref="A79:I79"/>
    <mergeCell ref="A80:I80"/>
    <mergeCell ref="A192:I192"/>
    <mergeCell ref="A193:I193"/>
    <mergeCell ref="A194:I194"/>
    <mergeCell ref="A196:I196"/>
    <mergeCell ref="A197:I197"/>
    <mergeCell ref="A198:I198"/>
    <mergeCell ref="A134:I134"/>
    <mergeCell ref="A168:I168"/>
    <mergeCell ref="A81:I81"/>
    <mergeCell ref="A83:I83"/>
    <mergeCell ref="A84:I84"/>
    <mergeCell ref="A85:I85"/>
    <mergeCell ref="A104:I104"/>
    <mergeCell ref="A105:I105"/>
    <mergeCell ref="A106:I106"/>
    <mergeCell ref="A108:I108"/>
    <mergeCell ref="A109:I109"/>
    <mergeCell ref="A110:I110"/>
    <mergeCell ref="A162:I162"/>
    <mergeCell ref="A163:I163"/>
    <mergeCell ref="A139:I139"/>
    <mergeCell ref="A140:I140"/>
    <mergeCell ref="A220:I220"/>
    <mergeCell ref="A221:I221"/>
    <mergeCell ref="A222:I222"/>
    <mergeCell ref="A224:I224"/>
    <mergeCell ref="A225:I225"/>
    <mergeCell ref="A226:I226"/>
    <mergeCell ref="A283:I283"/>
    <mergeCell ref="A284:I284"/>
    <mergeCell ref="A257:I257"/>
    <mergeCell ref="A258:I258"/>
    <mergeCell ref="A252:I252"/>
    <mergeCell ref="A253:I253"/>
    <mergeCell ref="A254:I254"/>
    <mergeCell ref="A256:I256"/>
    <mergeCell ref="A342:I342"/>
    <mergeCell ref="A343:I343"/>
    <mergeCell ref="A344:I344"/>
    <mergeCell ref="A285:I285"/>
    <mergeCell ref="A287:I287"/>
    <mergeCell ref="A288:I288"/>
    <mergeCell ref="A289:I289"/>
    <mergeCell ref="A317:I317"/>
    <mergeCell ref="A318:I318"/>
    <mergeCell ref="A312:I312"/>
  </mergeCells>
  <printOptions horizontalCentered="1"/>
  <pageMargins left="0.74" right="0.22" top="0.35" bottom="0.44" header="0.24" footer="0.18"/>
  <pageSetup fitToHeight="0" fitToWidth="1"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6"/>
  <sheetViews>
    <sheetView view="pageBreakPreview" zoomScale="60" zoomScaleNormal="75" workbookViewId="0" topLeftCell="A1">
      <selection activeCell="AA377" sqref="AA377"/>
    </sheetView>
  </sheetViews>
  <sheetFormatPr defaultColWidth="9.140625" defaultRowHeight="12.75"/>
  <cols>
    <col min="1" max="1" width="26.140625" style="115" bestFit="1" customWidth="1"/>
    <col min="2" max="2" width="13.7109375" style="28" hidden="1" customWidth="1"/>
    <col min="3" max="3" width="13.421875" style="28" bestFit="1" customWidth="1"/>
    <col min="4" max="4" width="12.140625" style="28" bestFit="1" customWidth="1"/>
    <col min="5" max="5" width="13.28125" style="28" bestFit="1" customWidth="1"/>
    <col min="6" max="6" width="10.57421875" style="180" bestFit="1" customWidth="1"/>
    <col min="7" max="7" width="3.28125" style="28" customWidth="1"/>
    <col min="8" max="8" width="14.28125" style="28" customWidth="1"/>
    <col min="9" max="9" width="12.28125" style="28" customWidth="1"/>
    <col min="10" max="10" width="14.421875" style="28" bestFit="1" customWidth="1"/>
    <col min="11" max="11" width="10.57421875" style="180" bestFit="1" customWidth="1"/>
    <col min="12" max="12" width="2.8515625" style="28" customWidth="1"/>
    <col min="13" max="13" width="12.57421875" style="28" bestFit="1" customWidth="1"/>
    <col min="14" max="14" width="18.00390625" style="28" bestFit="1" customWidth="1"/>
    <col min="15" max="15" width="6.421875" style="111" hidden="1" customWidth="1"/>
    <col min="16" max="16" width="11.421875" style="28" hidden="1" customWidth="1"/>
    <col min="17" max="17" width="11.57421875" style="28" hidden="1" customWidth="1"/>
    <col min="18" max="18" width="13.140625" style="28" hidden="1" customWidth="1"/>
    <col min="19" max="19" width="16.8515625" style="28" hidden="1" customWidth="1"/>
    <col min="20" max="16384" width="8.7109375" style="28" customWidth="1"/>
  </cols>
  <sheetData>
    <row r="1" ht="15.75">
      <c r="N1" s="168" t="s">
        <v>115</v>
      </c>
    </row>
    <row r="2" ht="15.75">
      <c r="N2" s="168" t="s">
        <v>116</v>
      </c>
    </row>
    <row r="3" spans="1:14" ht="12.75">
      <c r="A3" s="52"/>
      <c r="B3" s="52"/>
      <c r="C3" s="52"/>
      <c r="D3" s="52"/>
      <c r="E3" s="52"/>
      <c r="F3" s="181"/>
      <c r="G3" s="27"/>
      <c r="H3" s="27"/>
      <c r="I3" s="27"/>
      <c r="J3" s="27"/>
      <c r="K3" s="193"/>
      <c r="L3" s="27"/>
      <c r="M3" s="27"/>
      <c r="N3" s="27"/>
    </row>
    <row r="4" spans="2:14" ht="12.75">
      <c r="B4" s="109"/>
      <c r="C4" s="109"/>
      <c r="D4" s="109"/>
      <c r="E4" s="109"/>
      <c r="F4" s="182"/>
      <c r="G4" s="109"/>
      <c r="H4" s="109" t="s">
        <v>32</v>
      </c>
      <c r="I4" s="109"/>
      <c r="J4" s="109"/>
      <c r="K4" s="182"/>
      <c r="L4" s="109"/>
      <c r="M4" s="109"/>
      <c r="N4" s="109"/>
    </row>
    <row r="5" spans="2:14" ht="12.75">
      <c r="B5" s="109"/>
      <c r="C5" s="109"/>
      <c r="D5" s="109"/>
      <c r="E5" s="109"/>
      <c r="F5" s="182"/>
      <c r="G5" s="109"/>
      <c r="H5" s="109" t="s">
        <v>22</v>
      </c>
      <c r="I5" s="109"/>
      <c r="J5" s="109"/>
      <c r="K5" s="182"/>
      <c r="L5" s="109"/>
      <c r="M5" s="109"/>
      <c r="N5" s="109"/>
    </row>
    <row r="6" spans="2:14" ht="12.75">
      <c r="B6" s="109"/>
      <c r="C6" s="109"/>
      <c r="D6" s="109"/>
      <c r="E6" s="109"/>
      <c r="F6" s="182"/>
      <c r="G6" s="109"/>
      <c r="H6" s="109" t="s">
        <v>20</v>
      </c>
      <c r="I6" s="109"/>
      <c r="J6" s="109"/>
      <c r="K6" s="182"/>
      <c r="L6" s="109"/>
      <c r="M6" s="109"/>
      <c r="N6" s="109"/>
    </row>
    <row r="7" spans="2:8" ht="12.75">
      <c r="B7" s="53"/>
      <c r="C7" s="53"/>
      <c r="D7" s="53"/>
      <c r="E7" s="53"/>
      <c r="F7" s="183"/>
      <c r="H7" s="53"/>
    </row>
    <row r="8" spans="2:14" ht="12.75">
      <c r="B8" s="109"/>
      <c r="C8" s="109"/>
      <c r="D8" s="109"/>
      <c r="E8" s="109"/>
      <c r="F8" s="182"/>
      <c r="G8" s="109"/>
      <c r="H8" s="109" t="s">
        <v>71</v>
      </c>
      <c r="I8" s="109"/>
      <c r="J8" s="109"/>
      <c r="K8" s="182"/>
      <c r="L8" s="109"/>
      <c r="M8" s="109"/>
      <c r="N8" s="109"/>
    </row>
    <row r="9" spans="2:14" ht="12.75">
      <c r="B9" s="109"/>
      <c r="C9" s="109"/>
      <c r="D9" s="109"/>
      <c r="E9" s="109"/>
      <c r="F9" s="182"/>
      <c r="G9" s="109"/>
      <c r="H9" s="109" t="s">
        <v>33</v>
      </c>
      <c r="I9" s="109"/>
      <c r="J9" s="109"/>
      <c r="K9" s="182"/>
      <c r="L9" s="109"/>
      <c r="M9" s="109"/>
      <c r="N9" s="109"/>
    </row>
    <row r="10" spans="2:14" ht="12.75">
      <c r="B10" s="109"/>
      <c r="C10" s="109"/>
      <c r="D10" s="109"/>
      <c r="E10" s="109"/>
      <c r="F10" s="182"/>
      <c r="G10" s="109"/>
      <c r="H10" s="109" t="s">
        <v>72</v>
      </c>
      <c r="I10" s="109"/>
      <c r="J10" s="109"/>
      <c r="K10" s="182"/>
      <c r="L10" s="109"/>
      <c r="M10" s="109"/>
      <c r="N10" s="109"/>
    </row>
    <row r="11" spans="1:6" ht="12.75">
      <c r="A11" s="53"/>
      <c r="B11" s="53"/>
      <c r="C11" s="53"/>
      <c r="D11" s="53"/>
      <c r="E11" s="53"/>
      <c r="F11" s="183"/>
    </row>
    <row r="12" spans="2:17" ht="12.75">
      <c r="B12" s="28" t="s">
        <v>89</v>
      </c>
      <c r="C12" s="173" t="s">
        <v>0</v>
      </c>
      <c r="D12" s="174"/>
      <c r="E12" s="174"/>
      <c r="F12" s="184"/>
      <c r="H12" s="173" t="s">
        <v>1</v>
      </c>
      <c r="I12" s="174"/>
      <c r="J12" s="174"/>
      <c r="K12" s="184"/>
      <c r="M12" s="29" t="s">
        <v>2</v>
      </c>
      <c r="N12" s="54" t="s">
        <v>3</v>
      </c>
      <c r="O12" s="112"/>
      <c r="P12" s="29" t="s">
        <v>76</v>
      </c>
      <c r="Q12" s="29" t="s">
        <v>77</v>
      </c>
    </row>
    <row r="13" spans="1:11" ht="12.75">
      <c r="A13" s="116"/>
      <c r="B13" s="55"/>
      <c r="C13" s="175"/>
      <c r="D13" s="176"/>
      <c r="E13" s="176"/>
      <c r="F13" s="185"/>
      <c r="H13" s="175"/>
      <c r="I13" s="176"/>
      <c r="J13" s="176"/>
      <c r="K13" s="185"/>
    </row>
    <row r="14" spans="1:11" ht="12.75">
      <c r="A14" s="116"/>
      <c r="B14" s="55"/>
      <c r="C14" s="177" t="s">
        <v>4</v>
      </c>
      <c r="D14" s="177" t="s">
        <v>5</v>
      </c>
      <c r="E14" s="177" t="s">
        <v>6</v>
      </c>
      <c r="F14" s="186" t="s">
        <v>112</v>
      </c>
      <c r="H14" s="177" t="s">
        <v>4</v>
      </c>
      <c r="I14" s="177" t="s">
        <v>1</v>
      </c>
      <c r="J14" s="177" t="s">
        <v>6</v>
      </c>
      <c r="K14" s="186" t="s">
        <v>112</v>
      </c>
    </row>
    <row r="15" spans="1:11" ht="12.75">
      <c r="A15" s="117"/>
      <c r="B15" s="56"/>
      <c r="C15" s="178" t="s">
        <v>7</v>
      </c>
      <c r="D15" s="178" t="s">
        <v>8</v>
      </c>
      <c r="E15" s="178" t="s">
        <v>9</v>
      </c>
      <c r="F15" s="187" t="s">
        <v>113</v>
      </c>
      <c r="H15" s="178" t="s">
        <v>7</v>
      </c>
      <c r="I15" s="178" t="s">
        <v>8</v>
      </c>
      <c r="J15" s="178" t="s">
        <v>9</v>
      </c>
      <c r="K15" s="187" t="s">
        <v>113</v>
      </c>
    </row>
    <row r="17" spans="1:11" ht="12.75">
      <c r="A17" s="116"/>
      <c r="B17" s="55"/>
      <c r="C17" s="57"/>
      <c r="D17" s="55"/>
      <c r="E17" s="58"/>
      <c r="F17" s="188"/>
      <c r="H17" s="57"/>
      <c r="I17" s="55"/>
      <c r="J17" s="55"/>
      <c r="K17" s="188"/>
    </row>
    <row r="18" spans="1:14" ht="12.75">
      <c r="A18" s="116" t="s">
        <v>21</v>
      </c>
      <c r="B18" s="55"/>
      <c r="C18" s="57">
        <v>424395</v>
      </c>
      <c r="D18" s="58">
        <v>7.7</v>
      </c>
      <c r="E18" s="59">
        <f>C18*D18</f>
        <v>3267841.5</v>
      </c>
      <c r="F18" s="188">
        <f>E18/E22</f>
        <v>0.08608970057146158</v>
      </c>
      <c r="H18" s="57">
        <f>C18</f>
        <v>424395</v>
      </c>
      <c r="I18" s="58">
        <v>7.7</v>
      </c>
      <c r="J18" s="59">
        <f>I18*H18</f>
        <v>3267841.5</v>
      </c>
      <c r="K18" s="188">
        <f>J18/J22</f>
        <v>0.08111258614790162</v>
      </c>
      <c r="M18" s="30">
        <f>J18-E18</f>
        <v>0</v>
      </c>
      <c r="N18" s="31">
        <f>M18/E18</f>
        <v>0</v>
      </c>
    </row>
    <row r="19" spans="1:14" ht="12.75">
      <c r="A19" s="116"/>
      <c r="B19" s="55"/>
      <c r="C19" s="57"/>
      <c r="D19" s="58"/>
      <c r="E19" s="58"/>
      <c r="F19" s="188"/>
      <c r="H19" s="57"/>
      <c r="I19" s="58"/>
      <c r="J19" s="55"/>
      <c r="K19" s="188"/>
      <c r="N19" s="31"/>
    </row>
    <row r="20" spans="1:18" ht="12.75">
      <c r="A20" s="116" t="s">
        <v>14</v>
      </c>
      <c r="B20" s="57">
        <f>C20</f>
        <v>586487296</v>
      </c>
      <c r="C20" s="57">
        <v>586487296</v>
      </c>
      <c r="D20" s="104">
        <v>0.05915</v>
      </c>
      <c r="E20" s="61">
        <f>D20*C20</f>
        <v>34690723.5584</v>
      </c>
      <c r="F20" s="189">
        <f>E20/E22</f>
        <v>0.9139102994285384</v>
      </c>
      <c r="G20" s="27"/>
      <c r="H20" s="61">
        <f>C20</f>
        <v>586487296</v>
      </c>
      <c r="I20" s="110">
        <f>D20+$R$363+(6524.28/($B$20+$B$47+($B$74*0.6)))</f>
        <v>0.06312137185923994</v>
      </c>
      <c r="J20" s="61">
        <f>I20*H20</f>
        <v>37019882.70153613</v>
      </c>
      <c r="K20" s="189">
        <f>J20/J22</f>
        <v>0.9188874138520984</v>
      </c>
      <c r="M20" s="32">
        <f>J20-E20</f>
        <v>2329159.143136129</v>
      </c>
      <c r="N20" s="31">
        <f>M20/E20</f>
        <v>0.06714069077328735</v>
      </c>
      <c r="P20" s="42"/>
      <c r="Q20" s="42">
        <f>M20</f>
        <v>2329159.143136129</v>
      </c>
      <c r="R20" s="33"/>
    </row>
    <row r="21" spans="1:18" ht="12.75">
      <c r="A21" s="116"/>
      <c r="B21" s="55"/>
      <c r="C21" s="57"/>
      <c r="D21" s="60"/>
      <c r="E21" s="57"/>
      <c r="F21" s="188"/>
      <c r="H21" s="57"/>
      <c r="I21" s="60"/>
      <c r="J21" s="57"/>
      <c r="K21" s="188"/>
      <c r="N21" s="31"/>
      <c r="P21" s="42"/>
      <c r="Q21" s="42"/>
      <c r="R21" s="33"/>
    </row>
    <row r="22" spans="1:17" ht="12.75">
      <c r="A22" s="116" t="s">
        <v>15</v>
      </c>
      <c r="B22" s="55"/>
      <c r="C22" s="57"/>
      <c r="D22" s="55"/>
      <c r="E22" s="62">
        <f>E18+E20</f>
        <v>37958565.0584</v>
      </c>
      <c r="F22" s="189">
        <f>SUM(F18:F20)</f>
        <v>1</v>
      </c>
      <c r="H22" s="57"/>
      <c r="I22" s="55"/>
      <c r="J22" s="62">
        <f>J18+J20</f>
        <v>40287724.20153613</v>
      </c>
      <c r="K22" s="189">
        <f>SUM(K18:K20)</f>
        <v>1</v>
      </c>
      <c r="L22" s="61"/>
      <c r="M22" s="62">
        <f>M18+M20</f>
        <v>2329159.143136129</v>
      </c>
      <c r="N22" s="34">
        <f>M22/E22</f>
        <v>0.06136056880845395</v>
      </c>
      <c r="P22" s="42"/>
      <c r="Q22" s="42"/>
    </row>
    <row r="23" spans="1:17" ht="12.75">
      <c r="A23" s="116"/>
      <c r="B23" s="55"/>
      <c r="C23" s="57"/>
      <c r="D23" s="60"/>
      <c r="E23" s="55"/>
      <c r="F23" s="188"/>
      <c r="H23" s="57"/>
      <c r="I23" s="60"/>
      <c r="J23" s="55"/>
      <c r="K23" s="188"/>
      <c r="N23" s="31"/>
      <c r="P23" s="42"/>
      <c r="Q23" s="42"/>
    </row>
    <row r="24" spans="1:17" ht="12.75">
      <c r="A24" s="116" t="s">
        <v>16</v>
      </c>
      <c r="B24" s="55"/>
      <c r="C24" s="57"/>
      <c r="D24" s="60"/>
      <c r="E24" s="57">
        <v>4855150.57</v>
      </c>
      <c r="F24" s="188"/>
      <c r="H24" s="57"/>
      <c r="I24" s="60"/>
      <c r="J24" s="57">
        <f>E24</f>
        <v>4855150.57</v>
      </c>
      <c r="K24" s="188"/>
      <c r="M24" s="28">
        <v>0</v>
      </c>
      <c r="N24" s="31">
        <f>M24/E24</f>
        <v>0</v>
      </c>
      <c r="P24" s="42"/>
      <c r="Q24" s="42"/>
    </row>
    <row r="25" spans="1:17" ht="12.75">
      <c r="A25" s="116" t="s">
        <v>17</v>
      </c>
      <c r="B25" s="55"/>
      <c r="C25" s="57"/>
      <c r="D25" s="60"/>
      <c r="E25" s="63">
        <v>3102052.92</v>
      </c>
      <c r="F25" s="190"/>
      <c r="H25" s="57"/>
      <c r="I25" s="60"/>
      <c r="J25" s="64">
        <f>E25</f>
        <v>3102052.92</v>
      </c>
      <c r="K25" s="189"/>
      <c r="M25" s="35">
        <v>0</v>
      </c>
      <c r="N25" s="36">
        <f>M25/E25</f>
        <v>0</v>
      </c>
      <c r="P25" s="42"/>
      <c r="Q25" s="42"/>
    </row>
    <row r="26" spans="1:17" ht="12.75">
      <c r="A26" s="116"/>
      <c r="B26" s="55"/>
      <c r="C26" s="57"/>
      <c r="D26" s="55"/>
      <c r="E26" s="55"/>
      <c r="F26" s="188"/>
      <c r="H26" s="57"/>
      <c r="I26" s="55"/>
      <c r="J26" s="55"/>
      <c r="K26" s="188"/>
      <c r="P26" s="42"/>
      <c r="Q26" s="42"/>
    </row>
    <row r="27" spans="1:17" ht="13.5" thickBot="1">
      <c r="A27" s="116" t="s">
        <v>18</v>
      </c>
      <c r="B27" s="55"/>
      <c r="C27" s="57"/>
      <c r="D27" s="55"/>
      <c r="E27" s="99">
        <f>SUM(E22:E25)</f>
        <v>45915768.5484</v>
      </c>
      <c r="F27" s="189"/>
      <c r="G27" s="98"/>
      <c r="H27" s="81"/>
      <c r="I27" s="81"/>
      <c r="J27" s="99">
        <f>SUM(J22:J25)</f>
        <v>48244927.69153613</v>
      </c>
      <c r="K27" s="189"/>
      <c r="L27" s="102"/>
      <c r="M27" s="99">
        <f>SUM(M22:M25)</f>
        <v>2329159.143136129</v>
      </c>
      <c r="N27" s="37">
        <f>M27/E27</f>
        <v>0.05072678116409949</v>
      </c>
      <c r="P27" s="42"/>
      <c r="Q27" s="42"/>
    </row>
    <row r="28" spans="1:17" ht="13.5" thickTop="1">
      <c r="A28" s="116"/>
      <c r="B28" s="55"/>
      <c r="C28" s="55"/>
      <c r="D28" s="55"/>
      <c r="E28" s="55"/>
      <c r="F28" s="188"/>
      <c r="P28" s="42"/>
      <c r="Q28" s="42"/>
    </row>
    <row r="29" spans="1:17" ht="12.75">
      <c r="A29" s="116" t="s">
        <v>19</v>
      </c>
      <c r="B29" s="55"/>
      <c r="E29" s="38">
        <f>E27/C18</f>
        <v>108.19111570211713</v>
      </c>
      <c r="J29" s="38">
        <f>J27/H18</f>
        <v>113.6793027522382</v>
      </c>
      <c r="M29" s="38">
        <f>J29-E29</f>
        <v>5.48818705012107</v>
      </c>
      <c r="N29" s="31">
        <f>M29/E29</f>
        <v>0.050726781164099545</v>
      </c>
      <c r="P29" s="42"/>
      <c r="Q29" s="42"/>
    </row>
    <row r="30" spans="1:17" ht="12.75">
      <c r="A30" s="116"/>
      <c r="B30" s="55"/>
      <c r="E30" s="38"/>
      <c r="J30" s="38"/>
      <c r="M30" s="38"/>
      <c r="N30" s="31"/>
      <c r="P30" s="42"/>
      <c r="Q30" s="42"/>
    </row>
    <row r="31" spans="2:17" ht="12.75">
      <c r="B31" s="109"/>
      <c r="C31" s="109"/>
      <c r="D31" s="109"/>
      <c r="E31" s="109"/>
      <c r="F31" s="182"/>
      <c r="G31" s="109"/>
      <c r="H31" s="109" t="s">
        <v>32</v>
      </c>
      <c r="I31" s="109"/>
      <c r="J31" s="109"/>
      <c r="K31" s="182"/>
      <c r="L31" s="109"/>
      <c r="M31" s="109"/>
      <c r="N31" s="109"/>
      <c r="P31" s="42"/>
      <c r="Q31" s="42"/>
    </row>
    <row r="32" spans="2:17" ht="12.75">
      <c r="B32" s="109"/>
      <c r="C32" s="109"/>
      <c r="D32" s="109"/>
      <c r="E32" s="109"/>
      <c r="F32" s="182"/>
      <c r="G32" s="109"/>
      <c r="H32" s="109" t="s">
        <v>22</v>
      </c>
      <c r="I32" s="109"/>
      <c r="J32" s="109"/>
      <c r="K32" s="182"/>
      <c r="L32" s="109"/>
      <c r="M32" s="109"/>
      <c r="N32" s="109"/>
      <c r="P32" s="42"/>
      <c r="Q32" s="42"/>
    </row>
    <row r="33" spans="2:17" ht="12.75">
      <c r="B33" s="109"/>
      <c r="C33" s="109"/>
      <c r="D33" s="109"/>
      <c r="E33" s="109"/>
      <c r="F33" s="182"/>
      <c r="G33" s="109"/>
      <c r="H33" s="109" t="s">
        <v>20</v>
      </c>
      <c r="I33" s="109"/>
      <c r="J33" s="109"/>
      <c r="K33" s="182"/>
      <c r="L33" s="109"/>
      <c r="M33" s="109"/>
      <c r="N33" s="109"/>
      <c r="P33" s="42"/>
      <c r="Q33" s="42"/>
    </row>
    <row r="34" spans="2:17" ht="12.75">
      <c r="B34" s="66"/>
      <c r="C34" s="53"/>
      <c r="D34" s="53"/>
      <c r="E34" s="53"/>
      <c r="F34" s="183"/>
      <c r="H34" s="66"/>
      <c r="P34" s="42"/>
      <c r="Q34" s="42"/>
    </row>
    <row r="35" spans="2:17" ht="12.75" hidden="1">
      <c r="B35" s="109"/>
      <c r="C35" s="109"/>
      <c r="D35" s="109"/>
      <c r="E35" s="109"/>
      <c r="F35" s="182"/>
      <c r="G35" s="109"/>
      <c r="H35" s="109" t="s">
        <v>73</v>
      </c>
      <c r="I35" s="109"/>
      <c r="J35" s="109"/>
      <c r="K35" s="182"/>
      <c r="L35" s="109"/>
      <c r="M35" s="109"/>
      <c r="N35" s="109"/>
      <c r="P35" s="42"/>
      <c r="Q35" s="42"/>
    </row>
    <row r="36" spans="2:17" ht="12.75" hidden="1">
      <c r="B36" s="109"/>
      <c r="C36" s="109"/>
      <c r="D36" s="109"/>
      <c r="E36" s="109"/>
      <c r="F36" s="182"/>
      <c r="G36" s="109"/>
      <c r="H36" s="109" t="s">
        <v>74</v>
      </c>
      <c r="I36" s="109"/>
      <c r="J36" s="109"/>
      <c r="K36" s="182"/>
      <c r="L36" s="109"/>
      <c r="M36" s="109"/>
      <c r="N36" s="109"/>
      <c r="P36" s="42"/>
      <c r="Q36" s="42"/>
    </row>
    <row r="37" spans="2:17" ht="12.75" hidden="1">
      <c r="B37" s="109"/>
      <c r="C37" s="109"/>
      <c r="D37" s="109"/>
      <c r="E37" s="109"/>
      <c r="F37" s="182"/>
      <c r="G37" s="109"/>
      <c r="H37" s="109" t="s">
        <v>24</v>
      </c>
      <c r="I37" s="109"/>
      <c r="J37" s="109"/>
      <c r="K37" s="182"/>
      <c r="L37" s="109"/>
      <c r="M37" s="109"/>
      <c r="N37" s="109"/>
      <c r="P37" s="42"/>
      <c r="Q37" s="42"/>
    </row>
    <row r="38" spans="1:17" ht="12.75" hidden="1">
      <c r="A38" s="53"/>
      <c r="B38" s="53"/>
      <c r="C38" s="53"/>
      <c r="D38" s="53"/>
      <c r="E38" s="53"/>
      <c r="F38" s="183"/>
      <c r="P38" s="42"/>
      <c r="Q38" s="42"/>
    </row>
    <row r="39" spans="3:17" ht="12.75">
      <c r="C39" s="173" t="s">
        <v>0</v>
      </c>
      <c r="D39" s="174"/>
      <c r="E39" s="174"/>
      <c r="F39" s="184"/>
      <c r="H39" s="173" t="s">
        <v>1</v>
      </c>
      <c r="I39" s="174"/>
      <c r="J39" s="174"/>
      <c r="K39" s="184"/>
      <c r="M39" s="29" t="s">
        <v>2</v>
      </c>
      <c r="N39" s="54" t="s">
        <v>3</v>
      </c>
      <c r="O39" s="112"/>
      <c r="P39" s="42"/>
      <c r="Q39" s="42"/>
    </row>
    <row r="40" spans="1:17" ht="12.75">
      <c r="A40" s="116"/>
      <c r="B40" s="55"/>
      <c r="C40" s="175"/>
      <c r="D40" s="176"/>
      <c r="E40" s="176"/>
      <c r="F40" s="185"/>
      <c r="H40" s="175"/>
      <c r="I40" s="176"/>
      <c r="J40" s="176"/>
      <c r="K40" s="185"/>
      <c r="P40" s="42"/>
      <c r="Q40" s="42"/>
    </row>
    <row r="41" spans="1:17" ht="12.75">
      <c r="A41" s="116"/>
      <c r="B41" s="55"/>
      <c r="C41" s="177" t="s">
        <v>4</v>
      </c>
      <c r="D41" s="177" t="s">
        <v>5</v>
      </c>
      <c r="E41" s="177" t="s">
        <v>6</v>
      </c>
      <c r="F41" s="186" t="s">
        <v>112</v>
      </c>
      <c r="H41" s="177" t="s">
        <v>4</v>
      </c>
      <c r="I41" s="177" t="s">
        <v>1</v>
      </c>
      <c r="J41" s="177" t="s">
        <v>6</v>
      </c>
      <c r="K41" s="186" t="s">
        <v>112</v>
      </c>
      <c r="P41" s="42"/>
      <c r="Q41" s="42"/>
    </row>
    <row r="42" spans="1:17" ht="12.75">
      <c r="A42" s="117"/>
      <c r="B42" s="56"/>
      <c r="C42" s="178" t="s">
        <v>7</v>
      </c>
      <c r="D42" s="178" t="s">
        <v>8</v>
      </c>
      <c r="E42" s="178" t="s">
        <v>9</v>
      </c>
      <c r="F42" s="187" t="s">
        <v>113</v>
      </c>
      <c r="H42" s="178" t="s">
        <v>7</v>
      </c>
      <c r="I42" s="178" t="s">
        <v>8</v>
      </c>
      <c r="J42" s="178" t="s">
        <v>9</v>
      </c>
      <c r="K42" s="187" t="s">
        <v>113</v>
      </c>
      <c r="P42" s="42"/>
      <c r="Q42" s="42"/>
    </row>
    <row r="43" spans="16:17" ht="12.75">
      <c r="P43" s="42"/>
      <c r="Q43" s="42"/>
    </row>
    <row r="44" spans="1:17" ht="12.75">
      <c r="A44" s="116"/>
      <c r="B44" s="55"/>
      <c r="C44" s="57"/>
      <c r="D44" s="55"/>
      <c r="E44" s="58"/>
      <c r="F44" s="188"/>
      <c r="H44" s="57"/>
      <c r="I44" s="55"/>
      <c r="J44" s="55"/>
      <c r="K44" s="188"/>
      <c r="P44" s="42"/>
      <c r="Q44" s="42"/>
    </row>
    <row r="45" spans="1:17" ht="12.75">
      <c r="A45" s="116" t="s">
        <v>21</v>
      </c>
      <c r="B45" s="55"/>
      <c r="C45" s="57">
        <v>77358</v>
      </c>
      <c r="D45" s="58">
        <v>7.7</v>
      </c>
      <c r="E45" s="59">
        <f>C45*D45</f>
        <v>595656.6</v>
      </c>
      <c r="F45" s="188">
        <f>E45/E49</f>
        <v>0.1894512046706586</v>
      </c>
      <c r="H45" s="57">
        <f>C45</f>
        <v>77358</v>
      </c>
      <c r="I45" s="58">
        <v>7.7</v>
      </c>
      <c r="J45" s="59">
        <f>I45*H45</f>
        <v>595656.6</v>
      </c>
      <c r="K45" s="188">
        <f>J45/J49</f>
        <v>0.17967324201905988</v>
      </c>
      <c r="M45" s="30">
        <f>J45-E45</f>
        <v>0</v>
      </c>
      <c r="P45" s="42"/>
      <c r="Q45" s="42"/>
    </row>
    <row r="46" spans="1:17" ht="12.75">
      <c r="A46" s="116"/>
      <c r="B46" s="55"/>
      <c r="C46" s="57"/>
      <c r="D46" s="58"/>
      <c r="E46" s="58"/>
      <c r="F46" s="188"/>
      <c r="H46" s="57"/>
      <c r="I46" s="58"/>
      <c r="J46" s="55"/>
      <c r="K46" s="188"/>
      <c r="P46" s="42"/>
      <c r="Q46" s="42"/>
    </row>
    <row r="47" spans="1:17" ht="12.75">
      <c r="A47" s="116" t="s">
        <v>14</v>
      </c>
      <c r="B47" s="57">
        <f>C47</f>
        <v>43084693</v>
      </c>
      <c r="C47" s="57">
        <v>43084693</v>
      </c>
      <c r="D47" s="104">
        <v>0.05915</v>
      </c>
      <c r="E47" s="61">
        <f>D47*C47</f>
        <v>2548459.59095</v>
      </c>
      <c r="F47" s="189">
        <f>E47/E49</f>
        <v>0.8105487953293413</v>
      </c>
      <c r="G47" s="27"/>
      <c r="H47" s="61">
        <f>C47</f>
        <v>43084693</v>
      </c>
      <c r="I47" s="110">
        <f>D47+$R$363+(6524.28/($B$20+$B$47+($B$74*0.6)))</f>
        <v>0.06312137185923994</v>
      </c>
      <c r="J47" s="61">
        <f>I47*H47</f>
        <v>2719564.928294192</v>
      </c>
      <c r="K47" s="189">
        <f>J47/J49</f>
        <v>0.8203267579809401</v>
      </c>
      <c r="M47" s="32">
        <f>J47-E47</f>
        <v>171105.33734419197</v>
      </c>
      <c r="P47" s="42"/>
      <c r="Q47" s="42">
        <f>M47</f>
        <v>171105.33734419197</v>
      </c>
    </row>
    <row r="48" spans="1:17" ht="12.75">
      <c r="A48" s="116"/>
      <c r="B48" s="55"/>
      <c r="C48" s="57"/>
      <c r="D48" s="60"/>
      <c r="E48" s="57"/>
      <c r="F48" s="188"/>
      <c r="H48" s="57"/>
      <c r="I48" s="60"/>
      <c r="J48" s="57"/>
      <c r="K48" s="188"/>
      <c r="L48" s="27"/>
      <c r="P48" s="42"/>
      <c r="Q48" s="42"/>
    </row>
    <row r="49" spans="1:17" ht="12.75">
      <c r="A49" s="116" t="s">
        <v>15</v>
      </c>
      <c r="B49" s="55"/>
      <c r="C49" s="57"/>
      <c r="D49" s="55"/>
      <c r="E49" s="62">
        <f>E45+E47</f>
        <v>3144116.19095</v>
      </c>
      <c r="F49" s="189">
        <f>SUM(F45:F47)</f>
        <v>0.9999999999999999</v>
      </c>
      <c r="H49" s="57"/>
      <c r="I49" s="55"/>
      <c r="J49" s="62">
        <f>J45+J47</f>
        <v>3315221.528294192</v>
      </c>
      <c r="K49" s="189">
        <f>SUM(K45:K47)</f>
        <v>1</v>
      </c>
      <c r="L49" s="61"/>
      <c r="M49" s="62">
        <f>M45+M47</f>
        <v>171105.33734419197</v>
      </c>
      <c r="N49" s="107"/>
      <c r="P49" s="42"/>
      <c r="Q49" s="42"/>
    </row>
    <row r="50" spans="1:17" ht="12.75">
      <c r="A50" s="116"/>
      <c r="B50" s="55"/>
      <c r="C50" s="57"/>
      <c r="D50" s="60"/>
      <c r="E50" s="55"/>
      <c r="F50" s="188"/>
      <c r="H50" s="57"/>
      <c r="I50" s="60"/>
      <c r="J50" s="55"/>
      <c r="K50" s="188"/>
      <c r="P50" s="42"/>
      <c r="Q50" s="42"/>
    </row>
    <row r="51" spans="1:17" ht="12.75">
      <c r="A51" s="116" t="s">
        <v>16</v>
      </c>
      <c r="B51" s="55"/>
      <c r="C51" s="57"/>
      <c r="D51" s="60"/>
      <c r="E51" s="57">
        <v>383619.72</v>
      </c>
      <c r="F51" s="188"/>
      <c r="H51" s="57"/>
      <c r="I51" s="60"/>
      <c r="J51" s="57">
        <f>E51</f>
        <v>383619.72</v>
      </c>
      <c r="K51" s="188"/>
      <c r="M51" s="28">
        <v>0</v>
      </c>
      <c r="P51" s="42"/>
      <c r="Q51" s="42"/>
    </row>
    <row r="52" spans="1:17" ht="12.75">
      <c r="A52" s="116" t="s">
        <v>17</v>
      </c>
      <c r="B52" s="55"/>
      <c r="C52" s="57"/>
      <c r="D52" s="60"/>
      <c r="E52" s="63">
        <v>256943.01</v>
      </c>
      <c r="F52" s="190"/>
      <c r="H52" s="57"/>
      <c r="I52" s="60"/>
      <c r="J52" s="64">
        <f>E52</f>
        <v>256943.01</v>
      </c>
      <c r="K52" s="189"/>
      <c r="M52" s="35">
        <v>0</v>
      </c>
      <c r="N52" s="35"/>
      <c r="P52" s="42"/>
      <c r="Q52" s="42"/>
    </row>
    <row r="53" spans="1:17" ht="12.75">
      <c r="A53" s="116"/>
      <c r="B53" s="55"/>
      <c r="C53" s="57"/>
      <c r="D53" s="55"/>
      <c r="E53" s="55"/>
      <c r="F53" s="188"/>
      <c r="H53" s="57"/>
      <c r="I53" s="55"/>
      <c r="J53" s="55"/>
      <c r="K53" s="188"/>
      <c r="P53" s="42"/>
      <c r="Q53" s="42"/>
    </row>
    <row r="54" spans="1:17" ht="13.5" thickBot="1">
      <c r="A54" s="116" t="s">
        <v>18</v>
      </c>
      <c r="B54" s="55"/>
      <c r="C54" s="57"/>
      <c r="D54" s="55"/>
      <c r="E54" s="99">
        <f>SUM(E49:E52)</f>
        <v>3784678.92095</v>
      </c>
      <c r="F54" s="189"/>
      <c r="G54" s="98"/>
      <c r="H54" s="81"/>
      <c r="I54" s="81"/>
      <c r="J54" s="99">
        <f>SUM(J49:J52)</f>
        <v>3955784.258294192</v>
      </c>
      <c r="K54" s="189"/>
      <c r="L54" s="102"/>
      <c r="M54" s="99">
        <f>SUM(M49:M52)</f>
        <v>171105.33734419197</v>
      </c>
      <c r="N54" s="37">
        <f>M54/E54</f>
        <v>0.04521000087934605</v>
      </c>
      <c r="P54" s="42"/>
      <c r="Q54" s="42"/>
    </row>
    <row r="55" spans="1:17" ht="13.5" thickTop="1">
      <c r="A55" s="116"/>
      <c r="B55" s="55"/>
      <c r="C55" s="55"/>
      <c r="D55" s="55"/>
      <c r="E55" s="55"/>
      <c r="F55" s="188"/>
      <c r="P55" s="42"/>
      <c r="Q55" s="42"/>
    </row>
    <row r="56" spans="1:17" ht="12.75">
      <c r="A56" s="116" t="s">
        <v>19</v>
      </c>
      <c r="B56" s="55"/>
      <c r="E56" s="38">
        <f>E54/C45</f>
        <v>48.924208497505106</v>
      </c>
      <c r="J56" s="38">
        <f>J54/H45</f>
        <v>51.136072006698626</v>
      </c>
      <c r="M56" s="38">
        <f>J56-E56</f>
        <v>2.2118635091935204</v>
      </c>
      <c r="N56" s="31">
        <f>M56/E56</f>
        <v>0.04521000087934615</v>
      </c>
      <c r="P56" s="42"/>
      <c r="Q56" s="42"/>
    </row>
    <row r="57" spans="1:17" ht="12.75">
      <c r="A57" s="116"/>
      <c r="B57" s="55"/>
      <c r="E57" s="38"/>
      <c r="J57" s="38"/>
      <c r="M57" s="38"/>
      <c r="N57" s="31"/>
      <c r="P57" s="42"/>
      <c r="Q57" s="42"/>
    </row>
    <row r="58" spans="2:17" ht="12.75" hidden="1">
      <c r="B58" s="109"/>
      <c r="C58" s="109"/>
      <c r="D58" s="109"/>
      <c r="E58" s="109"/>
      <c r="F58" s="182"/>
      <c r="G58" s="109"/>
      <c r="H58" s="109" t="str">
        <f>H4</f>
        <v>Salt River Electric</v>
      </c>
      <c r="I58" s="109"/>
      <c r="J58" s="109"/>
      <c r="K58" s="182"/>
      <c r="L58" s="109"/>
      <c r="M58" s="109"/>
      <c r="N58" s="109"/>
      <c r="P58" s="42"/>
      <c r="Q58" s="42"/>
    </row>
    <row r="59" spans="2:17" ht="12.75" hidden="1">
      <c r="B59" s="109"/>
      <c r="C59" s="109"/>
      <c r="D59" s="109"/>
      <c r="E59" s="109"/>
      <c r="F59" s="182"/>
      <c r="G59" s="109"/>
      <c r="H59" s="109" t="s">
        <v>22</v>
      </c>
      <c r="I59" s="109"/>
      <c r="J59" s="109"/>
      <c r="K59" s="182"/>
      <c r="L59" s="109"/>
      <c r="M59" s="109"/>
      <c r="N59" s="109"/>
      <c r="P59" s="42"/>
      <c r="Q59" s="42"/>
    </row>
    <row r="60" spans="2:17" ht="12.75" hidden="1">
      <c r="B60" s="109"/>
      <c r="C60" s="109"/>
      <c r="D60" s="109"/>
      <c r="E60" s="109"/>
      <c r="F60" s="182"/>
      <c r="G60" s="109"/>
      <c r="H60" s="109" t="str">
        <f>H6</f>
        <v>for the 12 months ended September 30, 2006</v>
      </c>
      <c r="I60" s="109"/>
      <c r="J60" s="109"/>
      <c r="K60" s="182"/>
      <c r="L60" s="109"/>
      <c r="M60" s="109"/>
      <c r="N60" s="109"/>
      <c r="P60" s="42"/>
      <c r="Q60" s="42"/>
    </row>
    <row r="61" spans="2:17" ht="12.75" hidden="1">
      <c r="B61" s="53"/>
      <c r="C61" s="53"/>
      <c r="D61" s="53"/>
      <c r="E61" s="53"/>
      <c r="F61" s="183"/>
      <c r="H61" s="53"/>
      <c r="P61" s="42"/>
      <c r="Q61" s="42"/>
    </row>
    <row r="62" spans="2:17" ht="12.75">
      <c r="B62" s="109"/>
      <c r="C62" s="109"/>
      <c r="D62" s="109"/>
      <c r="E62" s="109"/>
      <c r="F62" s="182"/>
      <c r="G62" s="109"/>
      <c r="H62" s="109" t="s">
        <v>87</v>
      </c>
      <c r="I62" s="109"/>
      <c r="J62" s="109"/>
      <c r="K62" s="182"/>
      <c r="L62" s="109"/>
      <c r="M62" s="109"/>
      <c r="N62" s="109"/>
      <c r="P62" s="42"/>
      <c r="Q62" s="42"/>
    </row>
    <row r="63" spans="2:17" ht="12.75">
      <c r="B63" s="109"/>
      <c r="C63" s="109"/>
      <c r="D63" s="109"/>
      <c r="E63" s="109"/>
      <c r="F63" s="182"/>
      <c r="G63" s="109"/>
      <c r="H63" s="109" t="s">
        <v>88</v>
      </c>
      <c r="I63" s="109"/>
      <c r="J63" s="109"/>
      <c r="K63" s="182"/>
      <c r="L63" s="109"/>
      <c r="M63" s="109"/>
      <c r="N63" s="109"/>
      <c r="P63" s="42"/>
      <c r="Q63" s="42"/>
    </row>
    <row r="64" spans="2:17" ht="12.75">
      <c r="B64" s="109"/>
      <c r="C64" s="109"/>
      <c r="D64" s="109"/>
      <c r="E64" s="109"/>
      <c r="F64" s="182"/>
      <c r="G64" s="109"/>
      <c r="H64" s="109" t="s">
        <v>30</v>
      </c>
      <c r="I64" s="109"/>
      <c r="J64" s="109"/>
      <c r="K64" s="182"/>
      <c r="L64" s="109"/>
      <c r="M64" s="109"/>
      <c r="N64" s="109"/>
      <c r="P64" s="42"/>
      <c r="Q64" s="42"/>
    </row>
    <row r="65" spans="1:17" ht="12.75">
      <c r="A65" s="53"/>
      <c r="B65" s="53"/>
      <c r="C65" s="53"/>
      <c r="D65" s="53"/>
      <c r="E65" s="53"/>
      <c r="F65" s="183"/>
      <c r="P65" s="42"/>
      <c r="Q65" s="42"/>
    </row>
    <row r="66" spans="3:17" ht="12.75">
      <c r="C66" s="173" t="s">
        <v>0</v>
      </c>
      <c r="D66" s="174"/>
      <c r="E66" s="174"/>
      <c r="F66" s="184"/>
      <c r="H66" s="173" t="s">
        <v>1</v>
      </c>
      <c r="I66" s="174"/>
      <c r="J66" s="174"/>
      <c r="K66" s="184"/>
      <c r="M66" s="29" t="s">
        <v>2</v>
      </c>
      <c r="N66" s="54" t="s">
        <v>3</v>
      </c>
      <c r="O66" s="112"/>
      <c r="P66" s="42"/>
      <c r="Q66" s="42"/>
    </row>
    <row r="67" spans="1:17" ht="12.75">
      <c r="A67" s="116"/>
      <c r="B67" s="55"/>
      <c r="C67" s="175"/>
      <c r="D67" s="176"/>
      <c r="E67" s="176"/>
      <c r="F67" s="185"/>
      <c r="H67" s="175"/>
      <c r="I67" s="176"/>
      <c r="J67" s="176"/>
      <c r="K67" s="185"/>
      <c r="P67" s="42"/>
      <c r="Q67" s="42"/>
    </row>
    <row r="68" spans="1:17" ht="12.75">
      <c r="A68" s="116"/>
      <c r="B68" s="55"/>
      <c r="C68" s="177" t="s">
        <v>4</v>
      </c>
      <c r="D68" s="177" t="s">
        <v>5</v>
      </c>
      <c r="E68" s="177" t="s">
        <v>6</v>
      </c>
      <c r="F68" s="186" t="s">
        <v>112</v>
      </c>
      <c r="H68" s="177" t="s">
        <v>4</v>
      </c>
      <c r="I68" s="177" t="s">
        <v>1</v>
      </c>
      <c r="J68" s="177" t="s">
        <v>6</v>
      </c>
      <c r="K68" s="186" t="s">
        <v>112</v>
      </c>
      <c r="P68" s="42"/>
      <c r="Q68" s="42"/>
    </row>
    <row r="69" spans="1:17" ht="12.75">
      <c r="A69" s="117"/>
      <c r="B69" s="56"/>
      <c r="C69" s="178" t="s">
        <v>7</v>
      </c>
      <c r="D69" s="178" t="s">
        <v>8</v>
      </c>
      <c r="E69" s="178" t="s">
        <v>9</v>
      </c>
      <c r="F69" s="187" t="s">
        <v>113</v>
      </c>
      <c r="H69" s="178" t="s">
        <v>7</v>
      </c>
      <c r="I69" s="178" t="s">
        <v>8</v>
      </c>
      <c r="J69" s="178" t="s">
        <v>9</v>
      </c>
      <c r="K69" s="187" t="s">
        <v>113</v>
      </c>
      <c r="P69" s="42"/>
      <c r="Q69" s="42"/>
    </row>
    <row r="70" spans="16:17" ht="12.75">
      <c r="P70" s="42"/>
      <c r="Q70" s="42"/>
    </row>
    <row r="71" spans="1:17" ht="12.75">
      <c r="A71" s="116"/>
      <c r="B71" s="55"/>
      <c r="C71" s="57"/>
      <c r="D71" s="55"/>
      <c r="E71" s="55"/>
      <c r="F71" s="188"/>
      <c r="H71" s="57"/>
      <c r="I71" s="55"/>
      <c r="J71" s="55"/>
      <c r="K71" s="188"/>
      <c r="P71" s="42"/>
      <c r="Q71" s="42"/>
    </row>
    <row r="72" spans="1:17" ht="12.75">
      <c r="A72" s="116" t="s">
        <v>21</v>
      </c>
      <c r="B72" s="55"/>
      <c r="C72" s="57">
        <v>723</v>
      </c>
      <c r="D72" s="58"/>
      <c r="E72" s="59">
        <v>0</v>
      </c>
      <c r="F72" s="188">
        <f>E72/E76</f>
        <v>0</v>
      </c>
      <c r="H72" s="57">
        <f>C72</f>
        <v>723</v>
      </c>
      <c r="I72" s="58">
        <f>D72</f>
        <v>0</v>
      </c>
      <c r="J72" s="59">
        <v>0</v>
      </c>
      <c r="K72" s="188">
        <f>J72/J76</f>
        <v>0</v>
      </c>
      <c r="P72" s="42"/>
      <c r="Q72" s="42"/>
    </row>
    <row r="73" spans="1:17" ht="12.75">
      <c r="A73" s="118"/>
      <c r="B73" s="67"/>
      <c r="C73" s="57"/>
      <c r="D73" s="58"/>
      <c r="E73" s="55"/>
      <c r="F73" s="188"/>
      <c r="H73" s="57"/>
      <c r="I73" s="58"/>
      <c r="J73" s="55"/>
      <c r="K73" s="188"/>
      <c r="P73" s="42"/>
      <c r="Q73" s="42"/>
    </row>
    <row r="74" spans="1:17" ht="12.75">
      <c r="A74" s="116" t="s">
        <v>23</v>
      </c>
      <c r="B74" s="57">
        <f>C74</f>
        <v>4117772</v>
      </c>
      <c r="C74" s="57">
        <v>4117772</v>
      </c>
      <c r="D74" s="104">
        <v>0.03549</v>
      </c>
      <c r="E74" s="57">
        <f>D74*C74</f>
        <v>146139.72828</v>
      </c>
      <c r="F74" s="188">
        <f>E74/E76</f>
        <v>1</v>
      </c>
      <c r="H74" s="57">
        <f>C74</f>
        <v>4117772</v>
      </c>
      <c r="I74" s="68">
        <f>I20*0.6</f>
        <v>0.03787282311554396</v>
      </c>
      <c r="J74" s="57">
        <f>H74*I74</f>
        <v>155951.6505861397</v>
      </c>
      <c r="K74" s="188">
        <f>J74/J76</f>
        <v>1</v>
      </c>
      <c r="M74" s="32">
        <f>J74-E74</f>
        <v>9811.922306139691</v>
      </c>
      <c r="N74" s="31">
        <f>M74/E74</f>
        <v>0.06714069077328717</v>
      </c>
      <c r="P74" s="42"/>
      <c r="Q74" s="42">
        <f>M74</f>
        <v>9811.922306139691</v>
      </c>
    </row>
    <row r="75" spans="3:17" ht="12.75">
      <c r="C75" s="57"/>
      <c r="D75" s="60"/>
      <c r="E75" s="55"/>
      <c r="F75" s="188"/>
      <c r="H75" s="57"/>
      <c r="I75" s="60"/>
      <c r="J75" s="55"/>
      <c r="K75" s="188"/>
      <c r="N75" s="31"/>
      <c r="P75" s="42"/>
      <c r="Q75" s="42"/>
    </row>
    <row r="76" spans="1:17" ht="12.75">
      <c r="A76" s="115" t="s">
        <v>114</v>
      </c>
      <c r="C76" s="57"/>
      <c r="D76" s="60"/>
      <c r="E76" s="179">
        <f>SUM(E72:E75)</f>
        <v>146139.72828</v>
      </c>
      <c r="F76" s="188">
        <f>SUM(F72:F74)</f>
        <v>1</v>
      </c>
      <c r="H76" s="57"/>
      <c r="I76" s="60"/>
      <c r="J76" s="179">
        <f>SUM(J72:J75)</f>
        <v>155951.6505861397</v>
      </c>
      <c r="K76" s="188">
        <f>SUM(K72:K74)</f>
        <v>1</v>
      </c>
      <c r="N76" s="31"/>
      <c r="P76" s="42"/>
      <c r="Q76" s="42"/>
    </row>
    <row r="77" spans="3:17" ht="12.75">
      <c r="C77" s="57"/>
      <c r="D77" s="60"/>
      <c r="E77" s="55"/>
      <c r="F77" s="188"/>
      <c r="H77" s="57"/>
      <c r="I77" s="60"/>
      <c r="J77" s="55"/>
      <c r="K77" s="188"/>
      <c r="N77" s="31"/>
      <c r="P77" s="42"/>
      <c r="Q77" s="42"/>
    </row>
    <row r="78" spans="1:17" ht="12.75">
      <c r="A78" s="116" t="s">
        <v>16</v>
      </c>
      <c r="B78" s="55"/>
      <c r="C78" s="57"/>
      <c r="D78" s="60"/>
      <c r="E78" s="57">
        <v>37868.77</v>
      </c>
      <c r="F78" s="188"/>
      <c r="H78" s="57"/>
      <c r="I78" s="60"/>
      <c r="J78" s="57">
        <v>37868.77</v>
      </c>
      <c r="K78" s="188"/>
      <c r="M78" s="28">
        <v>0</v>
      </c>
      <c r="N78" s="31">
        <f>M78/E78</f>
        <v>0</v>
      </c>
      <c r="P78" s="42"/>
      <c r="Q78" s="42"/>
    </row>
    <row r="79" spans="1:17" ht="12.75">
      <c r="A79" s="116" t="s">
        <v>17</v>
      </c>
      <c r="B79" s="55"/>
      <c r="C79" s="57"/>
      <c r="D79" s="60"/>
      <c r="E79" s="63">
        <v>11943.01</v>
      </c>
      <c r="F79" s="190"/>
      <c r="H79" s="57"/>
      <c r="I79" s="60"/>
      <c r="J79" s="63">
        <v>11943.01</v>
      </c>
      <c r="K79" s="189"/>
      <c r="M79" s="35">
        <v>0</v>
      </c>
      <c r="N79" s="36">
        <f>M79/E79</f>
        <v>0</v>
      </c>
      <c r="P79" s="42"/>
      <c r="Q79" s="42"/>
    </row>
    <row r="80" spans="1:17" ht="12.75">
      <c r="A80" s="116"/>
      <c r="B80" s="55"/>
      <c r="C80" s="57"/>
      <c r="D80" s="55"/>
      <c r="E80" s="55"/>
      <c r="F80" s="188"/>
      <c r="H80" s="57"/>
      <c r="I80" s="55"/>
      <c r="J80" s="55"/>
      <c r="K80" s="188"/>
      <c r="N80" s="31"/>
      <c r="P80" s="42"/>
      <c r="Q80" s="42"/>
    </row>
    <row r="81" spans="1:17" ht="13.5" thickBot="1">
      <c r="A81" s="116" t="s">
        <v>18</v>
      </c>
      <c r="B81" s="55"/>
      <c r="C81" s="57"/>
      <c r="D81" s="55"/>
      <c r="E81" s="99">
        <f>SUM(E76:E79)</f>
        <v>195951.50828</v>
      </c>
      <c r="F81" s="189"/>
      <c r="G81" s="98"/>
      <c r="H81" s="81"/>
      <c r="I81" s="81"/>
      <c r="J81" s="99">
        <f>SUM(J76:J79)</f>
        <v>205763.4305861397</v>
      </c>
      <c r="K81" s="189"/>
      <c r="L81" s="102"/>
      <c r="M81" s="99">
        <f>SUM(M72:M79)</f>
        <v>9811.922306139691</v>
      </c>
      <c r="N81" s="37">
        <f>M81/E81</f>
        <v>0.050073216543550104</v>
      </c>
      <c r="P81" s="42"/>
      <c r="Q81" s="42"/>
    </row>
    <row r="82" spans="1:17" ht="13.5" thickTop="1">
      <c r="A82" s="116"/>
      <c r="B82" s="55"/>
      <c r="C82" s="55"/>
      <c r="D82" s="55"/>
      <c r="E82" s="81"/>
      <c r="F82" s="188"/>
      <c r="G82" s="98"/>
      <c r="H82" s="98"/>
      <c r="I82" s="98"/>
      <c r="J82" s="98"/>
      <c r="L82" s="98"/>
      <c r="M82" s="98"/>
      <c r="P82" s="42"/>
      <c r="Q82" s="42"/>
    </row>
    <row r="83" spans="1:17" ht="12.75">
      <c r="A83" s="116" t="s">
        <v>19</v>
      </c>
      <c r="B83" s="55"/>
      <c r="C83" s="57"/>
      <c r="D83" s="57"/>
      <c r="E83" s="76">
        <f>E81/C72</f>
        <v>271.02559928077454</v>
      </c>
      <c r="F83" s="188"/>
      <c r="G83" s="45"/>
      <c r="H83" s="45"/>
      <c r="I83" s="45"/>
      <c r="J83" s="76">
        <f>J81/H72</f>
        <v>284.59672280240625</v>
      </c>
      <c r="K83" s="188"/>
      <c r="L83" s="45"/>
      <c r="M83" s="45">
        <f>J83-E83</f>
        <v>13.571123521631705</v>
      </c>
      <c r="N83" s="31">
        <f>M83/E83</f>
        <v>0.050073216543550264</v>
      </c>
      <c r="P83" s="42"/>
      <c r="Q83" s="42"/>
    </row>
    <row r="84" spans="1:17" ht="15.75">
      <c r="A84" s="116"/>
      <c r="B84" s="55"/>
      <c r="C84" s="57"/>
      <c r="D84" s="57"/>
      <c r="E84" s="69"/>
      <c r="F84" s="188"/>
      <c r="J84" s="69"/>
      <c r="K84" s="188"/>
      <c r="N84" s="168" t="s">
        <v>115</v>
      </c>
      <c r="P84" s="42"/>
      <c r="Q84" s="42"/>
    </row>
    <row r="85" spans="1:17" ht="15.75">
      <c r="A85" s="116"/>
      <c r="B85" s="55"/>
      <c r="C85" s="57"/>
      <c r="D85" s="57"/>
      <c r="E85" s="69"/>
      <c r="F85" s="188"/>
      <c r="J85" s="69"/>
      <c r="K85" s="188"/>
      <c r="N85" s="168" t="s">
        <v>119</v>
      </c>
      <c r="P85" s="42"/>
      <c r="Q85" s="42"/>
    </row>
    <row r="86" spans="1:17" ht="12.75">
      <c r="A86" s="116"/>
      <c r="B86" s="55"/>
      <c r="C86" s="57"/>
      <c r="D86" s="57"/>
      <c r="E86" s="69"/>
      <c r="F86" s="188"/>
      <c r="J86" s="69"/>
      <c r="K86" s="188"/>
      <c r="N86" s="31"/>
      <c r="P86" s="42"/>
      <c r="Q86" s="42"/>
    </row>
    <row r="87" spans="2:17" ht="12.75">
      <c r="B87" s="109"/>
      <c r="C87" s="109"/>
      <c r="D87" s="109"/>
      <c r="E87" s="109"/>
      <c r="F87" s="182"/>
      <c r="G87" s="109"/>
      <c r="H87" s="109" t="str">
        <f>H4</f>
        <v>Salt River Electric</v>
      </c>
      <c r="I87" s="109"/>
      <c r="J87" s="109"/>
      <c r="K87" s="182"/>
      <c r="L87" s="109"/>
      <c r="M87" s="109"/>
      <c r="N87" s="109"/>
      <c r="P87" s="42"/>
      <c r="Q87" s="42"/>
    </row>
    <row r="88" spans="2:17" ht="12.75">
      <c r="B88" s="109"/>
      <c r="C88" s="109"/>
      <c r="D88" s="109"/>
      <c r="E88" s="109"/>
      <c r="F88" s="182"/>
      <c r="G88" s="109"/>
      <c r="H88" s="109" t="s">
        <v>22</v>
      </c>
      <c r="I88" s="109"/>
      <c r="J88" s="109"/>
      <c r="K88" s="182"/>
      <c r="L88" s="109"/>
      <c r="M88" s="109"/>
      <c r="N88" s="109"/>
      <c r="P88" s="42"/>
      <c r="Q88" s="42"/>
    </row>
    <row r="89" spans="2:17" ht="12.75">
      <c r="B89" s="109"/>
      <c r="C89" s="109"/>
      <c r="D89" s="109"/>
      <c r="E89" s="109"/>
      <c r="F89" s="182"/>
      <c r="G89" s="109"/>
      <c r="H89" s="109" t="str">
        <f>H6</f>
        <v>for the 12 months ended September 30, 2006</v>
      </c>
      <c r="I89" s="109"/>
      <c r="J89" s="109"/>
      <c r="K89" s="182"/>
      <c r="L89" s="109"/>
      <c r="M89" s="109"/>
      <c r="N89" s="109"/>
      <c r="P89" s="42"/>
      <c r="Q89" s="42"/>
    </row>
    <row r="90" spans="2:17" ht="12.75">
      <c r="B90" s="53"/>
      <c r="C90" s="53"/>
      <c r="D90" s="53"/>
      <c r="E90" s="53"/>
      <c r="F90" s="183"/>
      <c r="H90" s="53"/>
      <c r="P90" s="42"/>
      <c r="Q90" s="42"/>
    </row>
    <row r="91" spans="2:17" ht="12.75">
      <c r="B91" s="109"/>
      <c r="C91" s="109"/>
      <c r="D91" s="109"/>
      <c r="E91" s="109"/>
      <c r="F91" s="182"/>
      <c r="G91" s="109"/>
      <c r="H91" s="109" t="s">
        <v>34</v>
      </c>
      <c r="I91" s="109"/>
      <c r="J91" s="109"/>
      <c r="K91" s="182"/>
      <c r="L91" s="109"/>
      <c r="M91" s="109"/>
      <c r="N91" s="109"/>
      <c r="P91" s="42"/>
      <c r="Q91" s="42"/>
    </row>
    <row r="92" spans="2:17" ht="12.75">
      <c r="B92" s="109"/>
      <c r="C92" s="109"/>
      <c r="D92" s="109"/>
      <c r="E92" s="109"/>
      <c r="F92" s="182"/>
      <c r="G92" s="109"/>
      <c r="H92" s="109" t="s">
        <v>35</v>
      </c>
      <c r="I92" s="109"/>
      <c r="J92" s="109"/>
      <c r="K92" s="182"/>
      <c r="L92" s="109"/>
      <c r="M92" s="109"/>
      <c r="N92" s="109"/>
      <c r="P92" s="42"/>
      <c r="Q92" s="42"/>
    </row>
    <row r="93" spans="2:17" ht="12.75">
      <c r="B93" s="109"/>
      <c r="C93" s="109"/>
      <c r="D93" s="109"/>
      <c r="E93" s="109"/>
      <c r="F93" s="182"/>
      <c r="G93" s="109"/>
      <c r="H93" s="109" t="s">
        <v>25</v>
      </c>
      <c r="I93" s="109"/>
      <c r="J93" s="109"/>
      <c r="K93" s="182"/>
      <c r="L93" s="109"/>
      <c r="M93" s="109"/>
      <c r="N93" s="109"/>
      <c r="P93" s="42"/>
      <c r="Q93" s="42"/>
    </row>
    <row r="94" spans="1:17" ht="12.75">
      <c r="A94" s="53"/>
      <c r="B94" s="53"/>
      <c r="C94" s="53"/>
      <c r="D94" s="53"/>
      <c r="E94" s="53"/>
      <c r="F94" s="183"/>
      <c r="P94" s="42"/>
      <c r="Q94" s="42"/>
    </row>
    <row r="95" spans="3:17" ht="12.75">
      <c r="C95" s="173" t="s">
        <v>0</v>
      </c>
      <c r="D95" s="174"/>
      <c r="E95" s="174"/>
      <c r="F95" s="184"/>
      <c r="H95" s="173" t="s">
        <v>1</v>
      </c>
      <c r="I95" s="174"/>
      <c r="J95" s="174"/>
      <c r="K95" s="184"/>
      <c r="M95" s="29" t="s">
        <v>2</v>
      </c>
      <c r="N95" s="54" t="s">
        <v>3</v>
      </c>
      <c r="O95" s="112"/>
      <c r="P95" s="42"/>
      <c r="Q95" s="42"/>
    </row>
    <row r="96" spans="1:17" ht="12.75">
      <c r="A96" s="116"/>
      <c r="B96" s="55"/>
      <c r="C96" s="175"/>
      <c r="D96" s="176"/>
      <c r="E96" s="176"/>
      <c r="F96" s="185"/>
      <c r="H96" s="175"/>
      <c r="I96" s="176"/>
      <c r="J96" s="176"/>
      <c r="K96" s="185"/>
      <c r="P96" s="42"/>
      <c r="Q96" s="42"/>
    </row>
    <row r="97" spans="1:17" ht="12.75">
      <c r="A97" s="116"/>
      <c r="B97" s="55"/>
      <c r="C97" s="177" t="s">
        <v>4</v>
      </c>
      <c r="D97" s="177" t="s">
        <v>5</v>
      </c>
      <c r="E97" s="177" t="s">
        <v>6</v>
      </c>
      <c r="F97" s="186" t="s">
        <v>112</v>
      </c>
      <c r="H97" s="177" t="s">
        <v>4</v>
      </c>
      <c r="I97" s="177" t="s">
        <v>1</v>
      </c>
      <c r="J97" s="177" t="s">
        <v>6</v>
      </c>
      <c r="K97" s="186" t="s">
        <v>112</v>
      </c>
      <c r="P97" s="42"/>
      <c r="Q97" s="42"/>
    </row>
    <row r="98" spans="1:17" ht="12.75">
      <c r="A98" s="117"/>
      <c r="B98" s="56"/>
      <c r="C98" s="178" t="s">
        <v>7</v>
      </c>
      <c r="D98" s="178" t="s">
        <v>8</v>
      </c>
      <c r="E98" s="178" t="s">
        <v>9</v>
      </c>
      <c r="F98" s="187" t="s">
        <v>113</v>
      </c>
      <c r="H98" s="178" t="s">
        <v>7</v>
      </c>
      <c r="I98" s="178" t="s">
        <v>8</v>
      </c>
      <c r="J98" s="178" t="s">
        <v>9</v>
      </c>
      <c r="K98" s="187" t="s">
        <v>113</v>
      </c>
      <c r="P98" s="42"/>
      <c r="Q98" s="42"/>
    </row>
    <row r="99" spans="16:17" ht="12.75">
      <c r="P99" s="42"/>
      <c r="Q99" s="42"/>
    </row>
    <row r="100" spans="1:17" ht="12.75">
      <c r="A100" s="116"/>
      <c r="B100" s="55"/>
      <c r="C100" s="57"/>
      <c r="D100" s="55"/>
      <c r="E100" s="55"/>
      <c r="F100" s="188"/>
      <c r="H100" s="57"/>
      <c r="I100" s="55"/>
      <c r="J100" s="55"/>
      <c r="K100" s="188"/>
      <c r="P100" s="42"/>
      <c r="Q100" s="42"/>
    </row>
    <row r="101" spans="1:17" ht="12.75">
      <c r="A101" s="116" t="s">
        <v>21</v>
      </c>
      <c r="B101" s="55"/>
      <c r="C101" s="70">
        <v>273</v>
      </c>
      <c r="D101" s="71"/>
      <c r="E101" s="72">
        <f>D101*C101</f>
        <v>0</v>
      </c>
      <c r="F101" s="188"/>
      <c r="H101" s="57">
        <f>C101</f>
        <v>273</v>
      </c>
      <c r="I101" s="72">
        <f>D101</f>
        <v>0</v>
      </c>
      <c r="J101" s="72">
        <f>I101*H101</f>
        <v>0</v>
      </c>
      <c r="K101" s="188"/>
      <c r="P101" s="42"/>
      <c r="Q101" s="42"/>
    </row>
    <row r="102" spans="1:17" ht="12.75">
      <c r="A102" s="118"/>
      <c r="B102" s="67"/>
      <c r="C102" s="57"/>
      <c r="D102" s="72"/>
      <c r="E102" s="72"/>
      <c r="F102" s="188"/>
      <c r="H102" s="57"/>
      <c r="I102" s="72"/>
      <c r="J102" s="72"/>
      <c r="K102" s="188"/>
      <c r="P102" s="42"/>
      <c r="Q102" s="42"/>
    </row>
    <row r="103" spans="1:17" ht="12.75">
      <c r="A103" s="116" t="s">
        <v>36</v>
      </c>
      <c r="B103" s="55"/>
      <c r="C103" s="57">
        <v>73250.91</v>
      </c>
      <c r="D103" s="73">
        <v>5.83</v>
      </c>
      <c r="E103" s="72">
        <f>D103*C103</f>
        <v>427052.8053</v>
      </c>
      <c r="F103" s="188">
        <f>E103/E108</f>
        <v>0.2821666039035046</v>
      </c>
      <c r="H103" s="57">
        <f>C103</f>
        <v>73250.91</v>
      </c>
      <c r="I103" s="113">
        <f>D103</f>
        <v>5.83</v>
      </c>
      <c r="J103" s="72">
        <f>H103*I103</f>
        <v>427052.8053</v>
      </c>
      <c r="K103" s="188">
        <f>J103/J108</f>
        <v>0.2648730772362447</v>
      </c>
      <c r="M103" s="39">
        <f>J103-E103</f>
        <v>0</v>
      </c>
      <c r="N103" s="31">
        <f>M103/E103</f>
        <v>0</v>
      </c>
      <c r="P103" s="42">
        <f>M103</f>
        <v>0</v>
      </c>
      <c r="Q103" s="42"/>
    </row>
    <row r="104" spans="1:17" ht="12.75">
      <c r="A104" s="116"/>
      <c r="B104" s="55"/>
      <c r="C104" s="57"/>
      <c r="D104" s="72"/>
      <c r="E104" s="72"/>
      <c r="F104" s="188"/>
      <c r="H104" s="57"/>
      <c r="I104" s="72"/>
      <c r="J104" s="72"/>
      <c r="K104" s="188"/>
      <c r="N104" s="31"/>
      <c r="P104" s="42"/>
      <c r="Q104" s="42"/>
    </row>
    <row r="105" spans="1:17" ht="12.75">
      <c r="A105" s="126" t="s">
        <v>14</v>
      </c>
      <c r="B105" s="127">
        <f>C105</f>
        <v>24946606</v>
      </c>
      <c r="C105" s="127">
        <v>24946606</v>
      </c>
      <c r="D105" s="128">
        <v>0.04355</v>
      </c>
      <c r="E105" s="129">
        <f>D105*C105</f>
        <v>1086424.6913</v>
      </c>
      <c r="F105" s="192">
        <f>E105/E108</f>
        <v>0.7178333960964953</v>
      </c>
      <c r="H105" s="127">
        <f>C105</f>
        <v>24946606</v>
      </c>
      <c r="I105" s="130">
        <f>D105+R363</f>
        <v>0.047511049328035286</v>
      </c>
      <c r="J105" s="129">
        <f>I105*H105</f>
        <v>1185239.428233061</v>
      </c>
      <c r="K105" s="192">
        <f>J105/J108</f>
        <v>0.7351269227637552</v>
      </c>
      <c r="M105" s="39">
        <f>J105-E105</f>
        <v>98814.73693306092</v>
      </c>
      <c r="N105" s="31">
        <f>M105/E105</f>
        <v>0.09095406034524182</v>
      </c>
      <c r="P105" s="42"/>
      <c r="Q105" s="42">
        <f>M105</f>
        <v>98814.73693306092</v>
      </c>
    </row>
    <row r="106" spans="1:17" ht="12.75">
      <c r="A106" s="116"/>
      <c r="B106" s="55"/>
      <c r="C106" s="57"/>
      <c r="D106" s="55"/>
      <c r="E106" s="61"/>
      <c r="F106" s="189"/>
      <c r="G106" s="27"/>
      <c r="H106" s="61"/>
      <c r="I106" s="75"/>
      <c r="J106" s="61"/>
      <c r="K106" s="189"/>
      <c r="L106" s="27"/>
      <c r="M106" s="27"/>
      <c r="N106" s="40"/>
      <c r="O106" s="48"/>
      <c r="P106" s="42"/>
      <c r="Q106" s="42"/>
    </row>
    <row r="107" spans="5:17" ht="12.75">
      <c r="E107" s="27"/>
      <c r="F107" s="193"/>
      <c r="G107" s="27"/>
      <c r="H107" s="27"/>
      <c r="I107" s="27"/>
      <c r="J107" s="27"/>
      <c r="K107" s="193"/>
      <c r="L107" s="27"/>
      <c r="M107" s="27"/>
      <c r="N107" s="40"/>
      <c r="O107" s="48"/>
      <c r="P107" s="42"/>
      <c r="Q107" s="42"/>
    </row>
    <row r="108" spans="1:17" ht="12.75">
      <c r="A108" s="116" t="s">
        <v>15</v>
      </c>
      <c r="B108" s="55"/>
      <c r="C108" s="57"/>
      <c r="D108" s="55"/>
      <c r="E108" s="62">
        <f>SUM(E101:E105)</f>
        <v>1513477.4966000002</v>
      </c>
      <c r="F108" s="189">
        <f>SUM(F103:F107)</f>
        <v>1</v>
      </c>
      <c r="H108" s="57"/>
      <c r="I108" s="55"/>
      <c r="J108" s="62">
        <f>SUM(J101:J105)</f>
        <v>1612292.233533061</v>
      </c>
      <c r="K108" s="189">
        <f>SUM(K103:K107)</f>
        <v>1</v>
      </c>
      <c r="L108" s="62"/>
      <c r="M108" s="62">
        <f>SUM(M101:M105)</f>
        <v>98814.73693306092</v>
      </c>
      <c r="N108" s="34">
        <f>M108/E108</f>
        <v>0.0652898620263905</v>
      </c>
      <c r="P108" s="42"/>
      <c r="Q108" s="42"/>
    </row>
    <row r="109" spans="1:17" ht="12.75">
      <c r="A109" s="116"/>
      <c r="B109" s="55"/>
      <c r="C109" s="57"/>
      <c r="D109" s="60"/>
      <c r="E109" s="55"/>
      <c r="F109" s="188"/>
      <c r="H109" s="57"/>
      <c r="I109" s="60"/>
      <c r="J109" s="55"/>
      <c r="K109" s="188"/>
      <c r="N109" s="31"/>
      <c r="P109" s="42"/>
      <c r="Q109" s="42"/>
    </row>
    <row r="110" spans="1:17" ht="12.75">
      <c r="A110" s="116" t="s">
        <v>16</v>
      </c>
      <c r="B110" s="55"/>
      <c r="C110" s="57"/>
      <c r="D110" s="60"/>
      <c r="E110" s="57">
        <v>188342.99</v>
      </c>
      <c r="F110" s="188"/>
      <c r="H110" s="57"/>
      <c r="I110" s="60"/>
      <c r="J110" s="57">
        <f>E110</f>
        <v>188342.99</v>
      </c>
      <c r="K110" s="188"/>
      <c r="M110" s="28">
        <v>0</v>
      </c>
      <c r="N110" s="31">
        <f>M110/E110</f>
        <v>0</v>
      </c>
      <c r="P110" s="42"/>
      <c r="Q110" s="42"/>
    </row>
    <row r="111" spans="1:17" ht="12.75">
      <c r="A111" s="116" t="s">
        <v>17</v>
      </c>
      <c r="B111" s="55"/>
      <c r="C111" s="57"/>
      <c r="D111" s="60"/>
      <c r="E111" s="63">
        <v>123684.62</v>
      </c>
      <c r="F111" s="190"/>
      <c r="H111" s="57"/>
      <c r="I111" s="60"/>
      <c r="J111" s="64">
        <f>E111</f>
        <v>123684.62</v>
      </c>
      <c r="K111" s="189"/>
      <c r="M111" s="35">
        <v>0</v>
      </c>
      <c r="N111" s="36">
        <f>M111/E111</f>
        <v>0</v>
      </c>
      <c r="P111" s="42"/>
      <c r="Q111" s="42"/>
    </row>
    <row r="112" spans="1:17" ht="12.75">
      <c r="A112" s="116"/>
      <c r="B112" s="55"/>
      <c r="C112" s="57"/>
      <c r="D112" s="55"/>
      <c r="E112" s="55"/>
      <c r="F112" s="188"/>
      <c r="H112" s="57"/>
      <c r="I112" s="55"/>
      <c r="J112" s="55"/>
      <c r="K112" s="188"/>
      <c r="P112" s="42"/>
      <c r="Q112" s="42"/>
    </row>
    <row r="113" spans="1:17" ht="13.5" thickBot="1">
      <c r="A113" s="116" t="s">
        <v>18</v>
      </c>
      <c r="B113" s="55"/>
      <c r="C113" s="57"/>
      <c r="D113" s="55"/>
      <c r="E113" s="99">
        <f>SUM(E108:E111)</f>
        <v>1825505.1066</v>
      </c>
      <c r="F113" s="189"/>
      <c r="G113" s="98"/>
      <c r="H113" s="81"/>
      <c r="I113" s="81"/>
      <c r="J113" s="114">
        <f>SUM(J108:J111)</f>
        <v>1924319.843533061</v>
      </c>
      <c r="K113" s="195"/>
      <c r="L113" s="99"/>
      <c r="M113" s="99">
        <f>SUM(M108:M111)</f>
        <v>98814.73693306092</v>
      </c>
      <c r="N113" s="37">
        <f>M113/E113</f>
        <v>0.05413007971098103</v>
      </c>
      <c r="P113" s="42"/>
      <c r="Q113" s="42"/>
    </row>
    <row r="114" spans="1:17" ht="13.5" thickTop="1">
      <c r="A114" s="116"/>
      <c r="B114" s="55"/>
      <c r="C114" s="55"/>
      <c r="D114" s="55"/>
      <c r="E114" s="81"/>
      <c r="F114" s="188"/>
      <c r="G114" s="98"/>
      <c r="H114" s="98"/>
      <c r="I114" s="98"/>
      <c r="J114" s="98"/>
      <c r="L114" s="98"/>
      <c r="M114" s="98"/>
      <c r="P114" s="42"/>
      <c r="Q114" s="42"/>
    </row>
    <row r="115" spans="1:17" ht="12.75">
      <c r="A115" s="116" t="s">
        <v>19</v>
      </c>
      <c r="B115" s="55"/>
      <c r="C115" s="57"/>
      <c r="D115" s="57"/>
      <c r="E115" s="76">
        <f>E113/C101</f>
        <v>6686.831892307692</v>
      </c>
      <c r="F115" s="188"/>
      <c r="G115" s="45"/>
      <c r="H115" s="45"/>
      <c r="I115" s="45"/>
      <c r="J115" s="76">
        <f>J113/H101</f>
        <v>7048.790635652238</v>
      </c>
      <c r="K115" s="188"/>
      <c r="L115" s="45"/>
      <c r="M115" s="45">
        <f>J115-E115</f>
        <v>361.95874334454584</v>
      </c>
      <c r="N115" s="31">
        <f>M115/E115</f>
        <v>0.054130079710981084</v>
      </c>
      <c r="P115" s="42"/>
      <c r="Q115" s="42"/>
    </row>
    <row r="116" spans="1:17" ht="12.75">
      <c r="A116" s="116"/>
      <c r="B116" s="55"/>
      <c r="C116" s="57"/>
      <c r="D116" s="57"/>
      <c r="E116" s="76"/>
      <c r="F116" s="188"/>
      <c r="J116" s="76"/>
      <c r="K116" s="188"/>
      <c r="M116" s="41"/>
      <c r="N116" s="31"/>
      <c r="P116" s="42"/>
      <c r="Q116" s="42"/>
    </row>
    <row r="117" spans="2:17" ht="12.75" hidden="1">
      <c r="B117" s="109"/>
      <c r="C117" s="109"/>
      <c r="D117" s="109"/>
      <c r="E117" s="109"/>
      <c r="F117" s="182"/>
      <c r="G117" s="109"/>
      <c r="H117" s="109" t="str">
        <f>H4</f>
        <v>Salt River Electric</v>
      </c>
      <c r="I117" s="109"/>
      <c r="J117" s="109"/>
      <c r="K117" s="182"/>
      <c r="L117" s="109"/>
      <c r="M117" s="109"/>
      <c r="N117" s="109"/>
      <c r="P117" s="42"/>
      <c r="Q117" s="42"/>
    </row>
    <row r="118" spans="2:17" ht="12.75" hidden="1">
      <c r="B118" s="109"/>
      <c r="C118" s="109"/>
      <c r="D118" s="109"/>
      <c r="E118" s="109"/>
      <c r="F118" s="182"/>
      <c r="G118" s="109"/>
      <c r="H118" s="109" t="str">
        <f>H5</f>
        <v>Billing Analysis</v>
      </c>
      <c r="I118" s="109"/>
      <c r="J118" s="109"/>
      <c r="K118" s="182"/>
      <c r="L118" s="109"/>
      <c r="M118" s="109"/>
      <c r="N118" s="109"/>
      <c r="P118" s="42"/>
      <c r="Q118" s="42"/>
    </row>
    <row r="119" spans="2:17" ht="12.75" hidden="1">
      <c r="B119" s="109"/>
      <c r="C119" s="109"/>
      <c r="D119" s="109"/>
      <c r="E119" s="109"/>
      <c r="F119" s="182"/>
      <c r="G119" s="109"/>
      <c r="H119" s="109" t="str">
        <f>H6</f>
        <v>for the 12 months ended September 30, 2006</v>
      </c>
      <c r="I119" s="109"/>
      <c r="J119" s="109"/>
      <c r="K119" s="182"/>
      <c r="L119" s="109"/>
      <c r="M119" s="109"/>
      <c r="N119" s="109"/>
      <c r="P119" s="42"/>
      <c r="Q119" s="42"/>
    </row>
    <row r="120" spans="2:17" ht="12.75" hidden="1">
      <c r="B120" s="53"/>
      <c r="C120" s="53"/>
      <c r="D120" s="53"/>
      <c r="E120" s="53"/>
      <c r="F120" s="183"/>
      <c r="H120" s="53"/>
      <c r="P120" s="42"/>
      <c r="Q120" s="42"/>
    </row>
    <row r="121" spans="2:17" ht="12.75">
      <c r="B121" s="109"/>
      <c r="C121" s="109"/>
      <c r="D121" s="109"/>
      <c r="E121" s="109"/>
      <c r="F121" s="182"/>
      <c r="G121" s="109"/>
      <c r="H121" s="109" t="s">
        <v>37</v>
      </c>
      <c r="I121" s="109"/>
      <c r="J121" s="109"/>
      <c r="K121" s="182"/>
      <c r="L121" s="109"/>
      <c r="M121" s="109"/>
      <c r="N121" s="109"/>
      <c r="P121" s="42"/>
      <c r="Q121" s="42"/>
    </row>
    <row r="122" spans="2:17" ht="12.75">
      <c r="B122" s="109"/>
      <c r="C122" s="109"/>
      <c r="D122" s="109"/>
      <c r="E122" s="109"/>
      <c r="F122" s="182"/>
      <c r="G122" s="109"/>
      <c r="H122" s="109" t="s">
        <v>38</v>
      </c>
      <c r="I122" s="109"/>
      <c r="J122" s="109"/>
      <c r="K122" s="182"/>
      <c r="L122" s="109"/>
      <c r="M122" s="109"/>
      <c r="N122" s="109"/>
      <c r="P122" s="42"/>
      <c r="Q122" s="42"/>
    </row>
    <row r="123" spans="2:17" ht="12.75">
      <c r="B123" s="109"/>
      <c r="C123" s="109"/>
      <c r="D123" s="109"/>
      <c r="E123" s="109"/>
      <c r="F123" s="182"/>
      <c r="G123" s="109"/>
      <c r="H123" s="109" t="s">
        <v>31</v>
      </c>
      <c r="I123" s="109"/>
      <c r="J123" s="109"/>
      <c r="K123" s="182"/>
      <c r="L123" s="109"/>
      <c r="M123" s="109"/>
      <c r="N123" s="109"/>
      <c r="P123" s="42"/>
      <c r="Q123" s="42"/>
    </row>
    <row r="124" spans="16:17" ht="12.75">
      <c r="P124" s="42"/>
      <c r="Q124" s="42"/>
    </row>
    <row r="125" spans="3:17" ht="12.75">
      <c r="C125" s="173" t="s">
        <v>0</v>
      </c>
      <c r="D125" s="174"/>
      <c r="E125" s="174"/>
      <c r="F125" s="184"/>
      <c r="H125" s="173" t="s">
        <v>1</v>
      </c>
      <c r="I125" s="174"/>
      <c r="J125" s="174"/>
      <c r="K125" s="184"/>
      <c r="M125" s="29" t="s">
        <v>2</v>
      </c>
      <c r="N125" s="54" t="s">
        <v>3</v>
      </c>
      <c r="O125" s="112"/>
      <c r="P125" s="42"/>
      <c r="Q125" s="42"/>
    </row>
    <row r="126" spans="1:17" ht="12.75">
      <c r="A126" s="116"/>
      <c r="B126" s="55"/>
      <c r="C126" s="175"/>
      <c r="D126" s="176"/>
      <c r="E126" s="176"/>
      <c r="F126" s="185"/>
      <c r="H126" s="175"/>
      <c r="I126" s="176"/>
      <c r="J126" s="176"/>
      <c r="K126" s="185"/>
      <c r="P126" s="42"/>
      <c r="Q126" s="42"/>
    </row>
    <row r="127" spans="1:17" ht="12.75">
      <c r="A127" s="116"/>
      <c r="B127" s="55"/>
      <c r="C127" s="177" t="s">
        <v>4</v>
      </c>
      <c r="D127" s="177" t="s">
        <v>5</v>
      </c>
      <c r="E127" s="177" t="s">
        <v>6</v>
      </c>
      <c r="F127" s="186" t="s">
        <v>112</v>
      </c>
      <c r="H127" s="177" t="s">
        <v>4</v>
      </c>
      <c r="I127" s="177" t="s">
        <v>1</v>
      </c>
      <c r="J127" s="177" t="s">
        <v>6</v>
      </c>
      <c r="K127" s="186" t="s">
        <v>112</v>
      </c>
      <c r="P127" s="42"/>
      <c r="Q127" s="42"/>
    </row>
    <row r="128" spans="1:17" ht="12.75">
      <c r="A128" s="117"/>
      <c r="B128" s="56"/>
      <c r="C128" s="178" t="s">
        <v>7</v>
      </c>
      <c r="D128" s="178" t="s">
        <v>8</v>
      </c>
      <c r="E128" s="178" t="s">
        <v>9</v>
      </c>
      <c r="F128" s="187" t="s">
        <v>113</v>
      </c>
      <c r="H128" s="178" t="s">
        <v>7</v>
      </c>
      <c r="I128" s="178" t="s">
        <v>8</v>
      </c>
      <c r="J128" s="178" t="s">
        <v>9</v>
      </c>
      <c r="K128" s="187" t="s">
        <v>113</v>
      </c>
      <c r="P128" s="42"/>
      <c r="Q128" s="42"/>
    </row>
    <row r="129" spans="16:17" ht="12.75">
      <c r="P129" s="42"/>
      <c r="Q129" s="42"/>
    </row>
    <row r="130" spans="1:17" ht="12.75">
      <c r="A130" s="116"/>
      <c r="B130" s="55"/>
      <c r="C130" s="57"/>
      <c r="D130" s="55"/>
      <c r="E130" s="55"/>
      <c r="F130" s="188"/>
      <c r="H130" s="57"/>
      <c r="I130" s="55"/>
      <c r="J130" s="55"/>
      <c r="K130" s="188"/>
      <c r="P130" s="42"/>
      <c r="Q130" s="42"/>
    </row>
    <row r="131" spans="1:17" ht="12.75">
      <c r="A131" s="116" t="s">
        <v>21</v>
      </c>
      <c r="B131" s="55"/>
      <c r="C131" s="57">
        <v>27060</v>
      </c>
      <c r="D131" s="58">
        <v>10.36</v>
      </c>
      <c r="E131" s="59">
        <f>D131*C131</f>
        <v>280341.6</v>
      </c>
      <c r="F131" s="188">
        <f>E131/E136</f>
        <v>0.06679935294444692</v>
      </c>
      <c r="H131" s="57">
        <f>C131</f>
        <v>27060</v>
      </c>
      <c r="I131" s="58">
        <f>D131</f>
        <v>10.36</v>
      </c>
      <c r="J131" s="59">
        <f>I131*H131</f>
        <v>280341.6</v>
      </c>
      <c r="K131" s="188">
        <f>J131/J136</f>
        <v>0.06319921460674285</v>
      </c>
      <c r="M131" s="42">
        <f>J131-E131</f>
        <v>0</v>
      </c>
      <c r="N131" s="31">
        <f>M131/E131</f>
        <v>0</v>
      </c>
      <c r="P131" s="42"/>
      <c r="Q131" s="42"/>
    </row>
    <row r="132" spans="1:17" ht="12.75">
      <c r="A132" s="116"/>
      <c r="B132" s="55"/>
      <c r="C132" s="57"/>
      <c r="D132" s="58"/>
      <c r="E132" s="59"/>
      <c r="F132" s="188"/>
      <c r="H132" s="57"/>
      <c r="I132" s="58"/>
      <c r="J132" s="59"/>
      <c r="K132" s="188"/>
      <c r="M132" s="42">
        <f>J132-E132</f>
        <v>0</v>
      </c>
      <c r="N132" s="31"/>
      <c r="P132" s="42"/>
      <c r="Q132" s="42"/>
    </row>
    <row r="133" spans="1:17" ht="12.75">
      <c r="A133" s="116" t="s">
        <v>14</v>
      </c>
      <c r="B133" s="57">
        <f>C133</f>
        <v>60354902</v>
      </c>
      <c r="C133" s="57">
        <v>60354902</v>
      </c>
      <c r="D133" s="104">
        <v>0.06489</v>
      </c>
      <c r="E133" s="57">
        <f>C133*D133</f>
        <v>3916429.59078</v>
      </c>
      <c r="F133" s="188">
        <f>E133/E136</f>
        <v>0.9332006470555532</v>
      </c>
      <c r="H133" s="57">
        <f>C133</f>
        <v>60354902</v>
      </c>
      <c r="I133" s="68">
        <f>D133+R363</f>
        <v>0.06885104932803529</v>
      </c>
      <c r="J133" s="57">
        <f>I133*H133</f>
        <v>4155498.334790736</v>
      </c>
      <c r="K133" s="188">
        <f>J133/J136</f>
        <v>0.9368007853932571</v>
      </c>
      <c r="M133" s="42">
        <f>J133-E133</f>
        <v>239068.74401073577</v>
      </c>
      <c r="N133" s="31">
        <f>M133/E133</f>
        <v>0.061042523162818454</v>
      </c>
      <c r="P133" s="42"/>
      <c r="Q133" s="42">
        <f>M133</f>
        <v>239068.74401073577</v>
      </c>
    </row>
    <row r="134" spans="1:17" ht="12.75">
      <c r="A134" s="116"/>
      <c r="B134" s="55"/>
      <c r="C134" s="57"/>
      <c r="D134" s="55"/>
      <c r="E134" s="61"/>
      <c r="F134" s="189"/>
      <c r="G134" s="27"/>
      <c r="H134" s="61"/>
      <c r="I134" s="75"/>
      <c r="J134" s="61"/>
      <c r="K134" s="189"/>
      <c r="M134" s="42"/>
      <c r="N134" s="31"/>
      <c r="P134" s="42"/>
      <c r="Q134" s="42"/>
    </row>
    <row r="135" spans="5:17" ht="12.75">
      <c r="E135" s="27"/>
      <c r="F135" s="193"/>
      <c r="G135" s="27"/>
      <c r="H135" s="27"/>
      <c r="I135" s="27"/>
      <c r="J135" s="27"/>
      <c r="K135" s="193"/>
      <c r="M135" s="42"/>
      <c r="N135" s="31"/>
      <c r="P135" s="42"/>
      <c r="Q135" s="42"/>
    </row>
    <row r="136" spans="1:17" ht="12.75">
      <c r="A136" s="116" t="s">
        <v>15</v>
      </c>
      <c r="B136" s="55"/>
      <c r="C136" s="57"/>
      <c r="D136" s="55"/>
      <c r="E136" s="62">
        <f>E133+E131</f>
        <v>4196771.19078</v>
      </c>
      <c r="F136" s="189">
        <f>SUM(F131:F134)</f>
        <v>1</v>
      </c>
      <c r="G136" s="27"/>
      <c r="H136" s="61"/>
      <c r="I136" s="75"/>
      <c r="J136" s="62">
        <f>SUM(J131:J133)</f>
        <v>4435839.934790736</v>
      </c>
      <c r="K136" s="189">
        <f>SUM(K131:K134)</f>
        <v>0.9999999999999999</v>
      </c>
      <c r="L136" s="61"/>
      <c r="M136" s="43">
        <f>J136-E136</f>
        <v>239068.74401073623</v>
      </c>
      <c r="N136" s="34">
        <f>M136/E136</f>
        <v>0.056964922113445886</v>
      </c>
      <c r="P136" s="42"/>
      <c r="Q136" s="42"/>
    </row>
    <row r="137" spans="1:17" ht="12.75">
      <c r="A137" s="116"/>
      <c r="B137" s="55"/>
      <c r="C137" s="57"/>
      <c r="D137" s="60"/>
      <c r="E137" s="55"/>
      <c r="F137" s="188"/>
      <c r="H137" s="57"/>
      <c r="I137" s="60"/>
      <c r="J137" s="55"/>
      <c r="K137" s="188"/>
      <c r="M137" s="42"/>
      <c r="N137" s="31"/>
      <c r="P137" s="42"/>
      <c r="Q137" s="42"/>
    </row>
    <row r="138" spans="1:17" ht="12.75">
      <c r="A138" s="116" t="s">
        <v>16</v>
      </c>
      <c r="B138" s="55"/>
      <c r="C138" s="57"/>
      <c r="D138" s="60"/>
      <c r="E138" s="57">
        <v>496670.46</v>
      </c>
      <c r="F138" s="188"/>
      <c r="H138" s="57"/>
      <c r="I138" s="60"/>
      <c r="J138" s="57">
        <f>E138</f>
        <v>496670.46</v>
      </c>
      <c r="K138" s="188"/>
      <c r="M138" s="42">
        <f>J138-E138</f>
        <v>0</v>
      </c>
      <c r="N138" s="31">
        <f>M138/E138</f>
        <v>0</v>
      </c>
      <c r="P138" s="42"/>
      <c r="Q138" s="42"/>
    </row>
    <row r="139" spans="1:17" ht="12.75">
      <c r="A139" s="116" t="s">
        <v>17</v>
      </c>
      <c r="B139" s="55"/>
      <c r="C139" s="57"/>
      <c r="D139" s="60"/>
      <c r="E139" s="63">
        <v>342968.54</v>
      </c>
      <c r="F139" s="190"/>
      <c r="H139" s="57"/>
      <c r="I139" s="60"/>
      <c r="J139" s="64">
        <f>E139</f>
        <v>342968.54</v>
      </c>
      <c r="K139" s="189"/>
      <c r="M139" s="44">
        <f>J139-E139</f>
        <v>0</v>
      </c>
      <c r="N139" s="36">
        <f>M139/E139</f>
        <v>0</v>
      </c>
      <c r="P139" s="42"/>
      <c r="Q139" s="42"/>
    </row>
    <row r="140" spans="1:17" ht="12.75">
      <c r="A140" s="116"/>
      <c r="B140" s="55"/>
      <c r="C140" s="57"/>
      <c r="D140" s="55"/>
      <c r="E140" s="55"/>
      <c r="F140" s="188"/>
      <c r="H140" s="57"/>
      <c r="I140" s="55"/>
      <c r="J140" s="55"/>
      <c r="K140" s="188"/>
      <c r="N140" s="31"/>
      <c r="P140" s="42"/>
      <c r="Q140" s="42"/>
    </row>
    <row r="141" spans="1:17" ht="13.5" thickBot="1">
      <c r="A141" s="116" t="s">
        <v>18</v>
      </c>
      <c r="B141" s="55"/>
      <c r="C141" s="57"/>
      <c r="D141" s="55"/>
      <c r="E141" s="99">
        <f>SUM(E136:E139)</f>
        <v>5036410.19078</v>
      </c>
      <c r="F141" s="189"/>
      <c r="G141" s="98"/>
      <c r="H141" s="81"/>
      <c r="I141" s="81"/>
      <c r="J141" s="99">
        <f>SUM(J136:J139)</f>
        <v>5275478.934790736</v>
      </c>
      <c r="K141" s="189"/>
      <c r="L141" s="102"/>
      <c r="M141" s="99">
        <f>SUM(M136:M139)</f>
        <v>239068.74401073623</v>
      </c>
      <c r="N141" s="37">
        <f>M141/E141</f>
        <v>0.04746808440035166</v>
      </c>
      <c r="P141" s="42"/>
      <c r="Q141" s="42"/>
    </row>
    <row r="142" spans="1:17" ht="13.5" thickTop="1">
      <c r="A142" s="116"/>
      <c r="B142" s="55"/>
      <c r="C142" s="55"/>
      <c r="D142" s="55"/>
      <c r="E142" s="55"/>
      <c r="F142" s="188"/>
      <c r="P142" s="42"/>
      <c r="Q142" s="42"/>
    </row>
    <row r="143" spans="1:17" ht="12.75">
      <c r="A143" s="116" t="s">
        <v>19</v>
      </c>
      <c r="B143" s="55"/>
      <c r="C143" s="57"/>
      <c r="D143" s="57"/>
      <c r="E143" s="76">
        <f>E141/C131</f>
        <v>186.12011052402067</v>
      </c>
      <c r="F143" s="188"/>
      <c r="G143" s="45"/>
      <c r="H143" s="45"/>
      <c r="I143" s="45"/>
      <c r="J143" s="45">
        <f>J141/H131</f>
        <v>194.95487563897768</v>
      </c>
      <c r="M143" s="45">
        <f>J143-E143</f>
        <v>8.834765114957008</v>
      </c>
      <c r="N143" s="31">
        <f>M143/E143</f>
        <v>0.047468084400351745</v>
      </c>
      <c r="P143" s="42"/>
      <c r="Q143" s="42"/>
    </row>
    <row r="144" spans="1:17" ht="12.75" hidden="1">
      <c r="A144" s="116"/>
      <c r="B144" s="55"/>
      <c r="C144" s="57"/>
      <c r="D144" s="57"/>
      <c r="E144" s="69"/>
      <c r="F144" s="188"/>
      <c r="J144" s="46"/>
      <c r="N144" s="31"/>
      <c r="P144" s="42"/>
      <c r="Q144" s="42"/>
    </row>
    <row r="145" spans="2:17" ht="12.75" hidden="1">
      <c r="B145" s="109"/>
      <c r="C145" s="109"/>
      <c r="D145" s="109"/>
      <c r="E145" s="109"/>
      <c r="F145" s="182"/>
      <c r="G145" s="109"/>
      <c r="H145" s="109" t="str">
        <f>H4</f>
        <v>Salt River Electric</v>
      </c>
      <c r="I145" s="109"/>
      <c r="J145" s="109"/>
      <c r="K145" s="182"/>
      <c r="L145" s="109"/>
      <c r="M145" s="109"/>
      <c r="N145" s="109"/>
      <c r="P145" s="42"/>
      <c r="Q145" s="42"/>
    </row>
    <row r="146" spans="2:17" ht="12.75" hidden="1">
      <c r="B146" s="109"/>
      <c r="C146" s="109"/>
      <c r="D146" s="109"/>
      <c r="E146" s="109"/>
      <c r="F146" s="182"/>
      <c r="G146" s="109"/>
      <c r="H146" s="109" t="str">
        <f>H5</f>
        <v>Billing Analysis</v>
      </c>
      <c r="I146" s="109"/>
      <c r="J146" s="109"/>
      <c r="K146" s="182"/>
      <c r="L146" s="109"/>
      <c r="M146" s="109"/>
      <c r="N146" s="109"/>
      <c r="P146" s="42"/>
      <c r="Q146" s="42"/>
    </row>
    <row r="147" spans="2:17" ht="12.75" hidden="1">
      <c r="B147" s="109"/>
      <c r="C147" s="109"/>
      <c r="D147" s="109"/>
      <c r="E147" s="109"/>
      <c r="F147" s="182"/>
      <c r="G147" s="109"/>
      <c r="H147" s="109" t="str">
        <f>H6</f>
        <v>for the 12 months ended September 30, 2006</v>
      </c>
      <c r="I147" s="109"/>
      <c r="J147" s="109"/>
      <c r="K147" s="182"/>
      <c r="L147" s="109"/>
      <c r="M147" s="109"/>
      <c r="N147" s="109"/>
      <c r="P147" s="42"/>
      <c r="Q147" s="42"/>
    </row>
    <row r="148" spans="2:17" ht="12.75" hidden="1">
      <c r="B148" s="53"/>
      <c r="C148" s="53"/>
      <c r="D148" s="53"/>
      <c r="E148" s="53"/>
      <c r="F148" s="183"/>
      <c r="H148" s="53"/>
      <c r="P148" s="42"/>
      <c r="Q148" s="42"/>
    </row>
    <row r="149" spans="2:17" ht="12.75">
      <c r="B149" s="53"/>
      <c r="C149" s="53"/>
      <c r="D149" s="53"/>
      <c r="E149" s="53"/>
      <c r="F149" s="183"/>
      <c r="H149" s="53"/>
      <c r="P149" s="42"/>
      <c r="Q149" s="42"/>
    </row>
    <row r="150" spans="2:17" ht="12.75">
      <c r="B150" s="109"/>
      <c r="C150" s="109"/>
      <c r="D150" s="109"/>
      <c r="E150" s="109"/>
      <c r="F150" s="182"/>
      <c r="G150" s="109"/>
      <c r="H150" s="109" t="s">
        <v>39</v>
      </c>
      <c r="I150" s="109"/>
      <c r="J150" s="109"/>
      <c r="K150" s="182"/>
      <c r="L150" s="109"/>
      <c r="M150" s="109"/>
      <c r="N150" s="109"/>
      <c r="P150" s="42"/>
      <c r="Q150" s="42"/>
    </row>
    <row r="151" spans="2:17" ht="12.75">
      <c r="B151" s="109"/>
      <c r="C151" s="109"/>
      <c r="D151" s="109"/>
      <c r="E151" s="109"/>
      <c r="F151" s="182"/>
      <c r="G151" s="109"/>
      <c r="H151" s="109" t="s">
        <v>26</v>
      </c>
      <c r="I151" s="109"/>
      <c r="J151" s="109"/>
      <c r="K151" s="182"/>
      <c r="L151" s="109"/>
      <c r="M151" s="109"/>
      <c r="N151" s="109"/>
      <c r="P151" s="42"/>
      <c r="Q151" s="42"/>
    </row>
    <row r="152" spans="2:17" ht="12.75">
      <c r="B152" s="109"/>
      <c r="C152" s="109"/>
      <c r="D152" s="109"/>
      <c r="E152" s="109"/>
      <c r="F152" s="182"/>
      <c r="G152" s="109"/>
      <c r="H152" s="109" t="s">
        <v>40</v>
      </c>
      <c r="I152" s="109"/>
      <c r="J152" s="109"/>
      <c r="K152" s="182"/>
      <c r="L152" s="109"/>
      <c r="M152" s="109"/>
      <c r="N152" s="109"/>
      <c r="P152" s="42"/>
      <c r="Q152" s="42"/>
    </row>
    <row r="153" spans="16:17" ht="12.75">
      <c r="P153" s="42"/>
      <c r="Q153" s="42"/>
    </row>
    <row r="154" spans="3:17" ht="12.75">
      <c r="C154" s="173" t="s">
        <v>0</v>
      </c>
      <c r="D154" s="174"/>
      <c r="E154" s="174"/>
      <c r="F154" s="184"/>
      <c r="H154" s="173" t="s">
        <v>1</v>
      </c>
      <c r="I154" s="174"/>
      <c r="J154" s="174"/>
      <c r="K154" s="184"/>
      <c r="M154" s="29" t="s">
        <v>2</v>
      </c>
      <c r="N154" s="54" t="s">
        <v>3</v>
      </c>
      <c r="O154" s="112"/>
      <c r="P154" s="42"/>
      <c r="Q154" s="42"/>
    </row>
    <row r="155" spans="1:17" ht="12.75">
      <c r="A155" s="116"/>
      <c r="B155" s="55"/>
      <c r="C155" s="175"/>
      <c r="D155" s="176"/>
      <c r="E155" s="176"/>
      <c r="F155" s="185"/>
      <c r="H155" s="175"/>
      <c r="I155" s="176"/>
      <c r="J155" s="176"/>
      <c r="K155" s="185"/>
      <c r="P155" s="42"/>
      <c r="Q155" s="42"/>
    </row>
    <row r="156" spans="1:17" ht="12.75">
      <c r="A156" s="116"/>
      <c r="B156" s="55"/>
      <c r="C156" s="177" t="s">
        <v>4</v>
      </c>
      <c r="D156" s="177" t="s">
        <v>5</v>
      </c>
      <c r="E156" s="177" t="s">
        <v>6</v>
      </c>
      <c r="F156" s="186" t="s">
        <v>112</v>
      </c>
      <c r="H156" s="177" t="s">
        <v>4</v>
      </c>
      <c r="I156" s="177" t="s">
        <v>1</v>
      </c>
      <c r="J156" s="177" t="s">
        <v>6</v>
      </c>
      <c r="K156" s="186" t="s">
        <v>112</v>
      </c>
      <c r="P156" s="42"/>
      <c r="Q156" s="42"/>
    </row>
    <row r="157" spans="1:17" ht="12.75">
      <c r="A157" s="117"/>
      <c r="B157" s="56"/>
      <c r="C157" s="178" t="s">
        <v>7</v>
      </c>
      <c r="D157" s="178" t="s">
        <v>8</v>
      </c>
      <c r="E157" s="178" t="s">
        <v>9</v>
      </c>
      <c r="F157" s="187" t="s">
        <v>113</v>
      </c>
      <c r="H157" s="178" t="s">
        <v>7</v>
      </c>
      <c r="I157" s="178" t="s">
        <v>8</v>
      </c>
      <c r="J157" s="178" t="s">
        <v>9</v>
      </c>
      <c r="K157" s="187" t="s">
        <v>113</v>
      </c>
      <c r="P157" s="42"/>
      <c r="Q157" s="42"/>
    </row>
    <row r="158" spans="16:17" ht="12.75">
      <c r="P158" s="42"/>
      <c r="Q158" s="42"/>
    </row>
    <row r="159" spans="1:17" ht="12.75">
      <c r="A159" s="116"/>
      <c r="B159" s="55"/>
      <c r="C159" s="57"/>
      <c r="D159" s="55"/>
      <c r="E159" s="55"/>
      <c r="F159" s="188"/>
      <c r="H159" s="57"/>
      <c r="I159" s="55"/>
      <c r="J159" s="55"/>
      <c r="K159" s="188"/>
      <c r="P159" s="42"/>
      <c r="Q159" s="42"/>
    </row>
    <row r="160" spans="1:17" ht="12.75">
      <c r="A160" s="116" t="s">
        <v>21</v>
      </c>
      <c r="B160" s="55"/>
      <c r="C160" s="77">
        <v>1796</v>
      </c>
      <c r="D160" s="78"/>
      <c r="E160" s="59">
        <f>C160*D160</f>
        <v>0</v>
      </c>
      <c r="F160" s="188">
        <f>E160/E167</f>
        <v>0</v>
      </c>
      <c r="H160" s="57">
        <f>C160</f>
        <v>1796</v>
      </c>
      <c r="I160" s="58">
        <f>D160</f>
        <v>0</v>
      </c>
      <c r="J160" s="59">
        <f>I160*H160</f>
        <v>0</v>
      </c>
      <c r="K160" s="188">
        <f>J160/J167</f>
        <v>0</v>
      </c>
      <c r="P160" s="42"/>
      <c r="Q160" s="42"/>
    </row>
    <row r="161" spans="1:17" ht="12.75">
      <c r="A161" s="116"/>
      <c r="B161" s="55"/>
      <c r="C161" s="57"/>
      <c r="D161" s="58"/>
      <c r="E161" s="59"/>
      <c r="F161" s="188"/>
      <c r="H161" s="57"/>
      <c r="I161" s="58"/>
      <c r="J161" s="59"/>
      <c r="K161" s="188"/>
      <c r="P161" s="42"/>
      <c r="Q161" s="42"/>
    </row>
    <row r="162" spans="1:17" ht="12.75">
      <c r="A162" s="116" t="s">
        <v>27</v>
      </c>
      <c r="B162" s="55"/>
      <c r="C162" s="57">
        <v>170823.29</v>
      </c>
      <c r="D162" s="58">
        <v>5.83</v>
      </c>
      <c r="E162" s="59">
        <f>D162*C162</f>
        <v>995899.7807</v>
      </c>
      <c r="F162" s="188">
        <f>E162/E167</f>
        <v>0.24245628344018683</v>
      </c>
      <c r="H162" s="57">
        <f>C162</f>
        <v>170823.29</v>
      </c>
      <c r="I162" s="121">
        <f>D162</f>
        <v>5.83</v>
      </c>
      <c r="J162" s="59">
        <f>I162*H162</f>
        <v>995899.7807</v>
      </c>
      <c r="K162" s="188">
        <f>J162/J167</f>
        <v>0.2278650064475587</v>
      </c>
      <c r="M162" s="42">
        <f>J162-E162</f>
        <v>0</v>
      </c>
      <c r="N162" s="31">
        <f>M162/E162</f>
        <v>0</v>
      </c>
      <c r="P162" s="42">
        <f>M162</f>
        <v>0</v>
      </c>
      <c r="Q162" s="42"/>
    </row>
    <row r="163" spans="1:17" ht="12.75">
      <c r="A163" s="116"/>
      <c r="B163" s="55"/>
      <c r="C163" s="57"/>
      <c r="D163" s="58"/>
      <c r="E163" s="55"/>
      <c r="F163" s="188"/>
      <c r="H163" s="57"/>
      <c r="I163" s="58"/>
      <c r="J163" s="55"/>
      <c r="K163" s="188"/>
      <c r="M163" s="42"/>
      <c r="N163" s="31"/>
      <c r="P163" s="42"/>
      <c r="Q163" s="42"/>
    </row>
    <row r="164" spans="1:17" ht="12.75">
      <c r="A164" s="116" t="s">
        <v>14</v>
      </c>
      <c r="B164" s="57">
        <f>C164</f>
        <v>66402986</v>
      </c>
      <c r="C164" s="57">
        <v>66402986</v>
      </c>
      <c r="D164" s="104">
        <v>0.04686</v>
      </c>
      <c r="E164" s="57">
        <f>D164*C164</f>
        <v>3111643.92396</v>
      </c>
      <c r="F164" s="188">
        <f>E164/E167</f>
        <v>0.7575437165598131</v>
      </c>
      <c r="H164" s="57">
        <f>C164</f>
        <v>66402986</v>
      </c>
      <c r="I164" s="122">
        <f>D164+R363</f>
        <v>0.050821049328035287</v>
      </c>
      <c r="J164" s="57">
        <f>I164*H164</f>
        <v>3374669.4270348367</v>
      </c>
      <c r="K164" s="188">
        <f>J164/J167</f>
        <v>0.7721349935524414</v>
      </c>
      <c r="M164" s="42">
        <f>J164-E164</f>
        <v>263025.5030748369</v>
      </c>
      <c r="N164" s="31">
        <f>M164/E164</f>
        <v>0.08452943508397978</v>
      </c>
      <c r="P164" s="42"/>
      <c r="Q164" s="42">
        <f>M164</f>
        <v>263025.5030748369</v>
      </c>
    </row>
    <row r="165" spans="1:17" ht="12.75">
      <c r="A165" s="116"/>
      <c r="B165" s="55"/>
      <c r="C165" s="57"/>
      <c r="D165" s="55"/>
      <c r="E165" s="61"/>
      <c r="F165" s="189"/>
      <c r="G165" s="27"/>
      <c r="H165" s="61"/>
      <c r="I165" s="75"/>
      <c r="J165" s="61"/>
      <c r="K165" s="189"/>
      <c r="M165" s="42"/>
      <c r="N165" s="31"/>
      <c r="P165" s="42"/>
      <c r="Q165" s="42"/>
    </row>
    <row r="166" spans="5:17" ht="12.75">
      <c r="E166" s="27"/>
      <c r="F166" s="193"/>
      <c r="G166" s="27"/>
      <c r="H166" s="27"/>
      <c r="I166" s="27"/>
      <c r="J166" s="27"/>
      <c r="K166" s="193"/>
      <c r="M166" s="42"/>
      <c r="N166" s="31"/>
      <c r="P166" s="42"/>
      <c r="Q166" s="42"/>
    </row>
    <row r="167" spans="1:17" ht="12.75">
      <c r="A167" s="116" t="s">
        <v>15</v>
      </c>
      <c r="B167" s="55"/>
      <c r="C167" s="57"/>
      <c r="D167" s="55"/>
      <c r="E167" s="62">
        <f>SUM(E160:E164)</f>
        <v>4107543.70466</v>
      </c>
      <c r="F167" s="189">
        <f>SUM(F160:F166)</f>
        <v>1</v>
      </c>
      <c r="H167" s="57"/>
      <c r="I167" s="55"/>
      <c r="J167" s="62">
        <f>SUM(J160:J164)</f>
        <v>4370569.207734836</v>
      </c>
      <c r="K167" s="189">
        <f>SUM(K160:K166)</f>
        <v>1</v>
      </c>
      <c r="L167" s="57"/>
      <c r="M167" s="80">
        <f>SUM(M160:M164)</f>
        <v>263025.5030748369</v>
      </c>
      <c r="N167" s="34">
        <f>M167/E167</f>
        <v>0.0640347424122195</v>
      </c>
      <c r="P167" s="42"/>
      <c r="Q167" s="42"/>
    </row>
    <row r="168" spans="1:17" ht="12.75">
      <c r="A168" s="116"/>
      <c r="B168" s="55"/>
      <c r="C168" s="57"/>
      <c r="D168" s="60"/>
      <c r="E168" s="55"/>
      <c r="F168" s="188"/>
      <c r="H168" s="57"/>
      <c r="I168" s="60"/>
      <c r="J168" s="55"/>
      <c r="K168" s="188"/>
      <c r="M168" s="42"/>
      <c r="N168" s="31"/>
      <c r="P168" s="42"/>
      <c r="Q168" s="42"/>
    </row>
    <row r="169" spans="1:17" ht="12.75">
      <c r="A169" s="116" t="s">
        <v>16</v>
      </c>
      <c r="B169" s="55"/>
      <c r="C169" s="57"/>
      <c r="D169" s="60"/>
      <c r="E169" s="57">
        <v>542689.19</v>
      </c>
      <c r="F169" s="188"/>
      <c r="H169" s="57"/>
      <c r="I169" s="60"/>
      <c r="J169" s="57">
        <f>E169</f>
        <v>542689.19</v>
      </c>
      <c r="K169" s="188"/>
      <c r="M169" s="42"/>
      <c r="N169" s="31">
        <f>M169/E169</f>
        <v>0</v>
      </c>
      <c r="P169" s="42"/>
      <c r="Q169" s="42"/>
    </row>
    <row r="170" spans="1:17" ht="12.75">
      <c r="A170" s="116" t="s">
        <v>17</v>
      </c>
      <c r="B170" s="55"/>
      <c r="C170" s="57"/>
      <c r="D170" s="60"/>
      <c r="E170" s="63">
        <v>335677.25</v>
      </c>
      <c r="F170" s="190"/>
      <c r="H170" s="57"/>
      <c r="I170" s="60"/>
      <c r="J170" s="64">
        <f>E170</f>
        <v>335677.25</v>
      </c>
      <c r="K170" s="189"/>
      <c r="M170" s="44"/>
      <c r="N170" s="36">
        <f>M170/E170</f>
        <v>0</v>
      </c>
      <c r="P170" s="42"/>
      <c r="Q170" s="42"/>
    </row>
    <row r="171" spans="1:17" ht="12.75">
      <c r="A171" s="116"/>
      <c r="B171" s="55"/>
      <c r="C171" s="57"/>
      <c r="D171" s="55"/>
      <c r="E171" s="55"/>
      <c r="F171" s="188"/>
      <c r="H171" s="57"/>
      <c r="I171" s="55"/>
      <c r="J171" s="55"/>
      <c r="K171" s="188"/>
      <c r="M171" s="42"/>
      <c r="N171" s="31"/>
      <c r="P171" s="42"/>
      <c r="Q171" s="42"/>
    </row>
    <row r="172" spans="1:17" ht="13.5" thickBot="1">
      <c r="A172" s="116" t="s">
        <v>18</v>
      </c>
      <c r="B172" s="55"/>
      <c r="C172" s="57"/>
      <c r="D172" s="55"/>
      <c r="E172" s="99">
        <f>SUM(E167:E170)</f>
        <v>4985910.14466</v>
      </c>
      <c r="F172" s="189"/>
      <c r="G172" s="98"/>
      <c r="H172" s="81"/>
      <c r="I172" s="81"/>
      <c r="J172" s="99">
        <f>SUM(J167:J170)</f>
        <v>5248935.647734836</v>
      </c>
      <c r="K172" s="196"/>
      <c r="L172" s="99"/>
      <c r="M172" s="99">
        <f>SUM(M167:M170)</f>
        <v>263025.5030748369</v>
      </c>
      <c r="N172" s="37">
        <f>M172/E172</f>
        <v>0.0527537591820707</v>
      </c>
      <c r="P172" s="42"/>
      <c r="Q172" s="42"/>
    </row>
    <row r="173" spans="1:17" ht="13.5" thickTop="1">
      <c r="A173" s="116"/>
      <c r="B173" s="55"/>
      <c r="C173" s="55"/>
      <c r="D173" s="55"/>
      <c r="E173" s="76"/>
      <c r="F173" s="188"/>
      <c r="G173" s="45"/>
      <c r="H173" s="45"/>
      <c r="I173" s="45"/>
      <c r="J173" s="45"/>
      <c r="L173" s="45"/>
      <c r="M173" s="45"/>
      <c r="P173" s="42"/>
      <c r="Q173" s="42"/>
    </row>
    <row r="174" spans="1:17" ht="12.75">
      <c r="A174" s="116" t="s">
        <v>19</v>
      </c>
      <c r="B174" s="55"/>
      <c r="E174" s="45">
        <f>E172/C160</f>
        <v>2776.11923422049</v>
      </c>
      <c r="G174" s="45"/>
      <c r="H174" s="45"/>
      <c r="I174" s="45"/>
      <c r="J174" s="45">
        <f>J172/H160</f>
        <v>2922.5699597632715</v>
      </c>
      <c r="L174" s="45"/>
      <c r="M174" s="45">
        <f>J174-E174</f>
        <v>146.45072554278158</v>
      </c>
      <c r="N174" s="31">
        <f>M174/E174</f>
        <v>0.05275375918207046</v>
      </c>
      <c r="P174" s="42"/>
      <c r="Q174" s="42"/>
    </row>
    <row r="175" spans="1:17" ht="15.75">
      <c r="A175" s="116"/>
      <c r="B175" s="55"/>
      <c r="E175" s="38"/>
      <c r="J175" s="38"/>
      <c r="M175" s="38"/>
      <c r="N175" s="168" t="s">
        <v>115</v>
      </c>
      <c r="P175" s="42"/>
      <c r="Q175" s="42"/>
    </row>
    <row r="176" spans="1:17" ht="15.75">
      <c r="A176" s="116"/>
      <c r="B176" s="55"/>
      <c r="E176" s="38"/>
      <c r="J176" s="38"/>
      <c r="M176" s="38"/>
      <c r="N176" s="168" t="s">
        <v>118</v>
      </c>
      <c r="P176" s="42"/>
      <c r="Q176" s="42"/>
    </row>
    <row r="177" spans="1:17" ht="12.75">
      <c r="A177" s="116"/>
      <c r="B177" s="55"/>
      <c r="E177" s="38"/>
      <c r="J177" s="38"/>
      <c r="M177" s="38"/>
      <c r="N177" s="31"/>
      <c r="P177" s="42"/>
      <c r="Q177" s="42"/>
    </row>
    <row r="178" spans="2:17" ht="12.75">
      <c r="B178" s="109"/>
      <c r="C178" s="109"/>
      <c r="D178" s="109"/>
      <c r="E178" s="109"/>
      <c r="F178" s="182"/>
      <c r="G178" s="109"/>
      <c r="H178" s="109" t="str">
        <f>H4</f>
        <v>Salt River Electric</v>
      </c>
      <c r="I178" s="109"/>
      <c r="J178" s="109"/>
      <c r="K178" s="182"/>
      <c r="L178" s="109"/>
      <c r="M178" s="109"/>
      <c r="N178" s="109"/>
      <c r="P178" s="42"/>
      <c r="Q178" s="42"/>
    </row>
    <row r="179" spans="2:17" ht="12.75">
      <c r="B179" s="109"/>
      <c r="C179" s="109"/>
      <c r="D179" s="109"/>
      <c r="E179" s="109"/>
      <c r="F179" s="182"/>
      <c r="G179" s="109"/>
      <c r="H179" s="109" t="str">
        <f>H5</f>
        <v>Billing Analysis</v>
      </c>
      <c r="I179" s="109"/>
      <c r="J179" s="109"/>
      <c r="K179" s="182"/>
      <c r="L179" s="109"/>
      <c r="M179" s="109"/>
      <c r="N179" s="109"/>
      <c r="P179" s="42"/>
      <c r="Q179" s="42"/>
    </row>
    <row r="180" spans="2:17" ht="12.75">
      <c r="B180" s="109"/>
      <c r="C180" s="109"/>
      <c r="D180" s="109"/>
      <c r="E180" s="109"/>
      <c r="F180" s="182"/>
      <c r="G180" s="109"/>
      <c r="H180" s="109" t="str">
        <f>H6</f>
        <v>for the 12 months ended September 30, 2006</v>
      </c>
      <c r="I180" s="109"/>
      <c r="J180" s="109"/>
      <c r="K180" s="182"/>
      <c r="L180" s="109"/>
      <c r="M180" s="109"/>
      <c r="N180" s="109"/>
      <c r="P180" s="42"/>
      <c r="Q180" s="42"/>
    </row>
    <row r="181" spans="2:17" ht="12.75">
      <c r="B181" s="53"/>
      <c r="C181" s="53"/>
      <c r="D181" s="53"/>
      <c r="E181" s="53"/>
      <c r="F181" s="183"/>
      <c r="H181" s="53"/>
      <c r="P181" s="42"/>
      <c r="Q181" s="42"/>
    </row>
    <row r="182" spans="2:17" ht="12.75">
      <c r="B182" s="109"/>
      <c r="C182" s="109"/>
      <c r="D182" s="109"/>
      <c r="E182" s="109"/>
      <c r="F182" s="182"/>
      <c r="G182" s="109"/>
      <c r="H182" s="109" t="s">
        <v>41</v>
      </c>
      <c r="I182" s="109"/>
      <c r="J182" s="109"/>
      <c r="K182" s="182"/>
      <c r="L182" s="109"/>
      <c r="M182" s="109"/>
      <c r="N182" s="109"/>
      <c r="P182" s="42"/>
      <c r="Q182" s="42"/>
    </row>
    <row r="183" spans="2:17" ht="12.75">
      <c r="B183" s="109"/>
      <c r="C183" s="109"/>
      <c r="D183" s="109"/>
      <c r="E183" s="109"/>
      <c r="F183" s="182"/>
      <c r="G183" s="109"/>
      <c r="H183" s="109" t="s">
        <v>42</v>
      </c>
      <c r="I183" s="109"/>
      <c r="J183" s="109"/>
      <c r="K183" s="182"/>
      <c r="L183" s="109"/>
      <c r="M183" s="109"/>
      <c r="N183" s="109"/>
      <c r="P183" s="42"/>
      <c r="Q183" s="42"/>
    </row>
    <row r="184" spans="2:17" ht="12.75">
      <c r="B184" s="109"/>
      <c r="C184" s="109"/>
      <c r="D184" s="109"/>
      <c r="E184" s="109"/>
      <c r="F184" s="182"/>
      <c r="G184" s="109"/>
      <c r="H184" s="109" t="s">
        <v>43</v>
      </c>
      <c r="I184" s="109"/>
      <c r="J184" s="109"/>
      <c r="K184" s="182"/>
      <c r="L184" s="109"/>
      <c r="M184" s="109"/>
      <c r="N184" s="109"/>
      <c r="P184" s="42"/>
      <c r="Q184" s="42"/>
    </row>
    <row r="185" spans="1:17" ht="12.75">
      <c r="A185" s="53"/>
      <c r="B185" s="53"/>
      <c r="C185" s="53"/>
      <c r="D185" s="53"/>
      <c r="E185" s="53"/>
      <c r="F185" s="183"/>
      <c r="P185" s="42"/>
      <c r="Q185" s="42"/>
    </row>
    <row r="186" spans="3:17" ht="12.75">
      <c r="C186" s="173" t="s">
        <v>0</v>
      </c>
      <c r="D186" s="174"/>
      <c r="E186" s="174"/>
      <c r="F186" s="184"/>
      <c r="H186" s="173" t="s">
        <v>1</v>
      </c>
      <c r="I186" s="174"/>
      <c r="J186" s="174"/>
      <c r="K186" s="184"/>
      <c r="M186" s="29" t="s">
        <v>2</v>
      </c>
      <c r="N186" s="54" t="s">
        <v>3</v>
      </c>
      <c r="O186" s="112"/>
      <c r="P186" s="42"/>
      <c r="Q186" s="42"/>
    </row>
    <row r="187" spans="1:17" ht="12.75">
      <c r="A187" s="116"/>
      <c r="B187" s="55"/>
      <c r="C187" s="175"/>
      <c r="D187" s="176"/>
      <c r="E187" s="176"/>
      <c r="F187" s="185"/>
      <c r="H187" s="175"/>
      <c r="I187" s="176"/>
      <c r="J187" s="176"/>
      <c r="K187" s="185"/>
      <c r="P187" s="42"/>
      <c r="Q187" s="42"/>
    </row>
    <row r="188" spans="1:17" ht="12.75">
      <c r="A188" s="116"/>
      <c r="B188" s="55"/>
      <c r="C188" s="177" t="s">
        <v>4</v>
      </c>
      <c r="D188" s="177" t="s">
        <v>5</v>
      </c>
      <c r="E188" s="177" t="s">
        <v>6</v>
      </c>
      <c r="F188" s="186" t="s">
        <v>112</v>
      </c>
      <c r="H188" s="177" t="s">
        <v>4</v>
      </c>
      <c r="I188" s="177" t="s">
        <v>1</v>
      </c>
      <c r="J188" s="177" t="s">
        <v>6</v>
      </c>
      <c r="K188" s="186" t="s">
        <v>112</v>
      </c>
      <c r="P188" s="42"/>
      <c r="Q188" s="42"/>
    </row>
    <row r="189" spans="1:17" ht="12.75">
      <c r="A189" s="117"/>
      <c r="B189" s="56"/>
      <c r="C189" s="178" t="s">
        <v>7</v>
      </c>
      <c r="D189" s="178" t="s">
        <v>8</v>
      </c>
      <c r="E189" s="178" t="s">
        <v>9</v>
      </c>
      <c r="F189" s="187" t="s">
        <v>113</v>
      </c>
      <c r="H189" s="178" t="s">
        <v>7</v>
      </c>
      <c r="I189" s="178" t="s">
        <v>8</v>
      </c>
      <c r="J189" s="178" t="s">
        <v>9</v>
      </c>
      <c r="K189" s="187" t="s">
        <v>113</v>
      </c>
      <c r="P189" s="42"/>
      <c r="Q189" s="42"/>
    </row>
    <row r="190" spans="16:17" ht="12.75">
      <c r="P190" s="42"/>
      <c r="Q190" s="42"/>
    </row>
    <row r="191" spans="1:17" ht="12.75">
      <c r="A191" s="116"/>
      <c r="B191" s="55"/>
      <c r="C191" s="57"/>
      <c r="D191" s="55"/>
      <c r="E191" s="55"/>
      <c r="F191" s="188"/>
      <c r="H191" s="57"/>
      <c r="I191" s="55"/>
      <c r="J191" s="55"/>
      <c r="K191" s="188"/>
      <c r="P191" s="42"/>
      <c r="Q191" s="42"/>
    </row>
    <row r="192" spans="1:17" ht="12.75">
      <c r="A192" s="116" t="s">
        <v>21</v>
      </c>
      <c r="B192" s="55"/>
      <c r="C192" s="57">
        <v>290</v>
      </c>
      <c r="D192" s="58">
        <v>10.3</v>
      </c>
      <c r="E192" s="59">
        <f>D192*C192</f>
        <v>2987</v>
      </c>
      <c r="F192" s="188">
        <f>E192/E197</f>
        <v>0.15802691138835848</v>
      </c>
      <c r="H192" s="57">
        <f>C192</f>
        <v>290</v>
      </c>
      <c r="I192" s="58">
        <f>D192</f>
        <v>10.3</v>
      </c>
      <c r="J192" s="59">
        <f>I192*H192</f>
        <v>2987</v>
      </c>
      <c r="K192" s="188">
        <f>J192/J197</f>
        <v>0.15010456189348556</v>
      </c>
      <c r="M192" s="42">
        <f aca="true" t="shared" si="0" ref="M192:M200">J192-E192</f>
        <v>0</v>
      </c>
      <c r="N192" s="31">
        <f>M192/E192</f>
        <v>0</v>
      </c>
      <c r="P192" s="42"/>
      <c r="Q192" s="42"/>
    </row>
    <row r="193" spans="1:17" ht="12.75">
      <c r="A193" s="116"/>
      <c r="B193" s="55"/>
      <c r="C193" s="57"/>
      <c r="D193" s="58"/>
      <c r="E193" s="59"/>
      <c r="F193" s="188"/>
      <c r="H193" s="57"/>
      <c r="I193" s="58"/>
      <c r="J193" s="59"/>
      <c r="K193" s="188"/>
      <c r="M193" s="42">
        <f t="shared" si="0"/>
        <v>0</v>
      </c>
      <c r="N193" s="31"/>
      <c r="P193" s="42"/>
      <c r="Q193" s="42"/>
    </row>
    <row r="194" spans="1:17" ht="12.75">
      <c r="A194" s="116" t="s">
        <v>14</v>
      </c>
      <c r="B194" s="57">
        <f>C194</f>
        <v>251857</v>
      </c>
      <c r="C194" s="57">
        <v>251857</v>
      </c>
      <c r="D194" s="104">
        <v>0.06319</v>
      </c>
      <c r="E194" s="57">
        <f>D194*C194</f>
        <v>15914.84383</v>
      </c>
      <c r="F194" s="188">
        <f>E194/E197</f>
        <v>0.8419730886116417</v>
      </c>
      <c r="H194" s="57">
        <f>C194</f>
        <v>251857</v>
      </c>
      <c r="I194" s="68">
        <f>D194+R363</f>
        <v>0.06715104932803528</v>
      </c>
      <c r="J194" s="57">
        <f>I194*H194</f>
        <v>16912.461830610984</v>
      </c>
      <c r="K194" s="188">
        <f>J194/J197</f>
        <v>0.8498954381065145</v>
      </c>
      <c r="M194" s="42">
        <f t="shared" si="0"/>
        <v>997.6180006109844</v>
      </c>
      <c r="N194" s="31">
        <f>M194/E194</f>
        <v>0.06268474961283892</v>
      </c>
      <c r="P194" s="42"/>
      <c r="Q194" s="42">
        <f>M194</f>
        <v>997.6180006109844</v>
      </c>
    </row>
    <row r="195" spans="1:17" ht="12.75">
      <c r="A195" s="116"/>
      <c r="B195" s="55"/>
      <c r="C195" s="57"/>
      <c r="D195" s="55"/>
      <c r="E195" s="61"/>
      <c r="F195" s="189"/>
      <c r="G195" s="27"/>
      <c r="H195" s="61"/>
      <c r="I195" s="75"/>
      <c r="J195" s="61"/>
      <c r="K195" s="189"/>
      <c r="M195" s="42">
        <f t="shared" si="0"/>
        <v>0</v>
      </c>
      <c r="N195" s="31"/>
      <c r="P195" s="42"/>
      <c r="Q195" s="42"/>
    </row>
    <row r="196" spans="5:17" ht="12.75">
      <c r="E196" s="27"/>
      <c r="F196" s="193"/>
      <c r="G196" s="27"/>
      <c r="H196" s="27"/>
      <c r="I196" s="27"/>
      <c r="J196" s="27"/>
      <c r="K196" s="193"/>
      <c r="L196" s="27"/>
      <c r="M196" s="42">
        <f t="shared" si="0"/>
        <v>0</v>
      </c>
      <c r="N196" s="31"/>
      <c r="P196" s="42"/>
      <c r="Q196" s="42"/>
    </row>
    <row r="197" spans="1:17" ht="12.75">
      <c r="A197" s="116" t="s">
        <v>15</v>
      </c>
      <c r="B197" s="55"/>
      <c r="C197" s="57"/>
      <c r="D197" s="55"/>
      <c r="E197" s="62">
        <f>SUM(E192:E194)</f>
        <v>18901.843829999998</v>
      </c>
      <c r="F197" s="189">
        <f>SUM(F192:F195)</f>
        <v>1.0000000000000002</v>
      </c>
      <c r="H197" s="57"/>
      <c r="I197" s="55"/>
      <c r="J197" s="62">
        <f>SUM(J192:J194)</f>
        <v>19899.461830610984</v>
      </c>
      <c r="K197" s="189">
        <f>SUM(K192:K195)</f>
        <v>1</v>
      </c>
      <c r="L197" s="61"/>
      <c r="M197" s="43">
        <f t="shared" si="0"/>
        <v>997.6180006109862</v>
      </c>
      <c r="N197" s="34">
        <f>M197/E197</f>
        <v>0.05277887224036949</v>
      </c>
      <c r="P197" s="42"/>
      <c r="Q197" s="42"/>
    </row>
    <row r="198" spans="1:17" ht="12.75">
      <c r="A198" s="116"/>
      <c r="B198" s="55"/>
      <c r="C198" s="57"/>
      <c r="D198" s="60"/>
      <c r="E198" s="55"/>
      <c r="F198" s="188"/>
      <c r="H198" s="57"/>
      <c r="I198" s="60"/>
      <c r="J198" s="55"/>
      <c r="K198" s="188"/>
      <c r="L198" s="27"/>
      <c r="M198" s="42">
        <f t="shared" si="0"/>
        <v>0</v>
      </c>
      <c r="N198" s="31"/>
      <c r="P198" s="42"/>
      <c r="Q198" s="42"/>
    </row>
    <row r="199" spans="1:17" ht="12.75">
      <c r="A199" s="116" t="s">
        <v>16</v>
      </c>
      <c r="B199" s="55"/>
      <c r="C199" s="57"/>
      <c r="D199" s="60"/>
      <c r="E199" s="57">
        <v>3171.86</v>
      </c>
      <c r="F199" s="188"/>
      <c r="H199" s="57"/>
      <c r="I199" s="60"/>
      <c r="J199" s="57">
        <f>E199</f>
        <v>3171.86</v>
      </c>
      <c r="K199" s="188"/>
      <c r="L199" s="27"/>
      <c r="M199" s="42">
        <f t="shared" si="0"/>
        <v>0</v>
      </c>
      <c r="N199" s="31">
        <f>M199/E199</f>
        <v>0</v>
      </c>
      <c r="P199" s="42"/>
      <c r="Q199" s="42"/>
    </row>
    <row r="200" spans="1:17" ht="12.75">
      <c r="A200" s="116" t="s">
        <v>17</v>
      </c>
      <c r="B200" s="55"/>
      <c r="C200" s="57"/>
      <c r="D200" s="60"/>
      <c r="E200" s="63">
        <v>1544.69</v>
      </c>
      <c r="F200" s="190"/>
      <c r="H200" s="57"/>
      <c r="I200" s="60"/>
      <c r="J200" s="64">
        <f>E200</f>
        <v>1544.69</v>
      </c>
      <c r="K200" s="189"/>
      <c r="L200" s="27"/>
      <c r="M200" s="44">
        <f t="shared" si="0"/>
        <v>0</v>
      </c>
      <c r="N200" s="36">
        <f>M200/E200</f>
        <v>0</v>
      </c>
      <c r="P200" s="42"/>
      <c r="Q200" s="42"/>
    </row>
    <row r="201" spans="1:17" ht="12.75">
      <c r="A201" s="116"/>
      <c r="B201" s="55"/>
      <c r="C201" s="57"/>
      <c r="D201" s="55"/>
      <c r="E201" s="55"/>
      <c r="F201" s="188"/>
      <c r="H201" s="57"/>
      <c r="I201" s="55"/>
      <c r="J201" s="55"/>
      <c r="K201" s="188"/>
      <c r="L201" s="27"/>
      <c r="N201" s="31"/>
      <c r="P201" s="42"/>
      <c r="Q201" s="42"/>
    </row>
    <row r="202" spans="1:17" ht="13.5" thickBot="1">
      <c r="A202" s="116" t="s">
        <v>18</v>
      </c>
      <c r="B202" s="55"/>
      <c r="C202" s="57"/>
      <c r="D202" s="55"/>
      <c r="E202" s="99">
        <f>SUM(E197:E200)</f>
        <v>23618.393829999997</v>
      </c>
      <c r="F202" s="189"/>
      <c r="G202" s="98"/>
      <c r="H202" s="81"/>
      <c r="I202" s="81"/>
      <c r="J202" s="99">
        <f>SUM(J197:J200)</f>
        <v>24616.011830610983</v>
      </c>
      <c r="K202" s="189"/>
      <c r="L202" s="102"/>
      <c r="M202" s="99">
        <f>SUM(M197:M200)</f>
        <v>997.6180006109862</v>
      </c>
      <c r="N202" s="37">
        <f>M202/E202</f>
        <v>0.04223902809783007</v>
      </c>
      <c r="P202" s="42"/>
      <c r="Q202" s="42"/>
    </row>
    <row r="203" spans="1:17" ht="13.5" thickTop="1">
      <c r="A203" s="116"/>
      <c r="B203" s="55"/>
      <c r="C203" s="55"/>
      <c r="D203" s="55"/>
      <c r="E203" s="76"/>
      <c r="F203" s="188"/>
      <c r="G203" s="45"/>
      <c r="H203" s="45"/>
      <c r="I203" s="45"/>
      <c r="J203" s="45"/>
      <c r="L203" s="101"/>
      <c r="M203" s="45"/>
      <c r="P203" s="42"/>
      <c r="Q203" s="42"/>
    </row>
    <row r="204" spans="1:17" ht="12.75">
      <c r="A204" s="116" t="s">
        <v>19</v>
      </c>
      <c r="B204" s="55"/>
      <c r="C204" s="57"/>
      <c r="D204" s="57"/>
      <c r="E204" s="76">
        <f>E202/C192</f>
        <v>81.44273734482758</v>
      </c>
      <c r="F204" s="188"/>
      <c r="G204" s="45"/>
      <c r="H204" s="45"/>
      <c r="I204" s="45"/>
      <c r="J204" s="76">
        <f>J202/H192</f>
        <v>84.88279941589994</v>
      </c>
      <c r="K204" s="188"/>
      <c r="L204" s="45"/>
      <c r="M204" s="45">
        <f>J204-E204</f>
        <v>3.4400620710723615</v>
      </c>
      <c r="N204" s="31">
        <f>M204/E204</f>
        <v>0.04223902809783001</v>
      </c>
      <c r="P204" s="42"/>
      <c r="Q204" s="42"/>
    </row>
    <row r="205" spans="1:17" ht="12.75" hidden="1">
      <c r="A205" s="116"/>
      <c r="B205" s="55"/>
      <c r="C205" s="57"/>
      <c r="D205" s="57"/>
      <c r="E205" s="81"/>
      <c r="F205" s="188"/>
      <c r="J205" s="81"/>
      <c r="K205" s="188"/>
      <c r="M205" s="47"/>
      <c r="N205" s="31"/>
      <c r="P205" s="42"/>
      <c r="Q205" s="42"/>
    </row>
    <row r="206" spans="2:17" ht="12.75" hidden="1">
      <c r="B206" s="109"/>
      <c r="C206" s="109"/>
      <c r="D206" s="109"/>
      <c r="E206" s="109"/>
      <c r="F206" s="182"/>
      <c r="G206" s="109"/>
      <c r="H206" s="109" t="str">
        <f>H4</f>
        <v>Salt River Electric</v>
      </c>
      <c r="I206" s="109"/>
      <c r="J206" s="109"/>
      <c r="K206" s="182"/>
      <c r="L206" s="109"/>
      <c r="M206" s="109"/>
      <c r="N206" s="109"/>
      <c r="P206" s="42"/>
      <c r="Q206" s="42"/>
    </row>
    <row r="207" spans="2:17" ht="12.75" hidden="1">
      <c r="B207" s="109"/>
      <c r="C207" s="109"/>
      <c r="D207" s="109"/>
      <c r="E207" s="109"/>
      <c r="F207" s="182"/>
      <c r="G207" s="109"/>
      <c r="H207" s="109" t="str">
        <f>H5</f>
        <v>Billing Analysis</v>
      </c>
      <c r="I207" s="109"/>
      <c r="J207" s="109"/>
      <c r="K207" s="182"/>
      <c r="L207" s="109"/>
      <c r="M207" s="109"/>
      <c r="N207" s="109"/>
      <c r="P207" s="42"/>
      <c r="Q207" s="42"/>
    </row>
    <row r="208" spans="2:17" ht="12.75" hidden="1">
      <c r="B208" s="109"/>
      <c r="C208" s="109"/>
      <c r="D208" s="109"/>
      <c r="E208" s="109"/>
      <c r="F208" s="182"/>
      <c r="G208" s="109"/>
      <c r="H208" s="109" t="str">
        <f>H6</f>
        <v>for the 12 months ended September 30, 2006</v>
      </c>
      <c r="I208" s="109"/>
      <c r="J208" s="109"/>
      <c r="K208" s="182"/>
      <c r="L208" s="109"/>
      <c r="M208" s="109"/>
      <c r="N208" s="109"/>
      <c r="P208" s="42"/>
      <c r="Q208" s="42"/>
    </row>
    <row r="209" spans="2:17" ht="12.75">
      <c r="B209" s="53"/>
      <c r="C209" s="53"/>
      <c r="D209" s="53"/>
      <c r="E209" s="53"/>
      <c r="F209" s="183"/>
      <c r="H209" s="53"/>
      <c r="P209" s="42"/>
      <c r="Q209" s="42"/>
    </row>
    <row r="210" spans="2:17" ht="12.75">
      <c r="B210" s="109"/>
      <c r="C210" s="109"/>
      <c r="D210" s="109"/>
      <c r="E210" s="109"/>
      <c r="F210" s="182"/>
      <c r="G210" s="109"/>
      <c r="H210" s="109" t="s">
        <v>44</v>
      </c>
      <c r="I210" s="109"/>
      <c r="J210" s="109"/>
      <c r="K210" s="182"/>
      <c r="L210" s="109"/>
      <c r="M210" s="109"/>
      <c r="N210" s="109"/>
      <c r="P210" s="42"/>
      <c r="Q210" s="42"/>
    </row>
    <row r="211" spans="2:17" ht="12.75">
      <c r="B211" s="109"/>
      <c r="C211" s="109"/>
      <c r="D211" s="109"/>
      <c r="E211" s="109"/>
      <c r="F211" s="182"/>
      <c r="G211" s="109"/>
      <c r="H211" s="109" t="s">
        <v>45</v>
      </c>
      <c r="I211" s="109"/>
      <c r="J211" s="109"/>
      <c r="K211" s="182"/>
      <c r="L211" s="109"/>
      <c r="M211" s="109"/>
      <c r="N211" s="109"/>
      <c r="P211" s="42"/>
      <c r="Q211" s="42"/>
    </row>
    <row r="212" spans="2:17" ht="12.75">
      <c r="B212" s="109"/>
      <c r="C212" s="109"/>
      <c r="D212" s="109"/>
      <c r="E212" s="109"/>
      <c r="F212" s="182"/>
      <c r="G212" s="109"/>
      <c r="H212" s="109" t="s">
        <v>28</v>
      </c>
      <c r="I212" s="109"/>
      <c r="J212" s="109"/>
      <c r="K212" s="182"/>
      <c r="L212" s="109"/>
      <c r="M212" s="109"/>
      <c r="N212" s="109"/>
      <c r="P212" s="42"/>
      <c r="Q212" s="42"/>
    </row>
    <row r="213" spans="1:17" ht="12.75">
      <c r="A213" s="116"/>
      <c r="B213" s="55"/>
      <c r="C213" s="55"/>
      <c r="D213" s="55"/>
      <c r="E213" s="55"/>
      <c r="F213" s="188"/>
      <c r="P213" s="42"/>
      <c r="Q213" s="42"/>
    </row>
    <row r="214" spans="1:17" ht="12.75">
      <c r="A214" s="116"/>
      <c r="B214" s="55"/>
      <c r="C214" s="173" t="s">
        <v>0</v>
      </c>
      <c r="D214" s="174"/>
      <c r="E214" s="174"/>
      <c r="F214" s="184"/>
      <c r="H214" s="173" t="s">
        <v>1</v>
      </c>
      <c r="I214" s="174"/>
      <c r="J214" s="174"/>
      <c r="K214" s="184"/>
      <c r="M214" s="29" t="s">
        <v>2</v>
      </c>
      <c r="N214" s="54" t="s">
        <v>3</v>
      </c>
      <c r="O214" s="112"/>
      <c r="P214" s="42"/>
      <c r="Q214" s="42"/>
    </row>
    <row r="215" spans="1:17" ht="12.75">
      <c r="A215" s="116"/>
      <c r="B215" s="55"/>
      <c r="C215" s="175"/>
      <c r="D215" s="176"/>
      <c r="E215" s="176"/>
      <c r="F215" s="185"/>
      <c r="H215" s="175"/>
      <c r="I215" s="176"/>
      <c r="J215" s="176"/>
      <c r="K215" s="185"/>
      <c r="P215" s="42"/>
      <c r="Q215" s="42"/>
    </row>
    <row r="216" spans="1:17" ht="12.75">
      <c r="A216" s="116"/>
      <c r="B216" s="55"/>
      <c r="C216" s="177" t="s">
        <v>4</v>
      </c>
      <c r="D216" s="177" t="s">
        <v>5</v>
      </c>
      <c r="E216" s="177" t="s">
        <v>6</v>
      </c>
      <c r="F216" s="186" t="s">
        <v>112</v>
      </c>
      <c r="H216" s="177" t="s">
        <v>4</v>
      </c>
      <c r="I216" s="177" t="s">
        <v>1</v>
      </c>
      <c r="J216" s="177" t="s">
        <v>6</v>
      </c>
      <c r="K216" s="186" t="s">
        <v>112</v>
      </c>
      <c r="P216" s="42"/>
      <c r="Q216" s="42"/>
    </row>
    <row r="217" spans="1:17" ht="12.75">
      <c r="A217" s="117"/>
      <c r="B217" s="56"/>
      <c r="C217" s="178" t="s">
        <v>7</v>
      </c>
      <c r="D217" s="178" t="s">
        <v>8</v>
      </c>
      <c r="E217" s="178" t="s">
        <v>9</v>
      </c>
      <c r="F217" s="187" t="s">
        <v>113</v>
      </c>
      <c r="H217" s="178" t="s">
        <v>7</v>
      </c>
      <c r="I217" s="178" t="s">
        <v>8</v>
      </c>
      <c r="J217" s="178" t="s">
        <v>9</v>
      </c>
      <c r="K217" s="187" t="s">
        <v>113</v>
      </c>
      <c r="P217" s="42"/>
      <c r="Q217" s="42"/>
    </row>
    <row r="218" spans="16:17" ht="12.75">
      <c r="P218" s="42"/>
      <c r="Q218" s="42"/>
    </row>
    <row r="219" spans="1:17" ht="12.75">
      <c r="A219" s="116" t="s">
        <v>10</v>
      </c>
      <c r="B219" s="55"/>
      <c r="C219" s="77">
        <v>127</v>
      </c>
      <c r="D219" s="78"/>
      <c r="E219" s="59">
        <f>D219*C219</f>
        <v>0</v>
      </c>
      <c r="F219" s="188">
        <f>E219/E225</f>
        <v>0</v>
      </c>
      <c r="H219" s="57">
        <f>C219</f>
        <v>127</v>
      </c>
      <c r="I219" s="58">
        <f>D219</f>
        <v>0</v>
      </c>
      <c r="J219" s="59">
        <v>0</v>
      </c>
      <c r="K219" s="188">
        <f>J219/J225</f>
        <v>0</v>
      </c>
      <c r="M219" s="42">
        <f>J219-E219</f>
        <v>0</v>
      </c>
      <c r="N219" s="87"/>
      <c r="P219" s="42"/>
      <c r="Q219" s="42"/>
    </row>
    <row r="220" spans="1:17" ht="12.75">
      <c r="A220" s="118"/>
      <c r="B220" s="67"/>
      <c r="C220" s="57"/>
      <c r="D220" s="58"/>
      <c r="E220" s="59"/>
      <c r="F220" s="188"/>
      <c r="H220" s="57"/>
      <c r="I220" s="58"/>
      <c r="J220" s="59"/>
      <c r="K220" s="188"/>
      <c r="M220" s="42"/>
      <c r="O220" s="48"/>
      <c r="P220" s="42"/>
      <c r="Q220" s="42"/>
    </row>
    <row r="221" spans="1:17" ht="12.75">
      <c r="A221" s="116" t="s">
        <v>27</v>
      </c>
      <c r="B221" s="55"/>
      <c r="C221" s="57">
        <v>105076.04</v>
      </c>
      <c r="D221" s="58">
        <v>5.82</v>
      </c>
      <c r="E221" s="57">
        <f>D221*C221</f>
        <v>611542.5528</v>
      </c>
      <c r="F221" s="188">
        <f>E221/E225</f>
        <v>0.21736675523340754</v>
      </c>
      <c r="H221" s="57">
        <f>C221</f>
        <v>105076.04</v>
      </c>
      <c r="I221" s="121">
        <f>D221</f>
        <v>5.82</v>
      </c>
      <c r="J221" s="57">
        <f>I221*H221</f>
        <v>611542.5528</v>
      </c>
      <c r="K221" s="188">
        <f>J221/J225</f>
        <v>0.20290031339847717</v>
      </c>
      <c r="M221" s="42">
        <f>J221-E221</f>
        <v>0</v>
      </c>
      <c r="N221" s="31">
        <f>M221/E221</f>
        <v>0</v>
      </c>
      <c r="P221" s="42">
        <f>M221</f>
        <v>0</v>
      </c>
      <c r="Q221" s="42"/>
    </row>
    <row r="222" spans="1:17" ht="12.75">
      <c r="A222" s="116"/>
      <c r="B222" s="55"/>
      <c r="C222" s="82"/>
      <c r="D222" s="58"/>
      <c r="E222" s="57"/>
      <c r="F222" s="188"/>
      <c r="H222" s="82"/>
      <c r="I222" s="58"/>
      <c r="J222" s="57"/>
      <c r="K222" s="188"/>
      <c r="M222" s="42"/>
      <c r="N222" s="31"/>
      <c r="P222" s="42"/>
      <c r="Q222" s="42"/>
    </row>
    <row r="223" spans="1:17" ht="12.75">
      <c r="A223" s="116" t="s">
        <v>14</v>
      </c>
      <c r="B223" s="57">
        <f>C223</f>
        <v>50641005</v>
      </c>
      <c r="C223" s="57">
        <v>50641005</v>
      </c>
      <c r="D223" s="104">
        <v>0.04348</v>
      </c>
      <c r="E223" s="57">
        <f>D223*C223</f>
        <v>2201870.8973999997</v>
      </c>
      <c r="F223" s="188">
        <f>E223/E225</f>
        <v>0.7826332447665924</v>
      </c>
      <c r="H223" s="57">
        <f>C223</f>
        <v>50641005</v>
      </c>
      <c r="I223" s="122">
        <f>D223+R363</f>
        <v>0.047441049328035285</v>
      </c>
      <c r="J223" s="57">
        <f>I223*H223</f>
        <v>2402462.4162262813</v>
      </c>
      <c r="K223" s="188">
        <f>J223/J225</f>
        <v>0.7970996866015227</v>
      </c>
      <c r="M223" s="42">
        <f>J223-E223</f>
        <v>200591.51882628165</v>
      </c>
      <c r="N223" s="31">
        <f>M223/E223</f>
        <v>0.09110049052519063</v>
      </c>
      <c r="P223" s="42"/>
      <c r="Q223" s="42">
        <f>M223</f>
        <v>200591.51882628165</v>
      </c>
    </row>
    <row r="224" spans="1:17" ht="12.75">
      <c r="A224" s="116"/>
      <c r="B224" s="55"/>
      <c r="C224" s="61"/>
      <c r="D224" s="88"/>
      <c r="E224" s="61"/>
      <c r="F224" s="189"/>
      <c r="G224" s="27"/>
      <c r="H224" s="61"/>
      <c r="I224" s="83"/>
      <c r="J224" s="57"/>
      <c r="K224" s="189"/>
      <c r="M224" s="42"/>
      <c r="N224" s="31"/>
      <c r="P224" s="42"/>
      <c r="Q224" s="42"/>
    </row>
    <row r="225" spans="1:17" ht="12.75">
      <c r="A225" s="116" t="s">
        <v>15</v>
      </c>
      <c r="B225" s="55"/>
      <c r="C225" s="57"/>
      <c r="D225" s="55"/>
      <c r="E225" s="62">
        <f>SUM(E219:E224)</f>
        <v>2813413.4502</v>
      </c>
      <c r="F225" s="189">
        <f>SUM(F219:F223)</f>
        <v>0.9999999999999999</v>
      </c>
      <c r="H225" s="57"/>
      <c r="I225" s="55"/>
      <c r="J225" s="62">
        <f>SUM(J219:J224)</f>
        <v>3014004.9690262815</v>
      </c>
      <c r="K225" s="189">
        <f>SUM(K219:K223)</f>
        <v>0.9999999999999999</v>
      </c>
      <c r="L225" s="57"/>
      <c r="M225" s="43">
        <f>J225-E225</f>
        <v>200591.51882628165</v>
      </c>
      <c r="N225" s="34">
        <f>M225/E225</f>
        <v>0.07129827249955814</v>
      </c>
      <c r="P225" s="42"/>
      <c r="Q225" s="42"/>
    </row>
    <row r="226" spans="1:17" ht="12.75">
      <c r="A226" s="116"/>
      <c r="B226" s="55"/>
      <c r="C226" s="57"/>
      <c r="D226" s="60"/>
      <c r="E226" s="55"/>
      <c r="F226" s="188"/>
      <c r="H226" s="57"/>
      <c r="I226" s="60"/>
      <c r="J226" s="55"/>
      <c r="K226" s="188"/>
      <c r="M226" s="42"/>
      <c r="N226" s="31"/>
      <c r="P226" s="42"/>
      <c r="Q226" s="42"/>
    </row>
    <row r="227" spans="1:17" ht="12.75">
      <c r="A227" s="116" t="s">
        <v>16</v>
      </c>
      <c r="B227" s="55"/>
      <c r="C227" s="57"/>
      <c r="D227" s="60"/>
      <c r="E227" s="57">
        <v>405354.41</v>
      </c>
      <c r="F227" s="188"/>
      <c r="H227" s="57"/>
      <c r="I227" s="60"/>
      <c r="J227" s="57">
        <f>E227</f>
        <v>405354.41</v>
      </c>
      <c r="K227" s="188"/>
      <c r="M227" s="42">
        <f>J227-E227</f>
        <v>0</v>
      </c>
      <c r="N227" s="31">
        <f>M227/E227</f>
        <v>0</v>
      </c>
      <c r="P227" s="42"/>
      <c r="Q227" s="42"/>
    </row>
    <row r="228" spans="1:17" ht="12.75">
      <c r="A228" s="116" t="s">
        <v>17</v>
      </c>
      <c r="B228" s="55"/>
      <c r="C228" s="57"/>
      <c r="D228" s="60"/>
      <c r="E228" s="90">
        <v>229918.58</v>
      </c>
      <c r="F228" s="190"/>
      <c r="G228" s="27"/>
      <c r="H228" s="61"/>
      <c r="I228" s="88"/>
      <c r="J228" s="61">
        <f>E228</f>
        <v>229918.58</v>
      </c>
      <c r="K228" s="189"/>
      <c r="L228" s="27"/>
      <c r="M228" s="44">
        <f>J228-E228</f>
        <v>0</v>
      </c>
      <c r="N228" s="36">
        <f>M228/E228</f>
        <v>0</v>
      </c>
      <c r="P228" s="42"/>
      <c r="Q228" s="42"/>
    </row>
    <row r="229" spans="1:17" ht="12.75">
      <c r="A229" s="116"/>
      <c r="B229" s="55"/>
      <c r="C229" s="57"/>
      <c r="D229" s="60"/>
      <c r="E229" s="61"/>
      <c r="F229" s="189"/>
      <c r="G229" s="27"/>
      <c r="H229" s="61"/>
      <c r="I229" s="88"/>
      <c r="J229" s="61"/>
      <c r="K229" s="189"/>
      <c r="L229" s="27"/>
      <c r="M229" s="89"/>
      <c r="N229" s="31"/>
      <c r="P229" s="42"/>
      <c r="Q229" s="42"/>
    </row>
    <row r="230" spans="1:17" ht="13.5" thickBot="1">
      <c r="A230" s="116" t="s">
        <v>18</v>
      </c>
      <c r="B230" s="55"/>
      <c r="C230" s="57"/>
      <c r="D230" s="55"/>
      <c r="E230" s="106">
        <f>SUM(E225:E228)</f>
        <v>3448686.4402</v>
      </c>
      <c r="F230" s="189"/>
      <c r="G230" s="103"/>
      <c r="H230" s="102"/>
      <c r="I230" s="102"/>
      <c r="J230" s="106">
        <f>SUM(J225:J228)</f>
        <v>3649277.9590262817</v>
      </c>
      <c r="K230" s="189"/>
      <c r="L230" s="102"/>
      <c r="M230" s="100">
        <f>J230-E230</f>
        <v>200591.51882628165</v>
      </c>
      <c r="N230" s="37">
        <f>M230/E230</f>
        <v>0.058164614935142876</v>
      </c>
      <c r="P230" s="42"/>
      <c r="Q230" s="42"/>
    </row>
    <row r="231" spans="1:17" ht="13.5" thickTop="1">
      <c r="A231" s="116"/>
      <c r="B231" s="55"/>
      <c r="C231" s="55"/>
      <c r="D231" s="55"/>
      <c r="E231" s="81"/>
      <c r="F231" s="188"/>
      <c r="G231" s="98"/>
      <c r="H231" s="98"/>
      <c r="I231" s="98"/>
      <c r="J231" s="98"/>
      <c r="L231" s="98"/>
      <c r="M231" s="98"/>
      <c r="P231" s="42"/>
      <c r="Q231" s="42"/>
    </row>
    <row r="232" spans="1:17" ht="12.75">
      <c r="A232" s="116" t="s">
        <v>19</v>
      </c>
      <c r="B232" s="55"/>
      <c r="E232" s="98">
        <f>E230/C219</f>
        <v>27155.01134015748</v>
      </c>
      <c r="G232" s="98"/>
      <c r="H232" s="98"/>
      <c r="I232" s="98"/>
      <c r="J232" s="98">
        <f>J230/H219</f>
        <v>28734.47211831718</v>
      </c>
      <c r="L232" s="98"/>
      <c r="M232" s="98">
        <f>J232-E232</f>
        <v>1579.460778159697</v>
      </c>
      <c r="N232" s="31">
        <f>M232/E232</f>
        <v>0.058164614935142835</v>
      </c>
      <c r="P232" s="42"/>
      <c r="Q232" s="42"/>
    </row>
    <row r="233" spans="1:17" ht="12.75">
      <c r="A233" s="116"/>
      <c r="B233" s="55"/>
      <c r="E233" s="38"/>
      <c r="J233" s="38"/>
      <c r="M233" s="38"/>
      <c r="P233" s="42"/>
      <c r="Q233" s="42"/>
    </row>
    <row r="234" spans="2:17" ht="12.75" hidden="1">
      <c r="B234" s="109"/>
      <c r="C234" s="109"/>
      <c r="D234" s="109"/>
      <c r="E234" s="109"/>
      <c r="F234" s="182"/>
      <c r="G234" s="109"/>
      <c r="H234" s="109" t="str">
        <f>H4</f>
        <v>Salt River Electric</v>
      </c>
      <c r="I234" s="109"/>
      <c r="J234" s="109"/>
      <c r="K234" s="182"/>
      <c r="L234" s="109"/>
      <c r="M234" s="109"/>
      <c r="N234" s="109"/>
      <c r="P234" s="42"/>
      <c r="Q234" s="42"/>
    </row>
    <row r="235" spans="2:17" ht="12.75" hidden="1">
      <c r="B235" s="109"/>
      <c r="C235" s="109"/>
      <c r="D235" s="109"/>
      <c r="E235" s="109"/>
      <c r="F235" s="182"/>
      <c r="G235" s="109"/>
      <c r="H235" s="109" t="str">
        <f>H5</f>
        <v>Billing Analysis</v>
      </c>
      <c r="I235" s="109"/>
      <c r="J235" s="109"/>
      <c r="K235" s="182"/>
      <c r="L235" s="109"/>
      <c r="M235" s="109"/>
      <c r="N235" s="109"/>
      <c r="P235" s="42"/>
      <c r="Q235" s="42"/>
    </row>
    <row r="236" spans="2:17" ht="12.75" hidden="1">
      <c r="B236" s="109"/>
      <c r="C236" s="109"/>
      <c r="D236" s="109"/>
      <c r="E236" s="109"/>
      <c r="F236" s="182"/>
      <c r="G236" s="109"/>
      <c r="H236" s="109" t="str">
        <f>H6</f>
        <v>for the 12 months ended September 30, 2006</v>
      </c>
      <c r="I236" s="109"/>
      <c r="J236" s="109"/>
      <c r="K236" s="182"/>
      <c r="L236" s="109"/>
      <c r="M236" s="109"/>
      <c r="N236" s="109"/>
      <c r="P236" s="42"/>
      <c r="Q236" s="42"/>
    </row>
    <row r="237" spans="2:17" ht="12.75" hidden="1">
      <c r="B237" s="53"/>
      <c r="C237" s="53"/>
      <c r="D237" s="53"/>
      <c r="E237" s="53"/>
      <c r="F237" s="183"/>
      <c r="H237" s="53"/>
      <c r="P237" s="42"/>
      <c r="Q237" s="42"/>
    </row>
    <row r="238" spans="2:17" ht="12.75">
      <c r="B238" s="109"/>
      <c r="C238" s="109"/>
      <c r="D238" s="109"/>
      <c r="E238" s="109"/>
      <c r="F238" s="182"/>
      <c r="G238" s="109"/>
      <c r="H238" s="109" t="s">
        <v>46</v>
      </c>
      <c r="I238" s="109"/>
      <c r="J238" s="109"/>
      <c r="K238" s="182"/>
      <c r="L238" s="109"/>
      <c r="M238" s="109"/>
      <c r="N238" s="109"/>
      <c r="P238" s="42"/>
      <c r="Q238" s="42"/>
    </row>
    <row r="239" spans="2:17" ht="12.75">
      <c r="B239" s="109"/>
      <c r="C239" s="109"/>
      <c r="D239" s="109"/>
      <c r="E239" s="109"/>
      <c r="F239" s="182"/>
      <c r="G239" s="109"/>
      <c r="H239" s="109" t="s">
        <v>47</v>
      </c>
      <c r="I239" s="109"/>
      <c r="J239" s="109"/>
      <c r="K239" s="182"/>
      <c r="L239" s="109"/>
      <c r="M239" s="109"/>
      <c r="N239" s="109"/>
      <c r="P239" s="42"/>
      <c r="Q239" s="42"/>
    </row>
    <row r="240" spans="2:17" ht="12.75">
      <c r="B240" s="109"/>
      <c r="C240" s="109"/>
      <c r="D240" s="109"/>
      <c r="E240" s="109"/>
      <c r="F240" s="182"/>
      <c r="G240" s="109"/>
      <c r="H240" s="109" t="s">
        <v>48</v>
      </c>
      <c r="I240" s="109"/>
      <c r="J240" s="109"/>
      <c r="K240" s="182"/>
      <c r="L240" s="109"/>
      <c r="M240" s="109"/>
      <c r="N240" s="109"/>
      <c r="P240" s="42"/>
      <c r="Q240" s="42"/>
    </row>
    <row r="241" spans="1:17" ht="12.75">
      <c r="A241" s="53"/>
      <c r="B241" s="53"/>
      <c r="C241" s="53"/>
      <c r="D241" s="53"/>
      <c r="E241" s="53"/>
      <c r="F241" s="183"/>
      <c r="P241" s="42"/>
      <c r="Q241" s="42"/>
    </row>
    <row r="242" spans="1:17" ht="12.75">
      <c r="A242" s="116"/>
      <c r="B242" s="55"/>
      <c r="C242" s="173" t="s">
        <v>0</v>
      </c>
      <c r="D242" s="174"/>
      <c r="E242" s="174"/>
      <c r="F242" s="184"/>
      <c r="H242" s="173" t="s">
        <v>1</v>
      </c>
      <c r="I242" s="174"/>
      <c r="J242" s="174"/>
      <c r="K242" s="184"/>
      <c r="M242" s="84" t="s">
        <v>2</v>
      </c>
      <c r="N242" s="84" t="s">
        <v>3</v>
      </c>
      <c r="O242" s="112"/>
      <c r="P242" s="42"/>
      <c r="Q242" s="42"/>
    </row>
    <row r="243" spans="1:17" ht="12.75">
      <c r="A243" s="116"/>
      <c r="B243" s="55"/>
      <c r="C243" s="175"/>
      <c r="D243" s="176"/>
      <c r="E243" s="176"/>
      <c r="F243" s="185"/>
      <c r="H243" s="175"/>
      <c r="I243" s="176"/>
      <c r="J243" s="176"/>
      <c r="K243" s="185"/>
      <c r="M243" s="48"/>
      <c r="N243" s="48"/>
      <c r="P243" s="42"/>
      <c r="Q243" s="42"/>
    </row>
    <row r="244" spans="1:17" ht="12.75">
      <c r="A244" s="116"/>
      <c r="B244" s="55"/>
      <c r="C244" s="177" t="s">
        <v>4</v>
      </c>
      <c r="D244" s="177" t="s">
        <v>5</v>
      </c>
      <c r="E244" s="177" t="s">
        <v>6</v>
      </c>
      <c r="F244" s="186" t="s">
        <v>112</v>
      </c>
      <c r="H244" s="177" t="s">
        <v>4</v>
      </c>
      <c r="I244" s="177" t="s">
        <v>1</v>
      </c>
      <c r="J244" s="177" t="s">
        <v>6</v>
      </c>
      <c r="K244" s="186" t="s">
        <v>112</v>
      </c>
      <c r="M244" s="48"/>
      <c r="N244" s="48"/>
      <c r="P244" s="42"/>
      <c r="Q244" s="42"/>
    </row>
    <row r="245" spans="1:17" ht="12.75">
      <c r="A245" s="117"/>
      <c r="B245" s="56"/>
      <c r="C245" s="178" t="s">
        <v>7</v>
      </c>
      <c r="D245" s="178" t="s">
        <v>8</v>
      </c>
      <c r="E245" s="178" t="s">
        <v>9</v>
      </c>
      <c r="F245" s="187" t="s">
        <v>113</v>
      </c>
      <c r="H245" s="178" t="s">
        <v>7</v>
      </c>
      <c r="I245" s="178" t="s">
        <v>8</v>
      </c>
      <c r="J245" s="178" t="s">
        <v>9</v>
      </c>
      <c r="K245" s="187" t="s">
        <v>113</v>
      </c>
      <c r="M245" s="48"/>
      <c r="N245" s="48"/>
      <c r="P245" s="42"/>
      <c r="Q245" s="42"/>
    </row>
    <row r="246" spans="13:17" ht="12.75">
      <c r="M246" s="48"/>
      <c r="N246" s="48"/>
      <c r="P246" s="42"/>
      <c r="Q246" s="42"/>
    </row>
    <row r="247" spans="1:17" ht="12.75">
      <c r="A247" s="116" t="s">
        <v>21</v>
      </c>
      <c r="B247" s="55"/>
      <c r="C247" s="57">
        <v>48</v>
      </c>
      <c r="D247" s="58">
        <v>1552.5</v>
      </c>
      <c r="E247" s="59">
        <f>D247*C247</f>
        <v>74520</v>
      </c>
      <c r="F247" s="188">
        <f>E247/E256</f>
        <v>0.0361192817083381</v>
      </c>
      <c r="H247" s="57">
        <f>C247</f>
        <v>48</v>
      </c>
      <c r="I247" s="123">
        <f>D247</f>
        <v>1552.5</v>
      </c>
      <c r="J247" s="59">
        <f>I247*H247</f>
        <v>74520</v>
      </c>
      <c r="K247" s="188">
        <f>J247/J256</f>
        <v>0.03354171095457933</v>
      </c>
      <c r="M247" s="49">
        <f>J247-E247</f>
        <v>0</v>
      </c>
      <c r="N247" s="92">
        <f>M247/E247</f>
        <v>0</v>
      </c>
      <c r="P247" s="42"/>
      <c r="Q247" s="42"/>
    </row>
    <row r="248" spans="1:17" ht="12.75">
      <c r="A248" s="116"/>
      <c r="B248" s="55"/>
      <c r="C248" s="57"/>
      <c r="D248" s="58"/>
      <c r="E248" s="59"/>
      <c r="F248" s="188"/>
      <c r="H248" s="57"/>
      <c r="I248" s="73"/>
      <c r="J248" s="59"/>
      <c r="K248" s="188"/>
      <c r="M248" s="48"/>
      <c r="N248" s="92"/>
      <c r="P248" s="42"/>
      <c r="Q248" s="42"/>
    </row>
    <row r="249" spans="1:17" ht="12.75">
      <c r="A249" s="116" t="s">
        <v>11</v>
      </c>
      <c r="B249" s="55"/>
      <c r="C249" s="57"/>
      <c r="D249" s="58"/>
      <c r="E249" s="57"/>
      <c r="F249" s="188"/>
      <c r="H249" s="57"/>
      <c r="I249" s="73"/>
      <c r="J249" s="57"/>
      <c r="K249" s="188"/>
      <c r="N249" s="92"/>
      <c r="P249" s="42"/>
      <c r="Q249" s="42"/>
    </row>
    <row r="250" spans="1:17" ht="12.75">
      <c r="A250" s="116" t="s">
        <v>12</v>
      </c>
      <c r="B250" s="55"/>
      <c r="C250" s="57">
        <v>79300</v>
      </c>
      <c r="D250" s="58">
        <v>5.39</v>
      </c>
      <c r="E250" s="57">
        <f>D250*C250</f>
        <v>427427</v>
      </c>
      <c r="F250" s="188">
        <f>E250/E256</f>
        <v>0.20717064174382488</v>
      </c>
      <c r="H250" s="57">
        <f>C250</f>
        <v>79300</v>
      </c>
      <c r="I250" s="74">
        <v>7.29</v>
      </c>
      <c r="J250" s="57">
        <f>I250*H250</f>
        <v>578097</v>
      </c>
      <c r="K250" s="188">
        <f>J250/J256</f>
        <v>0.2602034685682964</v>
      </c>
      <c r="M250" s="32">
        <f>J250-E250</f>
        <v>150670</v>
      </c>
      <c r="N250" s="92">
        <f>M250/E250</f>
        <v>0.3525046382189239</v>
      </c>
      <c r="P250" s="42">
        <f>M250</f>
        <v>150670</v>
      </c>
      <c r="Q250" s="42"/>
    </row>
    <row r="251" spans="1:17" ht="12.75">
      <c r="A251" s="116" t="s">
        <v>13</v>
      </c>
      <c r="B251" s="55"/>
      <c r="C251" s="57">
        <v>4146</v>
      </c>
      <c r="D251" s="58">
        <v>7.82</v>
      </c>
      <c r="E251" s="57">
        <f>D251*C251</f>
        <v>32421.72</v>
      </c>
      <c r="F251" s="188">
        <f>E251/E256</f>
        <v>0.01571456304547584</v>
      </c>
      <c r="H251" s="57">
        <f>C251</f>
        <v>4146</v>
      </c>
      <c r="I251" s="74">
        <v>9.72</v>
      </c>
      <c r="J251" s="57">
        <f>I251*H251</f>
        <v>40299.12</v>
      </c>
      <c r="K251" s="188">
        <f>J251/J256</f>
        <v>0.018138773950132945</v>
      </c>
      <c r="M251" s="32">
        <f>J251-E251</f>
        <v>7877.4000000000015</v>
      </c>
      <c r="N251" s="92">
        <f>M251/E251</f>
        <v>0.2429667519181586</v>
      </c>
      <c r="P251" s="42">
        <f>M251</f>
        <v>7877.4000000000015</v>
      </c>
      <c r="Q251" s="42"/>
    </row>
    <row r="252" spans="1:17" ht="12.75">
      <c r="A252" s="116"/>
      <c r="B252" s="55"/>
      <c r="C252" s="82"/>
      <c r="D252" s="58"/>
      <c r="E252" s="57"/>
      <c r="F252" s="188"/>
      <c r="H252" s="82"/>
      <c r="I252" s="58"/>
      <c r="J252" s="57"/>
      <c r="K252" s="188"/>
      <c r="N252" s="92"/>
      <c r="P252" s="42"/>
      <c r="Q252" s="42"/>
    </row>
    <row r="253" spans="1:17" ht="12.75">
      <c r="A253" s="116" t="s">
        <v>14</v>
      </c>
      <c r="B253" s="57"/>
      <c r="C253" s="57">
        <v>44532340</v>
      </c>
      <c r="D253" s="104">
        <v>0.03433</v>
      </c>
      <c r="E253" s="57">
        <f>D253*C253</f>
        <v>1528795.2322</v>
      </c>
      <c r="F253" s="188">
        <f>E253/E256</f>
        <v>0.7409955135023613</v>
      </c>
      <c r="H253" s="57">
        <f>C253</f>
        <v>44532340</v>
      </c>
      <c r="I253" s="105">
        <f>D253</f>
        <v>0.03433</v>
      </c>
      <c r="J253" s="57">
        <f>I253*H253</f>
        <v>1528795.2322</v>
      </c>
      <c r="K253" s="188">
        <f>J253/J256</f>
        <v>0.6881160465269913</v>
      </c>
      <c r="M253" s="32">
        <f>J253-E253</f>
        <v>0</v>
      </c>
      <c r="N253" s="92">
        <f>M253/E253</f>
        <v>0</v>
      </c>
      <c r="P253" s="42"/>
      <c r="Q253" s="42"/>
    </row>
    <row r="254" spans="1:17" ht="12.75">
      <c r="A254" s="116"/>
      <c r="B254" s="55"/>
      <c r="C254" s="57"/>
      <c r="D254" s="55"/>
      <c r="E254" s="61"/>
      <c r="F254" s="189"/>
      <c r="G254" s="27"/>
      <c r="H254" s="61"/>
      <c r="I254" s="75"/>
      <c r="J254" s="61"/>
      <c r="K254" s="189"/>
      <c r="N254" s="92"/>
      <c r="P254" s="42"/>
      <c r="Q254" s="42"/>
    </row>
    <row r="255" spans="1:17" ht="12.75">
      <c r="A255" s="116"/>
      <c r="B255" s="55"/>
      <c r="C255" s="55"/>
      <c r="D255" s="55"/>
      <c r="E255" s="75"/>
      <c r="F255" s="189"/>
      <c r="G255" s="27"/>
      <c r="H255" s="75"/>
      <c r="I255" s="75"/>
      <c r="J255" s="75"/>
      <c r="K255" s="189"/>
      <c r="N255" s="92"/>
      <c r="P255" s="42"/>
      <c r="Q255" s="42"/>
    </row>
    <row r="256" spans="1:17" ht="12.75">
      <c r="A256" s="116" t="s">
        <v>15</v>
      </c>
      <c r="B256" s="55"/>
      <c r="C256" s="57"/>
      <c r="D256" s="55"/>
      <c r="E256" s="62">
        <f>SUM(E247:E253)</f>
        <v>2063163.9522</v>
      </c>
      <c r="F256" s="189">
        <f>SUM(F247:F254)</f>
        <v>1</v>
      </c>
      <c r="H256" s="57"/>
      <c r="I256" s="55"/>
      <c r="J256" s="62">
        <f>SUM(J247:J253)</f>
        <v>2221711.3522</v>
      </c>
      <c r="K256" s="189">
        <f>SUM(K247:K254)</f>
        <v>1</v>
      </c>
      <c r="L256" s="57"/>
      <c r="M256" s="62">
        <f>SUM(M247:M253)</f>
        <v>158547.4</v>
      </c>
      <c r="N256" s="93">
        <f>M256/E256</f>
        <v>0.07684672845846167</v>
      </c>
      <c r="P256" s="42"/>
      <c r="Q256" s="42"/>
    </row>
    <row r="257" spans="1:17" ht="12.75">
      <c r="A257" s="116"/>
      <c r="B257" s="55"/>
      <c r="C257" s="57"/>
      <c r="D257" s="60"/>
      <c r="E257" s="55"/>
      <c r="F257" s="188"/>
      <c r="H257" s="57"/>
      <c r="I257" s="60"/>
      <c r="J257" s="55"/>
      <c r="K257" s="188"/>
      <c r="N257" s="92"/>
      <c r="P257" s="42"/>
      <c r="Q257" s="42"/>
    </row>
    <row r="258" spans="1:17" ht="12.75">
      <c r="A258" s="116" t="s">
        <v>16</v>
      </c>
      <c r="B258" s="55"/>
      <c r="C258" s="57"/>
      <c r="D258" s="60"/>
      <c r="E258" s="57">
        <v>358409.2</v>
      </c>
      <c r="F258" s="188"/>
      <c r="H258" s="57"/>
      <c r="I258" s="60"/>
      <c r="J258" s="57">
        <f>E258</f>
        <v>358409.2</v>
      </c>
      <c r="K258" s="188"/>
      <c r="N258" s="92">
        <f>M258/E258</f>
        <v>0</v>
      </c>
      <c r="P258" s="42"/>
      <c r="Q258" s="42"/>
    </row>
    <row r="259" spans="1:17" ht="12.75">
      <c r="A259" s="116" t="s">
        <v>17</v>
      </c>
      <c r="B259" s="55"/>
      <c r="C259" s="57"/>
      <c r="D259" s="60"/>
      <c r="E259" s="63">
        <v>168628.94</v>
      </c>
      <c r="F259" s="190"/>
      <c r="H259" s="57"/>
      <c r="I259" s="60"/>
      <c r="J259" s="64">
        <f>E259</f>
        <v>168628.94</v>
      </c>
      <c r="K259" s="189"/>
      <c r="M259" s="35"/>
      <c r="N259" s="94">
        <f>M259/E259</f>
        <v>0</v>
      </c>
      <c r="P259" s="42"/>
      <c r="Q259" s="42"/>
    </row>
    <row r="260" spans="1:17" ht="12.75">
      <c r="A260" s="116"/>
      <c r="B260" s="55"/>
      <c r="C260" s="57"/>
      <c r="D260" s="55"/>
      <c r="E260" s="55"/>
      <c r="F260" s="188"/>
      <c r="H260" s="57"/>
      <c r="I260" s="55"/>
      <c r="J260" s="55"/>
      <c r="K260" s="188"/>
      <c r="N260" s="92"/>
      <c r="P260" s="42"/>
      <c r="Q260" s="42"/>
    </row>
    <row r="261" spans="1:17" ht="13.5" thickBot="1">
      <c r="A261" s="116" t="s">
        <v>18</v>
      </c>
      <c r="B261" s="55"/>
      <c r="C261" s="57"/>
      <c r="D261" s="55"/>
      <c r="E261" s="99">
        <f>SUM(E256:E259)</f>
        <v>2590202.0922</v>
      </c>
      <c r="F261" s="189"/>
      <c r="G261" s="98"/>
      <c r="H261" s="81"/>
      <c r="I261" s="81"/>
      <c r="J261" s="99">
        <f>SUM(J256:J259)</f>
        <v>2748749.4922</v>
      </c>
      <c r="K261" s="189"/>
      <c r="L261" s="102"/>
      <c r="M261" s="99">
        <f>SUM(M256:M259)</f>
        <v>158547.4</v>
      </c>
      <c r="N261" s="95">
        <f>M261/E261</f>
        <v>0.0612104362348565</v>
      </c>
      <c r="P261" s="42"/>
      <c r="Q261" s="42"/>
    </row>
    <row r="262" spans="1:17" ht="13.5" thickTop="1">
      <c r="A262" s="116"/>
      <c r="B262" s="55"/>
      <c r="C262" s="55"/>
      <c r="D262" s="55"/>
      <c r="E262" s="81"/>
      <c r="F262" s="188"/>
      <c r="G262" s="98"/>
      <c r="H262" s="98"/>
      <c r="I262" s="98"/>
      <c r="J262" s="98"/>
      <c r="L262" s="98"/>
      <c r="M262" s="98"/>
      <c r="N262" s="31"/>
      <c r="P262" s="42"/>
      <c r="Q262" s="42"/>
    </row>
    <row r="263" spans="1:17" ht="12.75">
      <c r="A263" s="116" t="s">
        <v>19</v>
      </c>
      <c r="B263" s="55"/>
      <c r="E263" s="98">
        <f>E261/C247</f>
        <v>53962.5435875</v>
      </c>
      <c r="G263" s="98"/>
      <c r="H263" s="98"/>
      <c r="I263" s="98"/>
      <c r="J263" s="98">
        <f>J261/H247</f>
        <v>57265.614420833335</v>
      </c>
      <c r="L263" s="98"/>
      <c r="M263" s="98">
        <f>J263-E263</f>
        <v>3303.0708333333387</v>
      </c>
      <c r="N263" s="31">
        <f>M263/E263</f>
        <v>0.061210436234856606</v>
      </c>
      <c r="P263" s="42"/>
      <c r="Q263" s="42"/>
    </row>
    <row r="264" spans="1:17" ht="15.75">
      <c r="A264" s="116"/>
      <c r="B264" s="55"/>
      <c r="N264" s="168" t="s">
        <v>115</v>
      </c>
      <c r="P264" s="42"/>
      <c r="Q264" s="42"/>
    </row>
    <row r="265" spans="1:17" ht="15.75">
      <c r="A265" s="116"/>
      <c r="B265" s="55"/>
      <c r="N265" s="168" t="s">
        <v>117</v>
      </c>
      <c r="P265" s="42"/>
      <c r="Q265" s="42"/>
    </row>
    <row r="266" spans="1:17" ht="12.75">
      <c r="A266" s="116"/>
      <c r="B266" s="55"/>
      <c r="P266" s="42"/>
      <c r="Q266" s="42"/>
    </row>
    <row r="267" spans="2:17" ht="12.75">
      <c r="B267" s="109"/>
      <c r="C267" s="109"/>
      <c r="D267" s="109"/>
      <c r="E267" s="109"/>
      <c r="F267" s="182"/>
      <c r="G267" s="109"/>
      <c r="H267" s="109" t="str">
        <f>H4</f>
        <v>Salt River Electric</v>
      </c>
      <c r="I267" s="109"/>
      <c r="J267" s="109"/>
      <c r="K267" s="182"/>
      <c r="L267" s="109"/>
      <c r="M267" s="109"/>
      <c r="N267" s="109"/>
      <c r="P267" s="42"/>
      <c r="Q267" s="42"/>
    </row>
    <row r="268" spans="2:17" ht="12.75">
      <c r="B268" s="109"/>
      <c r="C268" s="109"/>
      <c r="D268" s="109"/>
      <c r="E268" s="109"/>
      <c r="F268" s="182"/>
      <c r="G268" s="109"/>
      <c r="H268" s="109" t="str">
        <f>H5</f>
        <v>Billing Analysis</v>
      </c>
      <c r="I268" s="109"/>
      <c r="J268" s="109"/>
      <c r="K268" s="182"/>
      <c r="L268" s="109"/>
      <c r="M268" s="109"/>
      <c r="N268" s="109"/>
      <c r="P268" s="42"/>
      <c r="Q268" s="42"/>
    </row>
    <row r="269" spans="2:17" ht="12.75">
      <c r="B269" s="109"/>
      <c r="C269" s="109"/>
      <c r="D269" s="109"/>
      <c r="E269" s="109"/>
      <c r="F269" s="182"/>
      <c r="G269" s="109"/>
      <c r="H269" s="109" t="str">
        <f>H6</f>
        <v>for the 12 months ended September 30, 2006</v>
      </c>
      <c r="I269" s="109"/>
      <c r="J269" s="109"/>
      <c r="K269" s="182"/>
      <c r="L269" s="109"/>
      <c r="M269" s="109"/>
      <c r="N269" s="109"/>
      <c r="P269" s="42"/>
      <c r="Q269" s="42"/>
    </row>
    <row r="270" spans="2:17" ht="12.75">
      <c r="B270" s="53"/>
      <c r="C270" s="53"/>
      <c r="D270" s="53"/>
      <c r="E270" s="53"/>
      <c r="F270" s="183"/>
      <c r="H270" s="53"/>
      <c r="P270" s="42"/>
      <c r="Q270" s="42"/>
    </row>
    <row r="271" spans="2:17" ht="12.75">
      <c r="B271" s="109"/>
      <c r="C271" s="109"/>
      <c r="D271" s="109"/>
      <c r="E271" s="109"/>
      <c r="F271" s="182"/>
      <c r="G271" s="109"/>
      <c r="H271" s="109" t="s">
        <v>49</v>
      </c>
      <c r="I271" s="109"/>
      <c r="J271" s="109"/>
      <c r="K271" s="182"/>
      <c r="L271" s="109"/>
      <c r="M271" s="109"/>
      <c r="N271" s="109"/>
      <c r="P271" s="42"/>
      <c r="Q271" s="42"/>
    </row>
    <row r="272" spans="2:17" ht="12.75">
      <c r="B272" s="109"/>
      <c r="C272" s="109"/>
      <c r="D272" s="109"/>
      <c r="E272" s="109"/>
      <c r="F272" s="182"/>
      <c r="G272" s="109"/>
      <c r="H272" s="109" t="s">
        <v>50</v>
      </c>
      <c r="I272" s="109"/>
      <c r="J272" s="109"/>
      <c r="K272" s="182"/>
      <c r="L272" s="109"/>
      <c r="M272" s="109"/>
      <c r="N272" s="109"/>
      <c r="P272" s="42"/>
      <c r="Q272" s="42"/>
    </row>
    <row r="273" spans="2:17" ht="12.75">
      <c r="B273" s="109"/>
      <c r="C273" s="109"/>
      <c r="D273" s="109"/>
      <c r="E273" s="109"/>
      <c r="F273" s="182"/>
      <c r="G273" s="109"/>
      <c r="H273" s="109" t="s">
        <v>51</v>
      </c>
      <c r="I273" s="109"/>
      <c r="J273" s="109"/>
      <c r="K273" s="182"/>
      <c r="L273" s="109"/>
      <c r="M273" s="109"/>
      <c r="N273" s="109"/>
      <c r="P273" s="42"/>
      <c r="Q273" s="42"/>
    </row>
    <row r="274" spans="1:17" ht="12.75">
      <c r="A274" s="53"/>
      <c r="B274" s="53"/>
      <c r="C274" s="53"/>
      <c r="D274" s="53"/>
      <c r="E274" s="53"/>
      <c r="F274" s="183"/>
      <c r="P274" s="42"/>
      <c r="Q274" s="42"/>
    </row>
    <row r="275" spans="3:17" ht="12.75">
      <c r="C275" s="173" t="s">
        <v>0</v>
      </c>
      <c r="D275" s="174"/>
      <c r="E275" s="174"/>
      <c r="F275" s="184"/>
      <c r="H275" s="173" t="s">
        <v>1</v>
      </c>
      <c r="I275" s="174"/>
      <c r="J275" s="174"/>
      <c r="K275" s="184"/>
      <c r="M275" s="29" t="s">
        <v>2</v>
      </c>
      <c r="N275" s="54" t="s">
        <v>3</v>
      </c>
      <c r="O275" s="112"/>
      <c r="P275" s="42"/>
      <c r="Q275" s="42"/>
    </row>
    <row r="276" spans="1:17" ht="12.75">
      <c r="A276" s="116"/>
      <c r="B276" s="55"/>
      <c r="C276" s="175"/>
      <c r="D276" s="176"/>
      <c r="E276" s="176"/>
      <c r="F276" s="185"/>
      <c r="H276" s="175"/>
      <c r="I276" s="176"/>
      <c r="J276" s="176"/>
      <c r="K276" s="185"/>
      <c r="P276" s="42"/>
      <c r="Q276" s="42"/>
    </row>
    <row r="277" spans="1:17" ht="12.75">
      <c r="A277" s="116"/>
      <c r="B277" s="55"/>
      <c r="C277" s="177" t="s">
        <v>4</v>
      </c>
      <c r="D277" s="177" t="s">
        <v>5</v>
      </c>
      <c r="E277" s="177" t="s">
        <v>6</v>
      </c>
      <c r="F277" s="186" t="s">
        <v>112</v>
      </c>
      <c r="H277" s="177" t="s">
        <v>4</v>
      </c>
      <c r="I277" s="177" t="s">
        <v>1</v>
      </c>
      <c r="J277" s="177" t="s">
        <v>6</v>
      </c>
      <c r="K277" s="186" t="s">
        <v>112</v>
      </c>
      <c r="P277" s="42"/>
      <c r="Q277" s="42"/>
    </row>
    <row r="278" spans="1:17" ht="12.75">
      <c r="A278" s="117"/>
      <c r="B278" s="56"/>
      <c r="C278" s="178" t="s">
        <v>7</v>
      </c>
      <c r="D278" s="178" t="s">
        <v>8</v>
      </c>
      <c r="E278" s="178" t="s">
        <v>9</v>
      </c>
      <c r="F278" s="187" t="s">
        <v>113</v>
      </c>
      <c r="H278" s="178" t="s">
        <v>7</v>
      </c>
      <c r="I278" s="178" t="s">
        <v>8</v>
      </c>
      <c r="J278" s="178" t="s">
        <v>9</v>
      </c>
      <c r="K278" s="187" t="s">
        <v>113</v>
      </c>
      <c r="P278" s="42"/>
      <c r="Q278" s="42"/>
    </row>
    <row r="279" spans="16:17" ht="12.75">
      <c r="P279" s="42"/>
      <c r="Q279" s="42"/>
    </row>
    <row r="280" spans="1:17" ht="12.75">
      <c r="A280" s="116" t="s">
        <v>29</v>
      </c>
      <c r="B280" s="55"/>
      <c r="C280" s="77">
        <v>12</v>
      </c>
      <c r="D280" s="85"/>
      <c r="E280" s="59">
        <f>D280*C280</f>
        <v>0</v>
      </c>
      <c r="F280" s="188">
        <f>E280/E287</f>
        <v>0</v>
      </c>
      <c r="H280" s="57">
        <f>C280</f>
        <v>12</v>
      </c>
      <c r="I280" s="58">
        <f>D280</f>
        <v>0</v>
      </c>
      <c r="J280" s="59">
        <f>I280*H280</f>
        <v>0</v>
      </c>
      <c r="K280" s="188">
        <f>J280/J287</f>
        <v>0</v>
      </c>
      <c r="P280" s="42"/>
      <c r="Q280" s="42"/>
    </row>
    <row r="281" spans="1:17" ht="12.75">
      <c r="A281" s="116"/>
      <c r="B281" s="55"/>
      <c r="C281" s="57"/>
      <c r="D281" s="58"/>
      <c r="E281" s="59"/>
      <c r="F281" s="188"/>
      <c r="H281" s="57"/>
      <c r="I281" s="58"/>
      <c r="J281" s="59"/>
      <c r="K281" s="188"/>
      <c r="P281" s="42"/>
      <c r="Q281" s="42"/>
    </row>
    <row r="282" spans="1:17" ht="12.75">
      <c r="A282" s="116" t="s">
        <v>27</v>
      </c>
      <c r="B282" s="55"/>
      <c r="C282" s="57">
        <v>7384</v>
      </c>
      <c r="D282" s="58">
        <v>8.23</v>
      </c>
      <c r="E282" s="59">
        <f>D282*C282</f>
        <v>60770.32</v>
      </c>
      <c r="F282" s="188">
        <f>E282/E287</f>
        <v>0.41277240509416585</v>
      </c>
      <c r="H282" s="57">
        <f>C282</f>
        <v>7384</v>
      </c>
      <c r="I282" s="121">
        <f>D282</f>
        <v>8.23</v>
      </c>
      <c r="J282" s="59">
        <f>I282*H282</f>
        <v>60770.32</v>
      </c>
      <c r="K282" s="188">
        <f>J282/J287</f>
        <v>0.3847853756463684</v>
      </c>
      <c r="M282" s="30">
        <f>J282-E282</f>
        <v>0</v>
      </c>
      <c r="N282" s="31">
        <f>M282/E282</f>
        <v>0</v>
      </c>
      <c r="P282" s="42">
        <f>M282</f>
        <v>0</v>
      </c>
      <c r="Q282" s="42"/>
    </row>
    <row r="283" spans="1:17" ht="12.75">
      <c r="A283" s="116"/>
      <c r="B283" s="55"/>
      <c r="C283" s="57"/>
      <c r="D283" s="58"/>
      <c r="E283" s="55"/>
      <c r="F283" s="188"/>
      <c r="H283" s="57"/>
      <c r="I283" s="58"/>
      <c r="J283" s="55"/>
      <c r="K283" s="188"/>
      <c r="N283" s="31"/>
      <c r="P283" s="42"/>
      <c r="Q283" s="42"/>
    </row>
    <row r="284" spans="1:17" ht="12.75">
      <c r="A284" s="116" t="s">
        <v>52</v>
      </c>
      <c r="B284" s="57">
        <f>C284</f>
        <v>2703391</v>
      </c>
      <c r="C284" s="57">
        <v>2703391</v>
      </c>
      <c r="D284" s="104">
        <v>0.03198</v>
      </c>
      <c r="E284" s="57">
        <f>D284*C284</f>
        <v>86454.44418</v>
      </c>
      <c r="F284" s="188">
        <f>E284/E287</f>
        <v>0.5872275949058342</v>
      </c>
      <c r="H284" s="57">
        <f>C284</f>
        <v>2703391</v>
      </c>
      <c r="I284" s="122">
        <f>D284+R363</f>
        <v>0.03594104932803529</v>
      </c>
      <c r="J284" s="57">
        <f>I284*H284</f>
        <v>97162.70928396664</v>
      </c>
      <c r="K284" s="188">
        <f>J284/J287</f>
        <v>0.6152146243536317</v>
      </c>
      <c r="M284" s="42">
        <f>J284-E284</f>
        <v>10708.265103966638</v>
      </c>
      <c r="N284" s="31">
        <f>M284/E284</f>
        <v>0.12386020412868308</v>
      </c>
      <c r="P284" s="42"/>
      <c r="Q284" s="42">
        <f>M284</f>
        <v>10708.265103966638</v>
      </c>
    </row>
    <row r="285" spans="1:17" ht="12.75">
      <c r="A285" s="116"/>
      <c r="B285" s="55"/>
      <c r="C285" s="57"/>
      <c r="D285" s="55"/>
      <c r="E285" s="61"/>
      <c r="F285" s="189"/>
      <c r="G285" s="27"/>
      <c r="H285" s="61"/>
      <c r="I285" s="75"/>
      <c r="J285" s="61"/>
      <c r="K285" s="189"/>
      <c r="N285" s="31"/>
      <c r="P285" s="42"/>
      <c r="Q285" s="42"/>
    </row>
    <row r="286" spans="1:17" ht="12.75">
      <c r="A286" s="116"/>
      <c r="B286" s="55"/>
      <c r="C286" s="55"/>
      <c r="D286" s="55"/>
      <c r="E286" s="75"/>
      <c r="F286" s="189"/>
      <c r="G286" s="27"/>
      <c r="H286" s="75"/>
      <c r="I286" s="75"/>
      <c r="J286" s="75"/>
      <c r="K286" s="189"/>
      <c r="L286" s="27"/>
      <c r="N286" s="31"/>
      <c r="P286" s="42"/>
      <c r="Q286" s="42"/>
    </row>
    <row r="287" spans="1:17" ht="12.75">
      <c r="A287" s="116" t="s">
        <v>15</v>
      </c>
      <c r="B287" s="55"/>
      <c r="C287" s="57"/>
      <c r="D287" s="55"/>
      <c r="E287" s="62">
        <f>SUM(E280:E284)</f>
        <v>147224.76418</v>
      </c>
      <c r="F287" s="189">
        <f>SUM(F280:F286)</f>
        <v>1</v>
      </c>
      <c r="H287" s="57"/>
      <c r="I287" s="55"/>
      <c r="J287" s="62">
        <f>SUM(J280:J284)</f>
        <v>157933.02928396664</v>
      </c>
      <c r="K287" s="189">
        <f>SUM(K280:K286)</f>
        <v>1</v>
      </c>
      <c r="L287" s="61"/>
      <c r="M287" s="62">
        <f>SUM(M280:M284)</f>
        <v>10708.265103966638</v>
      </c>
      <c r="N287" s="34">
        <f>M287/E287</f>
        <v>0.07273412977503224</v>
      </c>
      <c r="P287" s="42"/>
      <c r="Q287" s="42"/>
    </row>
    <row r="288" spans="1:17" ht="12.75">
      <c r="A288" s="116"/>
      <c r="B288" s="55"/>
      <c r="C288" s="57"/>
      <c r="D288" s="60"/>
      <c r="E288" s="55"/>
      <c r="F288" s="188"/>
      <c r="H288" s="57"/>
      <c r="I288" s="60"/>
      <c r="J288" s="55"/>
      <c r="K288" s="188"/>
      <c r="L288" s="27"/>
      <c r="N288" s="31"/>
      <c r="P288" s="42"/>
      <c r="Q288" s="42"/>
    </row>
    <row r="289" spans="1:17" ht="12.75">
      <c r="A289" s="116" t="s">
        <v>16</v>
      </c>
      <c r="B289" s="55"/>
      <c r="C289" s="57"/>
      <c r="D289" s="60"/>
      <c r="E289" s="57">
        <v>20901.78</v>
      </c>
      <c r="F289" s="188"/>
      <c r="H289" s="57"/>
      <c r="I289" s="60"/>
      <c r="J289" s="57">
        <f>E289</f>
        <v>20901.78</v>
      </c>
      <c r="K289" s="188"/>
      <c r="L289" s="27"/>
      <c r="M289" s="42">
        <f>J289-E289</f>
        <v>0</v>
      </c>
      <c r="N289" s="31">
        <f>M289/E289</f>
        <v>0</v>
      </c>
      <c r="P289" s="42"/>
      <c r="Q289" s="42"/>
    </row>
    <row r="290" spans="1:17" ht="12.75">
      <c r="A290" s="116" t="s">
        <v>17</v>
      </c>
      <c r="B290" s="55"/>
      <c r="C290" s="57"/>
      <c r="D290" s="60"/>
      <c r="E290" s="63">
        <v>12031.51</v>
      </c>
      <c r="F290" s="190"/>
      <c r="H290" s="57"/>
      <c r="I290" s="60"/>
      <c r="J290" s="64">
        <f>E290</f>
        <v>12031.51</v>
      </c>
      <c r="K290" s="189"/>
      <c r="L290" s="27"/>
      <c r="M290" s="44">
        <f>J290-E290</f>
        <v>0</v>
      </c>
      <c r="N290" s="36">
        <f>M290/E290</f>
        <v>0</v>
      </c>
      <c r="P290" s="42"/>
      <c r="Q290" s="42"/>
    </row>
    <row r="291" spans="1:17" ht="12.75">
      <c r="A291" s="116"/>
      <c r="B291" s="55"/>
      <c r="C291" s="57"/>
      <c r="D291" s="55"/>
      <c r="E291" s="55"/>
      <c r="F291" s="188"/>
      <c r="H291" s="57"/>
      <c r="I291" s="55"/>
      <c r="J291" s="55"/>
      <c r="K291" s="188"/>
      <c r="L291" s="27"/>
      <c r="N291" s="31"/>
      <c r="P291" s="42"/>
      <c r="Q291" s="42"/>
    </row>
    <row r="292" spans="1:17" ht="13.5" thickBot="1">
      <c r="A292" s="116" t="s">
        <v>18</v>
      </c>
      <c r="B292" s="55"/>
      <c r="C292" s="57"/>
      <c r="D292" s="55"/>
      <c r="E292" s="99">
        <f>SUM(E287:E290)</f>
        <v>180158.05418</v>
      </c>
      <c r="F292" s="189"/>
      <c r="G292" s="98"/>
      <c r="H292" s="81"/>
      <c r="I292" s="81"/>
      <c r="J292" s="99">
        <f>SUM(J287:J290)</f>
        <v>190866.31928396664</v>
      </c>
      <c r="K292" s="189"/>
      <c r="L292" s="102"/>
      <c r="M292" s="99">
        <f>SUM(M287:M290)</f>
        <v>10708.265103966638</v>
      </c>
      <c r="N292" s="37">
        <f>M292/E292</f>
        <v>0.059438170292779514</v>
      </c>
      <c r="P292" s="42"/>
      <c r="Q292" s="42"/>
    </row>
    <row r="293" spans="1:17" ht="13.5" thickTop="1">
      <c r="A293" s="116"/>
      <c r="B293" s="55"/>
      <c r="C293" s="55"/>
      <c r="D293" s="55"/>
      <c r="E293" s="81"/>
      <c r="F293" s="188"/>
      <c r="G293" s="98"/>
      <c r="H293" s="98"/>
      <c r="I293" s="98"/>
      <c r="J293" s="98"/>
      <c r="L293" s="103"/>
      <c r="M293" s="98"/>
      <c r="N293" s="31"/>
      <c r="P293" s="42"/>
      <c r="Q293" s="42"/>
    </row>
    <row r="294" spans="1:17" ht="12.75">
      <c r="A294" s="116" t="s">
        <v>19</v>
      </c>
      <c r="B294" s="55"/>
      <c r="E294" s="98">
        <f>E292/C280</f>
        <v>15013.171181666667</v>
      </c>
      <c r="G294" s="98"/>
      <c r="H294" s="98"/>
      <c r="I294" s="98"/>
      <c r="J294" s="98">
        <f>J292/H280</f>
        <v>15905.52660699722</v>
      </c>
      <c r="L294" s="98"/>
      <c r="M294" s="98">
        <f>J294-E294</f>
        <v>892.3554253305538</v>
      </c>
      <c r="N294" s="31">
        <f>M294/E294</f>
        <v>0.059438170292779556</v>
      </c>
      <c r="P294" s="42"/>
      <c r="Q294" s="42"/>
    </row>
    <row r="295" spans="1:17" ht="12.75">
      <c r="A295" s="116"/>
      <c r="B295" s="55"/>
      <c r="P295" s="42"/>
      <c r="Q295" s="42"/>
    </row>
    <row r="296" spans="2:17" ht="12.75" hidden="1">
      <c r="B296" s="109"/>
      <c r="C296" s="109"/>
      <c r="D296" s="109"/>
      <c r="E296" s="109"/>
      <c r="F296" s="182"/>
      <c r="G296" s="109"/>
      <c r="H296" s="109" t="str">
        <f>H4</f>
        <v>Salt River Electric</v>
      </c>
      <c r="I296" s="109"/>
      <c r="J296" s="109"/>
      <c r="K296" s="182"/>
      <c r="L296" s="109"/>
      <c r="M296" s="109"/>
      <c r="N296" s="109"/>
      <c r="P296" s="42"/>
      <c r="Q296" s="42"/>
    </row>
    <row r="297" spans="2:17" ht="12.75" hidden="1">
      <c r="B297" s="109"/>
      <c r="C297" s="109"/>
      <c r="D297" s="109"/>
      <c r="E297" s="109"/>
      <c r="F297" s="182"/>
      <c r="G297" s="109"/>
      <c r="H297" s="109" t="str">
        <f>H5</f>
        <v>Billing Analysis</v>
      </c>
      <c r="I297" s="109"/>
      <c r="J297" s="109"/>
      <c r="K297" s="182"/>
      <c r="L297" s="109"/>
      <c r="M297" s="109"/>
      <c r="N297" s="109"/>
      <c r="P297" s="42"/>
      <c r="Q297" s="42"/>
    </row>
    <row r="298" spans="2:17" ht="12.75" hidden="1">
      <c r="B298" s="109"/>
      <c r="C298" s="109"/>
      <c r="D298" s="109"/>
      <c r="E298" s="109"/>
      <c r="F298" s="182"/>
      <c r="G298" s="109"/>
      <c r="H298" s="109" t="str">
        <f>H6</f>
        <v>for the 12 months ended September 30, 2006</v>
      </c>
      <c r="I298" s="109"/>
      <c r="J298" s="109"/>
      <c r="K298" s="182"/>
      <c r="L298" s="109"/>
      <c r="M298" s="109"/>
      <c r="N298" s="109"/>
      <c r="P298" s="42"/>
      <c r="Q298" s="42"/>
    </row>
    <row r="299" spans="2:17" ht="12.75" hidden="1">
      <c r="B299" s="53"/>
      <c r="C299" s="53"/>
      <c r="D299" s="53"/>
      <c r="E299" s="53"/>
      <c r="F299" s="183"/>
      <c r="H299" s="53"/>
      <c r="P299" s="42"/>
      <c r="Q299" s="42"/>
    </row>
    <row r="300" spans="2:17" ht="12.75">
      <c r="B300" s="109"/>
      <c r="C300" s="109"/>
      <c r="D300" s="109"/>
      <c r="E300" s="109"/>
      <c r="F300" s="182"/>
      <c r="G300" s="109"/>
      <c r="H300" s="109" t="s">
        <v>53</v>
      </c>
      <c r="I300" s="109"/>
      <c r="J300" s="109"/>
      <c r="K300" s="182"/>
      <c r="L300" s="109"/>
      <c r="M300" s="109"/>
      <c r="N300" s="109"/>
      <c r="P300" s="42"/>
      <c r="Q300" s="42"/>
    </row>
    <row r="301" spans="2:17" ht="12.75">
      <c r="B301" s="109"/>
      <c r="C301" s="109"/>
      <c r="D301" s="109"/>
      <c r="E301" s="109"/>
      <c r="F301" s="182"/>
      <c r="G301" s="109"/>
      <c r="H301" s="109" t="s">
        <v>54</v>
      </c>
      <c r="I301" s="109"/>
      <c r="J301" s="109"/>
      <c r="K301" s="182"/>
      <c r="L301" s="109"/>
      <c r="M301" s="109"/>
      <c r="N301" s="109"/>
      <c r="P301" s="42"/>
      <c r="Q301" s="42"/>
    </row>
    <row r="302" spans="2:17" ht="12.75">
      <c r="B302" s="109"/>
      <c r="C302" s="109"/>
      <c r="D302" s="109"/>
      <c r="E302" s="109"/>
      <c r="F302" s="182"/>
      <c r="G302" s="109"/>
      <c r="H302" s="109" t="s">
        <v>55</v>
      </c>
      <c r="I302" s="109"/>
      <c r="J302" s="109"/>
      <c r="K302" s="182"/>
      <c r="L302" s="109"/>
      <c r="M302" s="109"/>
      <c r="N302" s="109"/>
      <c r="P302" s="42"/>
      <c r="Q302" s="42"/>
    </row>
    <row r="303" spans="1:17" ht="12.75">
      <c r="A303" s="53"/>
      <c r="B303" s="53"/>
      <c r="C303" s="53"/>
      <c r="D303" s="53"/>
      <c r="E303" s="53"/>
      <c r="F303" s="183"/>
      <c r="P303" s="42"/>
      <c r="Q303" s="42"/>
    </row>
    <row r="304" spans="3:17" ht="12.75">
      <c r="C304" s="173" t="s">
        <v>0</v>
      </c>
      <c r="D304" s="174"/>
      <c r="E304" s="174"/>
      <c r="F304" s="184"/>
      <c r="H304" s="173" t="s">
        <v>1</v>
      </c>
      <c r="I304" s="174"/>
      <c r="J304" s="174"/>
      <c r="K304" s="184"/>
      <c r="M304" s="29" t="s">
        <v>2</v>
      </c>
      <c r="N304" s="54" t="s">
        <v>3</v>
      </c>
      <c r="O304" s="112"/>
      <c r="P304" s="42"/>
      <c r="Q304" s="42"/>
    </row>
    <row r="305" spans="1:17" ht="12.75">
      <c r="A305" s="116"/>
      <c r="B305" s="55"/>
      <c r="C305" s="175"/>
      <c r="D305" s="176"/>
      <c r="E305" s="176"/>
      <c r="F305" s="185"/>
      <c r="H305" s="175"/>
      <c r="I305" s="176"/>
      <c r="J305" s="176"/>
      <c r="K305" s="185"/>
      <c r="P305" s="42"/>
      <c r="Q305" s="42"/>
    </row>
    <row r="306" spans="1:17" ht="12.75">
      <c r="A306" s="116"/>
      <c r="B306" s="55"/>
      <c r="C306" s="177" t="s">
        <v>4</v>
      </c>
      <c r="D306" s="177" t="s">
        <v>5</v>
      </c>
      <c r="E306" s="177" t="s">
        <v>6</v>
      </c>
      <c r="F306" s="186" t="s">
        <v>112</v>
      </c>
      <c r="H306" s="177" t="s">
        <v>4</v>
      </c>
      <c r="I306" s="177" t="s">
        <v>1</v>
      </c>
      <c r="J306" s="177" t="s">
        <v>6</v>
      </c>
      <c r="K306" s="186" t="s">
        <v>112</v>
      </c>
      <c r="P306" s="42"/>
      <c r="Q306" s="42"/>
    </row>
    <row r="307" spans="1:17" ht="12.75">
      <c r="A307" s="117"/>
      <c r="B307" s="56"/>
      <c r="C307" s="178" t="s">
        <v>7</v>
      </c>
      <c r="D307" s="178" t="s">
        <v>8</v>
      </c>
      <c r="E307" s="178" t="s">
        <v>9</v>
      </c>
      <c r="F307" s="187" t="s">
        <v>113</v>
      </c>
      <c r="H307" s="178" t="s">
        <v>7</v>
      </c>
      <c r="I307" s="178" t="s">
        <v>8</v>
      </c>
      <c r="J307" s="178" t="s">
        <v>9</v>
      </c>
      <c r="K307" s="187" t="s">
        <v>113</v>
      </c>
      <c r="P307" s="42"/>
      <c r="Q307" s="42"/>
    </row>
    <row r="308" spans="16:17" ht="12.75">
      <c r="P308" s="42"/>
      <c r="Q308" s="42"/>
    </row>
    <row r="309" spans="1:17" ht="12.75">
      <c r="A309" s="116"/>
      <c r="B309" s="55"/>
      <c r="C309" s="57"/>
      <c r="D309" s="55"/>
      <c r="E309" s="55"/>
      <c r="F309" s="188"/>
      <c r="H309" s="57"/>
      <c r="I309" s="55"/>
      <c r="J309" s="55"/>
      <c r="K309" s="188"/>
      <c r="P309" s="42"/>
      <c r="Q309" s="42"/>
    </row>
    <row r="310" spans="1:17" ht="12.75">
      <c r="A310" s="116" t="s">
        <v>21</v>
      </c>
      <c r="B310" s="55"/>
      <c r="C310" s="57">
        <v>12</v>
      </c>
      <c r="D310" s="58">
        <v>838.75</v>
      </c>
      <c r="E310" s="72">
        <f>D310*C310</f>
        <v>10065</v>
      </c>
      <c r="F310" s="188">
        <f>E310/E317</f>
        <v>0.013179598680927372</v>
      </c>
      <c r="H310" s="57">
        <f>C310</f>
        <v>12</v>
      </c>
      <c r="I310" s="121">
        <f>D310</f>
        <v>838.75</v>
      </c>
      <c r="J310" s="72">
        <f>I310*H310</f>
        <v>10065</v>
      </c>
      <c r="K310" s="188">
        <f>J310/J317</f>
        <v>0.012210843418682399</v>
      </c>
      <c r="M310" s="42">
        <f>J310-E310</f>
        <v>0</v>
      </c>
      <c r="N310" s="31">
        <f>M310/E310</f>
        <v>0</v>
      </c>
      <c r="P310" s="42"/>
      <c r="Q310" s="42"/>
    </row>
    <row r="311" spans="1:17" ht="12.75">
      <c r="A311" s="116"/>
      <c r="B311" s="55"/>
      <c r="C311" s="57"/>
      <c r="D311" s="58"/>
      <c r="E311" s="72"/>
      <c r="F311" s="188"/>
      <c r="H311" s="57"/>
      <c r="I311" s="58"/>
      <c r="J311" s="72"/>
      <c r="K311" s="188"/>
      <c r="M311" s="42"/>
      <c r="N311" s="31"/>
      <c r="P311" s="42"/>
      <c r="Q311" s="42"/>
    </row>
    <row r="312" spans="1:17" ht="12.75">
      <c r="A312" s="116" t="s">
        <v>27</v>
      </c>
      <c r="B312" s="55"/>
      <c r="C312" s="57">
        <v>32133.46</v>
      </c>
      <c r="D312" s="58">
        <v>8.23</v>
      </c>
      <c r="E312" s="72">
        <f>D312*C312</f>
        <v>264458.3758</v>
      </c>
      <c r="F312" s="188">
        <f>E312/E317</f>
        <v>0.346294611113152</v>
      </c>
      <c r="H312" s="57">
        <f>C312</f>
        <v>32133.46</v>
      </c>
      <c r="I312" s="121">
        <f>D312</f>
        <v>8.23</v>
      </c>
      <c r="J312" s="72">
        <f>I312*H312</f>
        <v>264458.3758</v>
      </c>
      <c r="K312" s="188">
        <f>J312/J317</f>
        <v>0.3208405183957145</v>
      </c>
      <c r="M312" s="42">
        <f>J312-E312</f>
        <v>0</v>
      </c>
      <c r="N312" s="31">
        <f>M312/E312</f>
        <v>0</v>
      </c>
      <c r="P312" s="42">
        <f>M312</f>
        <v>0</v>
      </c>
      <c r="Q312" s="42"/>
    </row>
    <row r="313" spans="1:17" ht="12.75">
      <c r="A313" s="116"/>
      <c r="B313" s="55"/>
      <c r="C313" s="57"/>
      <c r="D313" s="58"/>
      <c r="E313" s="72"/>
      <c r="F313" s="188"/>
      <c r="H313" s="57"/>
      <c r="I313" s="58"/>
      <c r="J313" s="72"/>
      <c r="K313" s="188"/>
      <c r="M313" s="42"/>
      <c r="N313" s="31"/>
      <c r="P313" s="42"/>
      <c r="Q313" s="42"/>
    </row>
    <row r="314" spans="1:17" ht="12.75">
      <c r="A314" s="116" t="s">
        <v>14</v>
      </c>
      <c r="B314" s="57">
        <f>C314</f>
        <v>15295714</v>
      </c>
      <c r="C314" s="57">
        <v>15295714</v>
      </c>
      <c r="D314" s="104">
        <v>0.03198</v>
      </c>
      <c r="E314" s="72">
        <f>D314*C314</f>
        <v>489156.93372000003</v>
      </c>
      <c r="F314" s="188">
        <f>E314/E317</f>
        <v>0.6405257902059206</v>
      </c>
      <c r="H314" s="57">
        <f>C314</f>
        <v>15295714</v>
      </c>
      <c r="I314" s="122">
        <f>D314+R363</f>
        <v>0.03594104932803529</v>
      </c>
      <c r="J314" s="72">
        <f>I314*H314</f>
        <v>549744.01138152</v>
      </c>
      <c r="K314" s="188">
        <f>J314/J317</f>
        <v>0.666948638185603</v>
      </c>
      <c r="M314" s="42">
        <f>J314-E314</f>
        <v>60587.07766151993</v>
      </c>
      <c r="N314" s="31">
        <f>M314/E314</f>
        <v>0.12386020412868314</v>
      </c>
      <c r="P314" s="42"/>
      <c r="Q314" s="42">
        <f>M314</f>
        <v>60587.07766151993</v>
      </c>
    </row>
    <row r="315" spans="1:17" ht="12.75">
      <c r="A315" s="116"/>
      <c r="B315" s="55"/>
      <c r="C315" s="57"/>
      <c r="D315" s="55"/>
      <c r="E315" s="96"/>
      <c r="F315" s="189"/>
      <c r="G315" s="27"/>
      <c r="H315" s="61"/>
      <c r="I315" s="75"/>
      <c r="J315" s="61"/>
      <c r="K315" s="189"/>
      <c r="M315" s="42"/>
      <c r="N315" s="31"/>
      <c r="P315" s="42"/>
      <c r="Q315" s="42"/>
    </row>
    <row r="316" spans="5:17" ht="12.75">
      <c r="E316" s="27"/>
      <c r="F316" s="193"/>
      <c r="G316" s="27"/>
      <c r="H316" s="27"/>
      <c r="I316" s="27"/>
      <c r="J316" s="27"/>
      <c r="K316" s="193"/>
      <c r="M316" s="42"/>
      <c r="N316" s="31"/>
      <c r="P316" s="42"/>
      <c r="Q316" s="42"/>
    </row>
    <row r="317" spans="1:17" ht="12.75">
      <c r="A317" s="116" t="s">
        <v>15</v>
      </c>
      <c r="B317" s="55"/>
      <c r="C317" s="57"/>
      <c r="D317" s="55"/>
      <c r="E317" s="62">
        <f>SUM(E310:E314)</f>
        <v>763680.30952</v>
      </c>
      <c r="F317" s="189">
        <f>SUM(F310:F315)</f>
        <v>1</v>
      </c>
      <c r="H317" s="57"/>
      <c r="I317" s="55"/>
      <c r="J317" s="62">
        <f>SUM(J310:J314)</f>
        <v>824267.38718152</v>
      </c>
      <c r="K317" s="189">
        <f>SUM(K310:K315)</f>
        <v>0.9999999999999999</v>
      </c>
      <c r="L317" s="57"/>
      <c r="M317" s="62">
        <f>SUM(M310:M314)</f>
        <v>60587.07766151993</v>
      </c>
      <c r="N317" s="34">
        <f>M317/E317</f>
        <v>0.0793356551245914</v>
      </c>
      <c r="P317" s="42"/>
      <c r="Q317" s="42"/>
    </row>
    <row r="318" spans="1:17" ht="12.75">
      <c r="A318" s="116"/>
      <c r="B318" s="55"/>
      <c r="C318" s="57"/>
      <c r="D318" s="60"/>
      <c r="E318" s="55"/>
      <c r="F318" s="188"/>
      <c r="H318" s="57"/>
      <c r="I318" s="60"/>
      <c r="J318" s="55"/>
      <c r="K318" s="188"/>
      <c r="M318" s="42">
        <f>J318-E318</f>
        <v>0</v>
      </c>
      <c r="N318" s="31"/>
      <c r="P318" s="42"/>
      <c r="Q318" s="42"/>
    </row>
    <row r="319" spans="1:17" ht="12.75">
      <c r="A319" s="116" t="s">
        <v>16</v>
      </c>
      <c r="B319" s="55"/>
      <c r="C319" s="57"/>
      <c r="D319" s="60"/>
      <c r="E319" s="57">
        <v>122019.45</v>
      </c>
      <c r="F319" s="188"/>
      <c r="H319" s="57"/>
      <c r="I319" s="60"/>
      <c r="J319" s="57">
        <f>E319</f>
        <v>122019.45</v>
      </c>
      <c r="K319" s="188"/>
      <c r="M319" s="42">
        <f>J319-E319</f>
        <v>0</v>
      </c>
      <c r="N319" s="31">
        <f>M319/E319</f>
        <v>0</v>
      </c>
      <c r="P319" s="42"/>
      <c r="Q319" s="42"/>
    </row>
    <row r="320" spans="1:17" ht="12.75">
      <c r="A320" s="116" t="s">
        <v>17</v>
      </c>
      <c r="B320" s="55"/>
      <c r="C320" s="57"/>
      <c r="D320" s="60"/>
      <c r="E320" s="63">
        <v>62409.86</v>
      </c>
      <c r="F320" s="190"/>
      <c r="H320" s="57"/>
      <c r="I320" s="60"/>
      <c r="J320" s="64">
        <f>E320</f>
        <v>62409.86</v>
      </c>
      <c r="K320" s="189"/>
      <c r="M320" s="44">
        <f>J320-E320</f>
        <v>0</v>
      </c>
      <c r="N320" s="36">
        <f>M320/E320</f>
        <v>0</v>
      </c>
      <c r="P320" s="42"/>
      <c r="Q320" s="42"/>
    </row>
    <row r="321" spans="1:17" ht="12.75">
      <c r="A321" s="116"/>
      <c r="B321" s="55"/>
      <c r="C321" s="57"/>
      <c r="D321" s="55"/>
      <c r="E321" s="55"/>
      <c r="F321" s="188"/>
      <c r="H321" s="57"/>
      <c r="I321" s="55"/>
      <c r="J321" s="55"/>
      <c r="K321" s="188"/>
      <c r="M321" s="42">
        <f>J321-E321</f>
        <v>0</v>
      </c>
      <c r="N321" s="31"/>
      <c r="P321" s="42"/>
      <c r="Q321" s="42"/>
    </row>
    <row r="322" spans="1:17" ht="13.5" thickBot="1">
      <c r="A322" s="116" t="s">
        <v>18</v>
      </c>
      <c r="B322" s="55"/>
      <c r="C322" s="57"/>
      <c r="D322" s="55"/>
      <c r="E322" s="99">
        <f>SUM(E317:E320)</f>
        <v>948109.61952</v>
      </c>
      <c r="F322" s="189"/>
      <c r="G322" s="98"/>
      <c r="H322" s="81"/>
      <c r="I322" s="81"/>
      <c r="J322" s="99">
        <f>SUM(J317:J320)</f>
        <v>1008696.6971815199</v>
      </c>
      <c r="K322" s="189"/>
      <c r="L322" s="98"/>
      <c r="M322" s="100">
        <f>J322-E322</f>
        <v>60587.07766151999</v>
      </c>
      <c r="N322" s="37">
        <f>M322/E322</f>
        <v>0.06390303021310283</v>
      </c>
      <c r="P322" s="42"/>
      <c r="Q322" s="42"/>
    </row>
    <row r="323" spans="1:17" ht="13.5" thickTop="1">
      <c r="A323" s="116"/>
      <c r="B323" s="55"/>
      <c r="C323" s="55"/>
      <c r="D323" s="55"/>
      <c r="E323" s="81"/>
      <c r="F323" s="188"/>
      <c r="G323" s="98"/>
      <c r="H323" s="98"/>
      <c r="I323" s="98"/>
      <c r="J323" s="81"/>
      <c r="K323" s="188"/>
      <c r="L323" s="98"/>
      <c r="M323" s="98"/>
      <c r="N323" s="31"/>
      <c r="P323" s="42"/>
      <c r="Q323" s="42"/>
    </row>
    <row r="324" spans="1:17" ht="12.75">
      <c r="A324" s="116" t="s">
        <v>19</v>
      </c>
      <c r="B324" s="55"/>
      <c r="E324" s="98">
        <f>E322/C310</f>
        <v>79009.13496</v>
      </c>
      <c r="G324" s="98"/>
      <c r="H324" s="98"/>
      <c r="I324" s="98"/>
      <c r="J324" s="98">
        <f>J322/H310</f>
        <v>84058.05809846</v>
      </c>
      <c r="L324" s="98"/>
      <c r="M324" s="98">
        <f>J324-E324</f>
        <v>5048.923138459999</v>
      </c>
      <c r="N324" s="31">
        <f>M324/E324</f>
        <v>0.06390303021310283</v>
      </c>
      <c r="P324" s="42"/>
      <c r="Q324" s="42"/>
    </row>
    <row r="325" spans="1:17" ht="12.75">
      <c r="A325" s="116"/>
      <c r="B325" s="55"/>
      <c r="P325" s="42"/>
      <c r="Q325" s="42"/>
    </row>
    <row r="326" spans="2:17" ht="12.75" hidden="1">
      <c r="B326" s="109"/>
      <c r="C326" s="109"/>
      <c r="D326" s="109"/>
      <c r="E326" s="109"/>
      <c r="F326" s="182"/>
      <c r="G326" s="109"/>
      <c r="H326" s="109" t="str">
        <f>H4</f>
        <v>Salt River Electric</v>
      </c>
      <c r="I326" s="109"/>
      <c r="J326" s="109"/>
      <c r="K326" s="182"/>
      <c r="L326" s="109"/>
      <c r="M326" s="109"/>
      <c r="N326" s="109"/>
      <c r="P326" s="42"/>
      <c r="Q326" s="42"/>
    </row>
    <row r="327" spans="2:17" ht="12.75" hidden="1">
      <c r="B327" s="109"/>
      <c r="C327" s="109"/>
      <c r="D327" s="109"/>
      <c r="E327" s="109"/>
      <c r="F327" s="182"/>
      <c r="G327" s="109"/>
      <c r="H327" s="109" t="str">
        <f>H5</f>
        <v>Billing Analysis</v>
      </c>
      <c r="I327" s="109"/>
      <c r="J327" s="109"/>
      <c r="K327" s="182"/>
      <c r="L327" s="109"/>
      <c r="M327" s="109"/>
      <c r="N327" s="109"/>
      <c r="P327" s="42"/>
      <c r="Q327" s="42"/>
    </row>
    <row r="328" spans="2:17" ht="12.75" hidden="1">
      <c r="B328" s="109"/>
      <c r="C328" s="109"/>
      <c r="D328" s="109"/>
      <c r="E328" s="109"/>
      <c r="F328" s="182"/>
      <c r="G328" s="109"/>
      <c r="H328" s="109" t="str">
        <f>H6</f>
        <v>for the 12 months ended September 30, 2006</v>
      </c>
      <c r="I328" s="109"/>
      <c r="J328" s="109"/>
      <c r="K328" s="182"/>
      <c r="L328" s="109"/>
      <c r="M328" s="109"/>
      <c r="N328" s="109"/>
      <c r="P328" s="42"/>
      <c r="Q328" s="42"/>
    </row>
    <row r="329" spans="2:17" ht="12.75" hidden="1">
      <c r="B329" s="53"/>
      <c r="C329" s="53"/>
      <c r="D329" s="53"/>
      <c r="E329" s="53"/>
      <c r="F329" s="183"/>
      <c r="H329" s="53"/>
      <c r="P329" s="42"/>
      <c r="Q329" s="42"/>
    </row>
    <row r="330" spans="2:17" ht="12.75">
      <c r="B330" s="108"/>
      <c r="C330" s="108"/>
      <c r="D330" s="108"/>
      <c r="E330" s="108"/>
      <c r="F330" s="194"/>
      <c r="G330" s="108"/>
      <c r="H330" s="131" t="s">
        <v>56</v>
      </c>
      <c r="I330" s="108"/>
      <c r="J330" s="108"/>
      <c r="K330" s="194"/>
      <c r="L330" s="108"/>
      <c r="M330" s="108"/>
      <c r="N330" s="108"/>
      <c r="P330" s="42"/>
      <c r="Q330" s="42"/>
    </row>
    <row r="331" spans="2:17" ht="12.75">
      <c r="B331" s="108"/>
      <c r="C331" s="108"/>
      <c r="D331" s="108"/>
      <c r="E331" s="108"/>
      <c r="F331" s="194"/>
      <c r="G331" s="108"/>
      <c r="H331" s="131" t="s">
        <v>57</v>
      </c>
      <c r="I331" s="108"/>
      <c r="J331" s="108"/>
      <c r="K331" s="194"/>
      <c r="L331" s="108"/>
      <c r="M331" s="108"/>
      <c r="N331" s="108"/>
      <c r="P331" s="42"/>
      <c r="Q331" s="42"/>
    </row>
    <row r="332" spans="2:17" ht="12.75">
      <c r="B332" s="108"/>
      <c r="C332" s="108"/>
      <c r="D332" s="108"/>
      <c r="E332" s="108"/>
      <c r="F332" s="194"/>
      <c r="G332" s="108"/>
      <c r="H332" s="131" t="s">
        <v>58</v>
      </c>
      <c r="I332" s="108"/>
      <c r="J332" s="108"/>
      <c r="K332" s="194"/>
      <c r="L332" s="108"/>
      <c r="M332" s="108"/>
      <c r="N332" s="108"/>
      <c r="P332" s="42"/>
      <c r="Q332" s="42"/>
    </row>
    <row r="333" spans="1:17" ht="12.75">
      <c r="A333" s="53"/>
      <c r="B333" s="53"/>
      <c r="C333" s="53"/>
      <c r="D333" s="53"/>
      <c r="E333" s="53"/>
      <c r="F333" s="183"/>
      <c r="P333" s="42"/>
      <c r="Q333" s="42"/>
    </row>
    <row r="334" spans="3:17" ht="12.75">
      <c r="C334" s="173" t="s">
        <v>0</v>
      </c>
      <c r="D334" s="174"/>
      <c r="E334" s="174"/>
      <c r="F334" s="184"/>
      <c r="H334" s="173" t="s">
        <v>1</v>
      </c>
      <c r="I334" s="174"/>
      <c r="J334" s="174"/>
      <c r="K334" s="184"/>
      <c r="M334" s="29" t="s">
        <v>2</v>
      </c>
      <c r="N334" s="54" t="s">
        <v>3</v>
      </c>
      <c r="O334" s="112"/>
      <c r="P334" s="42"/>
      <c r="Q334" s="42"/>
    </row>
    <row r="335" spans="1:17" ht="12.75">
      <c r="A335" s="116"/>
      <c r="B335" s="55"/>
      <c r="C335" s="175"/>
      <c r="D335" s="176"/>
      <c r="E335" s="176"/>
      <c r="F335" s="185"/>
      <c r="H335" s="175"/>
      <c r="I335" s="176"/>
      <c r="J335" s="176"/>
      <c r="K335" s="185"/>
      <c r="P335" s="42"/>
      <c r="Q335" s="42"/>
    </row>
    <row r="336" spans="1:17" ht="12.75">
      <c r="A336" s="116"/>
      <c r="B336" s="55"/>
      <c r="C336" s="177" t="s">
        <v>4</v>
      </c>
      <c r="D336" s="177" t="s">
        <v>5</v>
      </c>
      <c r="E336" s="177" t="s">
        <v>6</v>
      </c>
      <c r="F336" s="186" t="s">
        <v>112</v>
      </c>
      <c r="H336" s="177" t="s">
        <v>4</v>
      </c>
      <c r="I336" s="177" t="s">
        <v>1</v>
      </c>
      <c r="J336" s="177" t="s">
        <v>6</v>
      </c>
      <c r="K336" s="186" t="s">
        <v>112</v>
      </c>
      <c r="P336" s="42"/>
      <c r="Q336" s="42"/>
    </row>
    <row r="337" spans="1:17" ht="12.75">
      <c r="A337" s="117"/>
      <c r="B337" s="56"/>
      <c r="C337" s="178" t="s">
        <v>7</v>
      </c>
      <c r="D337" s="178" t="s">
        <v>8</v>
      </c>
      <c r="E337" s="178" t="s">
        <v>9</v>
      </c>
      <c r="F337" s="187" t="s">
        <v>113</v>
      </c>
      <c r="H337" s="178" t="s">
        <v>7</v>
      </c>
      <c r="I337" s="178" t="s">
        <v>8</v>
      </c>
      <c r="J337" s="178" t="s">
        <v>9</v>
      </c>
      <c r="K337" s="187" t="s">
        <v>113</v>
      </c>
      <c r="P337" s="42"/>
      <c r="Q337" s="42"/>
    </row>
    <row r="338" spans="16:17" ht="12.75" hidden="1">
      <c r="P338" s="42"/>
      <c r="Q338" s="42"/>
    </row>
    <row r="339" spans="1:17" ht="12.75">
      <c r="A339" s="116"/>
      <c r="B339" s="55"/>
      <c r="C339" s="57"/>
      <c r="D339" s="55"/>
      <c r="E339" s="55"/>
      <c r="F339" s="188"/>
      <c r="H339" s="57"/>
      <c r="I339" s="55"/>
      <c r="J339" s="55"/>
      <c r="K339" s="188"/>
      <c r="P339" s="42"/>
      <c r="Q339" s="42"/>
    </row>
    <row r="340" spans="1:17" ht="12.75">
      <c r="A340" s="116" t="s">
        <v>21</v>
      </c>
      <c r="B340" s="55"/>
      <c r="C340" s="57">
        <v>12</v>
      </c>
      <c r="D340" s="58">
        <v>2980</v>
      </c>
      <c r="E340" s="59">
        <f>D340*C340</f>
        <v>35760</v>
      </c>
      <c r="F340" s="188">
        <f>E340/E348</f>
        <v>0.022417708726598453</v>
      </c>
      <c r="H340" s="57">
        <f>C340</f>
        <v>12</v>
      </c>
      <c r="I340" s="125">
        <f>D340</f>
        <v>2980</v>
      </c>
      <c r="J340" s="59">
        <f>I340*H340</f>
        <v>35760</v>
      </c>
      <c r="K340" s="188">
        <f>J340/J348</f>
        <v>0.02060686784602912</v>
      </c>
      <c r="M340" s="42">
        <f>J340-E340</f>
        <v>0</v>
      </c>
      <c r="N340" s="31">
        <f>M340/E340</f>
        <v>0</v>
      </c>
      <c r="P340" s="42"/>
      <c r="Q340" s="42"/>
    </row>
    <row r="341" spans="1:17" ht="12.75">
      <c r="A341" s="116"/>
      <c r="B341" s="55"/>
      <c r="C341" s="57"/>
      <c r="D341" s="58"/>
      <c r="E341" s="55"/>
      <c r="F341" s="188"/>
      <c r="H341" s="57"/>
      <c r="I341" s="58"/>
      <c r="J341" s="55"/>
      <c r="K341" s="188"/>
      <c r="M341" s="42"/>
      <c r="N341" s="31"/>
      <c r="P341" s="42"/>
      <c r="Q341" s="42"/>
    </row>
    <row r="342" spans="1:17" ht="12.75">
      <c r="A342" s="116" t="s">
        <v>27</v>
      </c>
      <c r="B342" s="55"/>
      <c r="C342" s="57">
        <v>69000</v>
      </c>
      <c r="D342" s="58">
        <v>5.39</v>
      </c>
      <c r="E342" s="72">
        <f>D342*C342</f>
        <v>371910</v>
      </c>
      <c r="F342" s="188">
        <f>E342/E348</f>
        <v>0.2331479321171485</v>
      </c>
      <c r="H342" s="57">
        <f>C342</f>
        <v>69000</v>
      </c>
      <c r="I342" s="79">
        <v>7.29</v>
      </c>
      <c r="J342" s="72">
        <f>H342*I342</f>
        <v>503010</v>
      </c>
      <c r="K342" s="188">
        <f>J342/J348</f>
        <v>0.2898618734684314</v>
      </c>
      <c r="L342" s="42"/>
      <c r="M342" s="42">
        <f>J342-E342</f>
        <v>131100</v>
      </c>
      <c r="N342" s="31">
        <f>M342/E342</f>
        <v>0.3525046382189239</v>
      </c>
      <c r="P342" s="42">
        <f>M342</f>
        <v>131100</v>
      </c>
      <c r="Q342" s="42"/>
    </row>
    <row r="343" spans="1:17" ht="12.75">
      <c r="A343" s="116" t="s">
        <v>59</v>
      </c>
      <c r="B343" s="55"/>
      <c r="C343" s="57">
        <v>4777</v>
      </c>
      <c r="D343" s="124">
        <v>7.82</v>
      </c>
      <c r="E343" s="72">
        <f>C343*D343</f>
        <v>37356.14</v>
      </c>
      <c r="F343" s="188">
        <f>E343/E348</f>
        <v>0.023418318391220175</v>
      </c>
      <c r="H343" s="57">
        <f>C343</f>
        <v>4777</v>
      </c>
      <c r="I343" s="79">
        <v>9.72</v>
      </c>
      <c r="J343" s="72">
        <f>H343*I343</f>
        <v>46432.44</v>
      </c>
      <c r="K343" s="188">
        <f>J343/J348</f>
        <v>0.026756911489056946</v>
      </c>
      <c r="L343" s="42"/>
      <c r="M343" s="42">
        <f>J343-E343</f>
        <v>9076.300000000003</v>
      </c>
      <c r="N343" s="31">
        <f>M343/E343</f>
        <v>0.24296675191815864</v>
      </c>
      <c r="P343" s="42">
        <f>M343</f>
        <v>9076.300000000003</v>
      </c>
      <c r="Q343" s="42"/>
    </row>
    <row r="344" spans="1:17" ht="12.75">
      <c r="A344" s="118"/>
      <c r="B344" s="55"/>
      <c r="C344" s="57"/>
      <c r="D344" s="58"/>
      <c r="E344" s="55"/>
      <c r="F344" s="188"/>
      <c r="H344" s="57"/>
      <c r="I344" s="58"/>
      <c r="J344" s="55"/>
      <c r="K344" s="188"/>
      <c r="M344" s="42"/>
      <c r="N344" s="31"/>
      <c r="P344" s="42"/>
      <c r="Q344" s="42"/>
    </row>
    <row r="345" spans="1:17" ht="12.75">
      <c r="A345" s="116" t="s">
        <v>14</v>
      </c>
      <c r="B345" s="57"/>
      <c r="C345" s="57">
        <v>39415399</v>
      </c>
      <c r="D345" s="104">
        <v>0.02918</v>
      </c>
      <c r="E345" s="57">
        <f>D345*C345</f>
        <v>1150141.3428200001</v>
      </c>
      <c r="F345" s="188">
        <f>E345/E348</f>
        <v>0.7210160407650329</v>
      </c>
      <c r="H345" s="57">
        <f>C345</f>
        <v>39415399</v>
      </c>
      <c r="I345" s="105">
        <f>D345</f>
        <v>0.02918</v>
      </c>
      <c r="J345" s="57">
        <f>I345*H345</f>
        <v>1150141.3428200001</v>
      </c>
      <c r="K345" s="188">
        <f>J345/J348</f>
        <v>0.6627743471964825</v>
      </c>
      <c r="M345" s="42">
        <f>J345-E345</f>
        <v>0</v>
      </c>
      <c r="N345" s="31">
        <f>M345/E345</f>
        <v>0</v>
      </c>
      <c r="P345" s="42"/>
      <c r="Q345" s="42"/>
    </row>
    <row r="346" spans="1:17" ht="12.75">
      <c r="A346" s="116"/>
      <c r="B346" s="55"/>
      <c r="C346" s="57"/>
      <c r="D346" s="55"/>
      <c r="E346" s="61"/>
      <c r="F346" s="189"/>
      <c r="G346" s="27"/>
      <c r="H346" s="61"/>
      <c r="I346" s="75"/>
      <c r="J346" s="61"/>
      <c r="K346" s="189"/>
      <c r="M346" s="42"/>
      <c r="N346" s="31"/>
      <c r="P346" s="42"/>
      <c r="Q346" s="42"/>
    </row>
    <row r="347" spans="5:17" ht="12.75">
      <c r="E347" s="27"/>
      <c r="F347" s="193"/>
      <c r="G347" s="27"/>
      <c r="H347" s="27"/>
      <c r="I347" s="27"/>
      <c r="J347" s="27"/>
      <c r="K347" s="193"/>
      <c r="M347" s="42"/>
      <c r="N347" s="31"/>
      <c r="P347" s="42"/>
      <c r="Q347" s="42"/>
    </row>
    <row r="348" spans="1:17" ht="12.75">
      <c r="A348" s="116" t="s">
        <v>15</v>
      </c>
      <c r="B348" s="55"/>
      <c r="C348" s="57"/>
      <c r="D348" s="55"/>
      <c r="E348" s="62">
        <f>SUM(E340:E345)</f>
        <v>1595167.48282</v>
      </c>
      <c r="F348" s="189">
        <f>SUM(F340:F346)</f>
        <v>1</v>
      </c>
      <c r="H348" s="57"/>
      <c r="I348" s="55"/>
      <c r="J348" s="62">
        <f>SUM(J340:J345)</f>
        <v>1735343.78282</v>
      </c>
      <c r="K348" s="189">
        <f>SUM(K340:K346)</f>
        <v>1</v>
      </c>
      <c r="M348" s="43">
        <f>SUM(M340:M346)</f>
        <v>140176.3</v>
      </c>
      <c r="N348" s="34">
        <f>M348/E348</f>
        <v>0.0878756002173457</v>
      </c>
      <c r="P348" s="42"/>
      <c r="Q348" s="42"/>
    </row>
    <row r="349" spans="1:17" ht="12.75">
      <c r="A349" s="116"/>
      <c r="B349" s="55"/>
      <c r="C349" s="57"/>
      <c r="D349" s="60"/>
      <c r="E349" s="55"/>
      <c r="F349" s="188"/>
      <c r="H349" s="57"/>
      <c r="I349" s="60"/>
      <c r="J349" s="55"/>
      <c r="K349" s="188"/>
      <c r="M349" s="42"/>
      <c r="N349" s="31"/>
      <c r="P349" s="42"/>
      <c r="Q349" s="42"/>
    </row>
    <row r="350" spans="1:17" ht="12.75">
      <c r="A350" s="116" t="s">
        <v>16</v>
      </c>
      <c r="B350" s="55"/>
      <c r="C350" s="57"/>
      <c r="D350" s="60"/>
      <c r="E350" s="57">
        <v>318355.52</v>
      </c>
      <c r="F350" s="188"/>
      <c r="H350" s="57"/>
      <c r="I350" s="60"/>
      <c r="J350" s="57">
        <f>E350</f>
        <v>318355.52</v>
      </c>
      <c r="K350" s="188"/>
      <c r="M350" s="42">
        <f>J350-E350</f>
        <v>0</v>
      </c>
      <c r="N350" s="31">
        <f>M350/E350</f>
        <v>0</v>
      </c>
      <c r="P350" s="42"/>
      <c r="Q350" s="42"/>
    </row>
    <row r="351" spans="1:17" ht="12.75">
      <c r="A351" s="116" t="s">
        <v>17</v>
      </c>
      <c r="B351" s="55"/>
      <c r="C351" s="57"/>
      <c r="D351" s="60"/>
      <c r="E351" s="63">
        <v>128202.64</v>
      </c>
      <c r="F351" s="190"/>
      <c r="H351" s="57"/>
      <c r="I351" s="60"/>
      <c r="J351" s="64">
        <f>E351</f>
        <v>128202.64</v>
      </c>
      <c r="K351" s="189"/>
      <c r="M351" s="44">
        <f>J351-E351</f>
        <v>0</v>
      </c>
      <c r="N351" s="36">
        <f>M351/E351</f>
        <v>0</v>
      </c>
      <c r="P351" s="42"/>
      <c r="Q351" s="42"/>
    </row>
    <row r="352" spans="1:17" ht="12.75">
      <c r="A352" s="116"/>
      <c r="B352" s="55"/>
      <c r="C352" s="57"/>
      <c r="D352" s="55"/>
      <c r="E352" s="55"/>
      <c r="F352" s="188"/>
      <c r="H352" s="57"/>
      <c r="I352" s="55"/>
      <c r="J352" s="55"/>
      <c r="K352" s="188"/>
      <c r="M352" s="42"/>
      <c r="P352" s="42"/>
      <c r="Q352" s="42"/>
    </row>
    <row r="353" spans="1:17" ht="13.5" thickBot="1">
      <c r="A353" s="116" t="s">
        <v>18</v>
      </c>
      <c r="B353" s="55"/>
      <c r="C353" s="57"/>
      <c r="D353" s="55"/>
      <c r="E353" s="65">
        <f>SUM(E348:E351)</f>
        <v>2041725.64282</v>
      </c>
      <c r="F353" s="189"/>
      <c r="H353" s="57"/>
      <c r="I353" s="55"/>
      <c r="J353" s="65">
        <f>SUM(J348:J351)</f>
        <v>2181901.94282</v>
      </c>
      <c r="K353" s="189"/>
      <c r="M353" s="91">
        <f>J353-E353</f>
        <v>140176.30000000005</v>
      </c>
      <c r="N353" s="37">
        <f>M353/E353</f>
        <v>0.06865579638133491</v>
      </c>
      <c r="P353" s="42"/>
      <c r="Q353" s="42"/>
    </row>
    <row r="354" spans="1:17" ht="13.5" thickTop="1">
      <c r="A354" s="116"/>
      <c r="B354" s="55"/>
      <c r="C354" s="55"/>
      <c r="D354" s="55"/>
      <c r="E354" s="55"/>
      <c r="F354" s="188"/>
      <c r="J354" s="55"/>
      <c r="K354" s="188"/>
      <c r="P354" s="42"/>
      <c r="Q354" s="42"/>
    </row>
    <row r="355" spans="1:17" ht="12.75">
      <c r="A355" s="116" t="s">
        <v>19</v>
      </c>
      <c r="B355" s="55"/>
      <c r="E355" s="98">
        <f>E353/C340</f>
        <v>170143.80356833333</v>
      </c>
      <c r="G355" s="98"/>
      <c r="H355" s="98"/>
      <c r="I355" s="98"/>
      <c r="J355" s="98">
        <f>J353/H340</f>
        <v>181825.16190166667</v>
      </c>
      <c r="L355" s="98"/>
      <c r="M355" s="98">
        <f>J355-E355</f>
        <v>11681.358333333337</v>
      </c>
      <c r="N355" s="31">
        <f>M355/E355</f>
        <v>0.06865579638133491</v>
      </c>
      <c r="P355" s="42"/>
      <c r="Q355" s="42"/>
    </row>
    <row r="356" spans="1:17" ht="12.75">
      <c r="A356" s="116"/>
      <c r="B356" s="55"/>
      <c r="P356" s="42"/>
      <c r="Q356" s="42"/>
    </row>
    <row r="357" spans="1:17" ht="12.75">
      <c r="A357" s="115" t="s">
        <v>83</v>
      </c>
      <c r="B357" s="28">
        <f>Lighting!B25</f>
        <v>8479176</v>
      </c>
      <c r="D357" s="28">
        <f>E357/B357</f>
        <v>0.11209013706048795</v>
      </c>
      <c r="E357" s="98">
        <v>950432</v>
      </c>
      <c r="H357" s="28">
        <f>B357</f>
        <v>8479176</v>
      </c>
      <c r="I357" s="33">
        <f>D357+R363</f>
        <v>0.11605118638852324</v>
      </c>
      <c r="J357" s="98">
        <f>H357*I357</f>
        <v>984018.4343970929</v>
      </c>
      <c r="L357" s="98"/>
      <c r="M357" s="98">
        <f>J357-E357</f>
        <v>33586.434397092904</v>
      </c>
      <c r="N357" s="31">
        <f>M357/E357</f>
        <v>0.035338071947380666</v>
      </c>
      <c r="P357" s="42"/>
      <c r="Q357" s="42">
        <f>M357</f>
        <v>33586.434397092904</v>
      </c>
    </row>
    <row r="358" spans="16:17" ht="12.75" hidden="1">
      <c r="P358" s="42"/>
      <c r="Q358" s="42"/>
    </row>
    <row r="359" spans="1:19" ht="12.75" hidden="1">
      <c r="A359" s="115" t="s">
        <v>80</v>
      </c>
      <c r="B359" s="32">
        <f>SUM(B16:B357)</f>
        <v>862765398</v>
      </c>
      <c r="P359" s="42"/>
      <c r="Q359" s="42"/>
      <c r="R359" s="132">
        <v>3716180</v>
      </c>
      <c r="S359" s="28" t="s">
        <v>84</v>
      </c>
    </row>
    <row r="360" spans="16:18" ht="12.75" hidden="1">
      <c r="P360" s="42"/>
      <c r="Q360" s="42"/>
      <c r="R360" s="42"/>
    </row>
    <row r="361" spans="15:19" ht="12.75" hidden="1">
      <c r="O361" s="111" t="s">
        <v>78</v>
      </c>
      <c r="P361" s="42">
        <f>SUM(P14:P360)</f>
        <v>298723.7</v>
      </c>
      <c r="Q361" s="42"/>
      <c r="R361" s="42">
        <f>R359-P361</f>
        <v>3417456.3</v>
      </c>
      <c r="S361" s="28" t="s">
        <v>81</v>
      </c>
    </row>
    <row r="362" spans="16:17" ht="12.75" hidden="1">
      <c r="P362" s="42"/>
      <c r="Q362" s="42"/>
    </row>
    <row r="363" spans="16:19" ht="12.75" hidden="1">
      <c r="P363" s="42"/>
      <c r="Q363" s="42"/>
      <c r="R363" s="33">
        <f>R361/B359</f>
        <v>0.00396104932803529</v>
      </c>
      <c r="S363" s="28" t="s">
        <v>82</v>
      </c>
    </row>
    <row r="364" spans="1:18" ht="12.75" hidden="1">
      <c r="A364" s="86"/>
      <c r="B364" s="86"/>
      <c r="C364" s="86"/>
      <c r="D364" s="86"/>
      <c r="E364" s="86"/>
      <c r="F364" s="191"/>
      <c r="G364" s="27"/>
      <c r="H364" s="86"/>
      <c r="I364" s="86"/>
      <c r="J364" s="86"/>
      <c r="K364" s="191"/>
      <c r="L364" s="27"/>
      <c r="M364" s="27"/>
      <c r="N364" s="27"/>
      <c r="P364" s="42"/>
      <c r="Q364" s="42"/>
      <c r="R364" s="97"/>
    </row>
    <row r="365" spans="1:17" ht="12.75" hidden="1">
      <c r="A365" s="86"/>
      <c r="B365" s="86"/>
      <c r="C365" s="86"/>
      <c r="D365" s="86"/>
      <c r="E365" s="86"/>
      <c r="F365" s="191"/>
      <c r="G365" s="27"/>
      <c r="H365" s="86"/>
      <c r="I365" s="86"/>
      <c r="J365" s="86"/>
      <c r="K365" s="191"/>
      <c r="L365" s="27"/>
      <c r="M365" s="27"/>
      <c r="N365" s="27"/>
      <c r="P365" s="42"/>
      <c r="Q365" s="42">
        <f>SUM(Q14:Q364)</f>
        <v>3417456.300794566</v>
      </c>
    </row>
    <row r="366" spans="1:17" ht="12.75" hidden="1">
      <c r="A366" s="119"/>
      <c r="B366" s="27"/>
      <c r="C366" s="27"/>
      <c r="D366" s="27"/>
      <c r="E366" s="27"/>
      <c r="F366" s="193"/>
      <c r="G366" s="27"/>
      <c r="H366" s="27"/>
      <c r="I366" s="27"/>
      <c r="J366" s="27"/>
      <c r="K366" s="193"/>
      <c r="L366" s="27"/>
      <c r="M366" s="27"/>
      <c r="N366" s="27"/>
      <c r="P366" s="42"/>
      <c r="Q366" s="42"/>
    </row>
    <row r="367" spans="1:18" ht="12.75" hidden="1">
      <c r="A367" s="119"/>
      <c r="B367" s="27"/>
      <c r="C367" s="27"/>
      <c r="D367" s="27"/>
      <c r="E367" s="27"/>
      <c r="F367" s="193"/>
      <c r="G367" s="27"/>
      <c r="H367" s="27"/>
      <c r="I367" s="27"/>
      <c r="J367" s="27"/>
      <c r="K367" s="193"/>
      <c r="L367" s="27"/>
      <c r="M367" s="27"/>
      <c r="N367" s="27"/>
      <c r="P367" s="42"/>
      <c r="Q367" s="42">
        <f>SUM(P361:Q365)</f>
        <v>3716180.0007945662</v>
      </c>
      <c r="R367" s="28" t="s">
        <v>85</v>
      </c>
    </row>
    <row r="368" spans="1:14" ht="12.75" hidden="1">
      <c r="A368" s="120"/>
      <c r="B368" s="75"/>
      <c r="C368" s="61"/>
      <c r="D368" s="75"/>
      <c r="E368" s="61"/>
      <c r="F368" s="189"/>
      <c r="G368" s="27"/>
      <c r="H368" s="61"/>
      <c r="I368" s="75"/>
      <c r="J368" s="61"/>
      <c r="K368" s="189"/>
      <c r="L368" s="27"/>
      <c r="M368" s="27"/>
      <c r="N368" s="27"/>
    </row>
    <row r="369" spans="1:18" ht="12.75" hidden="1">
      <c r="A369" s="119"/>
      <c r="B369" s="27"/>
      <c r="C369" s="27"/>
      <c r="D369" s="27"/>
      <c r="E369" s="27"/>
      <c r="F369" s="193"/>
      <c r="G369" s="27"/>
      <c r="H369" s="27"/>
      <c r="I369" s="27"/>
      <c r="J369" s="27"/>
      <c r="K369" s="193"/>
      <c r="L369" s="27"/>
      <c r="M369" s="27"/>
      <c r="N369" s="27"/>
      <c r="Q369" s="50">
        <f>Q367-R359</f>
        <v>0.000794566236436367</v>
      </c>
      <c r="R369" s="28" t="s">
        <v>86</v>
      </c>
    </row>
    <row r="370" spans="1:14" ht="12.75">
      <c r="A370" s="120"/>
      <c r="B370" s="75"/>
      <c r="C370" s="75"/>
      <c r="D370" s="75"/>
      <c r="E370" s="61"/>
      <c r="F370" s="189"/>
      <c r="G370" s="27"/>
      <c r="H370" s="75"/>
      <c r="I370" s="75"/>
      <c r="J370" s="61"/>
      <c r="K370" s="189"/>
      <c r="L370" s="27"/>
      <c r="M370" s="27"/>
      <c r="N370" s="27"/>
    </row>
    <row r="371" spans="1:14" ht="12.75">
      <c r="A371" s="120"/>
      <c r="B371" s="75"/>
      <c r="C371" s="75"/>
      <c r="D371" s="75"/>
      <c r="E371" s="61"/>
      <c r="F371" s="189"/>
      <c r="G371" s="27"/>
      <c r="H371" s="75"/>
      <c r="I371" s="75"/>
      <c r="J371" s="61"/>
      <c r="K371" s="189"/>
      <c r="L371" s="27"/>
      <c r="M371" s="27"/>
      <c r="N371" s="27"/>
    </row>
    <row r="372" spans="1:14" ht="12.75">
      <c r="A372" s="119"/>
      <c r="B372" s="27"/>
      <c r="C372" s="27"/>
      <c r="D372" s="27"/>
      <c r="E372" s="27"/>
      <c r="F372" s="193"/>
      <c r="G372" s="27"/>
      <c r="H372" s="27"/>
      <c r="I372" s="27"/>
      <c r="J372" s="27"/>
      <c r="K372" s="193"/>
      <c r="L372" s="27"/>
      <c r="M372" s="27"/>
      <c r="N372" s="27"/>
    </row>
    <row r="373" spans="1:14" ht="12.75">
      <c r="A373" s="120"/>
      <c r="B373" s="75"/>
      <c r="C373" s="61"/>
      <c r="D373" s="61"/>
      <c r="E373" s="61"/>
      <c r="F373" s="189"/>
      <c r="G373" s="27"/>
      <c r="H373" s="61"/>
      <c r="I373" s="61"/>
      <c r="J373" s="61"/>
      <c r="K373" s="189"/>
      <c r="L373" s="27"/>
      <c r="M373" s="51"/>
      <c r="N373" s="40"/>
    </row>
    <row r="374" spans="1:14" ht="12.75">
      <c r="A374" s="120"/>
      <c r="B374" s="75"/>
      <c r="C374" s="61"/>
      <c r="D374" s="61"/>
      <c r="E374" s="61"/>
      <c r="F374" s="189"/>
      <c r="G374" s="27"/>
      <c r="H374" s="61"/>
      <c r="I374" s="61"/>
      <c r="J374" s="61"/>
      <c r="K374" s="189"/>
      <c r="L374" s="27"/>
      <c r="M374" s="27"/>
      <c r="N374" s="27"/>
    </row>
    <row r="375" spans="1:14" ht="12.75">
      <c r="A375" s="120"/>
      <c r="B375" s="75"/>
      <c r="C375" s="61"/>
      <c r="D375" s="61"/>
      <c r="E375" s="61"/>
      <c r="F375" s="189"/>
      <c r="G375" s="27"/>
      <c r="H375" s="27"/>
      <c r="I375" s="27"/>
      <c r="J375" s="27"/>
      <c r="K375" s="193"/>
      <c r="L375" s="27"/>
      <c r="M375" s="27"/>
      <c r="N375" s="27"/>
    </row>
    <row r="376" spans="1:14" ht="12.75">
      <c r="A376" s="119"/>
      <c r="B376" s="27"/>
      <c r="C376" s="27"/>
      <c r="D376" s="27"/>
      <c r="E376" s="27"/>
      <c r="F376" s="193"/>
      <c r="G376" s="27"/>
      <c r="H376" s="27"/>
      <c r="I376" s="27"/>
      <c r="J376" s="27"/>
      <c r="K376" s="193"/>
      <c r="L376" s="27"/>
      <c r="M376" s="27"/>
      <c r="N376" s="27"/>
    </row>
    <row r="377" spans="1:14" ht="12.75">
      <c r="A377" s="119"/>
      <c r="B377" s="27"/>
      <c r="C377" s="27"/>
      <c r="D377" s="27"/>
      <c r="E377" s="27"/>
      <c r="F377" s="193"/>
      <c r="G377" s="27"/>
      <c r="H377" s="27"/>
      <c r="I377" s="27"/>
      <c r="J377" s="27"/>
      <c r="K377" s="193"/>
      <c r="L377" s="27"/>
      <c r="M377" s="27"/>
      <c r="N377" s="27"/>
    </row>
    <row r="378" spans="1:14" ht="12.75">
      <c r="A378" s="119"/>
      <c r="B378" s="27"/>
      <c r="C378" s="27"/>
      <c r="D378" s="27"/>
      <c r="E378" s="27"/>
      <c r="F378" s="193"/>
      <c r="G378" s="27"/>
      <c r="H378" s="27"/>
      <c r="I378" s="27"/>
      <c r="J378" s="27"/>
      <c r="K378" s="193"/>
      <c r="L378" s="27"/>
      <c r="M378" s="27"/>
      <c r="N378" s="27"/>
    </row>
    <row r="379" spans="1:14" ht="12.75">
      <c r="A379" s="119"/>
      <c r="B379" s="27"/>
      <c r="C379" s="27"/>
      <c r="D379" s="27"/>
      <c r="E379" s="27"/>
      <c r="F379" s="193"/>
      <c r="G379" s="27"/>
      <c r="H379" s="27"/>
      <c r="I379" s="27"/>
      <c r="J379" s="27"/>
      <c r="K379" s="193"/>
      <c r="L379" s="27"/>
      <c r="M379" s="27"/>
      <c r="N379" s="27"/>
    </row>
    <row r="380" spans="1:14" ht="12.75">
      <c r="A380" s="119"/>
      <c r="B380" s="27"/>
      <c r="C380" s="27"/>
      <c r="D380" s="27"/>
      <c r="E380" s="27"/>
      <c r="F380" s="193"/>
      <c r="G380" s="27"/>
      <c r="H380" s="27"/>
      <c r="I380" s="27"/>
      <c r="J380" s="27"/>
      <c r="K380" s="193"/>
      <c r="L380" s="27"/>
      <c r="M380" s="27"/>
      <c r="N380" s="27"/>
    </row>
    <row r="381" spans="1:14" ht="12.75">
      <c r="A381" s="119"/>
      <c r="B381" s="27"/>
      <c r="C381" s="27"/>
      <c r="D381" s="27"/>
      <c r="E381" s="27"/>
      <c r="F381" s="193"/>
      <c r="G381" s="27"/>
      <c r="H381" s="27"/>
      <c r="I381" s="27"/>
      <c r="J381" s="27"/>
      <c r="K381" s="193"/>
      <c r="L381" s="27"/>
      <c r="M381" s="27"/>
      <c r="N381" s="27"/>
    </row>
    <row r="382" spans="1:14" ht="12.75">
      <c r="A382" s="119"/>
      <c r="B382" s="27"/>
      <c r="C382" s="27"/>
      <c r="D382" s="27"/>
      <c r="E382" s="27"/>
      <c r="F382" s="193"/>
      <c r="G382" s="27"/>
      <c r="H382" s="27"/>
      <c r="I382" s="27"/>
      <c r="J382" s="27"/>
      <c r="K382" s="193"/>
      <c r="L382" s="27"/>
      <c r="M382" s="27"/>
      <c r="N382" s="27"/>
    </row>
    <row r="383" spans="1:14" ht="12.75">
      <c r="A383" s="119"/>
      <c r="B383" s="27"/>
      <c r="C383" s="27"/>
      <c r="D383" s="27"/>
      <c r="E383" s="27"/>
      <c r="F383" s="193"/>
      <c r="G383" s="27"/>
      <c r="H383" s="27"/>
      <c r="I383" s="27"/>
      <c r="J383" s="27"/>
      <c r="K383" s="193"/>
      <c r="L383" s="27"/>
      <c r="M383" s="27"/>
      <c r="N383" s="27"/>
    </row>
    <row r="384" spans="1:14" ht="12.75">
      <c r="A384" s="119"/>
      <c r="B384" s="27"/>
      <c r="C384" s="27"/>
      <c r="D384" s="27"/>
      <c r="E384" s="27"/>
      <c r="F384" s="193"/>
      <c r="G384" s="27"/>
      <c r="H384" s="27"/>
      <c r="I384" s="27"/>
      <c r="J384" s="27"/>
      <c r="K384" s="193"/>
      <c r="L384" s="27"/>
      <c r="M384" s="27"/>
      <c r="N384" s="27"/>
    </row>
    <row r="385" spans="1:14" ht="12.75">
      <c r="A385" s="119"/>
      <c r="B385" s="27"/>
      <c r="C385" s="27"/>
      <c r="D385" s="27"/>
      <c r="E385" s="27"/>
      <c r="F385" s="193"/>
      <c r="G385" s="27"/>
      <c r="H385" s="27"/>
      <c r="I385" s="27"/>
      <c r="J385" s="27"/>
      <c r="K385" s="193"/>
      <c r="L385" s="27"/>
      <c r="M385" s="27"/>
      <c r="N385" s="27"/>
    </row>
    <row r="386" spans="1:14" ht="12.75">
      <c r="A386" s="119"/>
      <c r="B386" s="27"/>
      <c r="C386" s="27"/>
      <c r="D386" s="27"/>
      <c r="E386" s="27"/>
      <c r="F386" s="193"/>
      <c r="G386" s="27"/>
      <c r="H386" s="27"/>
      <c r="I386" s="27"/>
      <c r="J386" s="27"/>
      <c r="K386" s="193"/>
      <c r="L386" s="27"/>
      <c r="M386" s="27"/>
      <c r="N386" s="27"/>
    </row>
  </sheetData>
  <printOptions horizontalCentered="1"/>
  <pageMargins left="0.2" right="0.22" top="0.35" bottom="0.3" header="0.24" footer="0.18"/>
  <pageSetup fitToHeight="0" fitToWidth="1" horizontalDpi="600" verticalDpi="600" orientation="portrait" scale="63" r:id="rId1"/>
  <rowBreaks count="3" manualBreakCount="3">
    <brk id="83" max="255" man="1"/>
    <brk id="174" max="255" man="1"/>
    <brk id="2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workbookViewId="0" topLeftCell="A26">
      <selection activeCell="I15" sqref="I15"/>
    </sheetView>
  </sheetViews>
  <sheetFormatPr defaultColWidth="9.140625" defaultRowHeight="12.75"/>
  <cols>
    <col min="1" max="1" width="42.140625" style="0" bestFit="1" customWidth="1"/>
    <col min="2" max="2" width="11.57421875" style="0" hidden="1" customWidth="1"/>
    <col min="3" max="4" width="8.00390625" style="0" bestFit="1" customWidth="1"/>
    <col min="5" max="5" width="11.140625" style="0" bestFit="1" customWidth="1"/>
    <col min="6" max="6" width="11.140625" style="0" hidden="1" customWidth="1"/>
    <col min="7" max="7" width="8.8515625" style="0" bestFit="1" customWidth="1"/>
    <col min="8" max="8" width="2.140625" style="0" customWidth="1"/>
    <col min="9" max="9" width="8.00390625" style="0" bestFit="1" customWidth="1"/>
    <col min="10" max="10" width="10.00390625" style="0" bestFit="1" customWidth="1"/>
    <col min="11" max="11" width="11.140625" style="0" bestFit="1" customWidth="1"/>
    <col min="12" max="12" width="11.140625" style="0" hidden="1" customWidth="1"/>
    <col min="13" max="13" width="8.8515625" style="0" bestFit="1" customWidth="1"/>
    <col min="14" max="14" width="2.57421875" style="0" customWidth="1"/>
    <col min="15" max="15" width="9.57421875" style="0" bestFit="1" customWidth="1"/>
    <col min="16" max="16" width="13.28125" style="0" customWidth="1"/>
  </cols>
  <sheetData>
    <row r="1" ht="15.75">
      <c r="P1" s="168" t="s">
        <v>115</v>
      </c>
    </row>
    <row r="2" ht="15.75">
      <c r="P2" s="168" t="s">
        <v>120</v>
      </c>
    </row>
    <row r="4" spans="1:16" ht="15">
      <c r="A4" s="211" t="str">
        <f>'3a2 pgs 1-4'!H4</f>
        <v>Salt River Electric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</row>
    <row r="5" spans="1:16" ht="14.25">
      <c r="A5" s="212" t="str">
        <f>'3a2 pgs 1-4'!H5</f>
        <v>Billing Analysis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</row>
    <row r="6" spans="1:16" ht="14.25">
      <c r="A6" s="212" t="str">
        <f>'3a2 pgs 1-4'!H6</f>
        <v>for the 12 months ended September 30, 2006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</row>
    <row r="7" spans="1:7" ht="14.25">
      <c r="A7" s="1"/>
      <c r="B7" s="1"/>
      <c r="C7" s="1"/>
      <c r="D7" s="1"/>
      <c r="E7" s="1"/>
      <c r="F7" s="1"/>
      <c r="G7" s="1"/>
    </row>
    <row r="8" spans="1:16" ht="14.25">
      <c r="A8" s="212" t="s">
        <v>60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</row>
    <row r="9" spans="1:16" ht="14.25">
      <c r="A9" s="212" t="s">
        <v>61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</row>
    <row r="10" spans="1:16" ht="14.25">
      <c r="A10" s="212"/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</row>
    <row r="11" spans="1:7" ht="14.25">
      <c r="A11" s="1"/>
      <c r="B11" s="1"/>
      <c r="C11" s="1"/>
      <c r="D11" s="1"/>
      <c r="E11" s="1"/>
      <c r="F11" s="1"/>
      <c r="G11" s="1"/>
    </row>
    <row r="12" spans="1:16" ht="14.25">
      <c r="A12" s="1"/>
      <c r="B12" s="1"/>
      <c r="C12" s="213" t="s">
        <v>0</v>
      </c>
      <c r="D12" s="214"/>
      <c r="E12" s="214"/>
      <c r="F12" s="214"/>
      <c r="G12" s="215"/>
      <c r="I12" s="213" t="s">
        <v>1</v>
      </c>
      <c r="J12" s="214"/>
      <c r="K12" s="214"/>
      <c r="L12" s="214"/>
      <c r="M12" s="215"/>
      <c r="O12" s="5" t="s">
        <v>2</v>
      </c>
      <c r="P12" s="6" t="s">
        <v>3</v>
      </c>
    </row>
    <row r="13" spans="1:13" ht="14.25">
      <c r="A13" s="2"/>
      <c r="B13" s="2"/>
      <c r="C13" s="198"/>
      <c r="D13" s="199"/>
      <c r="E13" s="199"/>
      <c r="F13" s="199"/>
      <c r="G13" s="200"/>
      <c r="I13" s="198"/>
      <c r="J13" s="199"/>
      <c r="K13" s="199"/>
      <c r="L13" s="199"/>
      <c r="M13" s="200"/>
    </row>
    <row r="14" spans="1:13" ht="14.25">
      <c r="A14" s="2"/>
      <c r="B14" s="2"/>
      <c r="C14" s="201" t="s">
        <v>4</v>
      </c>
      <c r="D14" s="201" t="s">
        <v>5</v>
      </c>
      <c r="E14" s="201" t="s">
        <v>6</v>
      </c>
      <c r="F14" s="13"/>
      <c r="G14" s="203" t="s">
        <v>121</v>
      </c>
      <c r="I14" s="201" t="s">
        <v>4</v>
      </c>
      <c r="J14" s="201" t="s">
        <v>1</v>
      </c>
      <c r="K14" s="201" t="s">
        <v>6</v>
      </c>
      <c r="L14" s="13"/>
      <c r="M14" s="203" t="s">
        <v>121</v>
      </c>
    </row>
    <row r="15" spans="1:13" ht="14.25">
      <c r="A15" s="3"/>
      <c r="B15" s="3"/>
      <c r="C15" s="202" t="s">
        <v>122</v>
      </c>
      <c r="D15" s="202" t="s">
        <v>8</v>
      </c>
      <c r="E15" s="202" t="s">
        <v>9</v>
      </c>
      <c r="F15" s="13"/>
      <c r="G15" s="204" t="s">
        <v>113</v>
      </c>
      <c r="I15" s="202" t="s">
        <v>122</v>
      </c>
      <c r="J15" s="202" t="s">
        <v>8</v>
      </c>
      <c r="K15" s="202" t="s">
        <v>9</v>
      </c>
      <c r="L15" s="11"/>
      <c r="M15" s="204" t="s">
        <v>113</v>
      </c>
    </row>
    <row r="16" spans="2:13" ht="12.75">
      <c r="B16" t="s">
        <v>79</v>
      </c>
      <c r="G16" s="205"/>
      <c r="M16" s="205"/>
    </row>
    <row r="17" spans="1:16" ht="14.25">
      <c r="A17" s="10" t="s">
        <v>62</v>
      </c>
      <c r="B17" s="24">
        <f>75*C17</f>
        <v>5121525</v>
      </c>
      <c r="C17" s="4">
        <v>68287</v>
      </c>
      <c r="D17" s="16">
        <v>8.06</v>
      </c>
      <c r="E17" s="4">
        <f>D17*C17</f>
        <v>550393.2200000001</v>
      </c>
      <c r="F17" s="26">
        <f>E17/B17</f>
        <v>0.10746666666666668</v>
      </c>
      <c r="G17" s="206">
        <f>E17/$E$27</f>
        <v>0.5790980018757999</v>
      </c>
      <c r="I17" s="4">
        <f>C17</f>
        <v>68287</v>
      </c>
      <c r="J17" s="9">
        <f>K17/I17</f>
        <v>8.35707869960265</v>
      </c>
      <c r="K17" s="4">
        <f>B17*L17</f>
        <v>570679.833159766</v>
      </c>
      <c r="L17" s="26">
        <f>F17+'3a2 pgs 1-4'!$R$363</f>
        <v>0.11142771599470197</v>
      </c>
      <c r="M17" s="206">
        <f>K17/$K$27</f>
        <v>0.5799483682485828</v>
      </c>
      <c r="O17" s="17">
        <f>K17-E17</f>
        <v>20286.613159765955</v>
      </c>
      <c r="P17" s="7">
        <f>O17/E17</f>
        <v>0.0368583994544227</v>
      </c>
    </row>
    <row r="18" spans="1:16" ht="14.25">
      <c r="A18" s="12" t="s">
        <v>63</v>
      </c>
      <c r="B18" s="24">
        <f>48*C18</f>
        <v>477216</v>
      </c>
      <c r="C18" s="14">
        <v>9942</v>
      </c>
      <c r="D18" s="19">
        <v>8.01</v>
      </c>
      <c r="E18" s="4">
        <f aca="true" t="shared" si="0" ref="E18:E24">D18*C18</f>
        <v>79635.42</v>
      </c>
      <c r="F18" s="26">
        <f aca="true" t="shared" si="1" ref="F18:F24">E18/B18</f>
        <v>0.166875</v>
      </c>
      <c r="G18" s="206">
        <f aca="true" t="shared" si="2" ref="G18:G24">E18/$E$27</f>
        <v>0.08378866404012043</v>
      </c>
      <c r="H18" s="11"/>
      <c r="I18" s="4">
        <f aca="true" t="shared" si="3" ref="I18:I24">C18</f>
        <v>9942</v>
      </c>
      <c r="J18" s="9">
        <f aca="true" t="shared" si="4" ref="J18:J24">K18/I18</f>
        <v>8.200130367745693</v>
      </c>
      <c r="K18" s="4">
        <f aca="true" t="shared" si="5" ref="K18:K24">B18*L18</f>
        <v>81525.69611612768</v>
      </c>
      <c r="L18" s="26">
        <f>F18+'3a2 pgs 1-4'!$R$363</f>
        <v>0.17083604932803528</v>
      </c>
      <c r="M18" s="206">
        <f aca="true" t="shared" si="6" ref="M18:M24">K18/$K$27</f>
        <v>0.08284977264938936</v>
      </c>
      <c r="N18" s="11"/>
      <c r="O18" s="17">
        <f aca="true" t="shared" si="7" ref="O18:O27">K18-E18</f>
        <v>1890.2761161276867</v>
      </c>
      <c r="P18" s="7">
        <f aca="true" t="shared" si="8" ref="P18:P27">O18/E18</f>
        <v>0.0237366251867283</v>
      </c>
    </row>
    <row r="19" spans="1:16" ht="14.25">
      <c r="A19" s="12" t="s">
        <v>64</v>
      </c>
      <c r="B19" s="24">
        <f>104*C19</f>
        <v>651144</v>
      </c>
      <c r="C19" s="14">
        <v>6261</v>
      </c>
      <c r="D19" s="19">
        <v>10.1</v>
      </c>
      <c r="E19" s="4">
        <f t="shared" si="0"/>
        <v>63236.1</v>
      </c>
      <c r="F19" s="26">
        <f t="shared" si="1"/>
        <v>0.09711538461538462</v>
      </c>
      <c r="G19" s="206">
        <f t="shared" si="2"/>
        <v>0.06653406660136231</v>
      </c>
      <c r="H19" s="11"/>
      <c r="I19" s="4">
        <f t="shared" si="3"/>
        <v>6261</v>
      </c>
      <c r="J19" s="9">
        <f t="shared" si="4"/>
        <v>10.511949130115669</v>
      </c>
      <c r="K19" s="4">
        <f t="shared" si="5"/>
        <v>65815.31350365421</v>
      </c>
      <c r="L19" s="26">
        <f>F19+'3a2 pgs 1-4'!$R$363</f>
        <v>0.1010764339434199</v>
      </c>
      <c r="M19" s="206">
        <f t="shared" si="6"/>
        <v>0.06688423430152532</v>
      </c>
      <c r="N19" s="11"/>
      <c r="O19" s="17">
        <f t="shared" si="7"/>
        <v>2579.2135036542095</v>
      </c>
      <c r="P19" s="7">
        <f t="shared" si="8"/>
        <v>0.04078704258570989</v>
      </c>
    </row>
    <row r="20" spans="1:16" ht="14.25">
      <c r="A20" s="12" t="s">
        <v>65</v>
      </c>
      <c r="B20" s="24">
        <f>165*C20</f>
        <v>1584165</v>
      </c>
      <c r="C20" s="14">
        <v>9601</v>
      </c>
      <c r="D20" s="19">
        <v>13.11</v>
      </c>
      <c r="E20" s="4">
        <f t="shared" si="0"/>
        <v>125869.11</v>
      </c>
      <c r="F20" s="26">
        <f t="shared" si="1"/>
        <v>0.07945454545454546</v>
      </c>
      <c r="G20" s="206">
        <f t="shared" si="2"/>
        <v>0.13243359011378308</v>
      </c>
      <c r="H20" s="11"/>
      <c r="I20" s="4">
        <f t="shared" si="3"/>
        <v>9601</v>
      </c>
      <c r="J20" s="9">
        <f t="shared" si="4"/>
        <v>13.763573139125821</v>
      </c>
      <c r="K20" s="4">
        <f t="shared" si="5"/>
        <v>132144.06570874702</v>
      </c>
      <c r="L20" s="26">
        <f>F20+'3a2 pgs 1-4'!$R$363</f>
        <v>0.08341559478258075</v>
      </c>
      <c r="M20" s="206">
        <f t="shared" si="6"/>
        <v>0.13429024617392835</v>
      </c>
      <c r="N20" s="11"/>
      <c r="O20" s="17">
        <f t="shared" si="7"/>
        <v>6274.955708747017</v>
      </c>
      <c r="P20" s="7">
        <f t="shared" si="8"/>
        <v>0.049853023579391455</v>
      </c>
    </row>
    <row r="21" spans="1:16" ht="14.25">
      <c r="A21" s="12" t="s">
        <v>66</v>
      </c>
      <c r="B21" s="24">
        <f>48*C21</f>
        <v>187776</v>
      </c>
      <c r="C21" s="14">
        <v>3912</v>
      </c>
      <c r="D21" s="19">
        <v>8.96</v>
      </c>
      <c r="E21" s="4">
        <f t="shared" si="0"/>
        <v>35051.520000000004</v>
      </c>
      <c r="F21" s="26">
        <f t="shared" si="1"/>
        <v>0.18666666666666668</v>
      </c>
      <c r="G21" s="206">
        <f t="shared" si="2"/>
        <v>0.036879569836833444</v>
      </c>
      <c r="H21" s="11"/>
      <c r="I21" s="4">
        <f t="shared" si="3"/>
        <v>3912</v>
      </c>
      <c r="J21" s="9">
        <f t="shared" si="4"/>
        <v>9.150130367745694</v>
      </c>
      <c r="K21" s="4">
        <f t="shared" si="5"/>
        <v>35795.30999862115</v>
      </c>
      <c r="L21" s="26">
        <f>F21+'3a2 pgs 1-4'!$R$363</f>
        <v>0.19062771599470196</v>
      </c>
      <c r="M21" s="206">
        <f t="shared" si="6"/>
        <v>0.03637666940096823</v>
      </c>
      <c r="N21" s="11"/>
      <c r="O21" s="17">
        <f t="shared" si="7"/>
        <v>743.7899986211487</v>
      </c>
      <c r="P21" s="7">
        <f t="shared" si="8"/>
        <v>0.021219907114474596</v>
      </c>
    </row>
    <row r="22" spans="1:16" ht="14.25">
      <c r="A22" s="12" t="s">
        <v>67</v>
      </c>
      <c r="B22" s="24">
        <f>75*C22</f>
        <v>139050</v>
      </c>
      <c r="C22" s="14">
        <v>1854</v>
      </c>
      <c r="D22" s="19">
        <v>14.53</v>
      </c>
      <c r="E22" s="4">
        <f t="shared" si="0"/>
        <v>26938.62</v>
      </c>
      <c r="F22" s="26">
        <f t="shared" si="1"/>
        <v>0.1937333333333333</v>
      </c>
      <c r="G22" s="206">
        <f t="shared" si="2"/>
        <v>0.028343555931323892</v>
      </c>
      <c r="H22" s="11"/>
      <c r="I22" s="4">
        <f t="shared" si="3"/>
        <v>1854</v>
      </c>
      <c r="J22" s="9">
        <f t="shared" si="4"/>
        <v>14.827078699602646</v>
      </c>
      <c r="K22" s="4">
        <f t="shared" si="5"/>
        <v>27489.403909063305</v>
      </c>
      <c r="L22" s="26">
        <f>F22+'3a2 pgs 1-4'!$R$363</f>
        <v>0.1976943826613686</v>
      </c>
      <c r="M22" s="206">
        <f t="shared" si="6"/>
        <v>0.027935865287050145</v>
      </c>
      <c r="N22" s="11"/>
      <c r="O22" s="17">
        <f t="shared" si="7"/>
        <v>550.783909063306</v>
      </c>
      <c r="P22" s="7">
        <f t="shared" si="8"/>
        <v>0.020445884349803593</v>
      </c>
    </row>
    <row r="23" spans="1:16" ht="14.25">
      <c r="A23" s="12" t="s">
        <v>68</v>
      </c>
      <c r="B23" s="24">
        <f>75*C23</f>
        <v>255000</v>
      </c>
      <c r="C23" s="14">
        <v>3400</v>
      </c>
      <c r="D23" s="19">
        <v>18.23</v>
      </c>
      <c r="E23" s="4">
        <f t="shared" si="0"/>
        <v>61982</v>
      </c>
      <c r="F23" s="26">
        <f t="shared" si="1"/>
        <v>0.24306666666666665</v>
      </c>
      <c r="G23" s="206">
        <f t="shared" si="2"/>
        <v>0.0652145612408994</v>
      </c>
      <c r="H23" s="11"/>
      <c r="I23" s="4">
        <f t="shared" si="3"/>
        <v>3400</v>
      </c>
      <c r="J23" s="9">
        <f t="shared" si="4"/>
        <v>18.527078699602647</v>
      </c>
      <c r="K23" s="4">
        <f t="shared" si="5"/>
        <v>62992.067578648996</v>
      </c>
      <c r="L23" s="26">
        <f>F23+'3a2 pgs 1-4'!$R$363</f>
        <v>0.24702771599470194</v>
      </c>
      <c r="M23" s="206">
        <f t="shared" si="6"/>
        <v>0.06401513542640729</v>
      </c>
      <c r="N23" s="11"/>
      <c r="O23" s="17">
        <f t="shared" si="7"/>
        <v>1010.0675786489955</v>
      </c>
      <c r="P23" s="7">
        <f t="shared" si="8"/>
        <v>0.016296143697347547</v>
      </c>
    </row>
    <row r="24" spans="1:16" ht="14.25">
      <c r="A24" s="12" t="s">
        <v>69</v>
      </c>
      <c r="B24" s="24">
        <f>75*C24</f>
        <v>63300</v>
      </c>
      <c r="C24" s="14">
        <v>844</v>
      </c>
      <c r="D24" s="19">
        <v>8.68</v>
      </c>
      <c r="E24" s="4">
        <f t="shared" si="0"/>
        <v>7325.92</v>
      </c>
      <c r="F24" s="26">
        <f t="shared" si="1"/>
        <v>0.11573333333333334</v>
      </c>
      <c r="G24" s="206">
        <f t="shared" si="2"/>
        <v>0.0077079903598775415</v>
      </c>
      <c r="H24" s="11"/>
      <c r="I24" s="4">
        <f t="shared" si="3"/>
        <v>844</v>
      </c>
      <c r="J24" s="9">
        <f t="shared" si="4"/>
        <v>8.977078699602647</v>
      </c>
      <c r="K24" s="4">
        <f t="shared" si="5"/>
        <v>7576.654422464634</v>
      </c>
      <c r="L24" s="26">
        <f>F24+'3a2 pgs 1-4'!$R$363</f>
        <v>0.11969438266136863</v>
      </c>
      <c r="M24" s="206">
        <f t="shared" si="6"/>
        <v>0.0076997085121485636</v>
      </c>
      <c r="N24" s="11"/>
      <c r="O24" s="17">
        <f t="shared" si="7"/>
        <v>250.734422464634</v>
      </c>
      <c r="P24" s="7">
        <f t="shared" si="8"/>
        <v>0.03422565663624964</v>
      </c>
    </row>
    <row r="25" spans="1:16" ht="14.25">
      <c r="A25" s="12"/>
      <c r="B25" s="25">
        <f>SUM(B17:B24)</f>
        <v>8479176</v>
      </c>
      <c r="C25" s="14"/>
      <c r="D25" s="14"/>
      <c r="E25" s="15"/>
      <c r="F25" s="15"/>
      <c r="G25" s="207"/>
      <c r="H25" s="11"/>
      <c r="I25" s="14"/>
      <c r="J25" s="14"/>
      <c r="K25" s="15"/>
      <c r="L25" s="15"/>
      <c r="M25" s="207"/>
      <c r="N25" s="11"/>
      <c r="O25" s="17"/>
      <c r="P25" s="7"/>
    </row>
    <row r="26" spans="1:16" ht="14.25">
      <c r="A26" s="12"/>
      <c r="B26" s="25"/>
      <c r="C26" s="14"/>
      <c r="D26" s="14"/>
      <c r="E26" s="15"/>
      <c r="F26" s="15"/>
      <c r="G26" s="207"/>
      <c r="H26" s="11"/>
      <c r="I26" s="14"/>
      <c r="J26" s="14"/>
      <c r="K26" s="15"/>
      <c r="L26" s="15"/>
      <c r="M26" s="207"/>
      <c r="N26" s="11"/>
      <c r="O26" s="17"/>
      <c r="P26" s="7"/>
    </row>
    <row r="27" spans="5:16" ht="12.75">
      <c r="E27" s="197">
        <f>SUM(E17:E25)</f>
        <v>950431.9100000001</v>
      </c>
      <c r="F27" s="197"/>
      <c r="G27" s="208">
        <f>SUM(G17:G26)</f>
        <v>1</v>
      </c>
      <c r="H27" s="11"/>
      <c r="I27" s="11"/>
      <c r="J27" s="11"/>
      <c r="K27" s="197">
        <f>SUM(K17:K25)</f>
        <v>984018.344397093</v>
      </c>
      <c r="L27" s="17"/>
      <c r="M27" s="210">
        <f>SUM(M17:M26)</f>
        <v>1.0000000000000002</v>
      </c>
      <c r="O27" s="17">
        <f t="shared" si="7"/>
        <v>33586.434397092904</v>
      </c>
      <c r="P27" s="7">
        <f t="shared" si="8"/>
        <v>0.03533807529367664</v>
      </c>
    </row>
    <row r="28" spans="1:16" ht="14.25">
      <c r="A28" s="22" t="s">
        <v>75</v>
      </c>
      <c r="B28" s="22"/>
      <c r="E28" s="21">
        <v>77670.08</v>
      </c>
      <c r="F28" s="18"/>
      <c r="G28" s="18"/>
      <c r="K28" s="21">
        <f>E28</f>
        <v>77670.08</v>
      </c>
      <c r="L28" s="17"/>
      <c r="M28" s="209"/>
      <c r="O28" s="17"/>
      <c r="P28" s="7"/>
    </row>
    <row r="29" spans="5:16" ht="12.75">
      <c r="E29" s="17">
        <f>SUM(E27:E28)</f>
        <v>1028101.9900000001</v>
      </c>
      <c r="F29" s="17"/>
      <c r="G29" s="17"/>
      <c r="K29" s="17">
        <f>SUM(K27:K28)</f>
        <v>1061688.424397093</v>
      </c>
      <c r="L29" s="17"/>
      <c r="M29" s="17"/>
      <c r="O29" s="17">
        <f>K29-E29</f>
        <v>33586.434397092904</v>
      </c>
      <c r="P29" s="7">
        <f>O29/E29</f>
        <v>0.03266838769283279</v>
      </c>
    </row>
    <row r="30" spans="5:16" ht="12.75">
      <c r="E30" s="17"/>
      <c r="F30" s="17"/>
      <c r="G30" s="17"/>
      <c r="K30" s="17"/>
      <c r="L30" s="17"/>
      <c r="M30" s="17"/>
      <c r="O30" s="17"/>
      <c r="P30" s="7"/>
    </row>
    <row r="32" ht="12.75">
      <c r="A32" t="s">
        <v>70</v>
      </c>
    </row>
    <row r="33" spans="1:16" ht="14.25">
      <c r="A33" s="10" t="s">
        <v>62</v>
      </c>
      <c r="B33" s="10"/>
      <c r="D33" s="20">
        <f>D17</f>
        <v>8.06</v>
      </c>
      <c r="J33" s="23">
        <f>J17</f>
        <v>8.35707869960265</v>
      </c>
      <c r="O33" s="8">
        <f>J33-D33</f>
        <v>0.29707869960264865</v>
      </c>
      <c r="P33" s="7">
        <f>O33/D33</f>
        <v>0.03685839945442291</v>
      </c>
    </row>
    <row r="34" spans="1:16" ht="14.25">
      <c r="A34" s="12" t="s">
        <v>63</v>
      </c>
      <c r="B34" s="12"/>
      <c r="D34" s="20">
        <f aca="true" t="shared" si="9" ref="D34:D40">D18</f>
        <v>8.01</v>
      </c>
      <c r="J34" s="23">
        <f aca="true" t="shared" si="10" ref="J34:J40">J18</f>
        <v>8.200130367745693</v>
      </c>
      <c r="O34" s="8">
        <f aca="true" t="shared" si="11" ref="O34:O40">J34-D34</f>
        <v>0.19013036774569336</v>
      </c>
      <c r="P34" s="7">
        <f aca="true" t="shared" si="12" ref="P34:P40">O34/D34</f>
        <v>0.023736625186728262</v>
      </c>
    </row>
    <row r="35" spans="1:16" ht="14.25">
      <c r="A35" s="12" t="s">
        <v>64</v>
      </c>
      <c r="B35" s="12"/>
      <c r="D35" s="20">
        <f t="shared" si="9"/>
        <v>10.1</v>
      </c>
      <c r="J35" s="23">
        <f t="shared" si="10"/>
        <v>10.511949130115669</v>
      </c>
      <c r="O35" s="8">
        <f t="shared" si="11"/>
        <v>0.41194913011566925</v>
      </c>
      <c r="P35" s="7">
        <f t="shared" si="12"/>
        <v>0.04078704258570983</v>
      </c>
    </row>
    <row r="36" spans="1:16" ht="14.25">
      <c r="A36" s="12" t="s">
        <v>65</v>
      </c>
      <c r="B36" s="12"/>
      <c r="D36" s="20">
        <f t="shared" si="9"/>
        <v>13.11</v>
      </c>
      <c r="J36" s="23">
        <f t="shared" si="10"/>
        <v>13.763573139125821</v>
      </c>
      <c r="O36" s="8">
        <f t="shared" si="11"/>
        <v>0.6535731391258217</v>
      </c>
      <c r="P36" s="7">
        <f t="shared" si="12"/>
        <v>0.049853023579391434</v>
      </c>
    </row>
    <row r="37" spans="1:16" ht="14.25">
      <c r="A37" s="12" t="s">
        <v>66</v>
      </c>
      <c r="B37" s="12"/>
      <c r="D37" s="20">
        <f t="shared" si="9"/>
        <v>8.96</v>
      </c>
      <c r="J37" s="23">
        <f t="shared" si="10"/>
        <v>9.150130367745694</v>
      </c>
      <c r="O37" s="8">
        <f t="shared" si="11"/>
        <v>0.19013036774569336</v>
      </c>
      <c r="P37" s="7">
        <f t="shared" si="12"/>
        <v>0.021219907114474704</v>
      </c>
    </row>
    <row r="38" spans="1:16" ht="14.25">
      <c r="A38" s="12" t="s">
        <v>67</v>
      </c>
      <c r="B38" s="12"/>
      <c r="D38" s="20">
        <f t="shared" si="9"/>
        <v>14.53</v>
      </c>
      <c r="J38" s="23">
        <f t="shared" si="10"/>
        <v>14.827078699602646</v>
      </c>
      <c r="O38" s="8">
        <f t="shared" si="11"/>
        <v>0.2970786996026469</v>
      </c>
      <c r="P38" s="7">
        <f t="shared" si="12"/>
        <v>0.020445884349803642</v>
      </c>
    </row>
    <row r="39" spans="1:16" ht="14.25">
      <c r="A39" s="12" t="s">
        <v>68</v>
      </c>
      <c r="B39" s="12"/>
      <c r="D39" s="20">
        <f t="shared" si="9"/>
        <v>18.23</v>
      </c>
      <c r="J39" s="23">
        <f t="shared" si="10"/>
        <v>18.527078699602647</v>
      </c>
      <c r="O39" s="8">
        <f t="shared" si="11"/>
        <v>0.2970786996026469</v>
      </c>
      <c r="P39" s="7">
        <f t="shared" si="12"/>
        <v>0.016296143697347606</v>
      </c>
    </row>
    <row r="40" spans="1:16" ht="14.25">
      <c r="A40" s="12" t="s">
        <v>69</v>
      </c>
      <c r="B40" s="12"/>
      <c r="D40" s="20">
        <f t="shared" si="9"/>
        <v>8.68</v>
      </c>
      <c r="J40" s="23">
        <f t="shared" si="10"/>
        <v>8.977078699602647</v>
      </c>
      <c r="O40" s="8">
        <f t="shared" si="11"/>
        <v>0.2970786996026469</v>
      </c>
      <c r="P40" s="7">
        <f t="shared" si="12"/>
        <v>0.03422565663624964</v>
      </c>
    </row>
    <row r="41" spans="15:16" ht="12.75">
      <c r="O41" s="8"/>
      <c r="P41" s="7"/>
    </row>
    <row r="42" spans="4:16" ht="12.75">
      <c r="D42" s="20"/>
      <c r="J42" s="8"/>
      <c r="O42" s="8"/>
      <c r="P42" s="7"/>
    </row>
  </sheetData>
  <mergeCells count="8">
    <mergeCell ref="A9:P9"/>
    <mergeCell ref="A10:P10"/>
    <mergeCell ref="C12:G12"/>
    <mergeCell ref="I12:M12"/>
    <mergeCell ref="A4:P4"/>
    <mergeCell ref="A5:P5"/>
    <mergeCell ref="A6:P6"/>
    <mergeCell ref="A8:P8"/>
  </mergeCells>
  <printOptions horizontalCentered="1"/>
  <pageMargins left="0.71" right="0.21" top="1" bottom="1" header="0.5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kentucky power 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charlene</dc:creator>
  <cp:keywords/>
  <dc:description/>
  <cp:lastModifiedBy>peggy</cp:lastModifiedBy>
  <cp:lastPrinted>2007-03-20T16:19:55Z</cp:lastPrinted>
  <dcterms:created xsi:type="dcterms:W3CDTF">2006-12-02T15:53:04Z</dcterms:created>
  <dcterms:modified xsi:type="dcterms:W3CDTF">2007-03-20T16:29:20Z</dcterms:modified>
  <cp:category/>
  <cp:version/>
  <cp:contentType/>
  <cp:contentStatus/>
</cp:coreProperties>
</file>