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835" activeTab="0"/>
  </bookViews>
  <sheets>
    <sheet name="3a2 pg 1-4" sheetId="1" r:id="rId1"/>
    <sheet name="Lighting" sheetId="2" r:id="rId2"/>
  </sheets>
  <definedNames>
    <definedName name="_xlnm.Print_Area" localSheetId="0">'3a2 pg 1-4'!$A$1:$M$255</definedName>
  </definedNames>
  <calcPr fullCalcOnLoad="1"/>
</workbook>
</file>

<file path=xl/sharedStrings.xml><?xml version="1.0" encoding="utf-8"?>
<sst xmlns="http://schemas.openxmlformats.org/spreadsheetml/2006/main" count="305" uniqueCount="110">
  <si>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</si>
  <si>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</si>
  <si>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</si>
  <si>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</si>
  <si>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</si>
  <si>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</si>
  <si>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</si>
  <si>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</si>
  <si>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</si>
  <si>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</si>
  <si>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</si>
  <si>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</si>
  <si>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</si>
  <si>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</si>
  <si>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</si>
  <si>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</si>
  <si>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</si>
  <si>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</si>
  <si>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</si>
  <si>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</si>
  <si>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</si>
  <si>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</si>
  <si>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</si>
  <si>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</si>
  <si>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Schedule 10</t>
  </si>
  <si>
    <t>Total Revenues</t>
  </si>
  <si>
    <t>Environmental Surcharge</t>
  </si>
  <si>
    <t>Rate 1</t>
  </si>
  <si>
    <t>Residential, Farm and Non-Farm Service</t>
  </si>
  <si>
    <t>Rate 10</t>
  </si>
  <si>
    <t>Schedule 11</t>
  </si>
  <si>
    <t>Rate 11</t>
  </si>
  <si>
    <t>Commercial, Small Power &amp; Three-Phase Farm Service</t>
  </si>
  <si>
    <t>Large Power Service Less than 50 kW</t>
  </si>
  <si>
    <t>Street Lighting and Security Lights</t>
  </si>
  <si>
    <t>Total kWh</t>
  </si>
  <si>
    <t>kWh</t>
  </si>
  <si>
    <t>Fuel Adjustment</t>
  </si>
  <si>
    <t>Nolin RECC</t>
  </si>
  <si>
    <t>Residential</t>
  </si>
  <si>
    <t>Schedule 2</t>
  </si>
  <si>
    <t>Rate 2</t>
  </si>
  <si>
    <t>Schedule 2a</t>
  </si>
  <si>
    <t>Rate 2a</t>
  </si>
  <si>
    <t>Builder</t>
  </si>
  <si>
    <t>Schedule 3</t>
  </si>
  <si>
    <t>Rate 3</t>
  </si>
  <si>
    <t>0-2500 kWh</t>
  </si>
  <si>
    <t>2501-15000</t>
  </si>
  <si>
    <t>Schedule 4</t>
  </si>
  <si>
    <t>Industrial</t>
  </si>
  <si>
    <t>Rate 4</t>
  </si>
  <si>
    <t>0-3500 kWh</t>
  </si>
  <si>
    <t>3501-10000 kWh</t>
  </si>
  <si>
    <t>10001-999999 kWh</t>
  </si>
  <si>
    <t>Schedule 4a</t>
  </si>
  <si>
    <t>Rate 4a</t>
  </si>
  <si>
    <t>Industrial 5,000 - 9,999 kW</t>
  </si>
  <si>
    <t>Demand charge</t>
  </si>
  <si>
    <t xml:space="preserve">   Contract</t>
  </si>
  <si>
    <t xml:space="preserve">   Excess Demand</t>
  </si>
  <si>
    <t>Industrial - Over 10,000 kw</t>
  </si>
  <si>
    <t>SL 100 W HPS 6.87</t>
  </si>
  <si>
    <t>DFL 100 W HPS EP 6.02</t>
  </si>
  <si>
    <t>DFL 400W HPS EP 13.55</t>
  </si>
  <si>
    <t>25 FT WP OH 1.98</t>
  </si>
  <si>
    <t>30 FT WP OH 2.29</t>
  </si>
  <si>
    <t>25 FT WP UG 2.77</t>
  </si>
  <si>
    <t>SL CITY WP 100 W 5.58</t>
  </si>
  <si>
    <t>LT 100W UG 9.44</t>
  </si>
  <si>
    <t>SL CITY WP 175W 3.26</t>
  </si>
  <si>
    <t>SL CITY WP 250W 8.20</t>
  </si>
  <si>
    <t>SL 400W HPS 10.64</t>
  </si>
  <si>
    <t>SL CITY WP 400W 9.81</t>
  </si>
  <si>
    <t>DFL 400W UG  14.67</t>
  </si>
  <si>
    <t>DFL 250 W HPS EP 10.13</t>
  </si>
  <si>
    <t>SL WP 250W HPS 8.20</t>
  </si>
  <si>
    <t>TEMP MTR POLES</t>
  </si>
  <si>
    <t>30 FGP UG 8.56</t>
  </si>
  <si>
    <t>30 FT WP UG 3.08</t>
  </si>
  <si>
    <t>SL ORN A-POLE 15.31</t>
  </si>
  <si>
    <t>SL ORN-A-POLE 17.26</t>
  </si>
  <si>
    <t>SL ORN UG 400W 20.30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</si>
  <si>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</si>
  <si>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</si>
  <si>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</si>
  <si>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</si>
  <si>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</si>
  <si>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</si>
  <si>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</si>
  <si>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</si>
  <si>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</si>
  <si>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</si>
  <si>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</si>
  <si>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</si>
  <si>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</si>
  <si>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</si>
  <si>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</si>
  <si>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Present</t>
  </si>
  <si>
    <t>Percent</t>
  </si>
  <si>
    <t>Revenue</t>
  </si>
  <si>
    <t>Request 3a 2</t>
  </si>
  <si>
    <t>Attachment</t>
  </si>
  <si>
    <t>% of</t>
  </si>
  <si>
    <t>Total</t>
  </si>
  <si>
    <t>Page 5 of 5</t>
  </si>
  <si>
    <t>Page 1 of 5</t>
  </si>
  <si>
    <t>Page 2 of 5</t>
  </si>
  <si>
    <t>Page 3 of 5</t>
  </si>
  <si>
    <t>Page 4 of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</si>
</sst>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</numFmts>
  <fonts count="14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P-TIMES"/>
      <family val="0"/>
    </font>
    <font>
      <b/>
      <sz val="10"/>
      <name val="Arial"/>
      <family val="2"/>
    </font>
    <font>
      <b/>
      <sz val="11"/>
      <color indexed="8"/>
      <name val="P-TIMES"/>
      <family val="0"/>
    </font>
    <font>
      <b/>
      <sz val="11"/>
      <name val="Arial"/>
      <family val="0"/>
    </font>
    <font>
      <b/>
      <i/>
      <sz val="11"/>
      <color indexed="8"/>
      <name val="P-TIMES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/>
      <protection/>
    </xf>
    <xf numFmtId="172" fontId="1" fillId="0" borderId="8" xfId="15" applyNumberFormat="1" applyFont="1" applyFill="1" applyBorder="1" applyAlignment="1" applyProtection="1">
      <alignment/>
      <protection/>
    </xf>
    <xf numFmtId="172" fontId="1" fillId="0" borderId="9" xfId="15" applyNumberFormat="1" applyFont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1" applyNumberForma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5" fontId="1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0" fontId="0" fillId="0" borderId="14" xfId="21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0" fontId="0" fillId="0" borderId="0" xfId="21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10" fontId="13" fillId="0" borderId="0" xfId="21" applyNumberFormat="1" applyFont="1" applyAlignment="1">
      <alignment/>
    </xf>
    <xf numFmtId="10" fontId="13" fillId="0" borderId="0" xfId="21" applyNumberFormat="1" applyFont="1" applyAlignment="1">
      <alignment/>
    </xf>
    <xf numFmtId="0" fontId="0" fillId="0" borderId="0" xfId="0" applyAlignment="1">
      <alignment vertical="top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8"/>
  <sheetViews>
    <sheetView tabSelected="1" view="pageBreakPreview" zoomScale="60" workbookViewId="0" topLeftCell="A1">
      <selection activeCell="M43" sqref="M43"/>
    </sheetView>
  </sheetViews>
  <sheetFormatPr defaultColWidth="9.140625" defaultRowHeight="12.75"/>
  <cols>
    <col min="1" max="1" width="27.00390625" style="0" bestFit="1" customWidth="1"/>
    <col min="2" max="2" width="15.00390625" style="0" bestFit="1" customWidth="1"/>
    <col min="3" max="3" width="11.28125" style="0" bestFit="1" customWidth="1"/>
    <col min="4" max="4" width="15.140625" style="0" bestFit="1" customWidth="1"/>
    <col min="5" max="5" width="3.28125" style="0" customWidth="1"/>
    <col min="6" max="6" width="15.140625" style="0" bestFit="1" customWidth="1"/>
    <col min="7" max="7" width="11.28125" style="0" bestFit="1" customWidth="1"/>
    <col min="8" max="8" width="14.7109375" style="0" bestFit="1" customWidth="1"/>
    <col min="9" max="9" width="2.8515625" style="0" customWidth="1"/>
    <col min="10" max="10" width="12.421875" style="0" bestFit="1" customWidth="1"/>
    <col min="11" max="11" width="12.7109375" style="0" bestFit="1" customWidth="1"/>
    <col min="12" max="13" width="12.57421875" style="0" customWidth="1"/>
    <col min="14" max="14" width="8.7109375" style="0" customWidth="1"/>
    <col min="15" max="15" width="13.28125" style="0" hidden="1" customWidth="1"/>
    <col min="16" max="16" width="12.7109375" style="0" hidden="1" customWidth="1"/>
    <col min="17" max="17" width="11.28125" style="0" hidden="1" customWidth="1"/>
    <col min="18" max="19" width="8.7109375" style="0" hidden="1" customWidth="1"/>
    <col min="20" max="16384" width="8.7109375" style="0" customWidth="1"/>
  </cols>
  <sheetData>
    <row r="1" spans="1:13" ht="14.25">
      <c r="A1" s="36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 t="s">
        <v>101</v>
      </c>
    </row>
    <row r="2" spans="1:13" ht="14.25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 t="s">
        <v>102</v>
      </c>
    </row>
    <row r="3" spans="1:13" ht="14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 t="s">
        <v>106</v>
      </c>
    </row>
    <row r="4" spans="1:16" ht="15">
      <c r="A4" s="95" t="s">
        <v>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80"/>
      <c r="M4" s="80"/>
      <c r="O4" t="s">
        <v>83</v>
      </c>
      <c r="P4">
        <v>1</v>
      </c>
    </row>
    <row r="5" spans="1:16" ht="14.25">
      <c r="A5" s="91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79"/>
      <c r="M5" s="79"/>
      <c r="O5" t="s">
        <v>84</v>
      </c>
      <c r="P5">
        <v>1</v>
      </c>
    </row>
    <row r="6" spans="1:13" ht="14.25">
      <c r="A6" s="91" t="s">
        <v>16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79"/>
      <c r="M6" s="79"/>
    </row>
    <row r="7" spans="1:4" ht="14.25">
      <c r="A7" s="1"/>
      <c r="B7" s="1"/>
      <c r="C7" s="1"/>
      <c r="D7" s="1"/>
    </row>
    <row r="8" spans="1:13" ht="14.25">
      <c r="A8" s="91" t="s">
        <v>23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79"/>
      <c r="M8" s="79"/>
    </row>
    <row r="9" spans="1:13" ht="15" thickBot="1">
      <c r="A9" s="91" t="s">
        <v>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79"/>
      <c r="M9" s="79"/>
    </row>
    <row r="10" spans="1:13" ht="15">
      <c r="A10" s="91" t="s">
        <v>27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83" t="s">
        <v>98</v>
      </c>
      <c r="M10" s="84" t="s">
        <v>1</v>
      </c>
    </row>
    <row r="11" spans="1:17" ht="15">
      <c r="A11" s="1"/>
      <c r="B11" s="1"/>
      <c r="C11" s="1"/>
      <c r="D11" s="1"/>
      <c r="L11" s="87" t="s">
        <v>99</v>
      </c>
      <c r="M11" s="88" t="s">
        <v>99</v>
      </c>
      <c r="O11" t="s">
        <v>94</v>
      </c>
      <c r="P11" t="s">
        <v>94</v>
      </c>
      <c r="Q11" t="s">
        <v>94</v>
      </c>
    </row>
    <row r="12" spans="2:17" ht="15.75" thickBot="1">
      <c r="B12" s="92" t="s">
        <v>0</v>
      </c>
      <c r="C12" s="93"/>
      <c r="D12" s="94"/>
      <c r="F12" s="92" t="s">
        <v>1</v>
      </c>
      <c r="G12" s="93"/>
      <c r="H12" s="94"/>
      <c r="J12" s="17" t="s">
        <v>2</v>
      </c>
      <c r="K12" s="82" t="s">
        <v>3</v>
      </c>
      <c r="L12" s="85" t="s">
        <v>100</v>
      </c>
      <c r="M12" s="86" t="s">
        <v>100</v>
      </c>
      <c r="O12" t="s">
        <v>91</v>
      </c>
      <c r="P12" t="s">
        <v>92</v>
      </c>
      <c r="Q12" t="s">
        <v>93</v>
      </c>
    </row>
    <row r="13" spans="1:8" ht="14.25">
      <c r="A13" s="2"/>
      <c r="B13" s="19"/>
      <c r="C13" s="20"/>
      <c r="D13" s="21"/>
      <c r="F13" s="19"/>
      <c r="G13" s="20"/>
      <c r="H13" s="21"/>
    </row>
    <row r="14" spans="1:8" ht="14.25">
      <c r="A14" s="2"/>
      <c r="B14" s="6" t="s">
        <v>4</v>
      </c>
      <c r="C14" s="7" t="s">
        <v>5</v>
      </c>
      <c r="D14" s="7" t="s">
        <v>6</v>
      </c>
      <c r="F14" s="6" t="s">
        <v>4</v>
      </c>
      <c r="G14" s="7"/>
      <c r="H14" s="7" t="s">
        <v>6</v>
      </c>
    </row>
    <row r="15" spans="1:8" ht="14.25">
      <c r="A15" s="8"/>
      <c r="B15" s="9" t="s">
        <v>7</v>
      </c>
      <c r="C15" s="10" t="s">
        <v>8</v>
      </c>
      <c r="D15" s="7" t="s">
        <v>9</v>
      </c>
      <c r="F15" s="9" t="s">
        <v>7</v>
      </c>
      <c r="G15" s="10" t="s">
        <v>8</v>
      </c>
      <c r="H15" s="7" t="s">
        <v>9</v>
      </c>
    </row>
    <row r="17" spans="1:8" ht="14.25">
      <c r="A17" s="2"/>
      <c r="B17" s="11"/>
      <c r="C17" s="2"/>
      <c r="D17" s="12"/>
      <c r="F17" s="11"/>
      <c r="G17" s="2"/>
      <c r="H17" s="2"/>
    </row>
    <row r="18" spans="1:17" ht="14.25">
      <c r="A18" s="2" t="s">
        <v>17</v>
      </c>
      <c r="B18" s="11">
        <v>339972</v>
      </c>
      <c r="C18" s="12">
        <v>5</v>
      </c>
      <c r="D18" s="13">
        <f>B18*C18</f>
        <v>1699860</v>
      </c>
      <c r="F18" s="11">
        <f>B18</f>
        <v>339972</v>
      </c>
      <c r="G18" s="12">
        <f>C18</f>
        <v>5</v>
      </c>
      <c r="H18" s="13">
        <f>G18*F18</f>
        <v>1699860</v>
      </c>
      <c r="J18" s="26">
        <f>+H18-D18</f>
        <v>0</v>
      </c>
      <c r="K18" s="27">
        <f aca="true" t="shared" si="0" ref="K18:K25">J18/D18</f>
        <v>0</v>
      </c>
      <c r="L18" s="27">
        <f>+D18/D$22</f>
        <v>0.0603303102637353</v>
      </c>
      <c r="M18" s="27">
        <f>+H18/H$22</f>
        <v>0.05708994644514559</v>
      </c>
      <c r="Q18" s="26">
        <f>+J18</f>
        <v>0</v>
      </c>
    </row>
    <row r="19" spans="1:13" ht="14.25">
      <c r="A19" s="2"/>
      <c r="B19" s="11"/>
      <c r="C19" s="12"/>
      <c r="D19" s="12"/>
      <c r="F19" s="11"/>
      <c r="G19" s="12"/>
      <c r="H19" s="2"/>
      <c r="J19" s="26">
        <f aca="true" t="shared" si="1" ref="J19:J25">+H19-D19</f>
        <v>0</v>
      </c>
      <c r="K19" s="27" t="e">
        <f t="shared" si="0"/>
        <v>#DIV/0!</v>
      </c>
      <c r="L19" s="27"/>
      <c r="M19" s="27"/>
    </row>
    <row r="20" spans="1:16" ht="14.25">
      <c r="A20" s="2" t="s">
        <v>10</v>
      </c>
      <c r="B20" s="11">
        <v>422197846</v>
      </c>
      <c r="C20" s="14">
        <v>0.06271</v>
      </c>
      <c r="D20" s="39">
        <f>B20*C20</f>
        <v>26476026.92266</v>
      </c>
      <c r="F20" s="11">
        <f>B20</f>
        <v>422197846</v>
      </c>
      <c r="G20" s="23">
        <f>+C20+O$268</f>
        <v>0.06649787571734384</v>
      </c>
      <c r="H20" s="39">
        <f>F20*G20</f>
        <v>28075259.89143827</v>
      </c>
      <c r="J20" s="26">
        <f t="shared" si="1"/>
        <v>1599232.9687782712</v>
      </c>
      <c r="K20" s="27">
        <f t="shared" si="0"/>
        <v>0.06040305720529155</v>
      </c>
      <c r="L20" s="27">
        <f>+D20/D$22</f>
        <v>0.9396696897362647</v>
      </c>
      <c r="M20" s="27">
        <f>+H20/H$22</f>
        <v>0.9429100535548545</v>
      </c>
      <c r="P20" s="26">
        <f>+J20</f>
        <v>1599232.9687782712</v>
      </c>
    </row>
    <row r="21" spans="1:13" ht="14.25">
      <c r="A21" s="2"/>
      <c r="B21" s="11"/>
      <c r="C21" s="14"/>
      <c r="D21" s="11"/>
      <c r="F21" s="11"/>
      <c r="G21" s="14"/>
      <c r="H21" s="11"/>
      <c r="J21" s="26">
        <f t="shared" si="1"/>
        <v>0</v>
      </c>
      <c r="K21" s="27" t="e">
        <f t="shared" si="0"/>
        <v>#DIV/0!</v>
      </c>
      <c r="L21" s="27"/>
      <c r="M21" s="27"/>
    </row>
    <row r="22" spans="1:13" ht="14.25">
      <c r="A22" s="2" t="s">
        <v>11</v>
      </c>
      <c r="B22" s="11"/>
      <c r="C22" s="2"/>
      <c r="D22" s="24">
        <f>SUM(D18:D20)</f>
        <v>28175886.92266</v>
      </c>
      <c r="F22" s="11"/>
      <c r="G22" s="2"/>
      <c r="H22" s="25">
        <f>SUM(H18:H21)</f>
        <v>29775119.89143827</v>
      </c>
      <c r="J22" s="26">
        <f t="shared" si="1"/>
        <v>1599232.9687782712</v>
      </c>
      <c r="K22" s="27">
        <f t="shared" si="0"/>
        <v>0.05675892202321816</v>
      </c>
      <c r="L22" s="89">
        <f>L20+L18</f>
        <v>1</v>
      </c>
      <c r="M22" s="89">
        <f>M20+M18</f>
        <v>1</v>
      </c>
    </row>
    <row r="23" spans="1:13" ht="14.25">
      <c r="A23" s="2"/>
      <c r="B23" s="11"/>
      <c r="C23" s="14"/>
      <c r="D23" s="2"/>
      <c r="F23" s="11"/>
      <c r="G23" s="14"/>
      <c r="H23" s="2"/>
      <c r="J23" s="26">
        <f t="shared" si="1"/>
        <v>0</v>
      </c>
      <c r="K23" s="27" t="e">
        <f t="shared" si="0"/>
        <v>#DIV/0!</v>
      </c>
      <c r="L23" s="27"/>
      <c r="M23" s="27"/>
    </row>
    <row r="24" spans="1:13" ht="14.25">
      <c r="A24" s="2" t="s">
        <v>12</v>
      </c>
      <c r="B24" s="11"/>
      <c r="C24" s="14"/>
      <c r="D24" s="43">
        <v>3003220</v>
      </c>
      <c r="F24" s="11"/>
      <c r="G24" s="14"/>
      <c r="H24" s="11">
        <f>D24</f>
        <v>3003220</v>
      </c>
      <c r="J24" s="26">
        <f t="shared" si="1"/>
        <v>0</v>
      </c>
      <c r="K24" s="27">
        <f t="shared" si="0"/>
        <v>0</v>
      </c>
      <c r="L24" s="27"/>
      <c r="M24" s="27"/>
    </row>
    <row r="25" spans="1:13" ht="14.25">
      <c r="A25" s="2" t="s">
        <v>13</v>
      </c>
      <c r="B25" s="11"/>
      <c r="C25" s="14"/>
      <c r="D25" s="44">
        <v>2184228</v>
      </c>
      <c r="F25" s="11"/>
      <c r="G25" s="14"/>
      <c r="H25" s="15">
        <f>D25</f>
        <v>2184228</v>
      </c>
      <c r="J25" s="26">
        <f t="shared" si="1"/>
        <v>0</v>
      </c>
      <c r="K25" s="27">
        <f t="shared" si="0"/>
        <v>0</v>
      </c>
      <c r="L25" s="27"/>
      <c r="M25" s="27"/>
    </row>
    <row r="26" spans="1:8" ht="14.25">
      <c r="A26" s="2"/>
      <c r="B26" s="11"/>
      <c r="C26" s="2"/>
      <c r="D26" s="2"/>
      <c r="F26" s="11"/>
      <c r="G26" s="2"/>
      <c r="H26" s="2"/>
    </row>
    <row r="27" spans="1:13" ht="15" thickBot="1">
      <c r="A27" s="2" t="s">
        <v>14</v>
      </c>
      <c r="B27" s="11"/>
      <c r="C27" s="2"/>
      <c r="D27" s="16">
        <f>SUM(D22:D25)</f>
        <v>33363334.92266</v>
      </c>
      <c r="F27" s="11"/>
      <c r="G27" s="2"/>
      <c r="H27" s="16">
        <f>SUM(H22:H25)</f>
        <v>34962567.891438276</v>
      </c>
      <c r="J27" s="26">
        <f>H27-D27</f>
        <v>1599232.968778275</v>
      </c>
      <c r="K27" s="27">
        <f>J27/D27</f>
        <v>0.047933846316187474</v>
      </c>
      <c r="L27" s="27"/>
      <c r="M27" s="27"/>
    </row>
    <row r="28" spans="1:4" ht="15" thickTop="1">
      <c r="A28" s="2"/>
      <c r="B28" s="2"/>
      <c r="C28" s="2"/>
      <c r="D28" s="2"/>
    </row>
    <row r="29" spans="1:13" ht="14.25">
      <c r="A29" s="2" t="s">
        <v>15</v>
      </c>
      <c r="D29" s="28">
        <f>D27/B18</f>
        <v>98.1355374050216</v>
      </c>
      <c r="H29" s="28">
        <f>H27/F18</f>
        <v>102.83955117315037</v>
      </c>
      <c r="J29" s="28">
        <f>H29-D29</f>
        <v>4.704013768128775</v>
      </c>
      <c r="K29" s="27">
        <f>J29/D29</f>
        <v>0.047933846316187495</v>
      </c>
      <c r="L29" s="27"/>
      <c r="M29" s="27"/>
    </row>
    <row r="30" spans="1:13" ht="14.25">
      <c r="A30" s="2"/>
      <c r="D30" s="28"/>
      <c r="H30" s="28"/>
      <c r="J30" s="28"/>
      <c r="K30" s="27"/>
      <c r="L30" s="27"/>
      <c r="M30" s="27"/>
    </row>
    <row r="31" spans="1:13" ht="15">
      <c r="A31" s="95" t="str">
        <f>A4</f>
        <v>Nolin RECC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80"/>
      <c r="M31" s="80"/>
    </row>
    <row r="32" spans="1:13" ht="14.25">
      <c r="A32" s="91" t="s">
        <v>18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79"/>
      <c r="M32" s="79"/>
    </row>
    <row r="33" spans="1:13" ht="14.25">
      <c r="A33" s="91" t="s">
        <v>16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79"/>
      <c r="M33" s="79"/>
    </row>
    <row r="34" spans="1:4" ht="14.25">
      <c r="A34" s="1"/>
      <c r="B34" s="1"/>
      <c r="C34" s="1"/>
      <c r="D34" s="1"/>
    </row>
    <row r="35" spans="1:13" ht="14.25">
      <c r="A35" s="91" t="s">
        <v>40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79"/>
      <c r="M35" s="79"/>
    </row>
    <row r="36" spans="1:13" ht="14.25">
      <c r="A36" s="91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79"/>
      <c r="M36" s="79"/>
    </row>
    <row r="37" spans="1:13" ht="14.25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79"/>
      <c r="M37" s="79"/>
    </row>
    <row r="38" spans="1:4" ht="14.25">
      <c r="A38" s="1"/>
      <c r="B38" s="1"/>
      <c r="C38" s="1"/>
      <c r="D38" s="1"/>
    </row>
    <row r="39" spans="2:13" ht="14.25">
      <c r="B39" s="92" t="s">
        <v>0</v>
      </c>
      <c r="C39" s="93"/>
      <c r="D39" s="94"/>
      <c r="F39" s="92" t="s">
        <v>1</v>
      </c>
      <c r="G39" s="93"/>
      <c r="H39" s="94"/>
      <c r="J39" s="17" t="s">
        <v>2</v>
      </c>
      <c r="K39" s="18" t="s">
        <v>3</v>
      </c>
      <c r="L39" s="81"/>
      <c r="M39" s="81"/>
    </row>
    <row r="40" spans="1:8" ht="14.25">
      <c r="A40" s="2"/>
      <c r="B40" s="19"/>
      <c r="C40" s="20"/>
      <c r="D40" s="21"/>
      <c r="F40" s="19"/>
      <c r="G40" s="20"/>
      <c r="H40" s="21"/>
    </row>
    <row r="41" spans="1:8" ht="14.25">
      <c r="A41" s="2"/>
      <c r="B41" s="6" t="s">
        <v>4</v>
      </c>
      <c r="C41" s="7" t="s">
        <v>5</v>
      </c>
      <c r="D41" s="7" t="s">
        <v>6</v>
      </c>
      <c r="F41" s="6" t="s">
        <v>4</v>
      </c>
      <c r="G41" s="7"/>
      <c r="H41" s="7" t="s">
        <v>6</v>
      </c>
    </row>
    <row r="42" spans="1:8" ht="14.25">
      <c r="A42" s="8"/>
      <c r="B42" s="9" t="s">
        <v>7</v>
      </c>
      <c r="C42" s="10" t="s">
        <v>8</v>
      </c>
      <c r="D42" s="7" t="s">
        <v>9</v>
      </c>
      <c r="F42" s="9" t="s">
        <v>7</v>
      </c>
      <c r="G42" s="10" t="s">
        <v>8</v>
      </c>
      <c r="H42" s="7" t="s">
        <v>9</v>
      </c>
    </row>
    <row r="44" spans="1:8" ht="14.25">
      <c r="A44" s="2"/>
      <c r="B44" s="11"/>
      <c r="C44" s="2"/>
      <c r="D44" s="12"/>
      <c r="F44" s="11"/>
      <c r="G44" s="2"/>
      <c r="H44" s="2"/>
    </row>
    <row r="45" spans="1:17" ht="14.25">
      <c r="A45" s="2" t="s">
        <v>17</v>
      </c>
      <c r="B45" s="11">
        <v>15863</v>
      </c>
      <c r="C45" s="12">
        <v>5</v>
      </c>
      <c r="D45" s="13">
        <f>B45*C45</f>
        <v>79315</v>
      </c>
      <c r="F45" s="11">
        <f>B45</f>
        <v>15863</v>
      </c>
      <c r="G45" s="12">
        <f>C45</f>
        <v>5</v>
      </c>
      <c r="H45" s="13">
        <f>G45*F45</f>
        <v>79315</v>
      </c>
      <c r="J45" s="26">
        <f>+H45-D45</f>
        <v>0</v>
      </c>
      <c r="K45" s="27">
        <f aca="true" t="shared" si="2" ref="K45:K52">J45/D45</f>
        <v>0</v>
      </c>
      <c r="L45" s="27">
        <f>+D45/D$49</f>
        <v>0.04267679593944445</v>
      </c>
      <c r="M45" s="27">
        <f>+H45/H$49</f>
        <v>0.04057059743799475</v>
      </c>
      <c r="Q45" s="26">
        <f>+J45</f>
        <v>0</v>
      </c>
    </row>
    <row r="46" spans="1:13" ht="15">
      <c r="A46" s="29"/>
      <c r="B46" s="11"/>
      <c r="C46" s="12"/>
      <c r="D46" s="12"/>
      <c r="F46" s="11"/>
      <c r="G46" s="12"/>
      <c r="H46" s="2"/>
      <c r="J46" s="26">
        <f aca="true" t="shared" si="3" ref="J46:J52">+H46-D46</f>
        <v>0</v>
      </c>
      <c r="K46" s="27" t="e">
        <f t="shared" si="2"/>
        <v>#DIV/0!</v>
      </c>
      <c r="L46" s="27"/>
      <c r="M46" s="27"/>
    </row>
    <row r="47" spans="1:16" ht="14.25">
      <c r="A47" s="2" t="s">
        <v>10</v>
      </c>
      <c r="B47" s="11">
        <v>25471569</v>
      </c>
      <c r="C47" s="14">
        <v>0.06985</v>
      </c>
      <c r="D47" s="39">
        <f>C47*B47</f>
        <v>1779189.0946499999</v>
      </c>
      <c r="F47" s="11">
        <f>B47</f>
        <v>25471569</v>
      </c>
      <c r="G47" s="23">
        <f>+C47+O$268</f>
        <v>0.07363787571734384</v>
      </c>
      <c r="H47" s="22">
        <f>G47*F47</f>
        <v>1875672.2323477482</v>
      </c>
      <c r="J47" s="26">
        <f t="shared" si="3"/>
        <v>96483.13769774837</v>
      </c>
      <c r="K47" s="27">
        <f t="shared" si="2"/>
        <v>0.0542287146362756</v>
      </c>
      <c r="L47" s="27">
        <f>+D47/D$49</f>
        <v>0.9573232040605556</v>
      </c>
      <c r="M47" s="27">
        <f>+H47/H$49</f>
        <v>0.9594294025620053</v>
      </c>
      <c r="P47" s="26">
        <f>+J47</f>
        <v>96483.13769774837</v>
      </c>
    </row>
    <row r="48" spans="1:13" ht="14.25">
      <c r="A48" s="2"/>
      <c r="B48" s="11"/>
      <c r="C48" s="14"/>
      <c r="D48" s="11"/>
      <c r="F48" s="11"/>
      <c r="G48" s="14"/>
      <c r="H48" s="11"/>
      <c r="J48" s="26">
        <f t="shared" si="3"/>
        <v>0</v>
      </c>
      <c r="K48" s="27" t="e">
        <f t="shared" si="2"/>
        <v>#DIV/0!</v>
      </c>
      <c r="L48" s="27"/>
      <c r="M48" s="27"/>
    </row>
    <row r="49" spans="1:13" ht="14.25">
      <c r="A49" s="2" t="s">
        <v>11</v>
      </c>
      <c r="B49" s="11"/>
      <c r="C49" s="2"/>
      <c r="D49" s="24">
        <f>SUM(D45:D47)</f>
        <v>1858504.0946499999</v>
      </c>
      <c r="F49" s="11"/>
      <c r="G49" s="2"/>
      <c r="H49" s="25">
        <f>H45+H47</f>
        <v>1954987.2323477482</v>
      </c>
      <c r="J49" s="26">
        <f t="shared" si="3"/>
        <v>96483.13769774837</v>
      </c>
      <c r="K49" s="27">
        <f t="shared" si="2"/>
        <v>0.0519144068476849</v>
      </c>
      <c r="L49" s="89">
        <f>L47+L45</f>
        <v>1</v>
      </c>
      <c r="M49" s="89">
        <f>M47+M45</f>
        <v>1</v>
      </c>
    </row>
    <row r="50" spans="1:13" ht="14.25">
      <c r="A50" s="2"/>
      <c r="B50" s="11"/>
      <c r="C50" s="14"/>
      <c r="D50" s="2"/>
      <c r="F50" s="11"/>
      <c r="G50" s="14"/>
      <c r="H50" s="2"/>
      <c r="J50" s="26">
        <f t="shared" si="3"/>
        <v>0</v>
      </c>
      <c r="K50" s="27" t="e">
        <f t="shared" si="2"/>
        <v>#DIV/0!</v>
      </c>
      <c r="L50" s="27"/>
      <c r="M50" s="27"/>
    </row>
    <row r="51" spans="1:13" ht="14.25">
      <c r="A51" s="2" t="s">
        <v>12</v>
      </c>
      <c r="B51" s="11"/>
      <c r="C51" s="14"/>
      <c r="D51" s="11">
        <v>177025</v>
      </c>
      <c r="F51" s="11"/>
      <c r="G51" s="14"/>
      <c r="H51" s="11">
        <f>D51</f>
        <v>177025</v>
      </c>
      <c r="J51" s="26">
        <f t="shared" si="3"/>
        <v>0</v>
      </c>
      <c r="K51" s="27">
        <f t="shared" si="2"/>
        <v>0</v>
      </c>
      <c r="L51" s="27"/>
      <c r="M51" s="27"/>
    </row>
    <row r="52" spans="1:13" ht="14.25">
      <c r="A52" s="2" t="s">
        <v>13</v>
      </c>
      <c r="B52" s="11"/>
      <c r="C52" s="14"/>
      <c r="D52" s="44">
        <v>151587</v>
      </c>
      <c r="F52" s="11"/>
      <c r="G52" s="14"/>
      <c r="H52" s="15">
        <f>D52</f>
        <v>151587</v>
      </c>
      <c r="J52" s="26">
        <f t="shared" si="3"/>
        <v>0</v>
      </c>
      <c r="K52" s="27">
        <f t="shared" si="2"/>
        <v>0</v>
      </c>
      <c r="L52" s="27"/>
      <c r="M52" s="27"/>
    </row>
    <row r="53" spans="1:8" ht="14.25">
      <c r="A53" s="2"/>
      <c r="B53" s="11"/>
      <c r="C53" s="2"/>
      <c r="D53" s="2"/>
      <c r="F53" s="11"/>
      <c r="G53" s="2"/>
      <c r="H53" s="2"/>
    </row>
    <row r="54" spans="1:13" ht="15" thickBot="1">
      <c r="A54" s="2" t="s">
        <v>14</v>
      </c>
      <c r="B54" s="11"/>
      <c r="C54" s="2"/>
      <c r="D54" s="16">
        <f>SUM(D49:D52)</f>
        <v>2187116.09465</v>
      </c>
      <c r="F54" s="11"/>
      <c r="G54" s="2"/>
      <c r="H54" s="16">
        <f>SUM(H49:H52)</f>
        <v>2283599.2323477482</v>
      </c>
      <c r="J54" s="26">
        <f>H54-D54</f>
        <v>96483.13769774837</v>
      </c>
      <c r="K54" s="27">
        <f>J54/D54</f>
        <v>0.04411431927813982</v>
      </c>
      <c r="L54" s="27"/>
      <c r="M54" s="27"/>
    </row>
    <row r="55" spans="1:4" ht="15" thickTop="1">
      <c r="A55" s="2"/>
      <c r="B55" s="2"/>
      <c r="C55" s="2"/>
      <c r="D55" s="2"/>
    </row>
    <row r="56" spans="1:13" ht="14.25">
      <c r="A56" s="2" t="s">
        <v>15</v>
      </c>
      <c r="D56" s="28">
        <f>D54/B45</f>
        <v>137.87531328563324</v>
      </c>
      <c r="H56" s="28">
        <f>H54/F45</f>
        <v>143.9575888764892</v>
      </c>
      <c r="J56" s="28">
        <f>H56-D56</f>
        <v>6.082275590855971</v>
      </c>
      <c r="K56" s="27">
        <f>J56/D56</f>
        <v>0.044114319278139774</v>
      </c>
      <c r="L56" s="27"/>
      <c r="M56" s="27"/>
    </row>
    <row r="57" spans="1:13" ht="14.25">
      <c r="A57" s="2"/>
      <c r="D57" s="28"/>
      <c r="H57" s="28"/>
      <c r="J57" s="28"/>
      <c r="K57" s="27"/>
      <c r="L57" s="27"/>
      <c r="M57" s="27"/>
    </row>
    <row r="58" spans="1:13" ht="15">
      <c r="A58" s="95" t="str">
        <f>A4</f>
        <v>Nolin RECC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80"/>
      <c r="M58" s="80"/>
    </row>
    <row r="59" spans="1:13" ht="14.25">
      <c r="A59" s="91" t="s">
        <v>18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79"/>
      <c r="M59" s="79"/>
    </row>
    <row r="60" spans="1:13" ht="14.25">
      <c r="A60" s="91" t="str">
        <f>A6</f>
        <v>for the 12 months ended September 30, 2006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79"/>
      <c r="M60" s="79"/>
    </row>
    <row r="61" spans="1:4" ht="14.25">
      <c r="A61" s="1"/>
      <c r="B61" s="1"/>
      <c r="C61" s="1"/>
      <c r="D61" s="1"/>
    </row>
    <row r="62" spans="1:13" ht="14.25">
      <c r="A62" s="91" t="s">
        <v>42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79"/>
      <c r="M62" s="79"/>
    </row>
    <row r="63" spans="1:13" ht="14.25">
      <c r="A63" s="91" t="s">
        <v>44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79"/>
      <c r="M63" s="79"/>
    </row>
    <row r="64" spans="1:13" ht="14.25">
      <c r="A64" s="91" t="s">
        <v>43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79"/>
      <c r="M64" s="79"/>
    </row>
    <row r="65" spans="1:4" ht="14.25">
      <c r="A65" s="1"/>
      <c r="B65" s="1"/>
      <c r="C65" s="1"/>
      <c r="D65" s="1"/>
    </row>
    <row r="66" spans="2:13" ht="14.25">
      <c r="B66" s="92" t="s">
        <v>0</v>
      </c>
      <c r="C66" s="93"/>
      <c r="D66" s="94"/>
      <c r="F66" s="92" t="s">
        <v>1</v>
      </c>
      <c r="G66" s="93"/>
      <c r="H66" s="94"/>
      <c r="J66" s="17" t="s">
        <v>2</v>
      </c>
      <c r="K66" s="18" t="s">
        <v>3</v>
      </c>
      <c r="L66" s="81"/>
      <c r="M66" s="81"/>
    </row>
    <row r="67" spans="1:8" ht="14.25">
      <c r="A67" s="2"/>
      <c r="B67" s="3"/>
      <c r="C67" s="4"/>
      <c r="D67" s="5"/>
      <c r="F67" s="3"/>
      <c r="G67" s="4"/>
      <c r="H67" s="5"/>
    </row>
    <row r="68" spans="1:8" ht="14.25">
      <c r="A68" s="2"/>
      <c r="B68" s="6" t="s">
        <v>4</v>
      </c>
      <c r="C68" s="7" t="s">
        <v>5</v>
      </c>
      <c r="D68" s="7" t="s">
        <v>6</v>
      </c>
      <c r="F68" s="6" t="s">
        <v>4</v>
      </c>
      <c r="G68" s="7"/>
      <c r="H68" s="7" t="s">
        <v>6</v>
      </c>
    </row>
    <row r="69" spans="1:8" ht="14.25">
      <c r="A69" s="8"/>
      <c r="B69" s="9" t="s">
        <v>7</v>
      </c>
      <c r="C69" s="10" t="s">
        <v>8</v>
      </c>
      <c r="D69" s="7" t="s">
        <v>9</v>
      </c>
      <c r="F69" s="9" t="s">
        <v>7</v>
      </c>
      <c r="G69" s="10" t="s">
        <v>8</v>
      </c>
      <c r="H69" s="7" t="s">
        <v>9</v>
      </c>
    </row>
    <row r="71" spans="1:8" ht="14.25">
      <c r="A71" s="2"/>
      <c r="B71" s="11"/>
      <c r="C71" s="2"/>
      <c r="D71" s="2"/>
      <c r="F71" s="11"/>
      <c r="G71" s="2"/>
      <c r="H71" s="2"/>
    </row>
    <row r="72" spans="1:17" ht="14.25">
      <c r="A72" s="2" t="s">
        <v>17</v>
      </c>
      <c r="B72" s="11">
        <v>4715</v>
      </c>
      <c r="C72" s="12">
        <v>5</v>
      </c>
      <c r="D72" s="13">
        <f>B72*C72</f>
        <v>23575</v>
      </c>
      <c r="F72" s="11">
        <f>B72</f>
        <v>4715</v>
      </c>
      <c r="G72" s="12">
        <f>C72</f>
        <v>5</v>
      </c>
      <c r="H72" s="13">
        <f>G72*F72</f>
        <v>23575</v>
      </c>
      <c r="J72" s="26">
        <f>+H72-D72</f>
        <v>0</v>
      </c>
      <c r="K72" s="27">
        <f aca="true" t="shared" si="4" ref="K72:K79">J72/D72</f>
        <v>0</v>
      </c>
      <c r="L72" s="27">
        <f>+D72/D$76</f>
        <v>0.12003583339739361</v>
      </c>
      <c r="M72" s="27">
        <f>+H72/H$76</f>
        <v>0.11456869264045556</v>
      </c>
      <c r="Q72" s="26">
        <f>+J72</f>
        <v>0</v>
      </c>
    </row>
    <row r="73" spans="1:13" ht="15">
      <c r="A73" s="29"/>
      <c r="B73" s="11"/>
      <c r="C73" s="12"/>
      <c r="D73" s="2"/>
      <c r="F73" s="11"/>
      <c r="G73" s="12"/>
      <c r="H73" s="2"/>
      <c r="J73" s="26">
        <f aca="true" t="shared" si="5" ref="J73:J79">+H73-D73</f>
        <v>0</v>
      </c>
      <c r="K73" s="27" t="e">
        <f t="shared" si="4"/>
        <v>#DIV/0!</v>
      </c>
      <c r="L73" s="27"/>
      <c r="M73" s="27"/>
    </row>
    <row r="74" spans="1:16" ht="14.25">
      <c r="A74" s="2" t="s">
        <v>20</v>
      </c>
      <c r="B74" s="11">
        <v>2474226</v>
      </c>
      <c r="C74" s="14">
        <v>0.06985</v>
      </c>
      <c r="D74" s="22">
        <f>B74*C74</f>
        <v>172824.6861</v>
      </c>
      <c r="F74" s="11">
        <f>B74</f>
        <v>2474226</v>
      </c>
      <c r="G74" s="23">
        <f>+C74+O$268</f>
        <v>0.07363787571734384</v>
      </c>
      <c r="H74" s="22">
        <f>F74*G74</f>
        <v>182196.7466846208</v>
      </c>
      <c r="J74" s="26">
        <f t="shared" si="5"/>
        <v>9372.060584620805</v>
      </c>
      <c r="K74" s="27">
        <f t="shared" si="4"/>
        <v>0.0542287146362756</v>
      </c>
      <c r="L74" s="27">
        <f>+D74/D$76</f>
        <v>0.8799641666026063</v>
      </c>
      <c r="M74" s="27">
        <f>+H74/H$76</f>
        <v>0.8854313073595445</v>
      </c>
      <c r="P74" s="26">
        <f>+J74</f>
        <v>9372.060584620805</v>
      </c>
    </row>
    <row r="75" spans="1:13" ht="14.25">
      <c r="A75" s="2"/>
      <c r="B75" s="11"/>
      <c r="C75" s="2"/>
      <c r="D75" s="2"/>
      <c r="F75" s="11"/>
      <c r="G75" s="2"/>
      <c r="H75" s="2"/>
      <c r="J75" s="26">
        <f t="shared" si="5"/>
        <v>0</v>
      </c>
      <c r="K75" s="27" t="e">
        <f t="shared" si="4"/>
        <v>#DIV/0!</v>
      </c>
      <c r="L75" s="27"/>
      <c r="M75" s="27"/>
    </row>
    <row r="76" spans="1:13" ht="14.25">
      <c r="A76" s="2" t="s">
        <v>22</v>
      </c>
      <c r="B76" s="11"/>
      <c r="C76" s="2"/>
      <c r="D76" s="13">
        <f>SUM(D72:D74)</f>
        <v>196399.6861</v>
      </c>
      <c r="F76" s="11"/>
      <c r="G76" s="2"/>
      <c r="H76" s="13">
        <f>SUM(H72:H74)</f>
        <v>205771.7466846208</v>
      </c>
      <c r="J76" s="26">
        <f t="shared" si="5"/>
        <v>9372.060584620805</v>
      </c>
      <c r="K76" s="27">
        <f t="shared" si="4"/>
        <v>0.04771932568084082</v>
      </c>
      <c r="L76" s="89">
        <f>L74+L72</f>
        <v>1</v>
      </c>
      <c r="M76" s="89">
        <f>M74+M72</f>
        <v>1</v>
      </c>
    </row>
    <row r="77" spans="1:13" ht="15">
      <c r="A77" s="29"/>
      <c r="B77" s="11"/>
      <c r="C77" s="14"/>
      <c r="D77" s="2"/>
      <c r="F77" s="11"/>
      <c r="G77" s="14"/>
      <c r="H77" s="2"/>
      <c r="J77" s="26">
        <f t="shared" si="5"/>
        <v>0</v>
      </c>
      <c r="K77" s="27" t="e">
        <f t="shared" si="4"/>
        <v>#DIV/0!</v>
      </c>
      <c r="L77" s="27"/>
      <c r="M77" s="27"/>
    </row>
    <row r="78" spans="1:13" ht="14.25">
      <c r="A78" s="2" t="s">
        <v>37</v>
      </c>
      <c r="B78" s="11"/>
      <c r="C78" s="14"/>
      <c r="D78" s="11">
        <v>16650</v>
      </c>
      <c r="F78" s="11"/>
      <c r="G78" s="14"/>
      <c r="H78" s="11">
        <f>D78</f>
        <v>16650</v>
      </c>
      <c r="J78" s="26">
        <f t="shared" si="5"/>
        <v>0</v>
      </c>
      <c r="K78" s="27">
        <f t="shared" si="4"/>
        <v>0</v>
      </c>
      <c r="L78" s="27"/>
      <c r="M78" s="27"/>
    </row>
    <row r="79" spans="1:13" ht="14.25">
      <c r="A79" s="2" t="s">
        <v>26</v>
      </c>
      <c r="B79" s="11"/>
      <c r="C79" s="14"/>
      <c r="D79" s="44">
        <v>15158</v>
      </c>
      <c r="F79" s="11"/>
      <c r="G79" s="14"/>
      <c r="H79" s="15">
        <f>D79</f>
        <v>15158</v>
      </c>
      <c r="J79" s="26">
        <f t="shared" si="5"/>
        <v>0</v>
      </c>
      <c r="K79" s="27">
        <f t="shared" si="4"/>
        <v>0</v>
      </c>
      <c r="L79" s="27"/>
      <c r="M79" s="27"/>
    </row>
    <row r="80" spans="1:8" ht="14.25">
      <c r="A80" s="2"/>
      <c r="B80" s="11"/>
      <c r="C80" s="2"/>
      <c r="D80" s="2"/>
      <c r="F80" s="11"/>
      <c r="G80" s="2"/>
      <c r="H80" s="2"/>
    </row>
    <row r="81" spans="1:13" ht="15" thickBot="1">
      <c r="A81" s="2" t="s">
        <v>25</v>
      </c>
      <c r="B81" s="11"/>
      <c r="C81" s="2"/>
      <c r="D81" s="16">
        <f>SUM(D76:D79)</f>
        <v>228207.6861</v>
      </c>
      <c r="F81" s="11"/>
      <c r="G81" s="2"/>
      <c r="H81" s="16">
        <f>SUM(H76:H79)</f>
        <v>237579.7466846208</v>
      </c>
      <c r="J81" s="26">
        <f>H81-D81</f>
        <v>9372.060584620805</v>
      </c>
      <c r="K81" s="27">
        <f>J81/D81</f>
        <v>0.04106811976750859</v>
      </c>
      <c r="L81" s="27"/>
      <c r="M81" s="27"/>
    </row>
    <row r="82" spans="1:4" ht="15" thickTop="1">
      <c r="A82" s="2"/>
      <c r="B82" s="2"/>
      <c r="C82" s="2"/>
      <c r="D82" s="2"/>
    </row>
    <row r="83" spans="1:13" ht="14.25">
      <c r="A83" s="2" t="s">
        <v>15</v>
      </c>
      <c r="B83" s="11"/>
      <c r="C83" s="11"/>
      <c r="D83" s="31">
        <f>D81/B72</f>
        <v>48.400357603393424</v>
      </c>
      <c r="E83" s="45"/>
      <c r="F83" s="45"/>
      <c r="G83" s="45"/>
      <c r="H83" s="31">
        <f>H81/F72</f>
        <v>50.388069286239826</v>
      </c>
      <c r="J83" s="46">
        <f>H83-D83</f>
        <v>1.9877116828464025</v>
      </c>
      <c r="K83" s="27">
        <f>J83/D83</f>
        <v>0.041068119767508515</v>
      </c>
      <c r="L83" s="27"/>
      <c r="M83" s="27"/>
    </row>
    <row r="84" spans="1:13" ht="14.25">
      <c r="A84" s="2"/>
      <c r="B84" s="11"/>
      <c r="C84" s="11"/>
      <c r="D84" s="30"/>
      <c r="H84" s="30"/>
      <c r="K84" s="27"/>
      <c r="L84" s="27"/>
      <c r="M84" s="27"/>
    </row>
    <row r="85" spans="1:13" ht="14.25">
      <c r="A85" s="2"/>
      <c r="B85" s="11"/>
      <c r="C85" s="11"/>
      <c r="D85" s="30"/>
      <c r="H85" s="30"/>
      <c r="K85" s="27"/>
      <c r="L85" s="27"/>
      <c r="M85" s="96" t="s">
        <v>101</v>
      </c>
    </row>
    <row r="86" spans="1:13" ht="14.25">
      <c r="A86" s="2"/>
      <c r="B86" s="11"/>
      <c r="C86" s="11"/>
      <c r="D86" s="30"/>
      <c r="H86" s="30"/>
      <c r="K86" s="27"/>
      <c r="L86" s="27"/>
      <c r="M86" s="96" t="s">
        <v>102</v>
      </c>
    </row>
    <row r="87" spans="1:13" ht="14.25">
      <c r="A87" s="2"/>
      <c r="B87" s="11"/>
      <c r="C87" s="11"/>
      <c r="D87" s="30"/>
      <c r="H87" s="30"/>
      <c r="K87" s="27"/>
      <c r="L87" s="27"/>
      <c r="M87" s="96" t="s">
        <v>107</v>
      </c>
    </row>
    <row r="88" spans="1:13" ht="15">
      <c r="A88" s="95" t="str">
        <f>A4</f>
        <v>Nolin RECC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80"/>
      <c r="M88" s="80"/>
    </row>
    <row r="89" spans="1:13" ht="14.25">
      <c r="A89" s="91" t="s">
        <v>18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79"/>
      <c r="M89" s="79"/>
    </row>
    <row r="90" spans="1:13" ht="14.25">
      <c r="A90" s="91" t="str">
        <f>A6</f>
        <v>for the 12 months ended September 30, 2006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79"/>
      <c r="M90" s="79"/>
    </row>
    <row r="91" spans="1:4" ht="14.25">
      <c r="A91" s="1"/>
      <c r="B91" s="1"/>
      <c r="C91" s="1"/>
      <c r="D91" s="1"/>
    </row>
    <row r="92" spans="1:13" ht="14.25">
      <c r="A92" s="91" t="s">
        <v>45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79"/>
      <c r="M92" s="79"/>
    </row>
    <row r="93" spans="1:13" ht="14.25">
      <c r="A93" s="91" t="s">
        <v>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79"/>
      <c r="M93" s="79"/>
    </row>
    <row r="94" spans="1:13" ht="14.25">
      <c r="A94" s="91" t="s">
        <v>46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79"/>
      <c r="M94" s="79"/>
    </row>
    <row r="95" spans="1:4" ht="14.25">
      <c r="A95" s="1"/>
      <c r="B95" s="1"/>
      <c r="C95" s="1"/>
      <c r="D95" s="1"/>
    </row>
    <row r="96" spans="2:13" ht="14.25">
      <c r="B96" s="92" t="s">
        <v>0</v>
      </c>
      <c r="C96" s="93"/>
      <c r="D96" s="94"/>
      <c r="F96" s="92" t="s">
        <v>1</v>
      </c>
      <c r="G96" s="93"/>
      <c r="H96" s="94"/>
      <c r="J96" s="17" t="s">
        <v>2</v>
      </c>
      <c r="K96" s="18" t="s">
        <v>3</v>
      </c>
      <c r="L96" s="81"/>
      <c r="M96" s="81"/>
    </row>
    <row r="97" spans="1:8" ht="14.25">
      <c r="A97" s="2"/>
      <c r="B97" s="3"/>
      <c r="C97" s="4"/>
      <c r="D97" s="5"/>
      <c r="F97" s="3"/>
      <c r="G97" s="4"/>
      <c r="H97" s="5"/>
    </row>
    <row r="98" spans="1:8" ht="14.25">
      <c r="A98" s="2"/>
      <c r="B98" s="6" t="s">
        <v>4</v>
      </c>
      <c r="C98" s="7" t="s">
        <v>5</v>
      </c>
      <c r="D98" s="7" t="s">
        <v>6</v>
      </c>
      <c r="F98" s="6" t="s">
        <v>4</v>
      </c>
      <c r="G98" s="7"/>
      <c r="H98" s="7" t="s">
        <v>6</v>
      </c>
    </row>
    <row r="99" spans="1:8" ht="14.25">
      <c r="A99" s="8"/>
      <c r="B99" s="9" t="s">
        <v>7</v>
      </c>
      <c r="C99" s="10" t="s">
        <v>8</v>
      </c>
      <c r="D99" s="7" t="s">
        <v>9</v>
      </c>
      <c r="F99" s="9" t="s">
        <v>7</v>
      </c>
      <c r="G99" s="10" t="s">
        <v>8</v>
      </c>
      <c r="H99" s="7" t="s">
        <v>9</v>
      </c>
    </row>
    <row r="101" spans="1:8" ht="14.25">
      <c r="A101" s="2"/>
      <c r="B101" s="11"/>
      <c r="C101" s="2"/>
      <c r="D101" s="41"/>
      <c r="F101" s="11"/>
      <c r="G101" s="2"/>
      <c r="H101" s="2"/>
    </row>
    <row r="102" spans="1:17" ht="14.25">
      <c r="A102" s="2" t="s">
        <v>17</v>
      </c>
      <c r="B102" s="43">
        <v>1081</v>
      </c>
      <c r="C102" s="48">
        <v>0</v>
      </c>
      <c r="D102" s="58">
        <f>C102*B102</f>
        <v>0</v>
      </c>
      <c r="F102" s="11">
        <f>B102</f>
        <v>1081</v>
      </c>
      <c r="G102" s="12">
        <f>C102</f>
        <v>0</v>
      </c>
      <c r="H102" s="13">
        <f>F102*G102</f>
        <v>0</v>
      </c>
      <c r="J102" s="26">
        <f>+H102-D102</f>
        <v>0</v>
      </c>
      <c r="K102" s="27" t="e">
        <f aca="true" t="shared" si="6" ref="K102:K109">J102/D102</f>
        <v>#DIV/0!</v>
      </c>
      <c r="L102" s="27">
        <f>+D102/D$113</f>
        <v>0</v>
      </c>
      <c r="M102" s="27">
        <f>+H102/H$113</f>
        <v>0</v>
      </c>
      <c r="Q102" s="26">
        <f>+J102</f>
        <v>0</v>
      </c>
    </row>
    <row r="103" spans="1:13" ht="14.25">
      <c r="A103" s="2"/>
      <c r="B103" s="11"/>
      <c r="C103" s="12"/>
      <c r="D103" s="41"/>
      <c r="F103" s="11"/>
      <c r="G103" s="12"/>
      <c r="H103" s="41"/>
      <c r="J103" s="26">
        <f aca="true" t="shared" si="7" ref="J103:J109">+H103-D103</f>
        <v>0</v>
      </c>
      <c r="K103" s="27" t="e">
        <f t="shared" si="6"/>
        <v>#DIV/0!</v>
      </c>
      <c r="L103" s="27"/>
      <c r="M103" s="27"/>
    </row>
    <row r="104" spans="1:15" ht="14.25">
      <c r="A104" s="2" t="s">
        <v>19</v>
      </c>
      <c r="B104" s="11">
        <v>53178.801843317975</v>
      </c>
      <c r="C104" s="12">
        <v>4.34</v>
      </c>
      <c r="D104" s="41">
        <f>B104*C104</f>
        <v>230796</v>
      </c>
      <c r="F104" s="11">
        <f>B104</f>
        <v>53178.801843317975</v>
      </c>
      <c r="G104" s="34">
        <f>ROUND(+C104*P$4,2)</f>
        <v>4.34</v>
      </c>
      <c r="H104" s="41">
        <f>F104*G104</f>
        <v>230796</v>
      </c>
      <c r="J104" s="26">
        <f t="shared" si="7"/>
        <v>0</v>
      </c>
      <c r="K104" s="27">
        <f t="shared" si="6"/>
        <v>0</v>
      </c>
      <c r="L104" s="27">
        <f>+D104/D$113</f>
        <v>0.21666702840251392</v>
      </c>
      <c r="M104" s="27">
        <f>+H104/H$113</f>
        <v>0.2055143984460999</v>
      </c>
      <c r="O104" s="26">
        <f>+J104</f>
        <v>0</v>
      </c>
    </row>
    <row r="105" spans="1:13" ht="14.25">
      <c r="A105" s="2"/>
      <c r="B105" s="11"/>
      <c r="C105" s="12"/>
      <c r="D105" s="41"/>
      <c r="F105" s="11"/>
      <c r="G105" s="12"/>
      <c r="H105" s="41"/>
      <c r="J105" s="26">
        <f t="shared" si="7"/>
        <v>0</v>
      </c>
      <c r="K105" s="27" t="e">
        <f t="shared" si="6"/>
        <v>#DIV/0!</v>
      </c>
      <c r="L105" s="27"/>
      <c r="M105" s="27"/>
    </row>
    <row r="106" spans="1:13" ht="14.25">
      <c r="A106" s="2" t="s">
        <v>10</v>
      </c>
      <c r="B106" s="11"/>
      <c r="C106" s="49"/>
      <c r="D106" s="41"/>
      <c r="F106" s="11"/>
      <c r="G106" s="49"/>
      <c r="H106" s="41"/>
      <c r="J106" s="26">
        <f t="shared" si="7"/>
        <v>0</v>
      </c>
      <c r="K106" s="27" t="e">
        <f t="shared" si="6"/>
        <v>#DIV/0!</v>
      </c>
      <c r="L106" s="27"/>
      <c r="M106" s="27"/>
    </row>
    <row r="107" spans="1:16" ht="14.25">
      <c r="A107" s="2" t="s">
        <v>47</v>
      </c>
      <c r="B107" s="11">
        <v>2643791</v>
      </c>
      <c r="C107" s="49">
        <v>0.05875</v>
      </c>
      <c r="D107" s="41">
        <f>C107*B107</f>
        <v>155322.72125</v>
      </c>
      <c r="F107" s="11">
        <f>B107</f>
        <v>2643791</v>
      </c>
      <c r="G107" s="23">
        <f>+C107+O$268</f>
        <v>0.06253787571734384</v>
      </c>
      <c r="H107" s="41">
        <f>G107*F107</f>
        <v>165337.0729806322</v>
      </c>
      <c r="J107" s="26">
        <f t="shared" si="7"/>
        <v>10014.351730632188</v>
      </c>
      <c r="K107" s="27">
        <f t="shared" si="6"/>
        <v>0.0644744802952143</v>
      </c>
      <c r="L107" s="27">
        <f>+D107/D$113</f>
        <v>0.14581410620907426</v>
      </c>
      <c r="M107" s="27">
        <f>+H107/H$113</f>
        <v>0.14722590120475892</v>
      </c>
      <c r="P107" s="26">
        <f>+J107</f>
        <v>10014.351730632188</v>
      </c>
    </row>
    <row r="108" spans="1:16" ht="14.25">
      <c r="A108" s="2" t="s">
        <v>48</v>
      </c>
      <c r="B108" s="11">
        <v>8134123</v>
      </c>
      <c r="C108" s="49">
        <v>0.0543</v>
      </c>
      <c r="D108" s="41">
        <f>C108*B108</f>
        <v>441682.8789</v>
      </c>
      <c r="F108" s="11">
        <f>B108</f>
        <v>8134123</v>
      </c>
      <c r="G108" s="23">
        <f>+C108+O$268</f>
        <v>0.05808787571734384</v>
      </c>
      <c r="H108" s="41">
        <f>G108*F108</f>
        <v>472493.92589358805</v>
      </c>
      <c r="J108" s="26">
        <f t="shared" si="7"/>
        <v>30811.04699358804</v>
      </c>
      <c r="K108" s="27">
        <f t="shared" si="6"/>
        <v>0.06975830050356982</v>
      </c>
      <c r="L108" s="27">
        <f>+D108/D$113</f>
        <v>0.4146437410853326</v>
      </c>
      <c r="M108" s="27">
        <f>+H108/H$113</f>
        <v>0.420736516011789</v>
      </c>
      <c r="P108" s="26">
        <f>+J108</f>
        <v>30811.04699358804</v>
      </c>
    </row>
    <row r="109" spans="1:16" ht="14.25">
      <c r="A109" s="2"/>
      <c r="B109" s="11">
        <v>4482797</v>
      </c>
      <c r="C109" s="49">
        <v>0.05296</v>
      </c>
      <c r="D109" s="41">
        <f>C109*B109</f>
        <v>237408.92912</v>
      </c>
      <c r="F109" s="11">
        <f>B109</f>
        <v>4482797</v>
      </c>
      <c r="G109" s="23">
        <f>+C109+O$268</f>
        <v>0.05674787571734384</v>
      </c>
      <c r="H109" s="41">
        <f>G109*F109</f>
        <v>254389.20702208183</v>
      </c>
      <c r="J109" s="26">
        <f t="shared" si="7"/>
        <v>16980.27790208184</v>
      </c>
      <c r="K109" s="27">
        <f t="shared" si="6"/>
        <v>0.07152333303141704</v>
      </c>
      <c r="L109" s="27">
        <f>+D109/D$113</f>
        <v>0.22287512430307915</v>
      </c>
      <c r="M109" s="27">
        <f>+H109/H$113</f>
        <v>0.2265231843373521</v>
      </c>
      <c r="P109" s="26">
        <f>+J109</f>
        <v>16980.27790208184</v>
      </c>
    </row>
    <row r="110" spans="1:8" ht="14.25">
      <c r="A110" s="2"/>
      <c r="B110" s="11"/>
      <c r="C110" s="49"/>
      <c r="D110" s="41"/>
      <c r="F110" s="11"/>
      <c r="G110" s="49"/>
      <c r="H110" s="41"/>
    </row>
    <row r="111" spans="1:13" ht="14.25">
      <c r="A111" s="2"/>
      <c r="B111" s="11"/>
      <c r="C111" s="2"/>
      <c r="D111" s="55"/>
      <c r="F111" s="11"/>
      <c r="G111" s="2"/>
      <c r="H111" s="55"/>
      <c r="L111" s="76"/>
      <c r="M111" s="76"/>
    </row>
    <row r="112" spans="4:8" ht="12.75">
      <c r="D112" s="50"/>
      <c r="H112" s="50"/>
    </row>
    <row r="113" spans="1:13" ht="14.25">
      <c r="A113" s="2" t="s">
        <v>11</v>
      </c>
      <c r="B113" s="11"/>
      <c r="C113" s="2"/>
      <c r="D113" s="41">
        <f>SUM(D101:D111)</f>
        <v>1065210.52927</v>
      </c>
      <c r="F113" s="11"/>
      <c r="G113" s="2"/>
      <c r="H113" s="41">
        <f>SUM(H101:H111)</f>
        <v>1123016.2058963021</v>
      </c>
      <c r="J113" s="26">
        <f>+H113-D113</f>
        <v>57805.67662630207</v>
      </c>
      <c r="K113" s="27">
        <f>J113/D113</f>
        <v>0.05426690315004387</v>
      </c>
      <c r="L113" s="27">
        <f>SUM(L102:L109)</f>
        <v>0.9999999999999998</v>
      </c>
      <c r="M113" s="27">
        <f>SUM(M102:M109)</f>
        <v>1</v>
      </c>
    </row>
    <row r="114" spans="1:8" ht="14.25">
      <c r="A114" s="2"/>
      <c r="B114" s="11"/>
      <c r="C114" s="14"/>
      <c r="D114" s="41"/>
      <c r="F114" s="11"/>
      <c r="G114" s="14"/>
      <c r="H114" s="41"/>
    </row>
    <row r="115" spans="1:13" ht="14.25">
      <c r="A115" s="2" t="s">
        <v>12</v>
      </c>
      <c r="B115" s="11"/>
      <c r="C115" s="14"/>
      <c r="D115" s="41">
        <v>106276</v>
      </c>
      <c r="F115" s="11"/>
      <c r="G115" s="14"/>
      <c r="H115" s="41">
        <f>D115</f>
        <v>106276</v>
      </c>
      <c r="J115" s="26">
        <f>+H115-D115</f>
        <v>0</v>
      </c>
      <c r="K115" s="27">
        <f>J115/D115</f>
        <v>0</v>
      </c>
      <c r="L115" s="27"/>
      <c r="M115" s="27"/>
    </row>
    <row r="116" spans="1:13" ht="14.25">
      <c r="A116" s="2" t="s">
        <v>13</v>
      </c>
      <c r="B116" s="11"/>
      <c r="C116" s="14"/>
      <c r="D116" s="56">
        <v>87246</v>
      </c>
      <c r="F116" s="11"/>
      <c r="G116" s="14"/>
      <c r="H116" s="55">
        <f>D116</f>
        <v>87246</v>
      </c>
      <c r="J116" s="26">
        <f>+H116-D116</f>
        <v>0</v>
      </c>
      <c r="K116" s="27">
        <f>J116/D116</f>
        <v>0</v>
      </c>
      <c r="L116" s="27"/>
      <c r="M116" s="27"/>
    </row>
    <row r="117" spans="1:8" ht="14.25">
      <c r="A117" s="2"/>
      <c r="B117" s="11"/>
      <c r="C117" s="2"/>
      <c r="D117" s="41"/>
      <c r="F117" s="11"/>
      <c r="G117" s="2"/>
      <c r="H117" s="41"/>
    </row>
    <row r="118" spans="1:13" ht="15" thickBot="1">
      <c r="A118" s="2" t="s">
        <v>14</v>
      </c>
      <c r="B118" s="11"/>
      <c r="C118" s="2"/>
      <c r="D118" s="57">
        <f>SUM(D113:D116)</f>
        <v>1258732.52927</v>
      </c>
      <c r="F118" s="11"/>
      <c r="G118" s="2"/>
      <c r="H118" s="57">
        <f>SUM(H113:H116)</f>
        <v>1316538.2058963021</v>
      </c>
      <c r="J118" s="26">
        <f>H118-D118</f>
        <v>57805.67662630207</v>
      </c>
      <c r="K118" s="27">
        <f>J118/D118</f>
        <v>0.045923717137767446</v>
      </c>
      <c r="L118" s="27"/>
      <c r="M118" s="27"/>
    </row>
    <row r="119" spans="1:4" ht="15" thickTop="1">
      <c r="A119" s="2"/>
      <c r="B119" s="2"/>
      <c r="C119" s="2"/>
      <c r="D119" s="41"/>
    </row>
    <row r="120" spans="1:13" ht="14.25">
      <c r="A120" s="2" t="s">
        <v>15</v>
      </c>
      <c r="B120" s="11"/>
      <c r="C120" s="11"/>
      <c r="D120" s="31">
        <f>D118/B102</f>
        <v>1164.414920693802</v>
      </c>
      <c r="H120" s="31">
        <f>H118/F102</f>
        <v>1217.88918214274</v>
      </c>
      <c r="J120" s="32">
        <f>H120-D120</f>
        <v>53.47426144893802</v>
      </c>
      <c r="K120" s="27">
        <f>J120/D120</f>
        <v>0.0459237171377674</v>
      </c>
      <c r="L120" s="27"/>
      <c r="M120" s="27"/>
    </row>
    <row r="121" spans="1:13" ht="14.25">
      <c r="A121" s="2"/>
      <c r="B121" s="11"/>
      <c r="C121" s="11"/>
      <c r="D121" s="31"/>
      <c r="H121" s="31"/>
      <c r="J121" s="32"/>
      <c r="K121" s="27"/>
      <c r="L121" s="27"/>
      <c r="M121" s="27"/>
    </row>
    <row r="122" spans="1:13" ht="15">
      <c r="A122" s="95" t="str">
        <f>A4</f>
        <v>Nolin RECC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80"/>
      <c r="M122" s="80"/>
    </row>
    <row r="123" spans="1:13" ht="14.25">
      <c r="A123" s="91" t="str">
        <f>A5</f>
        <v>Billing Analysis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79"/>
      <c r="M123" s="79"/>
    </row>
    <row r="124" spans="1:13" ht="14.25">
      <c r="A124" s="91" t="str">
        <f>A6</f>
        <v>for the 12 months ended September 30, 2006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79"/>
      <c r="M124" s="79"/>
    </row>
    <row r="125" spans="1:4" ht="14.25">
      <c r="A125" s="1"/>
      <c r="B125" s="1"/>
      <c r="C125" s="1"/>
      <c r="D125" s="1"/>
    </row>
    <row r="126" spans="1:13" ht="14.25">
      <c r="A126" s="91" t="s">
        <v>49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79"/>
      <c r="M126" s="79"/>
    </row>
    <row r="127" spans="1:13" ht="14.25">
      <c r="A127" s="91" t="s">
        <v>50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79"/>
      <c r="M127" s="79"/>
    </row>
    <row r="128" spans="1:13" ht="14.25">
      <c r="A128" s="91" t="s">
        <v>51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79"/>
      <c r="M128" s="79"/>
    </row>
    <row r="130" spans="2:13" ht="14.25">
      <c r="B130" s="92" t="s">
        <v>0</v>
      </c>
      <c r="C130" s="93"/>
      <c r="D130" s="94"/>
      <c r="F130" s="92" t="s">
        <v>1</v>
      </c>
      <c r="G130" s="93"/>
      <c r="H130" s="94"/>
      <c r="J130" s="17" t="s">
        <v>2</v>
      </c>
      <c r="K130" s="18" t="s">
        <v>3</v>
      </c>
      <c r="L130" s="81"/>
      <c r="M130" s="81"/>
    </row>
    <row r="131" spans="1:8" ht="14.25">
      <c r="A131" s="2"/>
      <c r="B131" s="3"/>
      <c r="C131" s="4"/>
      <c r="D131" s="5"/>
      <c r="F131" s="3"/>
      <c r="G131" s="4"/>
      <c r="H131" s="5"/>
    </row>
    <row r="132" spans="1:8" ht="14.25">
      <c r="A132" s="2"/>
      <c r="B132" s="6" t="s">
        <v>4</v>
      </c>
      <c r="C132" s="7" t="s">
        <v>5</v>
      </c>
      <c r="D132" s="7" t="s">
        <v>6</v>
      </c>
      <c r="F132" s="6" t="s">
        <v>4</v>
      </c>
      <c r="G132" s="7"/>
      <c r="H132" s="7" t="s">
        <v>6</v>
      </c>
    </row>
    <row r="133" spans="1:8" ht="14.25">
      <c r="A133" s="8"/>
      <c r="B133" s="9" t="s">
        <v>7</v>
      </c>
      <c r="C133" s="10" t="s">
        <v>8</v>
      </c>
      <c r="D133" s="7" t="s">
        <v>9</v>
      </c>
      <c r="F133" s="9" t="s">
        <v>7</v>
      </c>
      <c r="G133" s="10" t="s">
        <v>8</v>
      </c>
      <c r="H133" s="7" t="s">
        <v>9</v>
      </c>
    </row>
    <row r="135" spans="1:8" ht="14.25">
      <c r="A135" s="2"/>
      <c r="B135" s="11"/>
      <c r="C135" s="2"/>
      <c r="D135" s="2"/>
      <c r="F135" s="11"/>
      <c r="G135" s="2"/>
      <c r="H135" s="2"/>
    </row>
    <row r="136" spans="1:17" ht="14.25">
      <c r="A136" s="2" t="s">
        <v>17</v>
      </c>
      <c r="B136" s="11">
        <v>1225</v>
      </c>
      <c r="C136" s="12"/>
      <c r="D136" s="13">
        <f>B136*C136</f>
        <v>0</v>
      </c>
      <c r="F136" s="11">
        <f>B136</f>
        <v>1225</v>
      </c>
      <c r="G136" s="12">
        <f>C136</f>
        <v>0</v>
      </c>
      <c r="H136" s="13">
        <f>F136*G136</f>
        <v>0</v>
      </c>
      <c r="J136" s="26">
        <f aca="true" t="shared" si="8" ref="J136:J143">H136-D136</f>
        <v>0</v>
      </c>
      <c r="K136" s="27" t="e">
        <f aca="true" t="shared" si="9" ref="K136:K143">J136/D136</f>
        <v>#DIV/0!</v>
      </c>
      <c r="L136" s="27">
        <f>+D136/D$147</f>
        <v>0</v>
      </c>
      <c r="M136" s="27">
        <f>+H136/H$147</f>
        <v>0</v>
      </c>
      <c r="Q136" s="26">
        <f>+J136</f>
        <v>0</v>
      </c>
    </row>
    <row r="137" spans="1:13" s="63" customFormat="1" ht="14.25">
      <c r="A137" s="59"/>
      <c r="B137" s="60"/>
      <c r="C137" s="61"/>
      <c r="D137" s="62"/>
      <c r="F137" s="60"/>
      <c r="G137" s="61"/>
      <c r="H137" s="62"/>
      <c r="J137" s="26">
        <f t="shared" si="8"/>
        <v>0</v>
      </c>
      <c r="K137" s="27" t="e">
        <f t="shared" si="9"/>
        <v>#DIV/0!</v>
      </c>
      <c r="L137" s="27"/>
      <c r="M137" s="27"/>
    </row>
    <row r="138" spans="1:15" s="63" customFormat="1" ht="14.25">
      <c r="A138" s="59" t="s">
        <v>19</v>
      </c>
      <c r="B138" s="60">
        <v>213079.26267281108</v>
      </c>
      <c r="C138" s="61">
        <v>4.34</v>
      </c>
      <c r="D138" s="62">
        <f>B138*C138</f>
        <v>924764</v>
      </c>
      <c r="F138" s="60">
        <f>B138</f>
        <v>213079.26267281108</v>
      </c>
      <c r="G138" s="34">
        <f>ROUND(+C138*P$4,2)</f>
        <v>4.34</v>
      </c>
      <c r="H138" s="62">
        <f>F138*G138</f>
        <v>924764</v>
      </c>
      <c r="J138" s="26">
        <f t="shared" si="8"/>
        <v>0</v>
      </c>
      <c r="K138" s="27">
        <f t="shared" si="9"/>
        <v>0</v>
      </c>
      <c r="L138" s="27">
        <f>+D138/D$147</f>
        <v>0.2128585658364973</v>
      </c>
      <c r="M138" s="27">
        <f>+H138/H$147</f>
        <v>0.2002666222710211</v>
      </c>
      <c r="O138" s="74">
        <f>+J138</f>
        <v>0</v>
      </c>
    </row>
    <row r="139" spans="1:13" ht="14.25">
      <c r="A139" s="2"/>
      <c r="B139" s="11"/>
      <c r="C139" s="12"/>
      <c r="D139" s="13"/>
      <c r="F139" s="11"/>
      <c r="G139" s="12"/>
      <c r="H139" s="13"/>
      <c r="J139" s="26">
        <f t="shared" si="8"/>
        <v>0</v>
      </c>
      <c r="K139" s="27" t="e">
        <f t="shared" si="9"/>
        <v>#DIV/0!</v>
      </c>
      <c r="L139" s="27"/>
      <c r="M139" s="27"/>
    </row>
    <row r="140" spans="1:13" ht="14.25">
      <c r="A140" s="2" t="s">
        <v>10</v>
      </c>
      <c r="B140" s="11"/>
      <c r="C140" s="14"/>
      <c r="D140" s="11"/>
      <c r="F140" s="43"/>
      <c r="G140" s="49"/>
      <c r="H140" s="43"/>
      <c r="J140" s="26">
        <f t="shared" si="8"/>
        <v>0</v>
      </c>
      <c r="K140" s="27" t="e">
        <f t="shared" si="9"/>
        <v>#DIV/0!</v>
      </c>
      <c r="L140" s="27"/>
      <c r="M140" s="27"/>
    </row>
    <row r="141" spans="1:16" ht="14.25">
      <c r="A141" s="2" t="s">
        <v>52</v>
      </c>
      <c r="B141" s="11">
        <v>4118576</v>
      </c>
      <c r="C141" s="14">
        <v>0.06228</v>
      </c>
      <c r="D141" s="11">
        <f>C141*B141</f>
        <v>256504.91328</v>
      </c>
      <c r="F141" s="11">
        <f>B141</f>
        <v>4118576</v>
      </c>
      <c r="G141" s="23">
        <f>+C141+O$268</f>
        <v>0.06606787571734385</v>
      </c>
      <c r="H141" s="11">
        <f>F141*G141</f>
        <v>272105.56730043516</v>
      </c>
      <c r="J141" s="26">
        <f t="shared" si="8"/>
        <v>15600.654020435148</v>
      </c>
      <c r="K141" s="27">
        <f t="shared" si="9"/>
        <v>0.06082009822324736</v>
      </c>
      <c r="L141" s="27">
        <f>+D141/D$147</f>
        <v>0.059041299153941885</v>
      </c>
      <c r="M141" s="27">
        <f>+H141/H$147</f>
        <v>0.05892710233572907</v>
      </c>
      <c r="P141" s="75">
        <f>+J141</f>
        <v>15600.654020435148</v>
      </c>
    </row>
    <row r="142" spans="1:16" ht="14.25">
      <c r="A142" s="2" t="s">
        <v>53</v>
      </c>
      <c r="B142" s="11">
        <v>7173401</v>
      </c>
      <c r="C142" s="14">
        <v>0.04949</v>
      </c>
      <c r="D142" s="11">
        <f>C142*B142</f>
        <v>355011.61549</v>
      </c>
      <c r="F142" s="11">
        <f>B142</f>
        <v>7173401</v>
      </c>
      <c r="G142" s="23">
        <f>+C142+O$268</f>
        <v>0.05327787571734384</v>
      </c>
      <c r="H142" s="11">
        <f>F142*G142</f>
        <v>382183.56694867</v>
      </c>
      <c r="J142" s="26">
        <f t="shared" si="8"/>
        <v>27171.951458670024</v>
      </c>
      <c r="K142" s="27">
        <f t="shared" si="9"/>
        <v>0.07653820402796203</v>
      </c>
      <c r="L142" s="27">
        <f>+D142/D$147</f>
        <v>0.08171518714882871</v>
      </c>
      <c r="M142" s="27">
        <f>+H142/H$147</f>
        <v>0.08276556185178142</v>
      </c>
      <c r="P142" s="75">
        <f>+J142</f>
        <v>27171.951458670024</v>
      </c>
    </row>
    <row r="143" spans="1:16" ht="14.25">
      <c r="A143" s="2" t="s">
        <v>54</v>
      </c>
      <c r="B143" s="11">
        <v>60823463</v>
      </c>
      <c r="C143" s="14">
        <v>0.04617</v>
      </c>
      <c r="D143" s="11">
        <f>C143*B143</f>
        <v>2808219.28671</v>
      </c>
      <c r="F143" s="11">
        <f>B143</f>
        <v>60823463</v>
      </c>
      <c r="G143" s="23">
        <f>+C143+O$268</f>
        <v>0.04995787571734384</v>
      </c>
      <c r="H143" s="11">
        <f>F143*G143</f>
        <v>3038611.005252462</v>
      </c>
      <c r="J143" s="26">
        <f t="shared" si="8"/>
        <v>230391.71854246175</v>
      </c>
      <c r="K143" s="27">
        <f t="shared" si="9"/>
        <v>0.08204192586839601</v>
      </c>
      <c r="L143" s="27">
        <f>+D143/D$147</f>
        <v>0.6463849478607321</v>
      </c>
      <c r="M143" s="27">
        <f>+H143/H$147</f>
        <v>0.6580407135414684</v>
      </c>
      <c r="P143" s="75">
        <f>+J143</f>
        <v>230391.71854246175</v>
      </c>
    </row>
    <row r="144" spans="1:8" ht="14.25">
      <c r="A144" s="2"/>
      <c r="B144" s="11"/>
      <c r="C144" s="14"/>
      <c r="D144" s="11"/>
      <c r="F144" s="11"/>
      <c r="G144" s="49"/>
      <c r="H144" s="11"/>
    </row>
    <row r="145" spans="1:13" ht="14.25">
      <c r="A145" s="2"/>
      <c r="B145" s="11"/>
      <c r="C145" s="2"/>
      <c r="D145" s="15"/>
      <c r="F145" s="11"/>
      <c r="G145" s="2"/>
      <c r="H145" s="15"/>
      <c r="L145" s="76"/>
      <c r="M145" s="76"/>
    </row>
    <row r="147" spans="1:13" ht="14.25">
      <c r="A147" s="2" t="s">
        <v>11</v>
      </c>
      <c r="B147" s="11"/>
      <c r="C147" s="2"/>
      <c r="D147" s="11">
        <f>SUM(D136:D144)</f>
        <v>4344499.81548</v>
      </c>
      <c r="F147" s="11"/>
      <c r="G147" s="2"/>
      <c r="H147" s="11">
        <f>SUM(H135:H143)</f>
        <v>4617664.139501567</v>
      </c>
      <c r="J147" s="26">
        <f>H147-D147</f>
        <v>273164.32402156666</v>
      </c>
      <c r="K147" s="27">
        <f>J147/D147</f>
        <v>0.06287589725478816</v>
      </c>
      <c r="L147" s="27">
        <f>SUM(L136:L143)</f>
        <v>1</v>
      </c>
      <c r="M147" s="27">
        <f>SUM(M136:M143)</f>
        <v>1</v>
      </c>
    </row>
    <row r="148" spans="1:8" ht="14.25">
      <c r="A148" s="2"/>
      <c r="B148" s="11"/>
      <c r="C148" s="14"/>
      <c r="D148" s="2"/>
      <c r="F148" s="11"/>
      <c r="G148" s="14"/>
      <c r="H148" s="2"/>
    </row>
    <row r="149" spans="1:13" ht="14.25">
      <c r="A149" s="2" t="s">
        <v>12</v>
      </c>
      <c r="B149" s="11"/>
      <c r="C149" s="14"/>
      <c r="D149" s="11">
        <v>498725</v>
      </c>
      <c r="F149" s="11"/>
      <c r="G149" s="14"/>
      <c r="H149" s="11">
        <f>D149</f>
        <v>498725</v>
      </c>
      <c r="J149" s="26">
        <f>H149-D149</f>
        <v>0</v>
      </c>
      <c r="K149" s="27">
        <f>J149/D149</f>
        <v>0</v>
      </c>
      <c r="L149" s="27"/>
      <c r="M149" s="27"/>
    </row>
    <row r="150" spans="1:13" ht="14.25">
      <c r="A150" s="2" t="s">
        <v>13</v>
      </c>
      <c r="B150" s="11"/>
      <c r="C150" s="14"/>
      <c r="D150" s="44">
        <v>362453</v>
      </c>
      <c r="F150" s="11"/>
      <c r="G150" s="14"/>
      <c r="H150" s="15">
        <f>D150</f>
        <v>362453</v>
      </c>
      <c r="J150" s="26">
        <f>H150-D150</f>
        <v>0</v>
      </c>
      <c r="K150" s="27">
        <f>J150/D150</f>
        <v>0</v>
      </c>
      <c r="L150" s="27"/>
      <c r="M150" s="27"/>
    </row>
    <row r="151" spans="1:8" ht="14.25">
      <c r="A151" s="2"/>
      <c r="B151" s="11"/>
      <c r="C151" s="2"/>
      <c r="D151" s="2"/>
      <c r="F151" s="11"/>
      <c r="G151" s="2"/>
      <c r="H151" s="2"/>
    </row>
    <row r="152" spans="1:13" ht="15" thickBot="1">
      <c r="A152" s="2" t="s">
        <v>14</v>
      </c>
      <c r="B152" s="11"/>
      <c r="C152" s="2"/>
      <c r="D152" s="16">
        <f>SUM(D147:D150)</f>
        <v>5205677.81548</v>
      </c>
      <c r="F152" s="11"/>
      <c r="G152" s="2"/>
      <c r="H152" s="16">
        <f>SUM(H147:H150)</f>
        <v>5478842.139501567</v>
      </c>
      <c r="J152" s="26">
        <f>H152-D152</f>
        <v>273164.32402156666</v>
      </c>
      <c r="K152" s="27">
        <f>J152/D152</f>
        <v>0.05247430473112731</v>
      </c>
      <c r="L152" s="27"/>
      <c r="M152" s="27"/>
    </row>
    <row r="153" spans="1:4" ht="15" thickTop="1">
      <c r="A153" s="2"/>
      <c r="B153" s="2"/>
      <c r="C153" s="2"/>
      <c r="D153" s="2"/>
    </row>
    <row r="154" spans="1:13" ht="14.25">
      <c r="A154" s="2" t="s">
        <v>15</v>
      </c>
      <c r="B154" s="11"/>
      <c r="C154" s="11"/>
      <c r="D154" s="31">
        <f>D152/B136</f>
        <v>4249.532910595919</v>
      </c>
      <c r="E154" s="45"/>
      <c r="F154" s="45"/>
      <c r="G154" s="45"/>
      <c r="H154" s="31">
        <f>H152/F136</f>
        <v>4472.524195511483</v>
      </c>
      <c r="I154" s="45"/>
      <c r="J154" s="45">
        <f>H154-D154</f>
        <v>222.9912849155644</v>
      </c>
      <c r="K154" s="27">
        <f>J154/D154</f>
        <v>0.05247430473112725</v>
      </c>
      <c r="L154" s="27"/>
      <c r="M154" s="27"/>
    </row>
    <row r="155" spans="1:13" ht="14.25">
      <c r="A155" s="2"/>
      <c r="B155" s="11"/>
      <c r="C155" s="11"/>
      <c r="D155" s="30"/>
      <c r="H155" s="33"/>
      <c r="K155" s="27"/>
      <c r="L155" s="27"/>
      <c r="M155" s="27"/>
    </row>
    <row r="156" spans="1:13" ht="14.25">
      <c r="A156" s="2"/>
      <c r="B156" s="11"/>
      <c r="C156" s="11"/>
      <c r="D156" s="30"/>
      <c r="H156" s="33"/>
      <c r="K156" s="27"/>
      <c r="L156" s="27"/>
      <c r="M156" s="96" t="s">
        <v>101</v>
      </c>
    </row>
    <row r="157" spans="1:13" ht="14.25">
      <c r="A157" s="2"/>
      <c r="B157" s="11"/>
      <c r="C157" s="11"/>
      <c r="D157" s="30"/>
      <c r="H157" s="33"/>
      <c r="K157" s="27"/>
      <c r="L157" s="27"/>
      <c r="M157" s="96" t="s">
        <v>102</v>
      </c>
    </row>
    <row r="158" spans="1:13" ht="14.25">
      <c r="A158" s="2"/>
      <c r="B158" s="11"/>
      <c r="C158" s="11"/>
      <c r="D158" s="30"/>
      <c r="H158" s="33"/>
      <c r="K158" s="27"/>
      <c r="L158" s="27"/>
      <c r="M158" s="96" t="s">
        <v>108</v>
      </c>
    </row>
    <row r="159" spans="1:13" ht="12.75">
      <c r="A159" s="90" t="str">
        <f>A122</f>
        <v>Nolin RECC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72"/>
      <c r="M159" s="72"/>
    </row>
    <row r="160" spans="1:13" ht="12.75">
      <c r="A160" s="90" t="str">
        <f>A123</f>
        <v>Billing Analysis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72"/>
      <c r="M160" s="72"/>
    </row>
    <row r="161" spans="1:13" ht="12.75">
      <c r="A161" s="90" t="str">
        <f>A124</f>
        <v>for the 12 months ended September 30, 2006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72"/>
      <c r="M161" s="72"/>
    </row>
    <row r="163" spans="1:13" ht="14.25">
      <c r="A163" s="91" t="s">
        <v>55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79"/>
      <c r="M163" s="79"/>
    </row>
    <row r="164" spans="1:13" ht="14.25">
      <c r="A164" s="91" t="s">
        <v>33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79"/>
      <c r="M164" s="79"/>
    </row>
    <row r="165" spans="1:13" ht="14.25">
      <c r="A165" s="91" t="s">
        <v>56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79"/>
      <c r="M165" s="79"/>
    </row>
    <row r="166" spans="1:4" ht="14.25">
      <c r="A166" s="1"/>
      <c r="B166" s="1"/>
      <c r="C166" s="1"/>
      <c r="D166" s="1"/>
    </row>
    <row r="167" spans="2:13" ht="14.25">
      <c r="B167" s="92" t="s">
        <v>0</v>
      </c>
      <c r="C167" s="93"/>
      <c r="D167" s="94"/>
      <c r="F167" s="92" t="s">
        <v>1</v>
      </c>
      <c r="G167" s="93"/>
      <c r="H167" s="94"/>
      <c r="J167" s="17" t="s">
        <v>2</v>
      </c>
      <c r="K167" s="18" t="s">
        <v>3</v>
      </c>
      <c r="L167" s="81"/>
      <c r="M167" s="81"/>
    </row>
    <row r="168" spans="1:8" ht="14.25">
      <c r="A168" s="2"/>
      <c r="B168" s="3"/>
      <c r="C168" s="4"/>
      <c r="D168" s="5"/>
      <c r="F168" s="3"/>
      <c r="G168" s="4"/>
      <c r="H168" s="5"/>
    </row>
    <row r="169" spans="1:8" ht="14.25">
      <c r="A169" s="2"/>
      <c r="B169" s="6" t="s">
        <v>4</v>
      </c>
      <c r="C169" s="7" t="s">
        <v>5</v>
      </c>
      <c r="D169" s="7" t="s">
        <v>6</v>
      </c>
      <c r="F169" s="6" t="s">
        <v>4</v>
      </c>
      <c r="G169" s="7"/>
      <c r="H169" s="7" t="s">
        <v>6</v>
      </c>
    </row>
    <row r="170" spans="1:8" ht="14.25">
      <c r="A170" s="8"/>
      <c r="B170" s="9" t="s">
        <v>7</v>
      </c>
      <c r="C170" s="10" t="s">
        <v>8</v>
      </c>
      <c r="D170" s="7" t="s">
        <v>9</v>
      </c>
      <c r="F170" s="9" t="s">
        <v>7</v>
      </c>
      <c r="G170" s="10" t="s">
        <v>8</v>
      </c>
      <c r="H170" s="7" t="s">
        <v>9</v>
      </c>
    </row>
    <row r="172" spans="1:8" ht="14.25">
      <c r="A172" s="2"/>
      <c r="B172" s="11"/>
      <c r="C172" s="2"/>
      <c r="D172" s="2"/>
      <c r="F172" s="11"/>
      <c r="G172" s="2"/>
      <c r="H172" s="2"/>
    </row>
    <row r="173" spans="1:17" ht="14.25">
      <c r="A173" s="2" t="s">
        <v>17</v>
      </c>
      <c r="B173" s="11">
        <v>12</v>
      </c>
      <c r="C173" s="12"/>
      <c r="D173" s="13">
        <f>B173*C173</f>
        <v>0</v>
      </c>
      <c r="F173" s="11">
        <f>B173</f>
        <v>12</v>
      </c>
      <c r="G173" s="12">
        <f>C173</f>
        <v>0</v>
      </c>
      <c r="H173" s="13">
        <f>G173*F173</f>
        <v>0</v>
      </c>
      <c r="J173" s="26">
        <f aca="true" t="shared" si="10" ref="J173:J180">H173-D173</f>
        <v>0</v>
      </c>
      <c r="K173" s="27" t="e">
        <f aca="true" t="shared" si="11" ref="K173:K180">J173/D173</f>
        <v>#DIV/0!</v>
      </c>
      <c r="L173" s="27">
        <f>+D173/D$183</f>
        <v>0</v>
      </c>
      <c r="M173" s="27">
        <f>+H173/H$183</f>
        <v>0</v>
      </c>
      <c r="Q173" s="26">
        <f>+J173</f>
        <v>0</v>
      </c>
    </row>
    <row r="174" spans="1:13" ht="14.25">
      <c r="A174" s="2"/>
      <c r="B174" s="11"/>
      <c r="C174" s="12"/>
      <c r="D174" s="2"/>
      <c r="F174" s="11"/>
      <c r="G174" s="12"/>
      <c r="H174" s="2"/>
      <c r="J174" s="26">
        <f t="shared" si="10"/>
        <v>0</v>
      </c>
      <c r="K174" s="27" t="e">
        <f t="shared" si="11"/>
        <v>#DIV/0!</v>
      </c>
      <c r="L174" s="27"/>
      <c r="M174" s="27"/>
    </row>
    <row r="175" spans="1:15" ht="14.25">
      <c r="A175" s="2" t="s">
        <v>19</v>
      </c>
      <c r="B175" s="11">
        <v>2023.529411764706</v>
      </c>
      <c r="C175" s="12">
        <v>1.19</v>
      </c>
      <c r="D175" s="12">
        <f>C175*B175</f>
        <v>2408</v>
      </c>
      <c r="F175" s="11">
        <f>B175</f>
        <v>2023.529411764706</v>
      </c>
      <c r="G175" s="34">
        <f>ROUND(+C175*P$4,2)</f>
        <v>1.19</v>
      </c>
      <c r="H175" s="12">
        <f>G175*F175</f>
        <v>2408</v>
      </c>
      <c r="J175" s="26">
        <f t="shared" si="10"/>
        <v>0</v>
      </c>
      <c r="K175" s="27">
        <f t="shared" si="11"/>
        <v>0</v>
      </c>
      <c r="L175" s="27">
        <f>+D175/D$183</f>
        <v>0.05669406936525038</v>
      </c>
      <c r="M175" s="27">
        <f>+H175/H$183</f>
        <v>0.0527100601301406</v>
      </c>
      <c r="O175" s="26">
        <f>+J175</f>
        <v>0</v>
      </c>
    </row>
    <row r="176" spans="1:13" ht="14.25">
      <c r="A176" s="2"/>
      <c r="B176" s="11"/>
      <c r="C176" s="12"/>
      <c r="D176" s="41"/>
      <c r="F176" s="11"/>
      <c r="G176" s="48"/>
      <c r="H176" s="12"/>
      <c r="J176" s="26">
        <f t="shared" si="10"/>
        <v>0</v>
      </c>
      <c r="K176" s="27" t="e">
        <f t="shared" si="11"/>
        <v>#DIV/0!</v>
      </c>
      <c r="L176" s="27"/>
      <c r="M176" s="27"/>
    </row>
    <row r="177" spans="1:13" ht="14.25">
      <c r="A177" s="2" t="s">
        <v>20</v>
      </c>
      <c r="B177" s="11"/>
      <c r="C177" s="14"/>
      <c r="D177" s="11"/>
      <c r="F177" s="11"/>
      <c r="G177" s="49"/>
      <c r="H177" s="11"/>
      <c r="J177" s="26">
        <f t="shared" si="10"/>
        <v>0</v>
      </c>
      <c r="K177" s="27" t="e">
        <f t="shared" si="11"/>
        <v>#DIV/0!</v>
      </c>
      <c r="L177" s="27"/>
      <c r="M177" s="27"/>
    </row>
    <row r="178" spans="1:16" ht="14.25">
      <c r="A178" s="2" t="s">
        <v>52</v>
      </c>
      <c r="B178" s="11">
        <v>42000</v>
      </c>
      <c r="C178" s="14">
        <v>0.06228</v>
      </c>
      <c r="D178" s="11">
        <f>B178*C178</f>
        <v>2615.76</v>
      </c>
      <c r="F178" s="11">
        <f>B178</f>
        <v>42000</v>
      </c>
      <c r="G178" s="23">
        <f>+C178+O$268</f>
        <v>0.06606787571734385</v>
      </c>
      <c r="H178" s="41">
        <f>F178*G178</f>
        <v>2774.850780128442</v>
      </c>
      <c r="J178" s="26">
        <f t="shared" si="10"/>
        <v>159.09078012844157</v>
      </c>
      <c r="K178" s="27">
        <f t="shared" si="11"/>
        <v>0.060820098223247375</v>
      </c>
      <c r="L178" s="27">
        <f>+D178/D$183</f>
        <v>0.06158558093141501</v>
      </c>
      <c r="M178" s="27">
        <f>+H178/H$183</f>
        <v>0.06074026223950902</v>
      </c>
      <c r="P178" s="75">
        <f>+J178</f>
        <v>159.09078012844157</v>
      </c>
    </row>
    <row r="179" spans="1:16" ht="14.25">
      <c r="A179" s="2" t="s">
        <v>53</v>
      </c>
      <c r="B179" s="11">
        <v>78000</v>
      </c>
      <c r="C179" s="14">
        <v>0.04949</v>
      </c>
      <c r="D179" s="11">
        <f>B179*C179</f>
        <v>3860.22</v>
      </c>
      <c r="F179" s="11">
        <f>B179</f>
        <v>78000</v>
      </c>
      <c r="G179" s="23">
        <f>+C179+O$268</f>
        <v>0.05327787571734384</v>
      </c>
      <c r="H179" s="41">
        <f>F179*G179</f>
        <v>4155.67430595282</v>
      </c>
      <c r="J179" s="26">
        <f t="shared" si="10"/>
        <v>295.45430595282005</v>
      </c>
      <c r="K179" s="27">
        <f t="shared" si="11"/>
        <v>0.07653820402796216</v>
      </c>
      <c r="L179" s="27">
        <f>+D179/D$183</f>
        <v>0.09088520782604934</v>
      </c>
      <c r="M179" s="27">
        <f>+H179/H$183</f>
        <v>0.09096588145683282</v>
      </c>
      <c r="P179" s="75">
        <f>+J179</f>
        <v>295.45430595282005</v>
      </c>
    </row>
    <row r="180" spans="1:16" ht="14.25">
      <c r="A180" s="2" t="s">
        <v>54</v>
      </c>
      <c r="B180" s="11">
        <v>727520</v>
      </c>
      <c r="C180" s="14">
        <v>0.04617</v>
      </c>
      <c r="D180" s="11">
        <f>B180*C180</f>
        <v>33589.5984</v>
      </c>
      <c r="F180" s="11">
        <f>B180</f>
        <v>727520</v>
      </c>
      <c r="G180" s="23">
        <f>+C180+O$268</f>
        <v>0.04995787571734384</v>
      </c>
      <c r="H180" s="41">
        <f>F180*G180</f>
        <v>36345.35374188199</v>
      </c>
      <c r="J180" s="26">
        <f t="shared" si="10"/>
        <v>2755.755341881988</v>
      </c>
      <c r="K180" s="27">
        <f t="shared" si="11"/>
        <v>0.08204192586839584</v>
      </c>
      <c r="L180" s="27">
        <f>+D180/D$183</f>
        <v>0.7908351418772854</v>
      </c>
      <c r="M180" s="27">
        <f>+H180/H$183</f>
        <v>0.7955837961735176</v>
      </c>
      <c r="P180" s="75">
        <f>+J180</f>
        <v>2755.755341881988</v>
      </c>
    </row>
    <row r="181" spans="1:8" ht="14.25">
      <c r="A181" s="2"/>
      <c r="B181" s="11"/>
      <c r="C181" s="14"/>
      <c r="D181" s="11"/>
      <c r="F181" s="11"/>
      <c r="G181" s="49"/>
      <c r="H181" s="11"/>
    </row>
    <row r="182" spans="1:8" ht="14.25">
      <c r="A182" s="2"/>
      <c r="B182" s="11"/>
      <c r="C182" s="2"/>
      <c r="D182" s="2"/>
      <c r="F182" s="11"/>
      <c r="G182" s="2"/>
      <c r="H182" s="2"/>
    </row>
    <row r="183" spans="1:13" ht="14.25">
      <c r="A183" s="2" t="s">
        <v>22</v>
      </c>
      <c r="B183" s="11"/>
      <c r="C183" s="2"/>
      <c r="D183" s="47">
        <f>SUM(D173:D181)</f>
        <v>42473.5784</v>
      </c>
      <c r="F183" s="11"/>
      <c r="G183" s="2"/>
      <c r="H183" s="47">
        <f>SUM(H173:H181)</f>
        <v>45683.87882796325</v>
      </c>
      <c r="J183" s="26">
        <f>H183-D183</f>
        <v>3210.3004279632514</v>
      </c>
      <c r="K183" s="27">
        <f>J183/D183</f>
        <v>0.07558346974511693</v>
      </c>
      <c r="L183" s="89">
        <f>SUM(L173:L180)</f>
        <v>1.0000000000000002</v>
      </c>
      <c r="M183" s="89">
        <f>SUM(M173:M180)</f>
        <v>1</v>
      </c>
    </row>
    <row r="184" spans="1:8" ht="15">
      <c r="A184" s="29"/>
      <c r="B184" s="11"/>
      <c r="C184" s="14"/>
      <c r="D184" s="2"/>
      <c r="F184" s="11"/>
      <c r="G184" s="14"/>
      <c r="H184" s="2"/>
    </row>
    <row r="185" spans="1:13" ht="14.25">
      <c r="A185" s="2" t="s">
        <v>12</v>
      </c>
      <c r="B185" s="11"/>
      <c r="C185" s="14"/>
      <c r="D185" s="11">
        <v>6059</v>
      </c>
      <c r="F185" s="11"/>
      <c r="G185" s="14"/>
      <c r="H185" s="11">
        <f>D185</f>
        <v>6059</v>
      </c>
      <c r="J185" s="26">
        <f>H185-D185</f>
        <v>0</v>
      </c>
      <c r="K185" s="27">
        <f>J185/D185</f>
        <v>0</v>
      </c>
      <c r="L185" s="27"/>
      <c r="M185" s="27"/>
    </row>
    <row r="186" spans="1:13" ht="14.25">
      <c r="A186" s="2" t="s">
        <v>13</v>
      </c>
      <c r="B186" s="11"/>
      <c r="C186" s="14"/>
      <c r="D186" s="44">
        <v>3302</v>
      </c>
      <c r="F186" s="11"/>
      <c r="G186" s="14"/>
      <c r="H186" s="15">
        <f>D186</f>
        <v>3302</v>
      </c>
      <c r="J186" s="26">
        <f>H186-D186</f>
        <v>0</v>
      </c>
      <c r="K186" s="27">
        <f>J186/D186</f>
        <v>0</v>
      </c>
      <c r="L186" s="27"/>
      <c r="M186" s="27"/>
    </row>
    <row r="187" spans="1:8" ht="14.25">
      <c r="A187" s="2"/>
      <c r="B187" s="11"/>
      <c r="C187" s="2"/>
      <c r="D187" s="2"/>
      <c r="F187" s="11"/>
      <c r="G187" s="2"/>
      <c r="H187" s="2"/>
    </row>
    <row r="188" spans="1:13" ht="15" thickBot="1">
      <c r="A188" s="2" t="s">
        <v>25</v>
      </c>
      <c r="B188" s="11"/>
      <c r="C188" s="2"/>
      <c r="D188" s="16">
        <f>SUM(D183:D186)</f>
        <v>51834.5784</v>
      </c>
      <c r="F188" s="11"/>
      <c r="G188" s="2"/>
      <c r="H188" s="16">
        <f>SUM(H183:H186)</f>
        <v>55044.87882796325</v>
      </c>
      <c r="J188" s="26">
        <f>H188-D188</f>
        <v>3210.3004279632514</v>
      </c>
      <c r="K188" s="27">
        <f>J188/D188</f>
        <v>0.06193356880786845</v>
      </c>
      <c r="L188" s="27"/>
      <c r="M188" s="27"/>
    </row>
    <row r="189" spans="1:4" ht="15" thickTop="1">
      <c r="A189" s="2"/>
      <c r="B189" s="2"/>
      <c r="C189" s="2"/>
      <c r="D189" s="2"/>
    </row>
    <row r="190" spans="1:13" ht="14.25">
      <c r="A190" s="2" t="s">
        <v>15</v>
      </c>
      <c r="B190" s="11"/>
      <c r="C190" s="11"/>
      <c r="D190" s="31">
        <f>D188/B173</f>
        <v>4319.5482</v>
      </c>
      <c r="E190" s="45"/>
      <c r="F190" s="45"/>
      <c r="G190" s="45"/>
      <c r="H190" s="31">
        <f>H188/F173</f>
        <v>4587.0732356636045</v>
      </c>
      <c r="J190" s="46">
        <f>H190-D190</f>
        <v>267.5250356636043</v>
      </c>
      <c r="K190" s="27">
        <f>J190/D190</f>
        <v>0.06193356880786844</v>
      </c>
      <c r="L190" s="27"/>
      <c r="M190" s="27"/>
    </row>
    <row r="193" spans="1:13" ht="12.75">
      <c r="A193" s="90" t="str">
        <f>A159</f>
        <v>Nolin RECC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72"/>
      <c r="M193" s="72"/>
    </row>
    <row r="194" spans="1:13" ht="12.75">
      <c r="A194" s="90" t="str">
        <f>A160</f>
        <v>Billing Analysis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72"/>
      <c r="M194" s="72"/>
    </row>
    <row r="195" spans="1:13" ht="12.75">
      <c r="A195" s="90" t="str">
        <f>A161</f>
        <v>for the 12 months ended September 30, 2006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72"/>
      <c r="M195" s="72"/>
    </row>
    <row r="197" spans="1:13" ht="14.25">
      <c r="A197" s="91" t="s">
        <v>24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79"/>
      <c r="M197" s="79"/>
    </row>
    <row r="198" spans="1:13" ht="14.25">
      <c r="A198" s="91" t="s">
        <v>57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79"/>
      <c r="M198" s="79"/>
    </row>
    <row r="199" spans="1:13" ht="14.25">
      <c r="A199" s="91" t="s">
        <v>29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79"/>
      <c r="M199" s="79"/>
    </row>
    <row r="200" spans="1:4" ht="14.25">
      <c r="A200" s="1"/>
      <c r="B200" s="1"/>
      <c r="C200" s="1"/>
      <c r="D200" s="1"/>
    </row>
    <row r="201" spans="2:13" ht="14.25">
      <c r="B201" s="92" t="s">
        <v>0</v>
      </c>
      <c r="C201" s="93"/>
      <c r="D201" s="94"/>
      <c r="F201" s="92" t="s">
        <v>1</v>
      </c>
      <c r="G201" s="93"/>
      <c r="H201" s="94"/>
      <c r="J201" s="17" t="s">
        <v>2</v>
      </c>
      <c r="K201" s="18" t="s">
        <v>3</v>
      </c>
      <c r="L201" s="81"/>
      <c r="M201" s="81"/>
    </row>
    <row r="202" spans="1:8" ht="14.25">
      <c r="A202" s="2"/>
      <c r="B202" s="3"/>
      <c r="C202" s="4"/>
      <c r="D202" s="5"/>
      <c r="F202" s="3"/>
      <c r="G202" s="4"/>
      <c r="H202" s="5"/>
    </row>
    <row r="203" spans="1:8" ht="14.25">
      <c r="A203" s="2"/>
      <c r="B203" s="6" t="s">
        <v>4</v>
      </c>
      <c r="C203" s="7" t="s">
        <v>5</v>
      </c>
      <c r="D203" s="7" t="s">
        <v>6</v>
      </c>
      <c r="F203" s="6" t="s">
        <v>4</v>
      </c>
      <c r="G203" s="7"/>
      <c r="H203" s="7" t="s">
        <v>6</v>
      </c>
    </row>
    <row r="204" spans="1:8" ht="14.25">
      <c r="A204" s="8"/>
      <c r="B204" s="9" t="s">
        <v>7</v>
      </c>
      <c r="C204" s="10" t="s">
        <v>8</v>
      </c>
      <c r="D204" s="7" t="s">
        <v>9</v>
      </c>
      <c r="F204" s="9" t="s">
        <v>7</v>
      </c>
      <c r="G204" s="10" t="s">
        <v>8</v>
      </c>
      <c r="H204" s="7" t="s">
        <v>9</v>
      </c>
    </row>
    <row r="206" spans="1:8" ht="14.25">
      <c r="A206" s="2"/>
      <c r="B206" s="11"/>
      <c r="C206" s="2"/>
      <c r="D206" s="2"/>
      <c r="F206" s="11"/>
      <c r="G206" s="2"/>
      <c r="H206" s="2"/>
    </row>
    <row r="207" spans="1:17" ht="14.25">
      <c r="A207" s="2" t="s">
        <v>17</v>
      </c>
      <c r="B207" s="11">
        <v>12</v>
      </c>
      <c r="C207" s="12">
        <v>1069</v>
      </c>
      <c r="D207" s="13">
        <f>B207*C207</f>
        <v>12828</v>
      </c>
      <c r="F207" s="11">
        <f>B207</f>
        <v>12</v>
      </c>
      <c r="G207" s="73">
        <f>+C207</f>
        <v>1069</v>
      </c>
      <c r="H207" s="13">
        <f>G207*F207</f>
        <v>12828</v>
      </c>
      <c r="J207" s="26">
        <f aca="true" t="shared" si="12" ref="J207:J213">H207-D207</f>
        <v>0</v>
      </c>
      <c r="K207" s="27">
        <f aca="true" t="shared" si="13" ref="K207:K213">J207/D207</f>
        <v>0</v>
      </c>
      <c r="L207" s="27">
        <f>+D207/D$215</f>
        <v>0.005819819601897636</v>
      </c>
      <c r="M207" s="27">
        <f>+H207/H$215</f>
        <v>0.005425745436124732</v>
      </c>
      <c r="Q207" s="26">
        <f>+J207</f>
        <v>0</v>
      </c>
    </row>
    <row r="208" spans="1:13" ht="14.25">
      <c r="A208" s="2"/>
      <c r="B208" s="11"/>
      <c r="C208" s="12"/>
      <c r="D208" s="2"/>
      <c r="F208" s="11"/>
      <c r="G208" s="12"/>
      <c r="H208" s="2"/>
      <c r="J208" s="26">
        <f t="shared" si="12"/>
        <v>0</v>
      </c>
      <c r="K208" s="27" t="e">
        <f t="shared" si="13"/>
        <v>#DIV/0!</v>
      </c>
      <c r="L208" s="27"/>
      <c r="M208" s="27"/>
    </row>
    <row r="209" spans="1:13" ht="14.25">
      <c r="A209" s="2" t="s">
        <v>58</v>
      </c>
      <c r="B209" s="11"/>
      <c r="C209" s="12"/>
      <c r="F209" s="11"/>
      <c r="G209" s="12"/>
      <c r="H209" s="2"/>
      <c r="J209" s="26">
        <f t="shared" si="12"/>
        <v>0</v>
      </c>
      <c r="K209" s="27" t="e">
        <f t="shared" si="13"/>
        <v>#DIV/0!</v>
      </c>
      <c r="L209" s="27"/>
      <c r="M209" s="27"/>
    </row>
    <row r="210" spans="1:15" ht="14.25">
      <c r="A210" s="2" t="s">
        <v>59</v>
      </c>
      <c r="B210" s="11">
        <v>84258.62708719852</v>
      </c>
      <c r="C210" s="12">
        <v>5.39</v>
      </c>
      <c r="D210" s="13">
        <f>B210*C210</f>
        <v>454154</v>
      </c>
      <c r="F210" s="11">
        <f>B210</f>
        <v>84258.62708719852</v>
      </c>
      <c r="G210" s="34">
        <f>+C210+1.9</f>
        <v>7.289999999999999</v>
      </c>
      <c r="H210" s="41">
        <f>F210*G210</f>
        <v>614245.3914656772</v>
      </c>
      <c r="J210" s="26">
        <f t="shared" si="12"/>
        <v>160091.39146567718</v>
      </c>
      <c r="K210" s="27">
        <f t="shared" si="13"/>
        <v>0.3525046382189239</v>
      </c>
      <c r="L210" s="27">
        <f>+D210/D$215</f>
        <v>0.20604103145308847</v>
      </c>
      <c r="M210" s="27">
        <f>+H210/H$215</f>
        <v>0.2598019277678163</v>
      </c>
      <c r="O210" s="26">
        <f>+J210</f>
        <v>160091.39146567718</v>
      </c>
    </row>
    <row r="211" spans="1:15" ht="14.25">
      <c r="A211" s="2" t="s">
        <v>60</v>
      </c>
      <c r="B211" s="11"/>
      <c r="C211" s="12">
        <v>7.82</v>
      </c>
      <c r="D211" s="2"/>
      <c r="F211" s="11"/>
      <c r="G211" s="12">
        <f>+C211+1.9</f>
        <v>9.72</v>
      </c>
      <c r="H211" s="41">
        <f>F211*G211</f>
        <v>0</v>
      </c>
      <c r="J211" s="26">
        <f t="shared" si="12"/>
        <v>0</v>
      </c>
      <c r="K211" s="27" t="e">
        <f t="shared" si="13"/>
        <v>#DIV/0!</v>
      </c>
      <c r="L211" s="27"/>
      <c r="M211" s="27"/>
      <c r="O211" s="26">
        <f>+J211</f>
        <v>0</v>
      </c>
    </row>
    <row r="212" spans="1:13" ht="14.25">
      <c r="A212" s="2" t="s">
        <v>20</v>
      </c>
      <c r="B212" s="11"/>
      <c r="C212" s="14"/>
      <c r="D212" s="11"/>
      <c r="F212" s="11"/>
      <c r="G212" s="49"/>
      <c r="H212" s="11"/>
      <c r="J212" s="26">
        <f t="shared" si="12"/>
        <v>0</v>
      </c>
      <c r="K212" s="27" t="e">
        <f t="shared" si="13"/>
        <v>#DIV/0!</v>
      </c>
      <c r="L212" s="27"/>
      <c r="M212" s="27"/>
    </row>
    <row r="213" spans="1:16" ht="14.25">
      <c r="A213" s="2"/>
      <c r="B213" s="11">
        <v>49962900</v>
      </c>
      <c r="C213" s="14">
        <v>0.03477</v>
      </c>
      <c r="D213" s="11">
        <f>B213*C213</f>
        <v>1737210.033</v>
      </c>
      <c r="F213" s="11">
        <f>B213</f>
        <v>49962900</v>
      </c>
      <c r="G213" s="23">
        <f>+C213</f>
        <v>0.03477</v>
      </c>
      <c r="H213" s="41">
        <f>F213*G213</f>
        <v>1737210.033</v>
      </c>
      <c r="J213" s="26">
        <f t="shared" si="12"/>
        <v>0</v>
      </c>
      <c r="K213" s="27">
        <f t="shared" si="13"/>
        <v>0</v>
      </c>
      <c r="L213" s="27">
        <f>+D213/D$215</f>
        <v>0.788139148945014</v>
      </c>
      <c r="M213" s="27">
        <f>+H213/H$215</f>
        <v>0.734772326796059</v>
      </c>
      <c r="P213" s="26">
        <f>+J213</f>
        <v>0</v>
      </c>
    </row>
    <row r="214" spans="1:8" ht="14.25">
      <c r="A214" s="2"/>
      <c r="B214" s="11"/>
      <c r="C214" s="2"/>
      <c r="D214" s="2"/>
      <c r="F214" s="11"/>
      <c r="G214" s="2"/>
      <c r="H214" s="2"/>
    </row>
    <row r="215" spans="1:13" ht="14.25">
      <c r="A215" s="2" t="s">
        <v>22</v>
      </c>
      <c r="B215" s="11"/>
      <c r="C215" s="2"/>
      <c r="D215" s="47">
        <f>SUM(D207:D213)</f>
        <v>2204192.033</v>
      </c>
      <c r="F215" s="11"/>
      <c r="G215" s="2"/>
      <c r="H215" s="47">
        <f>SUM(H207:H213)</f>
        <v>2364283.4244656772</v>
      </c>
      <c r="J215" s="26">
        <f>H215-D215</f>
        <v>160091.3914656774</v>
      </c>
      <c r="K215" s="27">
        <f>J215/D215</f>
        <v>0.07263041925062498</v>
      </c>
      <c r="L215" s="89">
        <f>SUM(L207:L213)</f>
        <v>1.0000000000000002</v>
      </c>
      <c r="M215" s="89">
        <f>SUM(M207:M213)</f>
        <v>1</v>
      </c>
    </row>
    <row r="216" spans="1:8" ht="15">
      <c r="A216" s="29"/>
      <c r="B216" s="11"/>
      <c r="C216" s="14"/>
      <c r="D216" s="2"/>
      <c r="F216" s="11"/>
      <c r="G216" s="14"/>
      <c r="H216" s="2"/>
    </row>
    <row r="217" spans="1:13" ht="14.25">
      <c r="A217" s="2" t="s">
        <v>12</v>
      </c>
      <c r="B217" s="11"/>
      <c r="C217" s="14"/>
      <c r="D217" s="11">
        <v>349635</v>
      </c>
      <c r="F217" s="11"/>
      <c r="G217" s="14"/>
      <c r="H217" s="11">
        <f>D217</f>
        <v>349635</v>
      </c>
      <c r="J217" s="26">
        <f>H217-D217</f>
        <v>0</v>
      </c>
      <c r="K217" s="27">
        <f>J217/D217</f>
        <v>0</v>
      </c>
      <c r="L217" s="27"/>
      <c r="M217" s="27"/>
    </row>
    <row r="218" spans="1:13" ht="14.25">
      <c r="A218" s="2" t="s">
        <v>13</v>
      </c>
      <c r="B218" s="11"/>
      <c r="C218" s="14"/>
      <c r="D218" s="44">
        <v>187162</v>
      </c>
      <c r="F218" s="11"/>
      <c r="G218" s="14"/>
      <c r="H218" s="15">
        <f>D218</f>
        <v>187162</v>
      </c>
      <c r="J218" s="26">
        <f>H218-D218</f>
        <v>0</v>
      </c>
      <c r="K218" s="27">
        <f>J218/D218</f>
        <v>0</v>
      </c>
      <c r="L218" s="27"/>
      <c r="M218" s="27"/>
    </row>
    <row r="219" spans="1:8" ht="14.25">
      <c r="A219" s="2"/>
      <c r="B219" s="11"/>
      <c r="C219" s="2"/>
      <c r="D219" s="2"/>
      <c r="F219" s="11"/>
      <c r="G219" s="2"/>
      <c r="H219" s="2"/>
    </row>
    <row r="220" spans="1:13" ht="15" thickBot="1">
      <c r="A220" s="2" t="s">
        <v>25</v>
      </c>
      <c r="B220" s="11"/>
      <c r="C220" s="2"/>
      <c r="D220" s="16">
        <f>SUM(D215:D218)</f>
        <v>2740989.033</v>
      </c>
      <c r="F220" s="11"/>
      <c r="G220" s="2"/>
      <c r="H220" s="16">
        <f>SUM(H215:H218)</f>
        <v>2901080.4244656772</v>
      </c>
      <c r="J220" s="26">
        <f>H220-D220</f>
        <v>160091.3914656774</v>
      </c>
      <c r="K220" s="27">
        <f>J220/D220</f>
        <v>0.05840643269209221</v>
      </c>
      <c r="L220" s="27"/>
      <c r="M220" s="27"/>
    </row>
    <row r="221" spans="1:4" ht="15" thickTop="1">
      <c r="A221" s="2"/>
      <c r="B221" s="2"/>
      <c r="C221" s="2"/>
      <c r="D221" s="2"/>
    </row>
    <row r="222" spans="1:13" ht="14.25">
      <c r="A222" s="2" t="s">
        <v>15</v>
      </c>
      <c r="B222" s="11"/>
      <c r="C222" s="11"/>
      <c r="D222" s="31">
        <f>D220/B207</f>
        <v>228415.75274999999</v>
      </c>
      <c r="E222" s="45"/>
      <c r="F222" s="45"/>
      <c r="G222" s="45"/>
      <c r="H222" s="31">
        <f>H220/F207</f>
        <v>241756.70203880643</v>
      </c>
      <c r="J222" s="46">
        <f>H222-D222</f>
        <v>13340.949288806441</v>
      </c>
      <c r="K222" s="27">
        <f>J222/D222</f>
        <v>0.05840643269209217</v>
      </c>
      <c r="L222" s="27"/>
      <c r="M222" s="27"/>
    </row>
    <row r="225" ht="12.75">
      <c r="M225" t="s">
        <v>101</v>
      </c>
    </row>
    <row r="226" ht="12.75">
      <c r="M226" t="s">
        <v>102</v>
      </c>
    </row>
    <row r="227" ht="12.75">
      <c r="M227" t="s">
        <v>109</v>
      </c>
    </row>
    <row r="228" spans="1:13" ht="12.75">
      <c r="A228" s="90" t="str">
        <f>A193</f>
        <v>Nolin RECC</v>
      </c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72"/>
      <c r="M228" s="72"/>
    </row>
    <row r="229" spans="1:13" ht="12.75">
      <c r="A229" s="90" t="str">
        <f>A194</f>
        <v>Billing Analysis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72"/>
      <c r="M229" s="72"/>
    </row>
    <row r="230" spans="1:13" ht="12.75">
      <c r="A230" s="90" t="str">
        <f>A195</f>
        <v>for the 12 months ended September 30, 2006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72"/>
      <c r="M230" s="72"/>
    </row>
    <row r="232" spans="1:13" ht="14.25">
      <c r="A232" s="91" t="s">
        <v>30</v>
      </c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79"/>
      <c r="M232" s="79"/>
    </row>
    <row r="233" spans="1:13" ht="14.25">
      <c r="A233" s="91" t="s">
        <v>61</v>
      </c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79"/>
      <c r="M233" s="79"/>
    </row>
    <row r="234" spans="1:13" ht="14.25">
      <c r="A234" s="91" t="s">
        <v>31</v>
      </c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79"/>
      <c r="M234" s="79"/>
    </row>
    <row r="235" spans="1:4" ht="14.25">
      <c r="A235" s="1"/>
      <c r="B235" s="1"/>
      <c r="C235" s="1"/>
      <c r="D235" s="1"/>
    </row>
    <row r="236" spans="2:13" ht="14.25">
      <c r="B236" s="92" t="s">
        <v>0</v>
      </c>
      <c r="C236" s="93"/>
      <c r="D236" s="94"/>
      <c r="F236" s="92" t="s">
        <v>1</v>
      </c>
      <c r="G236" s="93"/>
      <c r="H236" s="94"/>
      <c r="J236" s="17" t="s">
        <v>2</v>
      </c>
      <c r="K236" s="18" t="s">
        <v>3</v>
      </c>
      <c r="L236" s="81"/>
      <c r="M236" s="81"/>
    </row>
    <row r="237" spans="1:8" ht="14.25">
      <c r="A237" s="2"/>
      <c r="B237" s="3"/>
      <c r="C237" s="4"/>
      <c r="D237" s="5"/>
      <c r="F237" s="3"/>
      <c r="G237" s="4"/>
      <c r="H237" s="5"/>
    </row>
    <row r="238" spans="1:8" ht="14.25">
      <c r="A238" s="2"/>
      <c r="B238" s="6" t="s">
        <v>4</v>
      </c>
      <c r="C238" s="7" t="s">
        <v>5</v>
      </c>
      <c r="D238" s="7" t="s">
        <v>6</v>
      </c>
      <c r="F238" s="6" t="s">
        <v>4</v>
      </c>
      <c r="G238" s="7"/>
      <c r="H238" s="7" t="s">
        <v>6</v>
      </c>
    </row>
    <row r="239" spans="1:8" ht="14.25">
      <c r="A239" s="8"/>
      <c r="B239" s="9" t="s">
        <v>7</v>
      </c>
      <c r="C239" s="10" t="s">
        <v>8</v>
      </c>
      <c r="D239" s="7" t="s">
        <v>9</v>
      </c>
      <c r="F239" s="9" t="s">
        <v>7</v>
      </c>
      <c r="G239" s="10" t="s">
        <v>8</v>
      </c>
      <c r="H239" s="7" t="s">
        <v>9</v>
      </c>
    </row>
    <row r="241" spans="1:8" ht="14.25">
      <c r="A241" s="2"/>
      <c r="B241" s="11"/>
      <c r="C241" s="2"/>
      <c r="D241" s="2"/>
      <c r="F241" s="11"/>
      <c r="G241" s="2"/>
      <c r="H241" s="2"/>
    </row>
    <row r="242" spans="1:17" ht="14.25">
      <c r="A242" s="2" t="s">
        <v>17</v>
      </c>
      <c r="B242" s="11">
        <v>12</v>
      </c>
      <c r="C242" s="12">
        <v>1069</v>
      </c>
      <c r="D242" s="13">
        <f>B242*C242</f>
        <v>12828</v>
      </c>
      <c r="F242" s="11">
        <f>B242</f>
        <v>12</v>
      </c>
      <c r="G242" s="73">
        <f>+C242</f>
        <v>1069</v>
      </c>
      <c r="H242" s="13">
        <f>G242*F242</f>
        <v>12828</v>
      </c>
      <c r="J242" s="26">
        <f>H242-D242</f>
        <v>0</v>
      </c>
      <c r="K242" s="27">
        <f>J242/D242</f>
        <v>0</v>
      </c>
      <c r="L242" s="27">
        <f>+D242/D$248</f>
        <v>0.0023837506191428945</v>
      </c>
      <c r="M242" s="27">
        <f>+H242/H$248</f>
        <v>0.0022018762123086504</v>
      </c>
      <c r="Q242" s="26">
        <f>+J242</f>
        <v>0</v>
      </c>
    </row>
    <row r="243" spans="1:13" ht="14.25">
      <c r="A243" s="2"/>
      <c r="B243" s="11"/>
      <c r="C243" s="12"/>
      <c r="D243" s="2"/>
      <c r="F243" s="11"/>
      <c r="G243" s="12"/>
      <c r="H243" s="2"/>
      <c r="J243" s="26">
        <f>H243-D243</f>
        <v>0</v>
      </c>
      <c r="K243" s="27" t="e">
        <f>J243/D243</f>
        <v>#DIV/0!</v>
      </c>
      <c r="L243" s="27"/>
      <c r="M243" s="27"/>
    </row>
    <row r="244" spans="1:15" ht="14.25">
      <c r="A244" s="2" t="s">
        <v>19</v>
      </c>
      <c r="B244" s="11">
        <v>233950.0927643785</v>
      </c>
      <c r="C244" s="12">
        <v>5.39</v>
      </c>
      <c r="D244" s="13">
        <f>B244*C244</f>
        <v>1260991</v>
      </c>
      <c r="F244" s="11">
        <f>B244</f>
        <v>233950.0927643785</v>
      </c>
      <c r="G244" s="34">
        <f>+C244+1.9</f>
        <v>7.289999999999999</v>
      </c>
      <c r="H244" s="41">
        <f>F244*G244</f>
        <v>1705496.176252319</v>
      </c>
      <c r="J244" s="26">
        <f>H244-D244</f>
        <v>444505.176252319</v>
      </c>
      <c r="K244" s="27">
        <f>J244/D244</f>
        <v>0.35250463821892386</v>
      </c>
      <c r="L244" s="27">
        <f>+D244/D$248</f>
        <v>0.23432242570810863</v>
      </c>
      <c r="M244" s="27">
        <f>+H244/H$248</f>
        <v>0.29274177273724217</v>
      </c>
      <c r="O244" s="26">
        <f>+J244</f>
        <v>444505.176252319</v>
      </c>
    </row>
    <row r="245" spans="1:13" ht="14.25">
      <c r="A245" s="2"/>
      <c r="B245" s="11"/>
      <c r="C245" s="12"/>
      <c r="D245" s="2"/>
      <c r="F245" s="11"/>
      <c r="G245" s="12"/>
      <c r="H245" s="2"/>
      <c r="J245" s="26">
        <f>H245-D245</f>
        <v>0</v>
      </c>
      <c r="K245" s="27" t="e">
        <f>J245/D245</f>
        <v>#DIV/0!</v>
      </c>
      <c r="L245" s="27"/>
      <c r="M245" s="27"/>
    </row>
    <row r="246" spans="1:16" ht="14.25">
      <c r="A246" s="2" t="s">
        <v>20</v>
      </c>
      <c r="B246" s="11">
        <v>146386900</v>
      </c>
      <c r="C246" s="14">
        <v>0.02806</v>
      </c>
      <c r="D246" s="11">
        <f>B246*C246</f>
        <v>4107616.4140000003</v>
      </c>
      <c r="F246" s="11">
        <f>B246</f>
        <v>146386900</v>
      </c>
      <c r="G246" s="23">
        <f>+C246</f>
        <v>0.02806</v>
      </c>
      <c r="H246" s="11">
        <f>F246*G246</f>
        <v>4107616.4140000003</v>
      </c>
      <c r="J246" s="26">
        <f>H246-D246</f>
        <v>0</v>
      </c>
      <c r="K246" s="27">
        <f>J246/D246</f>
        <v>0</v>
      </c>
      <c r="L246" s="27">
        <f>+D246/D$248</f>
        <v>0.7632938236727483</v>
      </c>
      <c r="M246" s="27">
        <f>+H246/H$248</f>
        <v>0.7050563510504492</v>
      </c>
      <c r="P246" s="26">
        <f>+J246</f>
        <v>0</v>
      </c>
    </row>
    <row r="247" spans="1:8" ht="14.25">
      <c r="A247" s="2"/>
      <c r="B247" s="11"/>
      <c r="C247" s="2"/>
      <c r="D247" s="2"/>
      <c r="F247" s="11"/>
      <c r="G247" s="2"/>
      <c r="H247" s="2"/>
    </row>
    <row r="248" spans="1:13" ht="14.25">
      <c r="A248" s="2" t="s">
        <v>22</v>
      </c>
      <c r="B248" s="11"/>
      <c r="C248" s="2"/>
      <c r="D248" s="47">
        <f>SUM(D242:D246)</f>
        <v>5381435.414000001</v>
      </c>
      <c r="F248" s="11"/>
      <c r="G248" s="2"/>
      <c r="H248" s="47">
        <f>SUM(H242:H246)</f>
        <v>5825940.590252319</v>
      </c>
      <c r="J248" s="26">
        <f>H248-D248</f>
        <v>444505.17625231855</v>
      </c>
      <c r="K248" s="27">
        <f>J248/D248</f>
        <v>0.08259974190081741</v>
      </c>
      <c r="L248" s="89">
        <f>SUM(L242:L246)</f>
        <v>0.9999999999999999</v>
      </c>
      <c r="M248" s="89">
        <f>SUM(M242:M246)</f>
        <v>1</v>
      </c>
    </row>
    <row r="249" spans="1:8" ht="15">
      <c r="A249" s="29"/>
      <c r="B249" s="11"/>
      <c r="C249" s="14"/>
      <c r="D249" s="2"/>
      <c r="F249" s="11"/>
      <c r="G249" s="14"/>
      <c r="H249" s="2"/>
    </row>
    <row r="250" spans="1:13" ht="14.25">
      <c r="A250" s="2" t="s">
        <v>12</v>
      </c>
      <c r="B250" s="11"/>
      <c r="C250" s="14"/>
      <c r="D250" s="11">
        <v>1063634</v>
      </c>
      <c r="F250" s="11"/>
      <c r="G250" s="14"/>
      <c r="H250" s="11">
        <f>D250</f>
        <v>1063634</v>
      </c>
      <c r="J250" s="26">
        <f>H250-D250</f>
        <v>0</v>
      </c>
      <c r="K250" s="27">
        <f>J250/D250</f>
        <v>0</v>
      </c>
      <c r="L250" s="27"/>
      <c r="M250" s="27"/>
    </row>
    <row r="251" spans="1:13" ht="14.25">
      <c r="A251" s="2" t="s">
        <v>13</v>
      </c>
      <c r="B251" s="11"/>
      <c r="C251" s="14"/>
      <c r="D251" s="44">
        <v>491893</v>
      </c>
      <c r="F251" s="11"/>
      <c r="G251" s="14"/>
      <c r="H251" s="15">
        <f>D251</f>
        <v>491893</v>
      </c>
      <c r="J251" s="26">
        <f>H251-D251</f>
        <v>0</v>
      </c>
      <c r="K251" s="27">
        <f>J251/D251</f>
        <v>0</v>
      </c>
      <c r="L251" s="27"/>
      <c r="M251" s="27"/>
    </row>
    <row r="252" spans="1:8" ht="14.25">
      <c r="A252" s="2"/>
      <c r="B252" s="11"/>
      <c r="C252" s="2"/>
      <c r="D252" s="2"/>
      <c r="F252" s="11"/>
      <c r="G252" s="2"/>
      <c r="H252" s="2"/>
    </row>
    <row r="253" spans="1:13" ht="15" thickBot="1">
      <c r="A253" s="2" t="s">
        <v>25</v>
      </c>
      <c r="B253" s="11"/>
      <c r="C253" s="2"/>
      <c r="D253" s="16">
        <f>SUM(D248:D251)</f>
        <v>6936962.414000001</v>
      </c>
      <c r="F253" s="11"/>
      <c r="G253" s="2"/>
      <c r="H253" s="16">
        <f>SUM(H248:H251)</f>
        <v>7381467.590252319</v>
      </c>
      <c r="J253" s="26">
        <f>H253-D253</f>
        <v>444505.17625231855</v>
      </c>
      <c r="K253" s="27">
        <f>J253/D253</f>
        <v>0.06407778357789996</v>
      </c>
      <c r="L253" s="27"/>
      <c r="M253" s="27"/>
    </row>
    <row r="254" spans="1:4" ht="15" thickTop="1">
      <c r="A254" s="2"/>
      <c r="B254" s="2"/>
      <c r="C254" s="2"/>
      <c r="D254" s="2"/>
    </row>
    <row r="255" spans="1:17" ht="14.25">
      <c r="A255" s="2" t="s">
        <v>15</v>
      </c>
      <c r="B255" s="11"/>
      <c r="C255" s="11"/>
      <c r="D255" s="58">
        <f>D253/B242</f>
        <v>578080.2011666667</v>
      </c>
      <c r="E255" s="45"/>
      <c r="F255" s="45"/>
      <c r="G255" s="45"/>
      <c r="H255" s="58">
        <f>H253/F242</f>
        <v>615122.2991876933</v>
      </c>
      <c r="J255" s="46">
        <f>H255-D255</f>
        <v>37042.098021026584</v>
      </c>
      <c r="K255" s="27">
        <f>J255/D255</f>
        <v>0.06407778357790003</v>
      </c>
      <c r="L255" s="27"/>
      <c r="M255" s="27"/>
      <c r="O255" s="76"/>
      <c r="P255" s="76"/>
      <c r="Q255" s="76"/>
    </row>
    <row r="256" spans="15:17" ht="12.75">
      <c r="O256" s="50">
        <f>SUM(O14:O255)</f>
        <v>604596.5677179962</v>
      </c>
      <c r="P256" s="50">
        <f>SUM(P14:P255)</f>
        <v>2039268.4681364726</v>
      </c>
      <c r="Q256" s="50">
        <f>SUM(Q14:Q255)</f>
        <v>0</v>
      </c>
    </row>
    <row r="258" ht="12.75" hidden="1"/>
    <row r="259" ht="12.75" hidden="1">
      <c r="O259" t="s">
        <v>86</v>
      </c>
    </row>
    <row r="260" ht="12.75" hidden="1">
      <c r="O260" t="s">
        <v>85</v>
      </c>
    </row>
    <row r="261" ht="12.75" hidden="1">
      <c r="O261" s="50">
        <f>+B20+B47+B74+SUM(B107:B109)+SUM(B141:B143)+SUM(B178:B180)+Lighting!D37</f>
        <v>546590117.2</v>
      </c>
    </row>
    <row r="262" spans="16:17" ht="12.75" hidden="1">
      <c r="P262" s="72" t="s">
        <v>96</v>
      </c>
      <c r="Q262" s="72" t="s">
        <v>97</v>
      </c>
    </row>
    <row r="263" spans="4:17" ht="12.75" hidden="1">
      <c r="D263" s="26">
        <f>+D27+D54+D81+D118+D152+D188+D220+D253+Lighting!F37</f>
        <v>52775484.65356</v>
      </c>
      <c r="H263" s="26">
        <f>+H27+H54+H81+H118+H152+H188+H220+H253+Lighting!L37</f>
        <v>55450496.653560005</v>
      </c>
      <c r="N263" t="s">
        <v>87</v>
      </c>
      <c r="O263" s="78">
        <v>2675012</v>
      </c>
      <c r="P263" s="77">
        <f>SUM(O256:Q256)+Lighting!O37</f>
        <v>2675011.9999999977</v>
      </c>
      <c r="Q263" s="77">
        <f>+P263-O263</f>
        <v>0</v>
      </c>
    </row>
    <row r="264" spans="8:15" ht="12.75" hidden="1">
      <c r="H264" s="26">
        <f>+H263-D263</f>
        <v>2675012.0000000075</v>
      </c>
      <c r="N264" t="s">
        <v>88</v>
      </c>
      <c r="O264" s="77">
        <f>+O256</f>
        <v>604596.5677179962</v>
      </c>
    </row>
    <row r="265" spans="14:15" ht="12.75" hidden="1">
      <c r="N265" t="s">
        <v>89</v>
      </c>
      <c r="O265" s="77">
        <f>+Q256</f>
        <v>0</v>
      </c>
    </row>
    <row r="266" spans="14:15" ht="12.75">
      <c r="N266" t="s">
        <v>90</v>
      </c>
      <c r="O266" s="77">
        <f>+O263-O264-O265</f>
        <v>2070415.4322820038</v>
      </c>
    </row>
    <row r="268" spans="14:15" ht="12.75">
      <c r="N268" t="s">
        <v>95</v>
      </c>
      <c r="O268">
        <f>+O266/O261</f>
        <v>0.00378787571734384</v>
      </c>
    </row>
  </sheetData>
  <mergeCells count="64">
    <mergeCell ref="A198:K198"/>
    <mergeCell ref="A199:K199"/>
    <mergeCell ref="B201:D201"/>
    <mergeCell ref="F201:H201"/>
    <mergeCell ref="A193:K193"/>
    <mergeCell ref="A194:K194"/>
    <mergeCell ref="A195:K195"/>
    <mergeCell ref="A197:K197"/>
    <mergeCell ref="A160:K160"/>
    <mergeCell ref="A161:K161"/>
    <mergeCell ref="A159:K159"/>
    <mergeCell ref="A163:K163"/>
    <mergeCell ref="A165:K165"/>
    <mergeCell ref="B167:D167"/>
    <mergeCell ref="F167:H167"/>
    <mergeCell ref="A164:K164"/>
    <mergeCell ref="A93:K93"/>
    <mergeCell ref="A94:K94"/>
    <mergeCell ref="A88:K88"/>
    <mergeCell ref="A89:K89"/>
    <mergeCell ref="A90:K90"/>
    <mergeCell ref="A92:K92"/>
    <mergeCell ref="A127:K127"/>
    <mergeCell ref="A128:K128"/>
    <mergeCell ref="B12:D12"/>
    <mergeCell ref="F12:H12"/>
    <mergeCell ref="B66:D66"/>
    <mergeCell ref="F66:H66"/>
    <mergeCell ref="A60:K60"/>
    <mergeCell ref="A62:K62"/>
    <mergeCell ref="A63:K63"/>
    <mergeCell ref="A64:K64"/>
    <mergeCell ref="A122:K122"/>
    <mergeCell ref="A123:K123"/>
    <mergeCell ref="A124:K124"/>
    <mergeCell ref="A126:K126"/>
    <mergeCell ref="A9:K9"/>
    <mergeCell ref="A10:K10"/>
    <mergeCell ref="A58:K58"/>
    <mergeCell ref="A59:K59"/>
    <mergeCell ref="A36:K36"/>
    <mergeCell ref="A37:K37"/>
    <mergeCell ref="B39:D39"/>
    <mergeCell ref="F39:H39"/>
    <mergeCell ref="A31:K31"/>
    <mergeCell ref="A32:K32"/>
    <mergeCell ref="A4:K4"/>
    <mergeCell ref="A5:K5"/>
    <mergeCell ref="A6:K6"/>
    <mergeCell ref="A8:K8"/>
    <mergeCell ref="A229:K229"/>
    <mergeCell ref="A232:K232"/>
    <mergeCell ref="A233:K233"/>
    <mergeCell ref="A33:K33"/>
    <mergeCell ref="A35:K35"/>
    <mergeCell ref="A228:K228"/>
    <mergeCell ref="B96:D96"/>
    <mergeCell ref="F96:H96"/>
    <mergeCell ref="B130:D130"/>
    <mergeCell ref="F130:H130"/>
    <mergeCell ref="A230:K230"/>
    <mergeCell ref="A234:K234"/>
    <mergeCell ref="B236:D236"/>
    <mergeCell ref="F236:H236"/>
  </mergeCells>
  <printOptions gridLines="1" horizontalCentered="1"/>
  <pageMargins left="0.35" right="0.41" top="0.46" bottom="0.71" header="0.24" footer="0.22"/>
  <pageSetup fitToHeight="0" fitToWidth="1" horizontalDpi="600" verticalDpi="600" orientation="portrait" scale="60" r:id="rId1"/>
  <headerFooter alignWithMargins="0">
    <oddFooter>&amp;C&amp;P of &amp;N&amp;R&amp;A, &amp;F</oddFooter>
  </headerFooter>
  <rowBreaks count="3" manualBreakCount="3">
    <brk id="84" max="12" man="1"/>
    <brk id="155" max="12" man="1"/>
    <brk id="2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6"/>
  <sheetViews>
    <sheetView workbookViewId="0" topLeftCell="E11">
      <selection activeCell="M41" sqref="M41"/>
    </sheetView>
  </sheetViews>
  <sheetFormatPr defaultColWidth="9.140625" defaultRowHeight="12.75"/>
  <cols>
    <col min="1" max="1" width="23.57421875" style="0" bestFit="1" customWidth="1"/>
    <col min="2" max="2" width="8.140625" style="0" bestFit="1" customWidth="1"/>
    <col min="3" max="3" width="13.7109375" style="0" bestFit="1" customWidth="1"/>
    <col min="4" max="4" width="13.7109375" style="50" customWidth="1"/>
    <col min="5" max="5" width="11.00390625" style="0" bestFit="1" customWidth="1"/>
    <col min="6" max="6" width="14.00390625" style="100" bestFit="1" customWidth="1"/>
    <col min="7" max="7" width="8.28125" style="0" bestFit="1" customWidth="1"/>
    <col min="8" max="8" width="3.28125" style="0" customWidth="1"/>
    <col min="9" max="9" width="13.7109375" style="0" bestFit="1" customWidth="1"/>
    <col min="10" max="10" width="13.7109375" style="0" customWidth="1"/>
    <col min="11" max="11" width="13.57421875" style="0" customWidth="1"/>
    <col min="12" max="12" width="11.140625" style="0" bestFit="1" customWidth="1"/>
    <col min="13" max="13" width="11.140625" style="0" customWidth="1"/>
    <col min="14" max="14" width="2.7109375" style="0" customWidth="1"/>
    <col min="15" max="15" width="10.28125" style="0" bestFit="1" customWidth="1"/>
    <col min="16" max="16" width="11.421875" style="0" bestFit="1" customWidth="1"/>
    <col min="17" max="19" width="3.28125" style="0" bestFit="1" customWidth="1"/>
  </cols>
  <sheetData>
    <row r="2" spans="1:16" ht="15">
      <c r="A2" s="95" t="str">
        <f>'3a2 pg 1-4'!A4</f>
        <v>Nolin RECC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25">
      <c r="A3" s="91" t="str">
        <f>'3a2 pg 1-4'!A5</f>
        <v>Billing Analysis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4.25">
      <c r="A4" s="91" t="str">
        <f>'3a2 pg 1-4'!A6</f>
        <v>for the 12 months ended September 30, 2006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7" ht="14.25">
      <c r="A5" s="1"/>
      <c r="B5" s="1"/>
      <c r="C5" s="1"/>
      <c r="D5" s="51"/>
      <c r="E5" s="1"/>
      <c r="F5" s="1"/>
      <c r="G5" s="1"/>
    </row>
    <row r="6" spans="1:16" ht="14.25">
      <c r="A6" s="91" t="s">
        <v>34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4.25">
      <c r="A7" s="91" t="s">
        <v>21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4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7" ht="14.25">
      <c r="A9" s="1"/>
      <c r="B9" s="1"/>
      <c r="C9" s="1"/>
      <c r="D9" s="51"/>
      <c r="E9" s="1"/>
      <c r="F9" s="1"/>
      <c r="G9" s="1"/>
    </row>
    <row r="10" spans="1:16" ht="14.25">
      <c r="A10" s="1"/>
      <c r="B10" s="1"/>
      <c r="C10" s="92" t="s">
        <v>0</v>
      </c>
      <c r="D10" s="93"/>
      <c r="E10" s="93"/>
      <c r="F10" s="94"/>
      <c r="G10" s="101"/>
      <c r="I10" s="92" t="s">
        <v>1</v>
      </c>
      <c r="J10" s="93"/>
      <c r="K10" s="93"/>
      <c r="L10" s="94"/>
      <c r="M10" s="81"/>
      <c r="O10" s="17" t="s">
        <v>2</v>
      </c>
      <c r="P10" s="18" t="s">
        <v>3</v>
      </c>
    </row>
    <row r="11" spans="1:13" ht="14.25">
      <c r="A11" s="2"/>
      <c r="B11" s="2"/>
      <c r="C11" s="3"/>
      <c r="D11" s="52"/>
      <c r="E11" s="4"/>
      <c r="F11" s="5"/>
      <c r="G11" s="102"/>
      <c r="I11" s="3"/>
      <c r="J11" s="4"/>
      <c r="K11" s="4"/>
      <c r="L11" s="5"/>
      <c r="M11" s="38"/>
    </row>
    <row r="12" spans="1:13" ht="14.25">
      <c r="A12" s="2"/>
      <c r="B12" s="2"/>
      <c r="C12" s="6" t="s">
        <v>4</v>
      </c>
      <c r="D12" s="53" t="s">
        <v>35</v>
      </c>
      <c r="E12" s="7" t="s">
        <v>5</v>
      </c>
      <c r="F12" s="7" t="s">
        <v>6</v>
      </c>
      <c r="G12" s="101" t="s">
        <v>103</v>
      </c>
      <c r="I12" s="6" t="s">
        <v>4</v>
      </c>
      <c r="J12" s="6" t="s">
        <v>35</v>
      </c>
      <c r="K12" s="7"/>
      <c r="L12" s="7" t="s">
        <v>6</v>
      </c>
      <c r="M12" s="101" t="s">
        <v>103</v>
      </c>
    </row>
    <row r="13" spans="1:13" ht="14.25">
      <c r="A13" s="8"/>
      <c r="B13" s="8" t="s">
        <v>36</v>
      </c>
      <c r="C13" s="9" t="s">
        <v>7</v>
      </c>
      <c r="D13" s="54"/>
      <c r="E13" s="10" t="s">
        <v>8</v>
      </c>
      <c r="F13" s="7" t="s">
        <v>9</v>
      </c>
      <c r="G13" s="101" t="s">
        <v>104</v>
      </c>
      <c r="I13" s="9" t="s">
        <v>7</v>
      </c>
      <c r="J13" s="10"/>
      <c r="K13" s="10" t="s">
        <v>8</v>
      </c>
      <c r="L13" s="7" t="s">
        <v>9</v>
      </c>
      <c r="M13" s="101" t="s">
        <v>104</v>
      </c>
    </row>
    <row r="14" spans="7:13" ht="12.75">
      <c r="G14" s="103"/>
      <c r="M14" s="103"/>
    </row>
    <row r="15" spans="1:16" ht="14.25">
      <c r="A15" s="71" t="s">
        <v>62</v>
      </c>
      <c r="B15">
        <v>75</v>
      </c>
      <c r="C15" s="65">
        <v>80619</v>
      </c>
      <c r="D15" s="64">
        <v>6046425</v>
      </c>
      <c r="E15" s="66">
        <v>6.87</v>
      </c>
      <c r="F15" s="97">
        <v>553852.53</v>
      </c>
      <c r="G15" s="104">
        <f>F15/$F$37</f>
        <v>0.6900474936395942</v>
      </c>
      <c r="I15" s="11">
        <f>C15</f>
        <v>80619</v>
      </c>
      <c r="J15" s="11">
        <f>D15</f>
        <v>6046425</v>
      </c>
      <c r="K15" s="34">
        <f>+D15*'3a2 pg 1-4'!O$268/C15+E15</f>
        <v>7.154090678800788</v>
      </c>
      <c r="L15" s="11">
        <f>I15*K15</f>
        <v>576755.6364342407</v>
      </c>
      <c r="M15" s="104">
        <f>L15/$L$37</f>
        <v>0.6917388603505412</v>
      </c>
      <c r="O15" s="40">
        <f>L15-F15</f>
        <v>22903.106434240704</v>
      </c>
      <c r="P15" s="27">
        <f>O15/F15</f>
        <v>0.04135235499283664</v>
      </c>
    </row>
    <row r="16" spans="1:16" ht="14.25">
      <c r="A16" s="71" t="s">
        <v>72</v>
      </c>
      <c r="B16">
        <v>145</v>
      </c>
      <c r="C16" s="64">
        <v>180</v>
      </c>
      <c r="D16" s="64">
        <v>1915.2</v>
      </c>
      <c r="E16" s="66">
        <v>10.64</v>
      </c>
      <c r="F16" s="97">
        <v>1915.2</v>
      </c>
      <c r="G16" s="104">
        <f aca="true" t="shared" si="0" ref="G16:G35">F16/$F$37</f>
        <v>0.0023861567623759895</v>
      </c>
      <c r="H16" s="37"/>
      <c r="I16" s="11">
        <f aca="true" t="shared" si="1" ref="I16:I35">C16</f>
        <v>180</v>
      </c>
      <c r="J16" s="11">
        <f aca="true" t="shared" si="2" ref="J16:J35">D16</f>
        <v>1915.2</v>
      </c>
      <c r="K16" s="34">
        <f>+D16*'3a2 pg 1-4'!O$268/C16+E16</f>
        <v>10.68030299763254</v>
      </c>
      <c r="L16" s="11">
        <f aca="true" t="shared" si="3" ref="L16:L35">I16*K16</f>
        <v>1922.4545395738571</v>
      </c>
      <c r="M16" s="104">
        <f aca="true" t="shared" si="4" ref="M16:M35">L16/$L$37</f>
        <v>0.002305719143903272</v>
      </c>
      <c r="N16" s="37"/>
      <c r="O16" s="40">
        <f aca="true" t="shared" si="5" ref="O16:O35">L16-F16</f>
        <v>7.254539573857073</v>
      </c>
      <c r="P16" s="27">
        <f aca="true" t="shared" si="6" ref="P16:P37">O16/F16</f>
        <v>0.0037878757173439187</v>
      </c>
    </row>
    <row r="17" spans="1:16" ht="14.25">
      <c r="A17" s="71" t="s">
        <v>63</v>
      </c>
      <c r="B17">
        <v>44</v>
      </c>
      <c r="C17" s="64">
        <v>496</v>
      </c>
      <c r="D17" s="64">
        <v>21824</v>
      </c>
      <c r="E17" s="66">
        <v>6.02</v>
      </c>
      <c r="F17" s="97">
        <v>2985.92</v>
      </c>
      <c r="G17" s="104">
        <f t="shared" si="0"/>
        <v>0.003720171888008414</v>
      </c>
      <c r="H17" s="37"/>
      <c r="I17" s="11">
        <f t="shared" si="1"/>
        <v>496</v>
      </c>
      <c r="J17" s="11">
        <f t="shared" si="2"/>
        <v>21824</v>
      </c>
      <c r="K17" s="34">
        <f>+D17*'3a2 pg 1-4'!O$268/C17+E17</f>
        <v>6.186666531563128</v>
      </c>
      <c r="L17" s="11">
        <f t="shared" si="3"/>
        <v>3068.5865996553116</v>
      </c>
      <c r="M17" s="104">
        <f t="shared" si="4"/>
        <v>0.0036803465163439708</v>
      </c>
      <c r="N17" s="37"/>
      <c r="O17" s="40">
        <f t="shared" si="5"/>
        <v>82.66659965531153</v>
      </c>
      <c r="P17" s="27">
        <f t="shared" si="6"/>
        <v>0.027685470359323602</v>
      </c>
    </row>
    <row r="18" spans="1:16" ht="14.25">
      <c r="A18" s="71" t="s">
        <v>75</v>
      </c>
      <c r="B18">
        <v>120</v>
      </c>
      <c r="C18" s="64">
        <v>1248</v>
      </c>
      <c r="D18" s="64">
        <v>149760</v>
      </c>
      <c r="E18" s="66">
        <v>10.13</v>
      </c>
      <c r="F18" s="97">
        <v>12642.24</v>
      </c>
      <c r="G18" s="104">
        <f t="shared" si="0"/>
        <v>0.01575102676878667</v>
      </c>
      <c r="H18" s="37"/>
      <c r="I18" s="11">
        <f t="shared" si="1"/>
        <v>1248</v>
      </c>
      <c r="J18" s="11">
        <f t="shared" si="2"/>
        <v>149760</v>
      </c>
      <c r="K18" s="34">
        <f>+D18*'3a2 pg 1-4'!O$268/C18+E18</f>
        <v>10.584545086081262</v>
      </c>
      <c r="L18" s="11">
        <f t="shared" si="3"/>
        <v>13209.512267429414</v>
      </c>
      <c r="M18" s="104">
        <f t="shared" si="4"/>
        <v>0.01584298858031176</v>
      </c>
      <c r="N18" s="37"/>
      <c r="O18" s="40">
        <f t="shared" si="5"/>
        <v>567.2722674294146</v>
      </c>
      <c r="P18" s="27">
        <f t="shared" si="6"/>
        <v>0.04487118322618575</v>
      </c>
    </row>
    <row r="19" spans="1:16" ht="14.25">
      <c r="A19" s="71" t="s">
        <v>64</v>
      </c>
      <c r="B19">
        <v>188</v>
      </c>
      <c r="C19" s="64">
        <v>2803</v>
      </c>
      <c r="D19" s="64">
        <v>526964</v>
      </c>
      <c r="E19" s="66">
        <v>13.55</v>
      </c>
      <c r="F19" s="97">
        <v>37980.65</v>
      </c>
      <c r="G19" s="104">
        <f t="shared" si="0"/>
        <v>0.047320271949110086</v>
      </c>
      <c r="H19" s="37"/>
      <c r="I19" s="11">
        <f t="shared" si="1"/>
        <v>2803</v>
      </c>
      <c r="J19" s="11">
        <f t="shared" si="2"/>
        <v>526964</v>
      </c>
      <c r="K19" s="34">
        <f>+D19*'3a2 pg 1-4'!O$268/C19+E19</f>
        <v>14.262120634860644</v>
      </c>
      <c r="L19" s="11">
        <f t="shared" si="3"/>
        <v>39976.72413951439</v>
      </c>
      <c r="M19" s="104">
        <f t="shared" si="4"/>
        <v>0.04794656844236768</v>
      </c>
      <c r="N19" s="37"/>
      <c r="O19" s="40">
        <f t="shared" si="5"/>
        <v>1996.074139514385</v>
      </c>
      <c r="P19" s="27">
        <f t="shared" si="6"/>
        <v>0.052555028402999554</v>
      </c>
    </row>
    <row r="20" spans="1:16" ht="14.25">
      <c r="A20" s="71" t="s">
        <v>74</v>
      </c>
      <c r="B20">
        <v>188</v>
      </c>
      <c r="C20" s="64">
        <v>36</v>
      </c>
      <c r="D20" s="64">
        <v>6768</v>
      </c>
      <c r="E20" s="66">
        <v>14.67</v>
      </c>
      <c r="F20" s="97">
        <v>528.12</v>
      </c>
      <c r="G20" s="104">
        <f t="shared" si="0"/>
        <v>0.0006579872124822513</v>
      </c>
      <c r="H20" s="37"/>
      <c r="I20" s="11">
        <f t="shared" si="1"/>
        <v>36</v>
      </c>
      <c r="J20" s="11">
        <f t="shared" si="2"/>
        <v>6768</v>
      </c>
      <c r="K20" s="34">
        <f>+D20*'3a2 pg 1-4'!O$268/C20+E20</f>
        <v>15.382120634860641</v>
      </c>
      <c r="L20" s="11">
        <f t="shared" si="3"/>
        <v>553.7563428549831</v>
      </c>
      <c r="M20" s="104">
        <f t="shared" si="4"/>
        <v>0.000664154378943922</v>
      </c>
      <c r="N20" s="37"/>
      <c r="O20" s="40">
        <f t="shared" si="5"/>
        <v>25.636342854983127</v>
      </c>
      <c r="P20" s="27">
        <f t="shared" si="6"/>
        <v>0.048542647229764306</v>
      </c>
    </row>
    <row r="21" spans="1:16" ht="14.25">
      <c r="A21" s="71" t="s">
        <v>68</v>
      </c>
      <c r="B21">
        <v>50</v>
      </c>
      <c r="C21" s="64">
        <v>10058</v>
      </c>
      <c r="D21" s="64">
        <v>502900</v>
      </c>
      <c r="E21" s="66">
        <v>5.58</v>
      </c>
      <c r="F21" s="97">
        <v>56123.64</v>
      </c>
      <c r="G21" s="104">
        <f t="shared" si="0"/>
        <v>0.0699247092288824</v>
      </c>
      <c r="H21" s="37"/>
      <c r="I21" s="11">
        <f t="shared" si="1"/>
        <v>10058</v>
      </c>
      <c r="J21" s="11">
        <f t="shared" si="2"/>
        <v>502900</v>
      </c>
      <c r="K21" s="34">
        <f>+D21*'3a2 pg 1-4'!O$268/C21+E21</f>
        <v>5.769393785867192</v>
      </c>
      <c r="L21" s="11">
        <f t="shared" si="3"/>
        <v>58028.562698252215</v>
      </c>
      <c r="M21" s="104">
        <f t="shared" si="4"/>
        <v>0.06959725972828976</v>
      </c>
      <c r="N21" s="37"/>
      <c r="O21" s="40">
        <f t="shared" si="5"/>
        <v>1904.922698252216</v>
      </c>
      <c r="P21" s="27">
        <f t="shared" si="6"/>
        <v>0.03394153868587668</v>
      </c>
    </row>
    <row r="22" spans="1:16" ht="14.25">
      <c r="A22" s="71" t="s">
        <v>70</v>
      </c>
      <c r="B22">
        <v>75</v>
      </c>
      <c r="C22" s="64">
        <v>6972</v>
      </c>
      <c r="D22" s="64">
        <v>522900</v>
      </c>
      <c r="E22" s="66">
        <v>3.26</v>
      </c>
      <c r="F22" s="97">
        <v>22728.72</v>
      </c>
      <c r="G22" s="104">
        <f t="shared" si="0"/>
        <v>0.02831782003349541</v>
      </c>
      <c r="H22" s="37"/>
      <c r="I22" s="11">
        <f t="shared" si="1"/>
        <v>6972</v>
      </c>
      <c r="J22" s="11">
        <f t="shared" si="2"/>
        <v>522900</v>
      </c>
      <c r="K22" s="34">
        <f>+D22*'3a2 pg 1-4'!O$268/C22+E22</f>
        <v>3.5440906788007878</v>
      </c>
      <c r="L22" s="11">
        <f t="shared" si="3"/>
        <v>24709.400212599092</v>
      </c>
      <c r="M22" s="104">
        <f t="shared" si="4"/>
        <v>0.029635518516441108</v>
      </c>
      <c r="N22" s="37"/>
      <c r="O22" s="40">
        <f t="shared" si="5"/>
        <v>1980.6802125990907</v>
      </c>
      <c r="P22" s="27">
        <f t="shared" si="6"/>
        <v>0.08714438000024158</v>
      </c>
    </row>
    <row r="23" spans="1:16" ht="14.25">
      <c r="A23" s="71" t="s">
        <v>73</v>
      </c>
      <c r="B23">
        <v>170</v>
      </c>
      <c r="C23" s="64">
        <v>552</v>
      </c>
      <c r="D23" s="64">
        <v>93840</v>
      </c>
      <c r="E23" s="66">
        <v>9.81</v>
      </c>
      <c r="F23" s="97">
        <v>5415.12</v>
      </c>
      <c r="G23" s="104">
        <f t="shared" si="0"/>
        <v>0.006746723687905946</v>
      </c>
      <c r="H23" s="37"/>
      <c r="I23" s="11">
        <f t="shared" si="1"/>
        <v>552</v>
      </c>
      <c r="J23" s="11">
        <f t="shared" si="2"/>
        <v>93840</v>
      </c>
      <c r="K23" s="34">
        <f>+D23*'3a2 pg 1-4'!O$268/C23+E23</f>
        <v>10.453938871948454</v>
      </c>
      <c r="L23" s="11">
        <f t="shared" si="3"/>
        <v>5770.574257315547</v>
      </c>
      <c r="M23" s="104">
        <f t="shared" si="4"/>
        <v>0.006921008150006605</v>
      </c>
      <c r="N23" s="37"/>
      <c r="O23" s="40">
        <f t="shared" si="5"/>
        <v>355.4542573155468</v>
      </c>
      <c r="P23" s="27">
        <f t="shared" si="6"/>
        <v>0.06564106747690666</v>
      </c>
    </row>
    <row r="24" spans="1:16" ht="14.25">
      <c r="A24" s="71" t="s">
        <v>71</v>
      </c>
      <c r="B24">
        <v>105</v>
      </c>
      <c r="C24" s="64">
        <v>1</v>
      </c>
      <c r="D24" s="64">
        <v>105</v>
      </c>
      <c r="E24" s="66">
        <v>8.2</v>
      </c>
      <c r="F24" s="97">
        <v>8.2</v>
      </c>
      <c r="G24" s="104">
        <f t="shared" si="0"/>
        <v>1.0216418886530448E-05</v>
      </c>
      <c r="I24" s="11">
        <f t="shared" si="1"/>
        <v>1</v>
      </c>
      <c r="J24" s="11">
        <f t="shared" si="2"/>
        <v>105</v>
      </c>
      <c r="K24" s="34">
        <f>+D24*'3a2 pg 1-4'!O$268/C24+E24</f>
        <v>8.597726950321103</v>
      </c>
      <c r="L24" s="11">
        <f t="shared" si="3"/>
        <v>8.597726950321103</v>
      </c>
      <c r="M24" s="104">
        <f t="shared" si="4"/>
        <v>1.0311787985271558E-05</v>
      </c>
      <c r="O24" s="40">
        <f t="shared" si="5"/>
        <v>0.39772695032110406</v>
      </c>
      <c r="P24" s="27">
        <f t="shared" si="6"/>
        <v>0.04850328662452489</v>
      </c>
    </row>
    <row r="25" spans="1:16" ht="14.25">
      <c r="A25" s="71" t="s">
        <v>76</v>
      </c>
      <c r="B25">
        <v>105</v>
      </c>
      <c r="C25" s="64">
        <v>468</v>
      </c>
      <c r="D25" s="64">
        <v>49140</v>
      </c>
      <c r="E25" s="66">
        <v>8.2</v>
      </c>
      <c r="F25" s="97">
        <v>3837.6</v>
      </c>
      <c r="G25" s="104">
        <f t="shared" si="0"/>
        <v>0.00478128403889625</v>
      </c>
      <c r="I25" s="11">
        <f t="shared" si="1"/>
        <v>468</v>
      </c>
      <c r="J25" s="11">
        <f t="shared" si="2"/>
        <v>49140</v>
      </c>
      <c r="K25" s="34">
        <f>+D25*'3a2 pg 1-4'!O$268/C25+E25</f>
        <v>8.597726950321103</v>
      </c>
      <c r="L25" s="11">
        <f t="shared" si="3"/>
        <v>4023.7362127502765</v>
      </c>
      <c r="M25" s="104">
        <f t="shared" si="4"/>
        <v>0.004825916777107089</v>
      </c>
      <c r="O25" s="40">
        <f t="shared" si="5"/>
        <v>186.13621275027663</v>
      </c>
      <c r="P25" s="27">
        <f t="shared" si="6"/>
        <v>0.04850328662452487</v>
      </c>
    </row>
    <row r="26" spans="1:16" ht="14.25">
      <c r="A26" s="71" t="s">
        <v>69</v>
      </c>
      <c r="B26">
        <v>44</v>
      </c>
      <c r="C26" s="64">
        <v>1026</v>
      </c>
      <c r="D26" s="64">
        <v>45144</v>
      </c>
      <c r="E26" s="66">
        <v>9.44</v>
      </c>
      <c r="F26" s="97">
        <v>9685.44</v>
      </c>
      <c r="G26" s="104">
        <f t="shared" si="0"/>
        <v>0.012067135626872862</v>
      </c>
      <c r="I26" s="11">
        <f t="shared" si="1"/>
        <v>1026</v>
      </c>
      <c r="J26" s="11">
        <f t="shared" si="2"/>
        <v>45144</v>
      </c>
      <c r="K26" s="34">
        <f>+D26*'3a2 pg 1-4'!O$268/C26+E26</f>
        <v>9.606666531563128</v>
      </c>
      <c r="L26" s="11">
        <f t="shared" si="3"/>
        <v>9856.43986138377</v>
      </c>
      <c r="M26" s="104">
        <f t="shared" si="4"/>
        <v>0.011821440565331388</v>
      </c>
      <c r="O26" s="40">
        <f t="shared" si="5"/>
        <v>170.9998613837688</v>
      </c>
      <c r="P26" s="27">
        <f t="shared" si="6"/>
        <v>0.017655352919822825</v>
      </c>
    </row>
    <row r="27" spans="1:16" ht="14.25">
      <c r="A27" s="71" t="s">
        <v>65</v>
      </c>
      <c r="C27" s="64">
        <v>230</v>
      </c>
      <c r="D27" s="64">
        <v>0</v>
      </c>
      <c r="E27" s="66">
        <v>1.98</v>
      </c>
      <c r="F27" s="97">
        <v>455.4</v>
      </c>
      <c r="G27" s="104">
        <f t="shared" si="0"/>
        <v>0.0005673850196251178</v>
      </c>
      <c r="I27" s="11">
        <f t="shared" si="1"/>
        <v>230</v>
      </c>
      <c r="J27" s="11">
        <f t="shared" si="2"/>
        <v>0</v>
      </c>
      <c r="K27" s="34">
        <f>+D27*'3a2 pg 1-4'!O$268/C27+E27</f>
        <v>1.98</v>
      </c>
      <c r="L27" s="11">
        <f t="shared" si="3"/>
        <v>455.4</v>
      </c>
      <c r="M27" s="104">
        <f t="shared" si="4"/>
        <v>0.0005461895074857295</v>
      </c>
      <c r="O27" s="40">
        <f t="shared" si="5"/>
        <v>0</v>
      </c>
      <c r="P27" s="27">
        <f t="shared" si="6"/>
        <v>0</v>
      </c>
    </row>
    <row r="28" spans="1:16" ht="14.25">
      <c r="A28" s="71" t="s">
        <v>66</v>
      </c>
      <c r="C28" s="64">
        <v>852</v>
      </c>
      <c r="D28" s="64">
        <v>0</v>
      </c>
      <c r="E28" s="66">
        <v>2.29</v>
      </c>
      <c r="F28" s="97">
        <v>1951.08</v>
      </c>
      <c r="G28" s="104">
        <f t="shared" si="0"/>
        <v>0.0024308598245282717</v>
      </c>
      <c r="I28" s="11">
        <f t="shared" si="1"/>
        <v>852</v>
      </c>
      <c r="J28" s="11">
        <f t="shared" si="2"/>
        <v>0</v>
      </c>
      <c r="K28" s="34">
        <f>+D28*'3a2 pg 1-4'!O$268/C28+E28</f>
        <v>2.29</v>
      </c>
      <c r="L28" s="11">
        <f t="shared" si="3"/>
        <v>1951.08</v>
      </c>
      <c r="M28" s="104">
        <f t="shared" si="4"/>
        <v>0.0023400514366826025</v>
      </c>
      <c r="O28" s="40">
        <f t="shared" si="5"/>
        <v>0</v>
      </c>
      <c r="P28" s="27">
        <f t="shared" si="6"/>
        <v>0</v>
      </c>
    </row>
    <row r="29" spans="1:16" ht="14.25">
      <c r="A29" s="71" t="s">
        <v>67</v>
      </c>
      <c r="C29" s="64">
        <v>12</v>
      </c>
      <c r="D29" s="64">
        <v>0</v>
      </c>
      <c r="E29" s="66">
        <v>2.77</v>
      </c>
      <c r="F29" s="97">
        <v>33.24</v>
      </c>
      <c r="G29" s="104">
        <f t="shared" si="0"/>
        <v>4.1413873632716115E-05</v>
      </c>
      <c r="I29" s="11">
        <f t="shared" si="1"/>
        <v>12</v>
      </c>
      <c r="J29" s="11">
        <f t="shared" si="2"/>
        <v>0</v>
      </c>
      <c r="K29" s="34">
        <f>+D29*'3a2 pg 1-4'!O$268/C29+E29</f>
        <v>2.77</v>
      </c>
      <c r="L29" s="11">
        <f t="shared" si="3"/>
        <v>33.24</v>
      </c>
      <c r="M29" s="104">
        <f t="shared" si="4"/>
        <v>3.986679672557236E-05</v>
      </c>
      <c r="O29" s="40">
        <f t="shared" si="5"/>
        <v>0</v>
      </c>
      <c r="P29" s="27">
        <f t="shared" si="6"/>
        <v>0</v>
      </c>
    </row>
    <row r="30" spans="1:16" ht="14.25">
      <c r="A30" s="71" t="s">
        <v>77</v>
      </c>
      <c r="C30" s="64">
        <v>2797</v>
      </c>
      <c r="D30" s="64">
        <v>0</v>
      </c>
      <c r="E30" s="66">
        <v>20</v>
      </c>
      <c r="F30" s="97">
        <v>55940</v>
      </c>
      <c r="G30" s="104">
        <f t="shared" si="0"/>
        <v>0.06969591128201381</v>
      </c>
      <c r="I30" s="11">
        <f t="shared" si="1"/>
        <v>2797</v>
      </c>
      <c r="J30" s="11">
        <f t="shared" si="2"/>
        <v>0</v>
      </c>
      <c r="K30" s="34">
        <f>+D30*'3a2 pg 1-4'!O$268/C30+E30</f>
        <v>20</v>
      </c>
      <c r="L30" s="11">
        <f t="shared" si="3"/>
        <v>55940</v>
      </c>
      <c r="M30" s="104">
        <f t="shared" si="4"/>
        <v>0.06709231675176046</v>
      </c>
      <c r="O30" s="40">
        <f t="shared" si="5"/>
        <v>0</v>
      </c>
      <c r="P30" s="27">
        <f t="shared" si="6"/>
        <v>0</v>
      </c>
    </row>
    <row r="31" spans="1:16" ht="14.25">
      <c r="A31" s="71" t="s">
        <v>78</v>
      </c>
      <c r="C31" s="64">
        <v>72</v>
      </c>
      <c r="D31" s="64">
        <v>0</v>
      </c>
      <c r="E31" s="66">
        <v>8.56</v>
      </c>
      <c r="F31" s="97">
        <v>616.32</v>
      </c>
      <c r="G31" s="104">
        <f t="shared" si="0"/>
        <v>0.0007678760107495666</v>
      </c>
      <c r="I31" s="11">
        <f t="shared" si="1"/>
        <v>72</v>
      </c>
      <c r="J31" s="11">
        <f t="shared" si="2"/>
        <v>0</v>
      </c>
      <c r="K31" s="34">
        <f>+D31*'3a2 pg 1-4'!O$268/C31+E31</f>
        <v>8.56</v>
      </c>
      <c r="L31" s="11">
        <f t="shared" si="3"/>
        <v>616.32</v>
      </c>
      <c r="M31" s="104">
        <f t="shared" si="4"/>
        <v>0.0007391908591427424</v>
      </c>
      <c r="O31" s="40">
        <f t="shared" si="5"/>
        <v>0</v>
      </c>
      <c r="P31" s="27">
        <f t="shared" si="6"/>
        <v>0</v>
      </c>
    </row>
    <row r="32" spans="1:16" ht="14.25">
      <c r="A32" s="71" t="s">
        <v>79</v>
      </c>
      <c r="C32" s="64">
        <v>24</v>
      </c>
      <c r="D32" s="64">
        <v>0</v>
      </c>
      <c r="E32" s="66">
        <v>3.08</v>
      </c>
      <c r="F32" s="97">
        <v>73.92</v>
      </c>
      <c r="G32" s="104">
        <f t="shared" si="0"/>
        <v>9.209727854784521E-05</v>
      </c>
      <c r="I32" s="11">
        <f t="shared" si="1"/>
        <v>24</v>
      </c>
      <c r="J32" s="11">
        <f t="shared" si="2"/>
        <v>0</v>
      </c>
      <c r="K32" s="34">
        <f>+D32*'3a2 pg 1-4'!O$268/C32+E32</f>
        <v>3.08</v>
      </c>
      <c r="L32" s="11">
        <f t="shared" si="3"/>
        <v>73.92</v>
      </c>
      <c r="M32" s="104">
        <f t="shared" si="4"/>
        <v>8.865684759188654E-05</v>
      </c>
      <c r="O32" s="40">
        <f t="shared" si="5"/>
        <v>0</v>
      </c>
      <c r="P32" s="27">
        <f t="shared" si="6"/>
        <v>0</v>
      </c>
    </row>
    <row r="33" spans="1:16" ht="14.25">
      <c r="A33" s="71" t="s">
        <v>80</v>
      </c>
      <c r="B33">
        <v>105</v>
      </c>
      <c r="C33" s="64">
        <v>408</v>
      </c>
      <c r="D33" s="64">
        <v>42840</v>
      </c>
      <c r="E33" s="66">
        <v>15.31</v>
      </c>
      <c r="F33" s="97">
        <v>6246.48</v>
      </c>
      <c r="G33" s="104">
        <f t="shared" si="0"/>
        <v>0.007782519054431063</v>
      </c>
      <c r="I33" s="11">
        <f t="shared" si="1"/>
        <v>408</v>
      </c>
      <c r="J33" s="11">
        <f t="shared" si="2"/>
        <v>42840</v>
      </c>
      <c r="K33" s="34">
        <f>+D33*'3a2 pg 1-4'!O$268/C33+E33</f>
        <v>15.707726950321105</v>
      </c>
      <c r="L33" s="11">
        <f t="shared" si="3"/>
        <v>6408.752595731011</v>
      </c>
      <c r="M33" s="104">
        <f t="shared" si="4"/>
        <v>0.007686415072156811</v>
      </c>
      <c r="O33" s="40">
        <f t="shared" si="5"/>
        <v>162.27259573101128</v>
      </c>
      <c r="P33" s="27">
        <f t="shared" si="6"/>
        <v>0.0259782462652584</v>
      </c>
    </row>
    <row r="34" spans="1:16" ht="14.25">
      <c r="A34" s="71" t="s">
        <v>81</v>
      </c>
      <c r="B34">
        <v>145</v>
      </c>
      <c r="C34" s="64">
        <v>36</v>
      </c>
      <c r="D34" s="64">
        <v>5220</v>
      </c>
      <c r="E34" s="66">
        <v>17.26</v>
      </c>
      <c r="F34" s="97">
        <v>621.36</v>
      </c>
      <c r="G34" s="104">
        <f t="shared" si="0"/>
        <v>0.000774155370650556</v>
      </c>
      <c r="I34" s="11">
        <f t="shared" si="1"/>
        <v>36</v>
      </c>
      <c r="J34" s="11">
        <f t="shared" si="2"/>
        <v>5220</v>
      </c>
      <c r="K34" s="34">
        <f>+D34*'3a2 pg 1-4'!O$268/C34+E34</f>
        <v>17.809241979014857</v>
      </c>
      <c r="L34" s="11">
        <f t="shared" si="3"/>
        <v>641.1327112445349</v>
      </c>
      <c r="M34" s="104">
        <f t="shared" si="4"/>
        <v>0.0007689502849970202</v>
      </c>
      <c r="O34" s="40">
        <f t="shared" si="5"/>
        <v>19.77271124453489</v>
      </c>
      <c r="P34" s="27">
        <f t="shared" si="6"/>
        <v>0.03182166738208911</v>
      </c>
    </row>
    <row r="35" spans="1:16" ht="14.25">
      <c r="A35" s="71" t="s">
        <v>82</v>
      </c>
      <c r="B35">
        <v>145</v>
      </c>
      <c r="C35" s="64">
        <v>1428</v>
      </c>
      <c r="D35" s="64">
        <v>207060</v>
      </c>
      <c r="E35" s="66">
        <v>20.3</v>
      </c>
      <c r="F35" s="97">
        <v>28988.4</v>
      </c>
      <c r="G35" s="104">
        <f t="shared" si="0"/>
        <v>0.036116785030524304</v>
      </c>
      <c r="I35" s="11">
        <f t="shared" si="1"/>
        <v>1428</v>
      </c>
      <c r="J35" s="11">
        <f t="shared" si="2"/>
        <v>207060</v>
      </c>
      <c r="K35" s="34">
        <f>+D35*'3a2 pg 1-4'!O$268/C35+E35</f>
        <v>20.849241979014856</v>
      </c>
      <c r="L35" s="11">
        <f t="shared" si="3"/>
        <v>29772.717546033215</v>
      </c>
      <c r="M35" s="104">
        <f t="shared" si="4"/>
        <v>0.035708269505884106</v>
      </c>
      <c r="O35" s="40">
        <f t="shared" si="5"/>
        <v>784.3175460332131</v>
      </c>
      <c r="P35" s="27">
        <f t="shared" si="6"/>
        <v>0.027056255123884487</v>
      </c>
    </row>
    <row r="36" spans="7:13" ht="12.75">
      <c r="G36" s="103"/>
      <c r="M36" s="103"/>
    </row>
    <row r="37" spans="3:16" ht="12.75">
      <c r="C37" s="64">
        <f>SUM(C15:C36)</f>
        <v>110318</v>
      </c>
      <c r="D37" s="50">
        <f>SUM(D15:D36)</f>
        <v>8222805.2</v>
      </c>
      <c r="F37" s="98">
        <f>SUM(F15:F36)</f>
        <v>802629.5799999998</v>
      </c>
      <c r="G37" s="105">
        <f>SUM(G15:G36)</f>
        <v>1.0000000000000002</v>
      </c>
      <c r="I37" s="50">
        <f>SUM(I15:I36)</f>
        <v>110318</v>
      </c>
      <c r="J37" s="40">
        <f>SUM(J15:J36)</f>
        <v>8222805.2</v>
      </c>
      <c r="L37" s="40">
        <f>SUM(L15:L36)</f>
        <v>833776.5441455287</v>
      </c>
      <c r="M37" s="105">
        <f>SUM(M15:M36)</f>
        <v>1</v>
      </c>
      <c r="O37" s="40">
        <f>SUM(O15:O36)</f>
        <v>31146.964145528633</v>
      </c>
      <c r="P37" s="27">
        <f t="shared" si="6"/>
        <v>0.03880615033591042</v>
      </c>
    </row>
    <row r="39" spans="1:16" ht="14.25">
      <c r="A39" s="35"/>
      <c r="B39" s="35"/>
      <c r="C39" s="42"/>
      <c r="D39" s="42"/>
      <c r="E39" s="67"/>
      <c r="F39" s="99"/>
      <c r="G39" s="68"/>
      <c r="H39" s="68"/>
      <c r="I39" s="68"/>
      <c r="J39" s="68"/>
      <c r="K39" s="69"/>
      <c r="L39" s="68"/>
      <c r="M39" s="68"/>
      <c r="N39" s="68"/>
      <c r="O39" s="69"/>
      <c r="P39" s="70"/>
    </row>
    <row r="40" spans="1:16" ht="14.25">
      <c r="A40" s="35"/>
      <c r="B40" s="38"/>
      <c r="C40" s="42"/>
      <c r="D40" s="42"/>
      <c r="E40" s="67"/>
      <c r="F40" s="99"/>
      <c r="G40" s="68"/>
      <c r="H40" s="68"/>
      <c r="I40" s="68"/>
      <c r="J40" s="68"/>
      <c r="K40" s="69"/>
      <c r="L40" s="68"/>
      <c r="M40" s="68"/>
      <c r="N40" s="68"/>
      <c r="O40" s="69"/>
      <c r="P40" s="70"/>
    </row>
    <row r="41" spans="1:19" ht="69.75" customHeight="1">
      <c r="A41" s="35"/>
      <c r="B41" s="38"/>
      <c r="C41" s="42"/>
      <c r="D41" s="42"/>
      <c r="E41" s="67"/>
      <c r="F41" s="99"/>
      <c r="G41" s="68"/>
      <c r="H41" s="68"/>
      <c r="I41" s="68"/>
      <c r="J41" s="68"/>
      <c r="K41" s="69"/>
      <c r="L41" s="68"/>
      <c r="M41" s="68"/>
      <c r="N41" s="68"/>
      <c r="O41" s="69"/>
      <c r="P41" s="70"/>
      <c r="Q41" s="106" t="s">
        <v>105</v>
      </c>
      <c r="R41" s="106" t="s">
        <v>102</v>
      </c>
      <c r="S41" s="106" t="s">
        <v>101</v>
      </c>
    </row>
    <row r="42" spans="1:16" ht="14.25">
      <c r="A42" s="35"/>
      <c r="B42" s="38"/>
      <c r="C42" s="42"/>
      <c r="D42" s="42"/>
      <c r="E42" s="67"/>
      <c r="F42" s="99"/>
      <c r="G42" s="68"/>
      <c r="H42" s="68"/>
      <c r="I42" s="68"/>
      <c r="J42" s="68"/>
      <c r="K42" s="69"/>
      <c r="L42" s="68"/>
      <c r="M42" s="68"/>
      <c r="N42" s="68"/>
      <c r="O42" s="69"/>
      <c r="P42" s="70"/>
    </row>
    <row r="43" spans="1:16" ht="14.25">
      <c r="A43" s="35"/>
      <c r="B43" s="38"/>
      <c r="C43" s="42"/>
      <c r="D43" s="42"/>
      <c r="E43" s="67"/>
      <c r="F43" s="99"/>
      <c r="G43" s="68"/>
      <c r="H43" s="68"/>
      <c r="I43" s="68"/>
      <c r="J43" s="68"/>
      <c r="K43" s="69"/>
      <c r="L43" s="68"/>
      <c r="M43" s="68"/>
      <c r="N43" s="68"/>
      <c r="O43" s="69"/>
      <c r="P43" s="70"/>
    </row>
    <row r="44" spans="1:16" ht="14.25">
      <c r="A44" s="35"/>
      <c r="B44" s="38"/>
      <c r="C44" s="42"/>
      <c r="D44" s="42"/>
      <c r="E44" s="67"/>
      <c r="F44" s="99"/>
      <c r="G44" s="68"/>
      <c r="H44" s="68"/>
      <c r="I44" s="68"/>
      <c r="J44" s="68"/>
      <c r="K44" s="69"/>
      <c r="L44" s="68"/>
      <c r="M44" s="68"/>
      <c r="N44" s="68"/>
      <c r="O44" s="69"/>
      <c r="P44" s="70"/>
    </row>
    <row r="45" spans="1:16" ht="14.25">
      <c r="A45" s="35"/>
      <c r="B45" s="38"/>
      <c r="C45" s="42"/>
      <c r="D45" s="42"/>
      <c r="E45" s="67"/>
      <c r="F45" s="99"/>
      <c r="G45" s="68"/>
      <c r="H45" s="68"/>
      <c r="I45" s="68"/>
      <c r="J45" s="68"/>
      <c r="K45" s="69"/>
      <c r="L45" s="68"/>
      <c r="M45" s="68"/>
      <c r="N45" s="68"/>
      <c r="O45" s="69"/>
      <c r="P45" s="70"/>
    </row>
    <row r="46" spans="1:16" ht="14.25">
      <c r="A46" s="35"/>
      <c r="B46" s="38"/>
      <c r="C46" s="42"/>
      <c r="D46" s="42"/>
      <c r="E46" s="67"/>
      <c r="F46" s="99"/>
      <c r="G46" s="68"/>
      <c r="H46" s="68"/>
      <c r="I46" s="68"/>
      <c r="J46" s="68"/>
      <c r="K46" s="69"/>
      <c r="L46" s="68"/>
      <c r="M46" s="68"/>
      <c r="N46" s="68"/>
      <c r="O46" s="69"/>
      <c r="P46" s="70"/>
    </row>
    <row r="47" spans="1:16" ht="14.25">
      <c r="A47" s="35"/>
      <c r="C47" s="42"/>
      <c r="D47" s="42"/>
      <c r="E47" s="67"/>
      <c r="F47" s="99"/>
      <c r="G47" s="68"/>
      <c r="H47" s="68"/>
      <c r="I47" s="68"/>
      <c r="J47" s="68"/>
      <c r="K47" s="69"/>
      <c r="L47" s="68"/>
      <c r="M47" s="68"/>
      <c r="N47" s="68"/>
      <c r="O47" s="69"/>
      <c r="P47" s="70"/>
    </row>
    <row r="48" spans="1:16" ht="14.25">
      <c r="A48" s="35"/>
      <c r="C48" s="42"/>
      <c r="D48" s="42"/>
      <c r="E48" s="67"/>
      <c r="F48" s="99"/>
      <c r="G48" s="68"/>
      <c r="H48" s="68"/>
      <c r="I48" s="68"/>
      <c r="J48" s="68"/>
      <c r="K48" s="69"/>
      <c r="L48" s="68"/>
      <c r="M48" s="68"/>
      <c r="N48" s="68"/>
      <c r="O48" s="69"/>
      <c r="P48" s="70"/>
    </row>
    <row r="49" spans="1:16" ht="14.25">
      <c r="A49" s="35"/>
      <c r="C49" s="42"/>
      <c r="D49" s="42"/>
      <c r="E49" s="67"/>
      <c r="F49" s="99"/>
      <c r="G49" s="68"/>
      <c r="H49" s="68"/>
      <c r="I49" s="68"/>
      <c r="J49" s="68"/>
      <c r="K49" s="69"/>
      <c r="L49" s="68"/>
      <c r="M49" s="68"/>
      <c r="N49" s="68"/>
      <c r="O49" s="69"/>
      <c r="P49" s="70"/>
    </row>
    <row r="50" spans="1:16" ht="14.25">
      <c r="A50" s="35"/>
      <c r="C50" s="42"/>
      <c r="D50" s="42"/>
      <c r="E50" s="67"/>
      <c r="F50" s="99"/>
      <c r="G50" s="68"/>
      <c r="H50" s="68"/>
      <c r="I50" s="68"/>
      <c r="J50" s="68"/>
      <c r="K50" s="69"/>
      <c r="L50" s="68"/>
      <c r="M50" s="68"/>
      <c r="N50" s="68"/>
      <c r="O50" s="69"/>
      <c r="P50" s="70"/>
    </row>
    <row r="51" spans="1:16" ht="14.25">
      <c r="A51" s="35"/>
      <c r="C51" s="42"/>
      <c r="D51" s="42"/>
      <c r="E51" s="67"/>
      <c r="F51" s="99"/>
      <c r="G51" s="68"/>
      <c r="H51" s="68"/>
      <c r="I51" s="68"/>
      <c r="J51" s="68"/>
      <c r="K51" s="69"/>
      <c r="L51" s="68"/>
      <c r="M51" s="68"/>
      <c r="N51" s="68"/>
      <c r="O51" s="69"/>
      <c r="P51" s="70"/>
    </row>
    <row r="52" spans="1:16" ht="14.25">
      <c r="A52" s="35"/>
      <c r="C52" s="42"/>
      <c r="D52" s="42"/>
      <c r="E52" s="67"/>
      <c r="F52" s="99"/>
      <c r="G52" s="68"/>
      <c r="H52" s="68"/>
      <c r="I52" s="68"/>
      <c r="J52" s="68"/>
      <c r="K52" s="69"/>
      <c r="L52" s="68"/>
      <c r="M52" s="68"/>
      <c r="N52" s="68"/>
      <c r="O52" s="69"/>
      <c r="P52" s="70"/>
    </row>
    <row r="53" spans="1:16" ht="14.25">
      <c r="A53" s="35"/>
      <c r="C53" s="42"/>
      <c r="D53" s="42"/>
      <c r="E53" s="67"/>
      <c r="F53" s="99"/>
      <c r="G53" s="68"/>
      <c r="H53" s="68"/>
      <c r="I53" s="68"/>
      <c r="J53" s="68"/>
      <c r="K53" s="69"/>
      <c r="L53" s="68"/>
      <c r="M53" s="68"/>
      <c r="N53" s="68"/>
      <c r="O53" s="69"/>
      <c r="P53" s="70"/>
    </row>
    <row r="54" spans="1:16" ht="14.25">
      <c r="A54" s="35"/>
      <c r="C54" s="42"/>
      <c r="D54" s="42"/>
      <c r="E54" s="67"/>
      <c r="F54" s="99"/>
      <c r="G54" s="68"/>
      <c r="H54" s="68"/>
      <c r="I54" s="68"/>
      <c r="J54" s="68"/>
      <c r="K54" s="69"/>
      <c r="L54" s="68"/>
      <c r="M54" s="68"/>
      <c r="N54" s="68"/>
      <c r="O54" s="69"/>
      <c r="P54" s="70"/>
    </row>
    <row r="55" spans="1:16" ht="14.25">
      <c r="A55" s="35"/>
      <c r="E55" s="68"/>
      <c r="F55" s="99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3:16" ht="12.75">
      <c r="C56" s="42"/>
      <c r="D56" s="42"/>
      <c r="E56" s="68"/>
      <c r="F56" s="99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5:16" ht="12.75">
      <c r="E57" s="68"/>
      <c r="F57" s="99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5:16" ht="12.75">
      <c r="E58" s="68"/>
      <c r="F58" s="99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5:16" ht="12.75">
      <c r="E59" s="68"/>
      <c r="F59" s="99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5:16" ht="12.75">
      <c r="E60" s="68"/>
      <c r="F60" s="99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5:16" ht="12.75">
      <c r="E61" s="68"/>
      <c r="F61" s="99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5:16" ht="12.75">
      <c r="E62" s="68"/>
      <c r="F62" s="99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5:16" ht="12.75">
      <c r="E63" s="68"/>
      <c r="F63" s="99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5:16" ht="12.75">
      <c r="E64" s="68"/>
      <c r="F64" s="99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5:16" ht="12.75">
      <c r="E65" s="68"/>
      <c r="F65" s="99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5:16" ht="12.75">
      <c r="E66" s="68"/>
      <c r="F66" s="99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5:16" ht="12.75">
      <c r="E67" s="68"/>
      <c r="F67" s="99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5:16" ht="12.75">
      <c r="E68" s="68"/>
      <c r="F68" s="99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5:16" ht="12.75">
      <c r="E69" s="68"/>
      <c r="F69" s="99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5:16" ht="12.75">
      <c r="E70" s="68"/>
      <c r="F70" s="99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5:16" ht="12.75">
      <c r="E71" s="68"/>
      <c r="F71" s="99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5:16" ht="12.75">
      <c r="E72" s="68"/>
      <c r="F72" s="99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5:16" ht="12.75">
      <c r="E73" s="68"/>
      <c r="F73" s="99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5:16" ht="12.75">
      <c r="E74" s="68"/>
      <c r="F74" s="99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5:16" ht="12.75">
      <c r="E75" s="68"/>
      <c r="F75" s="99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5:16" ht="12.75">
      <c r="E76" s="68"/>
      <c r="F76" s="99"/>
      <c r="G76" s="68"/>
      <c r="H76" s="68"/>
      <c r="I76" s="68"/>
      <c r="J76" s="68"/>
      <c r="K76" s="68"/>
      <c r="L76" s="68"/>
      <c r="M76" s="68"/>
      <c r="N76" s="68"/>
      <c r="O76" s="68"/>
      <c r="P76" s="68"/>
    </row>
  </sheetData>
  <mergeCells count="8">
    <mergeCell ref="A2:P2"/>
    <mergeCell ref="A3:P3"/>
    <mergeCell ref="C10:F10"/>
    <mergeCell ref="I10:L10"/>
    <mergeCell ref="A4:P4"/>
    <mergeCell ref="A6:P6"/>
    <mergeCell ref="A7:P7"/>
    <mergeCell ref="A8:P8"/>
  </mergeCells>
  <printOptions/>
  <pageMargins left="0.46" right="0.31" top="1" bottom="0.34" header="0.5" footer="0.17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2007-03-20T14:12:49Z</cp:lastPrinted>
  <dcterms:created xsi:type="dcterms:W3CDTF">2006-12-02T15:53:04Z</dcterms:created>
  <dcterms:modified xsi:type="dcterms:W3CDTF">2007-03-20T14:13:25Z</dcterms:modified>
  <cp:category/>
  <cp:version/>
  <cp:contentType/>
  <cp:contentStatus/>
</cp:coreProperties>
</file>