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activeTab="0"/>
  </bookViews>
  <sheets>
    <sheet name="Summary" sheetId="1" r:id="rId1"/>
    <sheet name="Revenue Calc" sheetId="2" r:id="rId2"/>
    <sheet name="Lighting" sheetId="3" r:id="rId3"/>
  </sheets>
  <definedNames/>
  <calcPr fullCalcOnLoad="1"/>
</workbook>
</file>

<file path=xl/sharedStrings.xml><?xml version="1.0" encoding="utf-8"?>
<sst xmlns="http://schemas.openxmlformats.org/spreadsheetml/2006/main" count="315" uniqueCount="112">
  <si>
    <t>Existing</t>
  </si>
  <si>
    <t>Proposed</t>
  </si>
  <si>
    <t>$ Increase</t>
  </si>
  <si>
    <t>% Increase</t>
  </si>
  <si>
    <t>Billing</t>
  </si>
  <si>
    <t>Current</t>
  </si>
  <si>
    <t>Annualized</t>
  </si>
  <si>
    <t>Determinants</t>
  </si>
  <si>
    <t>Rate</t>
  </si>
  <si>
    <t>Revenues</t>
  </si>
  <si>
    <t>Energy charge per kWh</t>
  </si>
  <si>
    <t>Total from base rates</t>
  </si>
  <si>
    <t>Fuel adjustment</t>
  </si>
  <si>
    <t>Environmental surcharge</t>
  </si>
  <si>
    <t>Total revenues</t>
  </si>
  <si>
    <t>Average Bill</t>
  </si>
  <si>
    <t>for the 12 months ended September 30, 2006</t>
  </si>
  <si>
    <t>Customer Charge</t>
  </si>
  <si>
    <t>Billing Analysis</t>
  </si>
  <si>
    <t>Demand Charge</t>
  </si>
  <si>
    <t>Energy Charge</t>
  </si>
  <si>
    <t>Outdoor Lighting</t>
  </si>
  <si>
    <t>Total Baseload Charges</t>
  </si>
  <si>
    <t>Schedule 1</t>
  </si>
  <si>
    <t>Schedule 10</t>
  </si>
  <si>
    <t>Total Revenues</t>
  </si>
  <si>
    <t>Environmental Surcharge</t>
  </si>
  <si>
    <t>Rate 1</t>
  </si>
  <si>
    <t>Residential, Farm and Non-Farm Service</t>
  </si>
  <si>
    <t>Rate 10</t>
  </si>
  <si>
    <t>Schedule 11</t>
  </si>
  <si>
    <t>Rate 11</t>
  </si>
  <si>
    <t>Commercial, Small Power &amp; Three-Phase Farm Service</t>
  </si>
  <si>
    <t>Large Power Service Less than 50 kW</t>
  </si>
  <si>
    <t>Street Lighting and Security Lights</t>
  </si>
  <si>
    <t>Total kWh</t>
  </si>
  <si>
    <t>kWh</t>
  </si>
  <si>
    <t>Fuel Adjustment</t>
  </si>
  <si>
    <t>Nolin RECC</t>
  </si>
  <si>
    <t>Residential</t>
  </si>
  <si>
    <t>Schedule 2</t>
  </si>
  <si>
    <t>Rate 2</t>
  </si>
  <si>
    <t>Schedule 2a</t>
  </si>
  <si>
    <t>Rate 2a</t>
  </si>
  <si>
    <t>Builder</t>
  </si>
  <si>
    <t>Schedule 3</t>
  </si>
  <si>
    <t>Rate 3</t>
  </si>
  <si>
    <t>0-2500 kWh</t>
  </si>
  <si>
    <t>2501-15000</t>
  </si>
  <si>
    <t>Schedule 4</t>
  </si>
  <si>
    <t>Industrial</t>
  </si>
  <si>
    <t>Rate 4</t>
  </si>
  <si>
    <t>0-3500 kWh</t>
  </si>
  <si>
    <t>3501-10000 kWh</t>
  </si>
  <si>
    <t>10001-999999 kWh</t>
  </si>
  <si>
    <t>Schedule 4a</t>
  </si>
  <si>
    <t>Rate 4a</t>
  </si>
  <si>
    <t>Industrial 5,000 - 9,999 kW</t>
  </si>
  <si>
    <t>Demand charge</t>
  </si>
  <si>
    <t xml:space="preserve">   Contract</t>
  </si>
  <si>
    <t xml:space="preserve">   Excess Demand</t>
  </si>
  <si>
    <t>Industrial - Over 10,000 kw</t>
  </si>
  <si>
    <t>SL 100 W HPS 6.87</t>
  </si>
  <si>
    <t>DFL 100 W HPS EP 6.02</t>
  </si>
  <si>
    <t>DFL 400W HPS EP 13.55</t>
  </si>
  <si>
    <t>25 FT WP OH 1.98</t>
  </si>
  <si>
    <t>30 FT WP OH 2.29</t>
  </si>
  <si>
    <t>25 FT WP UG 2.77</t>
  </si>
  <si>
    <t>SL CITY WP 100 W 5.58</t>
  </si>
  <si>
    <t>LT 100W UG 9.44</t>
  </si>
  <si>
    <t>SL CITY WP 175W 3.26</t>
  </si>
  <si>
    <t>SL CITY WP 250W 8.20</t>
  </si>
  <si>
    <t>SL 400W HPS 10.64</t>
  </si>
  <si>
    <t>SL CITY WP 400W 9.81</t>
  </si>
  <si>
    <t>DFL 400W UG  14.67</t>
  </si>
  <si>
    <t>DFL 250 W HPS EP 10.13</t>
  </si>
  <si>
    <t>SL WP 250W HPS 8.20</t>
  </si>
  <si>
    <t>TEMP MTR POLES</t>
  </si>
  <si>
    <t>30 FGP UG 8.56</t>
  </si>
  <si>
    <t>30 FT WP UG 3.08</t>
  </si>
  <si>
    <t>SL ORN A-POLE 15.31</t>
  </si>
  <si>
    <t>SL ORN-A-POLE 17.26</t>
  </si>
  <si>
    <t>SL ORN UG 400W 20.30</t>
  </si>
  <si>
    <t>Demand=</t>
  </si>
  <si>
    <t>Load Cntr=</t>
  </si>
  <si>
    <t>Non-Dem</t>
  </si>
  <si>
    <t>KWh</t>
  </si>
  <si>
    <t>Total Incr</t>
  </si>
  <si>
    <t>Dem Incr</t>
  </si>
  <si>
    <t>Cust Incr</t>
  </si>
  <si>
    <t>Energy Incr</t>
  </si>
  <si>
    <t>Demand</t>
  </si>
  <si>
    <t>Energy</t>
  </si>
  <si>
    <t>Cust</t>
  </si>
  <si>
    <t>Increase</t>
  </si>
  <si>
    <t>Ener Rate</t>
  </si>
  <si>
    <t>Parts</t>
  </si>
  <si>
    <t>Diff</t>
  </si>
  <si>
    <t>Nolin</t>
  </si>
  <si>
    <t>Total</t>
  </si>
  <si>
    <t>8,500 MV Initial Lumens per lamp</t>
  </si>
  <si>
    <t>23,000 MV Initial Lumensper lamp</t>
  </si>
  <si>
    <t>9,500 HPS Initial Lumens per lamp</t>
  </si>
  <si>
    <t>Large Power</t>
  </si>
  <si>
    <t>Page 4 of 5</t>
  </si>
  <si>
    <t>Nolin RECC Billing Analysis</t>
  </si>
  <si>
    <t>Page 2 of 5</t>
  </si>
  <si>
    <t>Page 3 of 5</t>
  </si>
  <si>
    <t>Page 5 of 5</t>
  </si>
  <si>
    <t>Page 1 of 5</t>
  </si>
  <si>
    <t>Request 1b</t>
  </si>
  <si>
    <t>Attachment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</si>
</sst>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&quot;$&quot;#,##0.00"/>
    <numFmt numFmtId="175" formatCode="&quot;$&quot;#,##0.0_);\(&quot;$&quot;#,##0.0\)"/>
    <numFmt numFmtId="176" formatCode="0.0"/>
    <numFmt numFmtId="177" formatCode="_(* #,##0.000000_);_(* \(#,##0.000000\);_(* &quot;-&quot;??_);_(@_)"/>
    <numFmt numFmtId="178" formatCode="&quot;$&quot;#,##0.000000_);\(&quot;$&quot;#,##0.000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1">
    <font>
      <sz val="10"/>
      <name val="Arial"/>
      <family val="0"/>
    </font>
    <font>
      <sz val="11"/>
      <color indexed="8"/>
      <name val="P-TIMES"/>
      <family val="0"/>
    </font>
    <font>
      <u val="single"/>
      <sz val="11"/>
      <color indexed="8"/>
      <name val="P-TIMES"/>
      <family val="0"/>
    </font>
    <font>
      <sz val="11"/>
      <color indexed="8"/>
      <name val="Arial"/>
      <family val="2"/>
    </font>
    <font>
      <sz val="12"/>
      <color indexed="8"/>
      <name val="P-TIMES"/>
      <family val="0"/>
    </font>
    <font>
      <b/>
      <sz val="11"/>
      <color indexed="10"/>
      <name val="P-TIME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P-TIMES"/>
      <family val="0"/>
    </font>
    <font>
      <b/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7" fontId="1" fillId="0" borderId="8" xfId="0" applyNumberFormat="1" applyFont="1" applyBorder="1" applyAlignment="1" applyProtection="1">
      <alignment/>
      <protection/>
    </xf>
    <xf numFmtId="5" fontId="1" fillId="0" borderId="9" xfId="0" applyNumberFormat="1" applyFont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37" fontId="1" fillId="0" borderId="13" xfId="0" applyNumberFormat="1" applyFont="1" applyBorder="1" applyAlignment="1" applyProtection="1">
      <alignment/>
      <protection/>
    </xf>
    <xf numFmtId="164" fontId="1" fillId="2" borderId="0" xfId="0" applyNumberFormat="1" applyFont="1" applyFill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/>
      <protection/>
    </xf>
    <xf numFmtId="5" fontId="0" fillId="0" borderId="0" xfId="0" applyNumberFormat="1" applyAlignment="1">
      <alignment/>
    </xf>
    <xf numFmtId="10" fontId="0" fillId="0" borderId="0" xfId="21" applyNumberFormat="1" applyAlignment="1">
      <alignment/>
    </xf>
    <xf numFmtId="7" fontId="0" fillId="0" borderId="0" xfId="0" applyNumberFormat="1" applyAlignment="1">
      <alignment/>
    </xf>
    <xf numFmtId="0" fontId="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44" fontId="1" fillId="0" borderId="0" xfId="17" applyFont="1" applyAlignment="1" applyProtection="1">
      <alignment/>
      <protection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7" fontId="1" fillId="2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>
      <alignment/>
    </xf>
    <xf numFmtId="172" fontId="1" fillId="0" borderId="0" xfId="15" applyNumberFormat="1" applyFont="1" applyAlignment="1" applyProtection="1">
      <alignment/>
      <protection/>
    </xf>
    <xf numFmtId="43" fontId="0" fillId="0" borderId="0" xfId="0" applyNumberFormat="1" applyAlignment="1">
      <alignment/>
    </xf>
    <xf numFmtId="37" fontId="1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/>
      <protection/>
    </xf>
    <xf numFmtId="44" fontId="0" fillId="0" borderId="0" xfId="17" applyAlignment="1">
      <alignment/>
    </xf>
    <xf numFmtId="43" fontId="0" fillId="0" borderId="0" xfId="15" applyAlignment="1">
      <alignment/>
    </xf>
    <xf numFmtId="5" fontId="1" fillId="0" borderId="14" xfId="0" applyNumberFormat="1" applyFont="1" applyBorder="1" applyAlignment="1" applyProtection="1">
      <alignment/>
      <protection/>
    </xf>
    <xf numFmtId="7" fontId="1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172" fontId="0" fillId="0" borderId="0" xfId="15" applyNumberFormat="1" applyAlignment="1">
      <alignment/>
    </xf>
    <xf numFmtId="172" fontId="1" fillId="0" borderId="0" xfId="15" applyNumberFormat="1" applyFont="1" applyAlignment="1" applyProtection="1">
      <alignment horizontal="centerContinuous"/>
      <protection/>
    </xf>
    <xf numFmtId="172" fontId="1" fillId="0" borderId="2" xfId="15" applyNumberFormat="1" applyFont="1" applyBorder="1" applyAlignment="1" applyProtection="1">
      <alignment/>
      <protection/>
    </xf>
    <xf numFmtId="172" fontId="1" fillId="0" borderId="4" xfId="15" applyNumberFormat="1" applyFont="1" applyBorder="1" applyAlignment="1" applyProtection="1">
      <alignment horizontal="center"/>
      <protection/>
    </xf>
    <xf numFmtId="172" fontId="1" fillId="0" borderId="7" xfId="15" applyNumberFormat="1" applyFont="1" applyBorder="1" applyAlignment="1" applyProtection="1">
      <alignment horizontal="center"/>
      <protection/>
    </xf>
    <xf numFmtId="172" fontId="1" fillId="0" borderId="8" xfId="15" applyNumberFormat="1" applyFont="1" applyBorder="1" applyAlignment="1" applyProtection="1">
      <alignment/>
      <protection/>
    </xf>
    <xf numFmtId="172" fontId="1" fillId="0" borderId="8" xfId="15" applyNumberFormat="1" applyFont="1" applyFill="1" applyBorder="1" applyAlignment="1" applyProtection="1">
      <alignment/>
      <protection/>
    </xf>
    <xf numFmtId="172" fontId="1" fillId="0" borderId="9" xfId="15" applyNumberFormat="1" applyFont="1" applyBorder="1" applyAlignment="1" applyProtection="1">
      <alignment/>
      <protection/>
    </xf>
    <xf numFmtId="165" fontId="1" fillId="0" borderId="0" xfId="17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7" fontId="8" fillId="0" borderId="0" xfId="0" applyNumberFormat="1" applyFont="1" applyAlignment="1" applyProtection="1">
      <alignment/>
      <protection/>
    </xf>
    <xf numFmtId="5" fontId="8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74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7" fontId="0" fillId="0" borderId="0" xfId="0" applyNumberFormat="1" applyFill="1" applyAlignment="1">
      <alignment/>
    </xf>
    <xf numFmtId="10" fontId="0" fillId="0" borderId="0" xfId="21" applyNumberForma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5" fontId="1" fillId="2" borderId="0" xfId="0" applyNumberFormat="1" applyFont="1" applyFill="1" applyAlignment="1" applyProtection="1">
      <alignment/>
      <protection/>
    </xf>
    <xf numFmtId="5" fontId="0" fillId="0" borderId="0" xfId="0" applyNumberFormat="1" applyFont="1" applyAlignment="1">
      <alignment/>
    </xf>
    <xf numFmtId="0" fontId="0" fillId="0" borderId="13" xfId="0" applyBorder="1" applyAlignment="1">
      <alignment/>
    </xf>
    <xf numFmtId="172" fontId="0" fillId="0" borderId="0" xfId="0" applyNumberFormat="1" applyAlignment="1">
      <alignment/>
    </xf>
    <xf numFmtId="172" fontId="0" fillId="2" borderId="0" xfId="15" applyNumberFormat="1" applyFill="1" applyAlignment="1">
      <alignment/>
    </xf>
    <xf numFmtId="0" fontId="1" fillId="0" borderId="0" xfId="0" applyFont="1" applyAlignment="1" applyProtection="1">
      <alignment horizontal="center"/>
      <protection/>
    </xf>
    <xf numFmtId="172" fontId="1" fillId="0" borderId="0" xfId="15" applyNumberFormat="1" applyFont="1" applyAlignment="1" applyProtection="1">
      <alignment horizontal="center"/>
      <protection/>
    </xf>
    <xf numFmtId="10" fontId="1" fillId="0" borderId="0" xfId="21" applyNumberFormat="1" applyFont="1" applyAlignment="1" applyProtection="1">
      <alignment horizontal="center"/>
      <protection/>
    </xf>
    <xf numFmtId="172" fontId="8" fillId="0" borderId="0" xfId="15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72" fontId="8" fillId="0" borderId="0" xfId="15" applyNumberFormat="1" applyFont="1" applyBorder="1" applyAlignment="1" applyProtection="1">
      <alignment horizontal="center"/>
      <protection/>
    </xf>
    <xf numFmtId="172" fontId="1" fillId="0" borderId="13" xfId="15" applyNumberFormat="1" applyFont="1" applyBorder="1" applyAlignment="1" applyProtection="1">
      <alignment horizontal="center"/>
      <protection/>
    </xf>
    <xf numFmtId="10" fontId="1" fillId="0" borderId="13" xfId="21" applyNumberFormat="1" applyFont="1" applyBorder="1" applyAlignment="1" applyProtection="1">
      <alignment horizontal="center"/>
      <protection/>
    </xf>
    <xf numFmtId="172" fontId="1" fillId="0" borderId="0" xfId="15" applyNumberFormat="1" applyFont="1" applyBorder="1" applyAlignment="1" applyProtection="1">
      <alignment horizontal="center"/>
      <protection/>
    </xf>
    <xf numFmtId="172" fontId="0" fillId="0" borderId="0" xfId="15" applyNumberFormat="1" applyAlignment="1">
      <alignment/>
    </xf>
    <xf numFmtId="10" fontId="0" fillId="0" borderId="0" xfId="21" applyNumberFormat="1" applyAlignment="1">
      <alignment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vertical="top" wrapText="1"/>
    </xf>
    <xf numFmtId="8" fontId="10" fillId="0" borderId="0" xfId="0" applyNumberFormat="1" applyFont="1" applyAlignment="1">
      <alignment horizontal="center" vertical="top" wrapText="1"/>
    </xf>
    <xf numFmtId="172" fontId="0" fillId="0" borderId="0" xfId="15" applyNumberFormat="1" applyFont="1" applyAlignment="1">
      <alignment/>
    </xf>
    <xf numFmtId="172" fontId="0" fillId="0" borderId="13" xfId="15" applyNumberFormat="1" applyBorder="1" applyAlignment="1">
      <alignment/>
    </xf>
    <xf numFmtId="172" fontId="0" fillId="0" borderId="0" xfId="15" applyNumberFormat="1" applyAlignment="1">
      <alignment horizontal="center"/>
    </xf>
    <xf numFmtId="10" fontId="0" fillId="0" borderId="0" xfId="21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0" fontId="0" fillId="0" borderId="0" xfId="21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75" zoomScaleNormal="75" workbookViewId="0" topLeftCell="A1">
      <selection activeCell="G1" sqref="G1:G3"/>
    </sheetView>
  </sheetViews>
  <sheetFormatPr defaultColWidth="9.140625" defaultRowHeight="12.75"/>
  <cols>
    <col min="1" max="1" width="52.140625" style="0" customWidth="1"/>
    <col min="2" max="2" width="14.00390625" style="0" bestFit="1" customWidth="1"/>
    <col min="3" max="3" width="4.00390625" style="0" customWidth="1"/>
    <col min="4" max="4" width="13.28125" style="0" bestFit="1" customWidth="1"/>
    <col min="5" max="5" width="3.00390625" style="0" customWidth="1"/>
    <col min="6" max="6" width="12.00390625" style="0" bestFit="1" customWidth="1"/>
    <col min="7" max="7" width="11.57421875" style="0" bestFit="1" customWidth="1"/>
  </cols>
  <sheetData>
    <row r="1" ht="12.75">
      <c r="G1" s="104" t="s">
        <v>110</v>
      </c>
    </row>
    <row r="2" ht="12.75">
      <c r="G2" s="104" t="s">
        <v>111</v>
      </c>
    </row>
    <row r="3" ht="12.75">
      <c r="G3" s="104" t="s">
        <v>109</v>
      </c>
    </row>
    <row r="4" spans="1:7" ht="15">
      <c r="A4" s="98" t="s">
        <v>98</v>
      </c>
      <c r="B4" s="98"/>
      <c r="C4" s="98"/>
      <c r="D4" s="98"/>
      <c r="E4" s="98"/>
      <c r="F4" s="98"/>
      <c r="G4" s="98"/>
    </row>
    <row r="5" spans="1:7" ht="14.25">
      <c r="A5" s="99" t="s">
        <v>18</v>
      </c>
      <c r="B5" s="99"/>
      <c r="C5" s="99"/>
      <c r="D5" s="99"/>
      <c r="E5" s="99"/>
      <c r="F5" s="99"/>
      <c r="G5" s="99"/>
    </row>
    <row r="6" spans="1:7" ht="14.25">
      <c r="A6" s="99" t="s">
        <v>16</v>
      </c>
      <c r="B6" s="99"/>
      <c r="C6" s="99"/>
      <c r="D6" s="99"/>
      <c r="E6" s="99"/>
      <c r="F6" s="99"/>
      <c r="G6" s="99"/>
    </row>
    <row r="7" spans="1:7" ht="14.25">
      <c r="A7" s="79"/>
      <c r="B7" s="79"/>
      <c r="C7" s="79"/>
      <c r="D7" s="79"/>
      <c r="E7" s="79"/>
      <c r="F7" s="79"/>
      <c r="G7" s="79"/>
    </row>
    <row r="8" spans="1:7" ht="14.25">
      <c r="A8" s="79"/>
      <c r="B8" s="79"/>
      <c r="C8" s="79"/>
      <c r="D8" s="79"/>
      <c r="E8" s="79"/>
      <c r="F8" s="79"/>
      <c r="G8" s="79"/>
    </row>
    <row r="9" spans="1:7" ht="14.25">
      <c r="A9" s="79"/>
      <c r="B9" s="79"/>
      <c r="C9" s="79"/>
      <c r="D9" s="79"/>
      <c r="E9" s="79"/>
      <c r="F9" s="79"/>
      <c r="G9" s="79"/>
    </row>
    <row r="10" spans="1:7" ht="14.25">
      <c r="A10" s="79"/>
      <c r="B10" s="79" t="s">
        <v>99</v>
      </c>
      <c r="C10" s="79"/>
      <c r="D10" s="79" t="s">
        <v>99</v>
      </c>
      <c r="E10" s="79"/>
      <c r="F10" s="79" t="s">
        <v>2</v>
      </c>
      <c r="G10" s="79" t="s">
        <v>3</v>
      </c>
    </row>
    <row r="11" spans="1:7" ht="14.25">
      <c r="A11" s="79" t="s">
        <v>39</v>
      </c>
      <c r="B11" s="80">
        <v>33363334.92266</v>
      </c>
      <c r="C11" s="80"/>
      <c r="D11" s="80">
        <v>35029430</v>
      </c>
      <c r="E11" s="80"/>
      <c r="F11" s="80">
        <f aca="true" t="shared" si="0" ref="F11:F19">D11-B11</f>
        <v>1666095.0773399994</v>
      </c>
      <c r="G11" s="81">
        <f aca="true" t="shared" si="1" ref="G11:G19">F11/B11</f>
        <v>0.04993790582392908</v>
      </c>
    </row>
    <row r="12" spans="1:7" ht="14.25">
      <c r="A12" s="79" t="s">
        <v>28</v>
      </c>
      <c r="B12" s="80">
        <v>2187116.09465</v>
      </c>
      <c r="C12" s="80"/>
      <c r="D12" s="80">
        <v>2287633</v>
      </c>
      <c r="E12" s="80"/>
      <c r="F12" s="80">
        <f t="shared" si="0"/>
        <v>100516.90535000013</v>
      </c>
      <c r="G12" s="81">
        <f t="shared" si="1"/>
        <v>0.04595865102720378</v>
      </c>
    </row>
    <row r="13" spans="1:7" ht="14.25">
      <c r="A13" s="79" t="s">
        <v>44</v>
      </c>
      <c r="B13" s="80">
        <v>228207.6861</v>
      </c>
      <c r="C13" s="80"/>
      <c r="D13" s="80">
        <v>237972</v>
      </c>
      <c r="E13" s="80"/>
      <c r="F13" s="80">
        <f t="shared" si="0"/>
        <v>9764.313900000008</v>
      </c>
      <c r="G13" s="81">
        <f t="shared" si="1"/>
        <v>0.042786963344088734</v>
      </c>
    </row>
    <row r="14" spans="1:7" ht="14.25">
      <c r="A14" s="79" t="s">
        <v>32</v>
      </c>
      <c r="B14" s="80">
        <v>1258732.52927</v>
      </c>
      <c r="C14" s="80"/>
      <c r="D14" s="80">
        <v>1318955</v>
      </c>
      <c r="E14" s="80"/>
      <c r="F14" s="80">
        <f t="shared" si="0"/>
        <v>60222.47072999994</v>
      </c>
      <c r="G14" s="81">
        <f t="shared" si="1"/>
        <v>0.04784373910232213</v>
      </c>
    </row>
    <row r="15" spans="1:7" ht="14.25">
      <c r="A15" s="79" t="s">
        <v>50</v>
      </c>
      <c r="B15" s="80">
        <v>5205677.81548</v>
      </c>
      <c r="C15" s="80"/>
      <c r="D15" s="80">
        <v>5490263</v>
      </c>
      <c r="E15" s="80"/>
      <c r="F15" s="80">
        <f t="shared" si="0"/>
        <v>284585.18451999966</v>
      </c>
      <c r="G15" s="81">
        <f t="shared" si="1"/>
        <v>0.05466822853956414</v>
      </c>
    </row>
    <row r="16" spans="1:7" ht="14.25">
      <c r="A16" s="79" t="s">
        <v>33</v>
      </c>
      <c r="B16" s="80">
        <v>51834.5784</v>
      </c>
      <c r="C16" s="80"/>
      <c r="D16" s="80">
        <v>55179</v>
      </c>
      <c r="E16" s="80"/>
      <c r="F16" s="80">
        <f t="shared" si="0"/>
        <v>3344.4216000000015</v>
      </c>
      <c r="G16" s="81">
        <f t="shared" si="1"/>
        <v>0.06452105338238849</v>
      </c>
    </row>
    <row r="17" spans="1:7" ht="14.25">
      <c r="A17" s="79" t="s">
        <v>57</v>
      </c>
      <c r="B17" s="80">
        <v>2740989.033</v>
      </c>
      <c r="C17" s="80"/>
      <c r="D17" s="80">
        <v>2901080.4244656772</v>
      </c>
      <c r="E17" s="80"/>
      <c r="F17" s="80">
        <f t="shared" si="0"/>
        <v>160091.3914656774</v>
      </c>
      <c r="G17" s="81">
        <f t="shared" si="1"/>
        <v>0.05840643269209221</v>
      </c>
    </row>
    <row r="18" spans="1:7" ht="14.25">
      <c r="A18" s="79" t="s">
        <v>61</v>
      </c>
      <c r="B18" s="80">
        <v>6936962.414000001</v>
      </c>
      <c r="C18" s="80"/>
      <c r="D18" s="80">
        <v>7294906</v>
      </c>
      <c r="E18" s="80"/>
      <c r="F18" s="80">
        <f t="shared" si="0"/>
        <v>357943.5859999992</v>
      </c>
      <c r="G18" s="81">
        <f t="shared" si="1"/>
        <v>0.051599470292300643</v>
      </c>
    </row>
    <row r="19" spans="1:7" ht="14.25">
      <c r="A19" s="79" t="s">
        <v>34</v>
      </c>
      <c r="B19" s="80">
        <v>802629.58</v>
      </c>
      <c r="C19" s="82"/>
      <c r="D19" s="80">
        <v>835079</v>
      </c>
      <c r="E19" s="82"/>
      <c r="F19" s="80">
        <f t="shared" si="0"/>
        <v>32449.420000000042</v>
      </c>
      <c r="G19" s="81">
        <f t="shared" si="1"/>
        <v>0.04042888626158039</v>
      </c>
    </row>
    <row r="20" spans="1:7" ht="14.25">
      <c r="A20" s="83"/>
      <c r="B20" s="80"/>
      <c r="C20" s="82"/>
      <c r="D20" s="80"/>
      <c r="E20" s="82"/>
      <c r="F20" s="80"/>
      <c r="G20" s="81"/>
    </row>
    <row r="21" spans="1:7" ht="14.25">
      <c r="A21" s="83"/>
      <c r="B21" s="80"/>
      <c r="C21" s="82"/>
      <c r="D21" s="80"/>
      <c r="E21" s="82"/>
      <c r="F21" s="80"/>
      <c r="G21" s="81"/>
    </row>
    <row r="22" spans="1:7" ht="14.25">
      <c r="A22" s="83"/>
      <c r="B22" s="80"/>
      <c r="C22" s="84"/>
      <c r="D22" s="80"/>
      <c r="E22" s="82"/>
      <c r="F22" s="80"/>
      <c r="G22" s="81"/>
    </row>
    <row r="23" spans="1:7" ht="14.25">
      <c r="A23" s="83"/>
      <c r="B23" s="85"/>
      <c r="C23" s="84"/>
      <c r="D23" s="85"/>
      <c r="E23" s="84"/>
      <c r="F23" s="85"/>
      <c r="G23" s="86"/>
    </row>
    <row r="24" spans="1:7" ht="14.25">
      <c r="A24" s="79"/>
      <c r="B24" s="80"/>
      <c r="C24" s="87"/>
      <c r="D24" s="80"/>
      <c r="E24" s="87"/>
      <c r="F24" s="80"/>
      <c r="G24" s="81"/>
    </row>
    <row r="25" spans="1:7" ht="14.25">
      <c r="A25" s="79"/>
      <c r="B25" s="80">
        <f>SUM(B11:B23)</f>
        <v>52775484.65356</v>
      </c>
      <c r="C25" s="87"/>
      <c r="D25" s="80">
        <f>SUM(D11:D23)</f>
        <v>55450497.42446568</v>
      </c>
      <c r="E25" s="87"/>
      <c r="F25" s="80">
        <f>SUM(F11:F23)</f>
        <v>2675012.770905676</v>
      </c>
      <c r="G25" s="81">
        <f>F25/B25</f>
        <v>0.050686654769076224</v>
      </c>
    </row>
    <row r="28" ht="12.75">
      <c r="B28" s="88"/>
    </row>
    <row r="30" ht="12.75">
      <c r="B30" s="89"/>
    </row>
    <row r="32" ht="12.75">
      <c r="B32" s="88"/>
    </row>
    <row r="33" ht="12.75">
      <c r="B33" s="77"/>
    </row>
    <row r="35" ht="12.75">
      <c r="B35" s="89"/>
    </row>
  </sheetData>
  <mergeCells count="3">
    <mergeCell ref="A4:G4"/>
    <mergeCell ref="A5:G5"/>
    <mergeCell ref="A6:G6"/>
  </mergeCells>
  <printOptions horizontalCentered="1"/>
  <pageMargins left="0.32" right="0.22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3"/>
  <sheetViews>
    <sheetView view="pageBreakPreview" zoomScale="60" zoomScaleNormal="75" workbookViewId="0" topLeftCell="B1">
      <selection activeCell="O154" sqref="O154:O156"/>
    </sheetView>
  </sheetViews>
  <sheetFormatPr defaultColWidth="9.140625" defaultRowHeight="12.75"/>
  <cols>
    <col min="1" max="1" width="36.28125" style="0" bestFit="1" customWidth="1"/>
    <col min="2" max="2" width="15.140625" style="0" bestFit="1" customWidth="1"/>
    <col min="3" max="3" width="11.28125" style="0" bestFit="1" customWidth="1"/>
    <col min="4" max="4" width="15.140625" style="0" bestFit="1" customWidth="1"/>
    <col min="5" max="5" width="3.28125" style="0" customWidth="1"/>
    <col min="6" max="6" width="15.140625" style="0" bestFit="1" customWidth="1"/>
    <col min="7" max="7" width="11.28125" style="0" bestFit="1" customWidth="1"/>
    <col min="8" max="8" width="14.7109375" style="0" bestFit="1" customWidth="1"/>
    <col min="9" max="9" width="2.8515625" style="0" customWidth="1"/>
    <col min="10" max="10" width="12.421875" style="0" bestFit="1" customWidth="1"/>
    <col min="11" max="11" width="12.7109375" style="0" bestFit="1" customWidth="1"/>
    <col min="12" max="12" width="8.7109375" style="0" customWidth="1"/>
    <col min="13" max="13" width="13.28125" style="0" customWidth="1"/>
    <col min="14" max="14" width="14.8515625" style="50" customWidth="1"/>
    <col min="15" max="15" width="11.28125" style="0" customWidth="1"/>
    <col min="16" max="16384" width="8.7109375" style="0" customWidth="1"/>
  </cols>
  <sheetData>
    <row r="1" spans="1:15" ht="14.25">
      <c r="A1" s="36"/>
      <c r="B1" s="36"/>
      <c r="C1" s="36"/>
      <c r="D1" s="36"/>
      <c r="E1" s="37"/>
      <c r="F1" s="37"/>
      <c r="G1" s="37"/>
      <c r="H1" s="37"/>
      <c r="I1" s="37"/>
      <c r="J1" s="37"/>
      <c r="O1" s="104" t="s">
        <v>110</v>
      </c>
    </row>
    <row r="2" spans="1:15" ht="14.25">
      <c r="A2" s="36"/>
      <c r="B2" s="36"/>
      <c r="C2" s="36"/>
      <c r="D2" s="36"/>
      <c r="E2" s="37"/>
      <c r="F2" s="37"/>
      <c r="G2" s="37"/>
      <c r="H2" s="37"/>
      <c r="I2" s="37"/>
      <c r="J2" s="37"/>
      <c r="O2" s="105" t="s">
        <v>111</v>
      </c>
    </row>
    <row r="3" spans="1:15" ht="14.25">
      <c r="A3" s="36"/>
      <c r="B3" s="36"/>
      <c r="C3" s="36"/>
      <c r="D3" s="36"/>
      <c r="E3" s="37"/>
      <c r="F3" s="37"/>
      <c r="G3" s="37"/>
      <c r="H3" s="37"/>
      <c r="I3" s="37"/>
      <c r="J3" s="37"/>
      <c r="K3" s="37"/>
      <c r="O3" s="105" t="s">
        <v>106</v>
      </c>
    </row>
    <row r="4" spans="1:14" ht="15">
      <c r="A4" s="98" t="s">
        <v>38</v>
      </c>
      <c r="B4" s="98"/>
      <c r="C4" s="98"/>
      <c r="D4" s="98"/>
      <c r="E4" s="98"/>
      <c r="F4" s="98"/>
      <c r="G4" s="98"/>
      <c r="H4" s="98"/>
      <c r="I4" s="98"/>
      <c r="J4" s="98"/>
      <c r="K4" s="98"/>
      <c r="M4" t="s">
        <v>83</v>
      </c>
      <c r="N4" s="50">
        <v>1</v>
      </c>
    </row>
    <row r="5" spans="1:14" ht="14.25">
      <c r="A5" s="99" t="s">
        <v>18</v>
      </c>
      <c r="B5" s="99"/>
      <c r="C5" s="99"/>
      <c r="D5" s="99"/>
      <c r="E5" s="99"/>
      <c r="F5" s="99"/>
      <c r="G5" s="99"/>
      <c r="H5" s="99"/>
      <c r="I5" s="99"/>
      <c r="J5" s="99"/>
      <c r="K5" s="99"/>
      <c r="M5" t="s">
        <v>84</v>
      </c>
      <c r="N5" s="50">
        <v>1</v>
      </c>
    </row>
    <row r="6" spans="1:11" ht="14.25">
      <c r="A6" s="99" t="s">
        <v>16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4" ht="14.25">
      <c r="A7" s="1"/>
      <c r="B7" s="1"/>
      <c r="C7" s="1"/>
      <c r="D7" s="1"/>
    </row>
    <row r="8" spans="1:11" ht="14.25">
      <c r="A8" s="99" t="s">
        <v>23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14.25">
      <c r="A9" s="99" t="s">
        <v>39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14.25">
      <c r="A10" s="99" t="s">
        <v>27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5" ht="14.25">
      <c r="A11" s="1"/>
      <c r="B11" s="1"/>
      <c r="C11" s="1"/>
      <c r="D11" s="1"/>
      <c r="M11" t="s">
        <v>94</v>
      </c>
      <c r="N11" s="50" t="s">
        <v>94</v>
      </c>
      <c r="O11" t="s">
        <v>94</v>
      </c>
    </row>
    <row r="12" spans="2:15" ht="14.25">
      <c r="B12" s="100" t="s">
        <v>0</v>
      </c>
      <c r="C12" s="101"/>
      <c r="D12" s="102"/>
      <c r="F12" s="100" t="s">
        <v>1</v>
      </c>
      <c r="G12" s="101"/>
      <c r="H12" s="102"/>
      <c r="J12" s="17" t="s">
        <v>2</v>
      </c>
      <c r="K12" s="18" t="s">
        <v>3</v>
      </c>
      <c r="M12" t="s">
        <v>91</v>
      </c>
      <c r="N12" s="50" t="s">
        <v>92</v>
      </c>
      <c r="O12" t="s">
        <v>93</v>
      </c>
    </row>
    <row r="13" spans="1:8" ht="14.25">
      <c r="A13" s="2"/>
      <c r="B13" s="19"/>
      <c r="C13" s="20"/>
      <c r="D13" s="21"/>
      <c r="F13" s="19"/>
      <c r="G13" s="20"/>
      <c r="H13" s="21"/>
    </row>
    <row r="14" spans="1:8" ht="14.25">
      <c r="A14" s="2"/>
      <c r="B14" s="6" t="s">
        <v>4</v>
      </c>
      <c r="C14" s="7" t="s">
        <v>5</v>
      </c>
      <c r="D14" s="7" t="s">
        <v>6</v>
      </c>
      <c r="F14" s="6" t="s">
        <v>4</v>
      </c>
      <c r="G14" s="7"/>
      <c r="H14" s="7" t="s">
        <v>6</v>
      </c>
    </row>
    <row r="15" spans="1:8" ht="14.25">
      <c r="A15" s="8"/>
      <c r="B15" s="9" t="s">
        <v>7</v>
      </c>
      <c r="C15" s="10" t="s">
        <v>8</v>
      </c>
      <c r="D15" s="7" t="s">
        <v>9</v>
      </c>
      <c r="F15" s="9" t="s">
        <v>7</v>
      </c>
      <c r="G15" s="10" t="s">
        <v>8</v>
      </c>
      <c r="H15" s="7" t="s">
        <v>9</v>
      </c>
    </row>
    <row r="17" spans="1:8" ht="14.25">
      <c r="A17" s="2"/>
      <c r="B17" s="11"/>
      <c r="C17" s="2"/>
      <c r="D17" s="12"/>
      <c r="F17" s="11"/>
      <c r="G17" s="2"/>
      <c r="H17" s="2"/>
    </row>
    <row r="18" spans="1:15" ht="14.25">
      <c r="A18" s="2" t="s">
        <v>17</v>
      </c>
      <c r="B18" s="11">
        <v>339972</v>
      </c>
      <c r="C18" s="12">
        <v>5</v>
      </c>
      <c r="D18" s="13">
        <f>B18*C18</f>
        <v>1699860</v>
      </c>
      <c r="F18" s="11">
        <f>B18</f>
        <v>339972</v>
      </c>
      <c r="G18" s="12">
        <f>C18</f>
        <v>5</v>
      </c>
      <c r="H18" s="13">
        <f>G18*F18</f>
        <v>1699860</v>
      </c>
      <c r="J18" s="26">
        <f>+H18-D18</f>
        <v>0</v>
      </c>
      <c r="K18" s="27">
        <f aca="true" t="shared" si="0" ref="K18:K25">J18/D18</f>
        <v>0</v>
      </c>
      <c r="O18" s="26">
        <f>+J18</f>
        <v>0</v>
      </c>
    </row>
    <row r="19" spans="1:11" ht="14.25">
      <c r="A19" s="2"/>
      <c r="B19" s="11"/>
      <c r="C19" s="12"/>
      <c r="D19" s="12"/>
      <c r="F19" s="11"/>
      <c r="G19" s="12"/>
      <c r="H19" s="2"/>
      <c r="J19" s="26"/>
      <c r="K19" s="27"/>
    </row>
    <row r="20" spans="1:14" ht="14.25">
      <c r="A20" s="2" t="s">
        <v>10</v>
      </c>
      <c r="B20" s="11">
        <v>422197846</v>
      </c>
      <c r="C20" s="14">
        <v>0.06271</v>
      </c>
      <c r="D20" s="39">
        <f>B20*C20</f>
        <v>26476026.92266</v>
      </c>
      <c r="F20" s="11">
        <f>B20</f>
        <v>422197846</v>
      </c>
      <c r="G20" s="23">
        <f>+C20+M$263</f>
        <v>0.06665624216342275</v>
      </c>
      <c r="H20" s="39">
        <f>F20*G20</f>
        <v>28142121.863851465</v>
      </c>
      <c r="J20" s="26">
        <f aca="true" t="shared" si="1" ref="J20:J25">+H20-D20</f>
        <v>1666094.9411914647</v>
      </c>
      <c r="K20" s="27">
        <f t="shared" si="0"/>
        <v>0.06292843507291898</v>
      </c>
      <c r="N20" s="50">
        <f>+J20</f>
        <v>1666094.9411914647</v>
      </c>
    </row>
    <row r="21" spans="1:11" ht="14.25">
      <c r="A21" s="2"/>
      <c r="B21" s="11"/>
      <c r="C21" s="14"/>
      <c r="D21" s="11"/>
      <c r="F21" s="11"/>
      <c r="G21" s="14"/>
      <c r="H21" s="11"/>
      <c r="J21" s="26"/>
      <c r="K21" s="27"/>
    </row>
    <row r="22" spans="1:11" ht="14.25">
      <c r="A22" s="2" t="s">
        <v>11</v>
      </c>
      <c r="B22" s="11"/>
      <c r="C22" s="2"/>
      <c r="D22" s="24">
        <f>SUM(D18:D20)</f>
        <v>28175886.92266</v>
      </c>
      <c r="F22" s="11"/>
      <c r="G22" s="2"/>
      <c r="H22" s="25">
        <f>SUM(H18:H21)</f>
        <v>29841981.863851465</v>
      </c>
      <c r="J22" s="26">
        <f t="shared" si="1"/>
        <v>1666094.9411914647</v>
      </c>
      <c r="K22" s="27">
        <f t="shared" si="0"/>
        <v>0.05913194306055845</v>
      </c>
    </row>
    <row r="23" spans="1:11" ht="14.25">
      <c r="A23" s="2"/>
      <c r="B23" s="11"/>
      <c r="C23" s="14"/>
      <c r="D23" s="2"/>
      <c r="F23" s="11"/>
      <c r="G23" s="14"/>
      <c r="H23" s="2"/>
      <c r="J23" s="26"/>
      <c r="K23" s="27"/>
    </row>
    <row r="24" spans="1:11" ht="14.25">
      <c r="A24" s="2" t="s">
        <v>12</v>
      </c>
      <c r="B24" s="11"/>
      <c r="C24" s="14"/>
      <c r="D24" s="43">
        <v>3003220</v>
      </c>
      <c r="F24" s="11"/>
      <c r="G24" s="14"/>
      <c r="H24" s="11">
        <f>D24</f>
        <v>3003220</v>
      </c>
      <c r="J24" s="26">
        <f t="shared" si="1"/>
        <v>0</v>
      </c>
      <c r="K24" s="27">
        <f t="shared" si="0"/>
        <v>0</v>
      </c>
    </row>
    <row r="25" spans="1:11" ht="14.25">
      <c r="A25" s="2" t="s">
        <v>13</v>
      </c>
      <c r="B25" s="11"/>
      <c r="C25" s="14"/>
      <c r="D25" s="44">
        <v>2184228</v>
      </c>
      <c r="F25" s="11"/>
      <c r="G25" s="14"/>
      <c r="H25" s="15">
        <f>D25</f>
        <v>2184228</v>
      </c>
      <c r="J25" s="26">
        <f t="shared" si="1"/>
        <v>0</v>
      </c>
      <c r="K25" s="27">
        <f t="shared" si="0"/>
        <v>0</v>
      </c>
    </row>
    <row r="26" spans="1:8" ht="14.25">
      <c r="A26" s="2"/>
      <c r="B26" s="11"/>
      <c r="C26" s="2"/>
      <c r="D26" s="2"/>
      <c r="F26" s="11"/>
      <c r="G26" s="2"/>
      <c r="H26" s="2"/>
    </row>
    <row r="27" spans="1:11" ht="15" thickBot="1">
      <c r="A27" s="2" t="s">
        <v>14</v>
      </c>
      <c r="B27" s="11"/>
      <c r="C27" s="2"/>
      <c r="D27" s="16">
        <f>SUM(D22:D25)</f>
        <v>33363334.92266</v>
      </c>
      <c r="F27" s="11"/>
      <c r="G27" s="2"/>
      <c r="H27" s="16">
        <f>SUM(H22:H25)</f>
        <v>35029429.863851465</v>
      </c>
      <c r="J27" s="26">
        <f>H27-D27</f>
        <v>1666094.9411914647</v>
      </c>
      <c r="K27" s="27">
        <f>J27/D27</f>
        <v>0.04993790174314594</v>
      </c>
    </row>
    <row r="28" spans="1:4" ht="15" thickTop="1">
      <c r="A28" s="2"/>
      <c r="B28" s="2"/>
      <c r="C28" s="2"/>
      <c r="D28" s="2"/>
    </row>
    <row r="29" spans="1:11" ht="14.25">
      <c r="A29" s="2" t="s">
        <v>15</v>
      </c>
      <c r="D29" s="28">
        <f>D27/B18</f>
        <v>98.1355374050216</v>
      </c>
      <c r="H29" s="28">
        <f>H27/F18</f>
        <v>103.03622022946438</v>
      </c>
      <c r="J29" s="28">
        <f>H29-D29</f>
        <v>4.900682824442782</v>
      </c>
      <c r="K29" s="27">
        <f>J29/D29</f>
        <v>0.04993790174314584</v>
      </c>
    </row>
    <row r="30" spans="1:11" ht="14.25">
      <c r="A30" s="2"/>
      <c r="D30" s="28"/>
      <c r="H30" s="28"/>
      <c r="J30" s="28"/>
      <c r="K30" s="27"/>
    </row>
    <row r="31" spans="1:11" ht="15" hidden="1">
      <c r="A31" s="98" t="str">
        <f>A4</f>
        <v>Nolin RECC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1:11" ht="14.25" hidden="1">
      <c r="A32" s="99" t="s">
        <v>18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1:11" ht="14.25" hidden="1">
      <c r="A33" s="99" t="s">
        <v>16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1:4" ht="14.25" hidden="1">
      <c r="A34" s="1"/>
      <c r="B34" s="1"/>
      <c r="C34" s="1"/>
      <c r="D34" s="1"/>
    </row>
    <row r="35" spans="1:11" ht="14.25">
      <c r="A35" s="99" t="s">
        <v>40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1:11" ht="14.25">
      <c r="A36" s="99" t="s">
        <v>32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11" ht="14.25">
      <c r="A37" s="99" t="s">
        <v>41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1:4" ht="14.25">
      <c r="A38" s="1"/>
      <c r="B38" s="1"/>
      <c r="C38" s="1"/>
      <c r="D38" s="1"/>
    </row>
    <row r="39" spans="2:11" ht="14.25">
      <c r="B39" s="100" t="s">
        <v>0</v>
      </c>
      <c r="C39" s="101"/>
      <c r="D39" s="102"/>
      <c r="F39" s="100" t="s">
        <v>1</v>
      </c>
      <c r="G39" s="101"/>
      <c r="H39" s="102"/>
      <c r="J39" s="17" t="s">
        <v>2</v>
      </c>
      <c r="K39" s="18" t="s">
        <v>3</v>
      </c>
    </row>
    <row r="40" spans="1:8" ht="14.25">
      <c r="A40" s="2"/>
      <c r="B40" s="19"/>
      <c r="C40" s="20"/>
      <c r="D40" s="21"/>
      <c r="F40" s="19"/>
      <c r="G40" s="20"/>
      <c r="H40" s="21"/>
    </row>
    <row r="41" spans="1:8" ht="14.25">
      <c r="A41" s="2"/>
      <c r="B41" s="6" t="s">
        <v>4</v>
      </c>
      <c r="C41" s="7" t="s">
        <v>5</v>
      </c>
      <c r="D41" s="7" t="s">
        <v>6</v>
      </c>
      <c r="F41" s="6" t="s">
        <v>4</v>
      </c>
      <c r="G41" s="7"/>
      <c r="H41" s="7" t="s">
        <v>6</v>
      </c>
    </row>
    <row r="42" spans="1:8" ht="14.25">
      <c r="A42" s="8"/>
      <c r="B42" s="9" t="s">
        <v>7</v>
      </c>
      <c r="C42" s="10" t="s">
        <v>8</v>
      </c>
      <c r="D42" s="7" t="s">
        <v>9</v>
      </c>
      <c r="F42" s="9" t="s">
        <v>7</v>
      </c>
      <c r="G42" s="10" t="s">
        <v>8</v>
      </c>
      <c r="H42" s="7" t="s">
        <v>9</v>
      </c>
    </row>
    <row r="44" spans="1:8" ht="14.25">
      <c r="A44" s="2"/>
      <c r="B44" s="11"/>
      <c r="C44" s="2"/>
      <c r="D44" s="12"/>
      <c r="F44" s="11"/>
      <c r="G44" s="2"/>
      <c r="H44" s="2"/>
    </row>
    <row r="45" spans="1:15" ht="14.25">
      <c r="A45" s="2" t="s">
        <v>17</v>
      </c>
      <c r="B45" s="11">
        <v>15863</v>
      </c>
      <c r="C45" s="12">
        <v>5</v>
      </c>
      <c r="D45" s="13">
        <f>B45*C45</f>
        <v>79315</v>
      </c>
      <c r="F45" s="11">
        <f>B45</f>
        <v>15863</v>
      </c>
      <c r="G45" s="12">
        <f>C45</f>
        <v>5</v>
      </c>
      <c r="H45" s="13">
        <f>G45*F45</f>
        <v>79315</v>
      </c>
      <c r="J45" s="26">
        <f>+H45-D45</f>
        <v>0</v>
      </c>
      <c r="K45" s="27">
        <f aca="true" t="shared" si="2" ref="K45:K52">J45/D45</f>
        <v>0</v>
      </c>
      <c r="O45" s="26">
        <f>+J45</f>
        <v>0</v>
      </c>
    </row>
    <row r="46" spans="1:11" ht="15">
      <c r="A46" s="29"/>
      <c r="B46" s="11"/>
      <c r="C46" s="12"/>
      <c r="D46" s="12"/>
      <c r="F46" s="11"/>
      <c r="G46" s="12"/>
      <c r="H46" s="2"/>
      <c r="J46" s="26"/>
      <c r="K46" s="27"/>
    </row>
    <row r="47" spans="1:14" ht="14.25">
      <c r="A47" s="2" t="s">
        <v>10</v>
      </c>
      <c r="B47" s="11">
        <v>25471569</v>
      </c>
      <c r="C47" s="14">
        <v>0.06985</v>
      </c>
      <c r="D47" s="39">
        <f>C47*B47</f>
        <v>1779189.0946499999</v>
      </c>
      <c r="F47" s="11">
        <f>B47</f>
        <v>25471569</v>
      </c>
      <c r="G47" s="23">
        <f>+C47+M$263</f>
        <v>0.07379624216342275</v>
      </c>
      <c r="H47" s="22">
        <f>G47*F47</f>
        <v>1879706.0742063317</v>
      </c>
      <c r="J47" s="26">
        <f aca="true" t="shared" si="3" ref="J47:J52">+H47-D47</f>
        <v>100516.97955633188</v>
      </c>
      <c r="K47" s="27">
        <f t="shared" si="2"/>
        <v>0.056495950800612045</v>
      </c>
      <c r="N47" s="50">
        <f>+J47</f>
        <v>100516.97955633188</v>
      </c>
    </row>
    <row r="48" spans="1:11" ht="14.25">
      <c r="A48" s="2"/>
      <c r="B48" s="11"/>
      <c r="C48" s="14"/>
      <c r="D48" s="11"/>
      <c r="F48" s="11"/>
      <c r="G48" s="14"/>
      <c r="H48" s="11"/>
      <c r="J48" s="26"/>
      <c r="K48" s="27"/>
    </row>
    <row r="49" spans="1:11" ht="14.25">
      <c r="A49" s="2" t="s">
        <v>11</v>
      </c>
      <c r="B49" s="11"/>
      <c r="C49" s="2"/>
      <c r="D49" s="24">
        <f>SUM(D45:D47)</f>
        <v>1858504.0946499999</v>
      </c>
      <c r="F49" s="11"/>
      <c r="G49" s="2"/>
      <c r="H49" s="25">
        <f>H45+H47</f>
        <v>1959021.0742063317</v>
      </c>
      <c r="J49" s="26">
        <f t="shared" si="3"/>
        <v>100516.97955633188</v>
      </c>
      <c r="K49" s="27">
        <f t="shared" si="2"/>
        <v>0.05408488463688943</v>
      </c>
    </row>
    <row r="50" spans="1:11" ht="14.25">
      <c r="A50" s="2"/>
      <c r="B50" s="11"/>
      <c r="C50" s="14"/>
      <c r="D50" s="2"/>
      <c r="F50" s="11"/>
      <c r="G50" s="14"/>
      <c r="H50" s="2"/>
      <c r="J50" s="26"/>
      <c r="K50" s="27"/>
    </row>
    <row r="51" spans="1:11" ht="14.25">
      <c r="A51" s="2" t="s">
        <v>12</v>
      </c>
      <c r="B51" s="11"/>
      <c r="C51" s="14"/>
      <c r="D51" s="11">
        <v>177025</v>
      </c>
      <c r="F51" s="11"/>
      <c r="G51" s="14"/>
      <c r="H51" s="11">
        <f>D51</f>
        <v>177025</v>
      </c>
      <c r="J51" s="26">
        <f t="shared" si="3"/>
        <v>0</v>
      </c>
      <c r="K51" s="27">
        <f t="shared" si="2"/>
        <v>0</v>
      </c>
    </row>
    <row r="52" spans="1:11" ht="14.25">
      <c r="A52" s="2" t="s">
        <v>13</v>
      </c>
      <c r="B52" s="11"/>
      <c r="C52" s="14"/>
      <c r="D52" s="44">
        <v>151587</v>
      </c>
      <c r="F52" s="11"/>
      <c r="G52" s="14"/>
      <c r="H52" s="15">
        <f>D52</f>
        <v>151587</v>
      </c>
      <c r="J52" s="26">
        <f t="shared" si="3"/>
        <v>0</v>
      </c>
      <c r="K52" s="27">
        <f t="shared" si="2"/>
        <v>0</v>
      </c>
    </row>
    <row r="53" spans="1:8" ht="14.25">
      <c r="A53" s="2"/>
      <c r="B53" s="11"/>
      <c r="C53" s="2"/>
      <c r="D53" s="2"/>
      <c r="F53" s="11"/>
      <c r="G53" s="2"/>
      <c r="H53" s="2"/>
    </row>
    <row r="54" spans="1:11" ht="15" thickBot="1">
      <c r="A54" s="2" t="s">
        <v>14</v>
      </c>
      <c r="B54" s="11"/>
      <c r="C54" s="2"/>
      <c r="D54" s="16">
        <f>SUM(D49:D52)</f>
        <v>2187116.09465</v>
      </c>
      <c r="F54" s="11"/>
      <c r="G54" s="2"/>
      <c r="H54" s="16">
        <f>SUM(H49:H52)</f>
        <v>2287633.0742063317</v>
      </c>
      <c r="J54" s="26">
        <f>H54-D54</f>
        <v>100516.97955633188</v>
      </c>
      <c r="K54" s="27">
        <f>J54/D54</f>
        <v>0.04595868495605279</v>
      </c>
    </row>
    <row r="55" spans="1:4" ht="15" thickTop="1">
      <c r="A55" s="2"/>
      <c r="B55" s="2"/>
      <c r="C55" s="2"/>
      <c r="D55" s="2"/>
    </row>
    <row r="56" spans="1:11" ht="14.25">
      <c r="A56" s="2" t="s">
        <v>15</v>
      </c>
      <c r="D56" s="28">
        <f>D54/B45</f>
        <v>137.87531328563324</v>
      </c>
      <c r="H56" s="28">
        <f>H54/F45</f>
        <v>144.21188137214472</v>
      </c>
      <c r="J56" s="28">
        <f>H56-D56</f>
        <v>6.336568086511477</v>
      </c>
      <c r="K56" s="27">
        <f>J56/D56</f>
        <v>0.04595868495605264</v>
      </c>
    </row>
    <row r="57" spans="1:11" ht="14.25">
      <c r="A57" s="2"/>
      <c r="D57" s="28"/>
      <c r="H57" s="28"/>
      <c r="J57" s="28"/>
      <c r="K57" s="27"/>
    </row>
    <row r="58" spans="1:11" ht="15" hidden="1">
      <c r="A58" s="98" t="str">
        <f>A4</f>
        <v>Nolin RECC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1:11" ht="14.25" hidden="1">
      <c r="A59" s="99" t="s">
        <v>18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1:11" ht="14.25" hidden="1">
      <c r="A60" s="99" t="str">
        <f>A6</f>
        <v>for the 12 months ended September 30, 2006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1:4" ht="14.25" hidden="1">
      <c r="A61" s="1"/>
      <c r="B61" s="1"/>
      <c r="C61" s="1"/>
      <c r="D61" s="1"/>
    </row>
    <row r="62" spans="1:11" ht="14.25">
      <c r="A62" s="99" t="s">
        <v>42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1:11" ht="14.25">
      <c r="A63" s="99" t="s">
        <v>44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1:11" ht="14.25">
      <c r="A64" s="99" t="s">
        <v>43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1:4" ht="14.25">
      <c r="A65" s="1"/>
      <c r="B65" s="1"/>
      <c r="C65" s="1"/>
      <c r="D65" s="1"/>
    </row>
    <row r="66" spans="2:11" ht="14.25">
      <c r="B66" s="100" t="s">
        <v>0</v>
      </c>
      <c r="C66" s="101"/>
      <c r="D66" s="102"/>
      <c r="F66" s="100" t="s">
        <v>1</v>
      </c>
      <c r="G66" s="101"/>
      <c r="H66" s="102"/>
      <c r="J66" s="17" t="s">
        <v>2</v>
      </c>
      <c r="K66" s="18" t="s">
        <v>3</v>
      </c>
    </row>
    <row r="67" spans="1:8" ht="14.25">
      <c r="A67" s="2"/>
      <c r="B67" s="3"/>
      <c r="C67" s="4"/>
      <c r="D67" s="5"/>
      <c r="F67" s="3"/>
      <c r="G67" s="4"/>
      <c r="H67" s="5"/>
    </row>
    <row r="68" spans="1:8" ht="14.25">
      <c r="A68" s="2"/>
      <c r="B68" s="6" t="s">
        <v>4</v>
      </c>
      <c r="C68" s="7" t="s">
        <v>5</v>
      </c>
      <c r="D68" s="7" t="s">
        <v>6</v>
      </c>
      <c r="F68" s="6" t="s">
        <v>4</v>
      </c>
      <c r="G68" s="7"/>
      <c r="H68" s="7" t="s">
        <v>6</v>
      </c>
    </row>
    <row r="69" spans="1:8" ht="14.25">
      <c r="A69" s="8"/>
      <c r="B69" s="9" t="s">
        <v>7</v>
      </c>
      <c r="C69" s="10" t="s">
        <v>8</v>
      </c>
      <c r="D69" s="7" t="s">
        <v>9</v>
      </c>
      <c r="F69" s="9" t="s">
        <v>7</v>
      </c>
      <c r="G69" s="10" t="s">
        <v>8</v>
      </c>
      <c r="H69" s="7" t="s">
        <v>9</v>
      </c>
    </row>
    <row r="71" spans="1:8" ht="14.25">
      <c r="A71" s="2"/>
      <c r="B71" s="11"/>
      <c r="C71" s="2"/>
      <c r="D71" s="2"/>
      <c r="F71" s="11"/>
      <c r="G71" s="2"/>
      <c r="H71" s="2"/>
    </row>
    <row r="72" spans="1:15" ht="14.25">
      <c r="A72" s="2" t="s">
        <v>17</v>
      </c>
      <c r="B72" s="11">
        <v>4715</v>
      </c>
      <c r="C72" s="12">
        <v>5</v>
      </c>
      <c r="D72" s="13">
        <f>B72*C72</f>
        <v>23575</v>
      </c>
      <c r="F72" s="11">
        <f>B72</f>
        <v>4715</v>
      </c>
      <c r="G72" s="12">
        <f>C72</f>
        <v>5</v>
      </c>
      <c r="H72" s="13">
        <f>G72*F72</f>
        <v>23575</v>
      </c>
      <c r="J72" s="26">
        <f>+H72-D72</f>
        <v>0</v>
      </c>
      <c r="K72" s="27">
        <f aca="true" t="shared" si="4" ref="K72:K79">J72/D72</f>
        <v>0</v>
      </c>
      <c r="O72" s="26">
        <f>+J72</f>
        <v>0</v>
      </c>
    </row>
    <row r="73" spans="1:11" ht="15">
      <c r="A73" s="29"/>
      <c r="B73" s="11"/>
      <c r="C73" s="12"/>
      <c r="D73" s="2"/>
      <c r="F73" s="11"/>
      <c r="G73" s="12"/>
      <c r="H73" s="2"/>
      <c r="J73" s="26"/>
      <c r="K73" s="27"/>
    </row>
    <row r="74" spans="1:14" ht="14.25">
      <c r="A74" s="2" t="s">
        <v>20</v>
      </c>
      <c r="B74" s="11">
        <v>2474226</v>
      </c>
      <c r="C74" s="14">
        <v>0.06985</v>
      </c>
      <c r="D74" s="22">
        <f>B74*C74</f>
        <v>172824.6861</v>
      </c>
      <c r="F74" s="11">
        <f>B74</f>
        <v>2474226</v>
      </c>
      <c r="G74" s="23">
        <f>+C74+M$263</f>
        <v>0.07379624216342275</v>
      </c>
      <c r="H74" s="22">
        <f>F74*G74</f>
        <v>182588.5810630368</v>
      </c>
      <c r="J74" s="26">
        <f aca="true" t="shared" si="5" ref="J74:J79">+H74-D74</f>
        <v>9763.894963036815</v>
      </c>
      <c r="K74" s="27">
        <f t="shared" si="4"/>
        <v>0.05649595080061202</v>
      </c>
      <c r="N74" s="50">
        <f>+J74</f>
        <v>9763.894963036815</v>
      </c>
    </row>
    <row r="75" spans="1:11" ht="14.25">
      <c r="A75" s="2"/>
      <c r="B75" s="11"/>
      <c r="C75" s="2"/>
      <c r="D75" s="2"/>
      <c r="F75" s="11"/>
      <c r="G75" s="2"/>
      <c r="H75" s="2"/>
      <c r="J75" s="26"/>
      <c r="K75" s="27"/>
    </row>
    <row r="76" spans="1:11" ht="14.25">
      <c r="A76" s="2" t="s">
        <v>22</v>
      </c>
      <c r="B76" s="11"/>
      <c r="C76" s="2"/>
      <c r="D76" s="13">
        <f>SUM(D72:D74)</f>
        <v>196399.6861</v>
      </c>
      <c r="F76" s="11"/>
      <c r="G76" s="2"/>
      <c r="H76" s="13">
        <f>SUM(H72:H74)</f>
        <v>206163.5810630368</v>
      </c>
      <c r="J76" s="26">
        <f t="shared" si="5"/>
        <v>9763.894963036815</v>
      </c>
      <c r="K76" s="27">
        <f t="shared" si="4"/>
        <v>0.04971441226268241</v>
      </c>
    </row>
    <row r="77" spans="1:11" ht="15">
      <c r="A77" s="29"/>
      <c r="B77" s="11"/>
      <c r="C77" s="14"/>
      <c r="D77" s="2"/>
      <c r="F77" s="11"/>
      <c r="G77" s="14"/>
      <c r="H77" s="2"/>
      <c r="J77" s="26"/>
      <c r="K77" s="27"/>
    </row>
    <row r="78" spans="1:11" ht="14.25">
      <c r="A78" s="2" t="s">
        <v>37</v>
      </c>
      <c r="B78" s="11"/>
      <c r="C78" s="14"/>
      <c r="D78" s="11">
        <v>16650</v>
      </c>
      <c r="F78" s="11"/>
      <c r="G78" s="14"/>
      <c r="H78" s="11">
        <f>D78</f>
        <v>16650</v>
      </c>
      <c r="J78" s="26">
        <f t="shared" si="5"/>
        <v>0</v>
      </c>
      <c r="K78" s="27">
        <f t="shared" si="4"/>
        <v>0</v>
      </c>
    </row>
    <row r="79" spans="1:11" ht="14.25">
      <c r="A79" s="2" t="s">
        <v>26</v>
      </c>
      <c r="B79" s="11"/>
      <c r="C79" s="14"/>
      <c r="D79" s="44">
        <v>15158</v>
      </c>
      <c r="F79" s="11"/>
      <c r="G79" s="14"/>
      <c r="H79" s="15">
        <f>D79</f>
        <v>15158</v>
      </c>
      <c r="J79" s="26">
        <f t="shared" si="5"/>
        <v>0</v>
      </c>
      <c r="K79" s="27">
        <f t="shared" si="4"/>
        <v>0</v>
      </c>
    </row>
    <row r="80" spans="1:8" ht="14.25">
      <c r="A80" s="2"/>
      <c r="B80" s="11"/>
      <c r="C80" s="2"/>
      <c r="D80" s="2"/>
      <c r="F80" s="11"/>
      <c r="G80" s="2"/>
      <c r="H80" s="2"/>
    </row>
    <row r="81" spans="1:11" ht="15" thickBot="1">
      <c r="A81" s="2" t="s">
        <v>25</v>
      </c>
      <c r="B81" s="11"/>
      <c r="C81" s="2"/>
      <c r="D81" s="16">
        <f>SUM(D76:D79)</f>
        <v>228207.6861</v>
      </c>
      <c r="F81" s="11"/>
      <c r="G81" s="2"/>
      <c r="H81" s="16">
        <f>SUM(H76:H79)</f>
        <v>237971.5810630368</v>
      </c>
      <c r="J81" s="26">
        <f>H81-D81</f>
        <v>9763.894963036815</v>
      </c>
      <c r="K81" s="27">
        <f>J81/D81</f>
        <v>0.04278512757347841</v>
      </c>
    </row>
    <row r="82" spans="1:4" ht="15" thickTop="1">
      <c r="A82" s="2"/>
      <c r="B82" s="2"/>
      <c r="C82" s="2"/>
      <c r="D82" s="2"/>
    </row>
    <row r="83" spans="1:11" ht="14.25">
      <c r="A83" s="2" t="s">
        <v>15</v>
      </c>
      <c r="B83" s="11"/>
      <c r="C83" s="11"/>
      <c r="D83" s="31">
        <f>D81/B72</f>
        <v>48.400357603393424</v>
      </c>
      <c r="E83" s="45"/>
      <c r="F83" s="45"/>
      <c r="G83" s="45"/>
      <c r="H83" s="31">
        <f>H81/F72</f>
        <v>50.47117307805659</v>
      </c>
      <c r="J83" s="46">
        <f>H83-D83</f>
        <v>2.0708154746631635</v>
      </c>
      <c r="K83" s="27">
        <f>J83/D83</f>
        <v>0.04278512757347841</v>
      </c>
    </row>
    <row r="84" spans="1:15" ht="14.25">
      <c r="A84" s="2"/>
      <c r="B84" s="11"/>
      <c r="C84" s="11"/>
      <c r="D84" s="30"/>
      <c r="H84" s="30"/>
      <c r="O84" s="104" t="s">
        <v>110</v>
      </c>
    </row>
    <row r="85" spans="1:15" ht="14.25">
      <c r="A85" s="2"/>
      <c r="B85" s="11"/>
      <c r="C85" s="11"/>
      <c r="D85" s="30"/>
      <c r="H85" s="30"/>
      <c r="O85" s="106" t="s">
        <v>111</v>
      </c>
    </row>
    <row r="86" spans="1:15" ht="14.25">
      <c r="A86" s="2"/>
      <c r="B86" s="11"/>
      <c r="C86" s="11"/>
      <c r="D86" s="30"/>
      <c r="H86" s="30"/>
      <c r="K86" s="27"/>
      <c r="O86" s="106" t="s">
        <v>107</v>
      </c>
    </row>
    <row r="87" spans="1:11" ht="15">
      <c r="A87" s="98" t="str">
        <f>A4</f>
        <v>Nolin RECC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1:11" ht="14.25">
      <c r="A88" s="99" t="s">
        <v>18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1:11" ht="14.25">
      <c r="A89" s="99" t="str">
        <f>A6</f>
        <v>for the 12 months ended September 30, 2006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1:4" ht="14.25">
      <c r="A90" s="1"/>
      <c r="B90" s="1"/>
      <c r="C90" s="1"/>
      <c r="D90" s="1"/>
    </row>
    <row r="91" spans="1:11" ht="14.25">
      <c r="A91" s="99" t="s">
        <v>45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1:11" ht="14.25">
      <c r="A92" s="99" t="s">
        <v>103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1:11" ht="14.25">
      <c r="A93" s="99" t="s">
        <v>46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1:4" ht="14.25">
      <c r="A94" s="1"/>
      <c r="B94" s="1"/>
      <c r="C94" s="1"/>
      <c r="D94" s="1"/>
    </row>
    <row r="95" spans="2:11" ht="14.25">
      <c r="B95" s="100" t="s">
        <v>0</v>
      </c>
      <c r="C95" s="101"/>
      <c r="D95" s="102"/>
      <c r="F95" s="100" t="s">
        <v>1</v>
      </c>
      <c r="G95" s="101"/>
      <c r="H95" s="102"/>
      <c r="J95" s="17" t="s">
        <v>2</v>
      </c>
      <c r="K95" s="18" t="s">
        <v>3</v>
      </c>
    </row>
    <row r="96" spans="1:8" ht="14.25">
      <c r="A96" s="2"/>
      <c r="B96" s="3"/>
      <c r="C96" s="4"/>
      <c r="D96" s="5"/>
      <c r="F96" s="3"/>
      <c r="G96" s="4"/>
      <c r="H96" s="5"/>
    </row>
    <row r="97" spans="1:8" ht="14.25">
      <c r="A97" s="2"/>
      <c r="B97" s="6" t="s">
        <v>4</v>
      </c>
      <c r="C97" s="7" t="s">
        <v>5</v>
      </c>
      <c r="D97" s="7" t="s">
        <v>6</v>
      </c>
      <c r="F97" s="6" t="s">
        <v>4</v>
      </c>
      <c r="G97" s="7"/>
      <c r="H97" s="7" t="s">
        <v>6</v>
      </c>
    </row>
    <row r="98" spans="1:8" ht="14.25">
      <c r="A98" s="8"/>
      <c r="B98" s="9" t="s">
        <v>7</v>
      </c>
      <c r="C98" s="10" t="s">
        <v>8</v>
      </c>
      <c r="D98" s="7" t="s">
        <v>9</v>
      </c>
      <c r="F98" s="9" t="s">
        <v>7</v>
      </c>
      <c r="G98" s="10" t="s">
        <v>8</v>
      </c>
      <c r="H98" s="7" t="s">
        <v>9</v>
      </c>
    </row>
    <row r="100" spans="1:8" ht="14.25">
      <c r="A100" s="2"/>
      <c r="B100" s="11"/>
      <c r="C100" s="2"/>
      <c r="D100" s="41"/>
      <c r="F100" s="11"/>
      <c r="G100" s="2"/>
      <c r="H100" s="2"/>
    </row>
    <row r="101" spans="1:15" ht="14.25">
      <c r="A101" s="2" t="s">
        <v>17</v>
      </c>
      <c r="B101" s="43">
        <v>1081</v>
      </c>
      <c r="C101" s="48">
        <v>0</v>
      </c>
      <c r="D101" s="58">
        <f>C101*B101</f>
        <v>0</v>
      </c>
      <c r="F101" s="11">
        <f>B101</f>
        <v>1081</v>
      </c>
      <c r="G101" s="12">
        <f>C101</f>
        <v>0</v>
      </c>
      <c r="H101" s="13">
        <f>F101*G101</f>
        <v>0</v>
      </c>
      <c r="J101" s="26">
        <f>+H101-D101</f>
        <v>0</v>
      </c>
      <c r="K101" s="27"/>
      <c r="O101" s="26">
        <f>+J101</f>
        <v>0</v>
      </c>
    </row>
    <row r="102" spans="1:11" ht="14.25">
      <c r="A102" s="2"/>
      <c r="B102" s="11"/>
      <c r="C102" s="12"/>
      <c r="D102" s="41"/>
      <c r="F102" s="11"/>
      <c r="G102" s="12"/>
      <c r="H102" s="41"/>
      <c r="J102" s="26"/>
      <c r="K102" s="27"/>
    </row>
    <row r="103" spans="1:13" ht="14.25">
      <c r="A103" s="2" t="s">
        <v>19</v>
      </c>
      <c r="B103" s="11">
        <v>53178.801843317975</v>
      </c>
      <c r="C103" s="12">
        <v>4.34</v>
      </c>
      <c r="D103" s="41">
        <f>B103*C103</f>
        <v>230796</v>
      </c>
      <c r="F103" s="11">
        <f>B103</f>
        <v>53178.801843317975</v>
      </c>
      <c r="G103" s="34">
        <f>ROUND(+C103*N$4,2)</f>
        <v>4.34</v>
      </c>
      <c r="H103" s="41">
        <f>F103*G103</f>
        <v>230796</v>
      </c>
      <c r="J103" s="26">
        <f aca="true" t="shared" si="6" ref="J103:J108">+H103-D103</f>
        <v>0</v>
      </c>
      <c r="K103" s="27">
        <f aca="true" t="shared" si="7" ref="K103:K108">J103/D103</f>
        <v>0</v>
      </c>
      <c r="M103" s="26">
        <f>+J103</f>
        <v>0</v>
      </c>
    </row>
    <row r="104" spans="1:11" ht="14.25">
      <c r="A104" s="2"/>
      <c r="B104" s="11"/>
      <c r="C104" s="12"/>
      <c r="D104" s="41"/>
      <c r="F104" s="11"/>
      <c r="G104" s="12"/>
      <c r="H104" s="41"/>
      <c r="J104" s="26"/>
      <c r="K104" s="27"/>
    </row>
    <row r="105" spans="1:11" ht="14.25">
      <c r="A105" s="2" t="s">
        <v>10</v>
      </c>
      <c r="B105" s="11"/>
      <c r="C105" s="49"/>
      <c r="D105" s="41"/>
      <c r="F105" s="11"/>
      <c r="G105" s="49"/>
      <c r="H105" s="41"/>
      <c r="J105" s="26"/>
      <c r="K105" s="27"/>
    </row>
    <row r="106" spans="1:14" ht="14.25">
      <c r="A106" s="2" t="s">
        <v>47</v>
      </c>
      <c r="B106" s="11">
        <v>2643791</v>
      </c>
      <c r="C106" s="49">
        <v>0.05875</v>
      </c>
      <c r="D106" s="41">
        <f>C106*B106</f>
        <v>155322.72125</v>
      </c>
      <c r="F106" s="11">
        <f>B106</f>
        <v>2643791</v>
      </c>
      <c r="G106" s="23">
        <f>+C106+M$263</f>
        <v>0.06269624216342275</v>
      </c>
      <c r="H106" s="41">
        <f>G106*F106</f>
        <v>165755.76076547758</v>
      </c>
      <c r="J106" s="26">
        <f t="shared" si="6"/>
        <v>10433.039515477576</v>
      </c>
      <c r="K106" s="27">
        <f t="shared" si="7"/>
        <v>0.06717007937740839</v>
      </c>
      <c r="N106" s="50">
        <f>+J106</f>
        <v>10433.039515477576</v>
      </c>
    </row>
    <row r="107" spans="1:14" ht="14.25">
      <c r="A107" s="2" t="s">
        <v>48</v>
      </c>
      <c r="B107" s="11">
        <v>8134123</v>
      </c>
      <c r="C107" s="49">
        <v>0.0543</v>
      </c>
      <c r="D107" s="41">
        <f>C107*B107</f>
        <v>441682.8789</v>
      </c>
      <c r="F107" s="11">
        <f>B107</f>
        <v>8134123</v>
      </c>
      <c r="G107" s="23">
        <f>+C107+M$263</f>
        <v>0.05824624216342275</v>
      </c>
      <c r="H107" s="41">
        <f>G107*F107</f>
        <v>473782.09804506676</v>
      </c>
      <c r="J107" s="26">
        <f t="shared" si="6"/>
        <v>32099.219145066745</v>
      </c>
      <c r="K107" s="27">
        <f t="shared" si="7"/>
        <v>0.07267480963946131</v>
      </c>
      <c r="N107" s="50">
        <f>+J107</f>
        <v>32099.219145066745</v>
      </c>
    </row>
    <row r="108" spans="1:14" ht="14.25">
      <c r="A108" s="2"/>
      <c r="B108" s="11">
        <v>4482797</v>
      </c>
      <c r="C108" s="49">
        <v>0.05296</v>
      </c>
      <c r="D108" s="41">
        <f>C108*B108</f>
        <v>237408.92912</v>
      </c>
      <c r="F108" s="11">
        <f>B108</f>
        <v>4482797</v>
      </c>
      <c r="G108" s="23">
        <f>+C108+M$263</f>
        <v>0.05690624216342275</v>
      </c>
      <c r="H108" s="41">
        <f>G108*F108</f>
        <v>255099.13165146502</v>
      </c>
      <c r="J108" s="26">
        <f t="shared" si="6"/>
        <v>17690.20253146504</v>
      </c>
      <c r="K108" s="27">
        <f t="shared" si="7"/>
        <v>0.0745136360162907</v>
      </c>
      <c r="N108" s="50">
        <f>+J108</f>
        <v>17690.20253146504</v>
      </c>
    </row>
    <row r="109" spans="1:8" ht="14.25">
      <c r="A109" s="2"/>
      <c r="B109" s="11"/>
      <c r="C109" s="49"/>
      <c r="D109" s="41"/>
      <c r="F109" s="11"/>
      <c r="G109" s="49"/>
      <c r="H109" s="41"/>
    </row>
    <row r="110" spans="1:8" ht="14.25">
      <c r="A110" s="2"/>
      <c r="B110" s="11"/>
      <c r="C110" s="2"/>
      <c r="D110" s="55"/>
      <c r="F110" s="11"/>
      <c r="G110" s="2"/>
      <c r="H110" s="55"/>
    </row>
    <row r="111" spans="4:8" ht="12.75">
      <c r="D111" s="50"/>
      <c r="H111" s="50"/>
    </row>
    <row r="112" spans="1:11" ht="14.25">
      <c r="A112" s="2" t="s">
        <v>11</v>
      </c>
      <c r="B112" s="11"/>
      <c r="C112" s="2"/>
      <c r="D112" s="41">
        <f>SUM(D100:D110)</f>
        <v>1065210.52927</v>
      </c>
      <c r="F112" s="11"/>
      <c r="G112" s="2"/>
      <c r="H112" s="41">
        <f>SUM(H100:H110)</f>
        <v>1125432.9904620093</v>
      </c>
      <c r="J112" s="26">
        <f>+H112-D112</f>
        <v>60222.46119200927</v>
      </c>
      <c r="K112" s="27">
        <f>J112/D112</f>
        <v>0.05653573592938511</v>
      </c>
    </row>
    <row r="113" spans="1:8" ht="14.25">
      <c r="A113" s="2"/>
      <c r="B113" s="11"/>
      <c r="C113" s="14"/>
      <c r="D113" s="41"/>
      <c r="F113" s="11"/>
      <c r="G113" s="14"/>
      <c r="H113" s="41"/>
    </row>
    <row r="114" spans="1:11" ht="14.25">
      <c r="A114" s="2" t="s">
        <v>12</v>
      </c>
      <c r="B114" s="11"/>
      <c r="C114" s="14"/>
      <c r="D114" s="41">
        <v>106276</v>
      </c>
      <c r="F114" s="11"/>
      <c r="G114" s="14"/>
      <c r="H114" s="41">
        <f>D114</f>
        <v>106276</v>
      </c>
      <c r="J114" s="26">
        <f>+H114-D114</f>
        <v>0</v>
      </c>
      <c r="K114" s="27">
        <f>J114/D114</f>
        <v>0</v>
      </c>
    </row>
    <row r="115" spans="1:11" ht="14.25">
      <c r="A115" s="2" t="s">
        <v>13</v>
      </c>
      <c r="B115" s="11"/>
      <c r="C115" s="14"/>
      <c r="D115" s="56">
        <v>87246</v>
      </c>
      <c r="F115" s="11"/>
      <c r="G115" s="14"/>
      <c r="H115" s="55">
        <f>D115</f>
        <v>87246</v>
      </c>
      <c r="J115" s="26">
        <f>+H115-D115</f>
        <v>0</v>
      </c>
      <c r="K115" s="27">
        <f>J115/D115</f>
        <v>0</v>
      </c>
    </row>
    <row r="116" spans="1:8" ht="14.25">
      <c r="A116" s="2"/>
      <c r="B116" s="11"/>
      <c r="C116" s="2"/>
      <c r="D116" s="41"/>
      <c r="F116" s="11"/>
      <c r="G116" s="2"/>
      <c r="H116" s="41"/>
    </row>
    <row r="117" spans="1:11" ht="15" thickBot="1">
      <c r="A117" s="2" t="s">
        <v>14</v>
      </c>
      <c r="B117" s="11"/>
      <c r="C117" s="2"/>
      <c r="D117" s="57">
        <f>SUM(D112:D115)</f>
        <v>1258732.52927</v>
      </c>
      <c r="F117" s="11"/>
      <c r="G117" s="2"/>
      <c r="H117" s="57">
        <f>SUM(H112:H115)</f>
        <v>1318954.9904620093</v>
      </c>
      <c r="J117" s="26">
        <f>H117-D117</f>
        <v>60222.46119200927</v>
      </c>
      <c r="K117" s="27">
        <f>J117/D117</f>
        <v>0.04784373152486589</v>
      </c>
    </row>
    <row r="118" spans="1:4" ht="15" thickTop="1">
      <c r="A118" s="2"/>
      <c r="B118" s="2"/>
      <c r="C118" s="2"/>
      <c r="D118" s="41"/>
    </row>
    <row r="119" spans="1:11" ht="14.25">
      <c r="A119" s="2" t="s">
        <v>15</v>
      </c>
      <c r="B119" s="11"/>
      <c r="C119" s="11"/>
      <c r="D119" s="31">
        <f>D117/B101</f>
        <v>1164.414920693802</v>
      </c>
      <c r="H119" s="31">
        <f>H117/F101</f>
        <v>1220.1248755430242</v>
      </c>
      <c r="J119" s="32">
        <f>H119-D119</f>
        <v>55.709954849222186</v>
      </c>
      <c r="K119" s="27">
        <f>J119/D119</f>
        <v>0.04784373152486582</v>
      </c>
    </row>
    <row r="120" spans="1:11" ht="14.25">
      <c r="A120" s="2"/>
      <c r="B120" s="11"/>
      <c r="C120" s="11"/>
      <c r="D120" s="31"/>
      <c r="H120" s="31"/>
      <c r="J120" s="32"/>
      <c r="K120" s="27"/>
    </row>
    <row r="121" spans="1:11" ht="15" hidden="1">
      <c r="A121" s="98" t="str">
        <f>A4</f>
        <v>Nolin RECC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98"/>
    </row>
    <row r="122" spans="1:11" ht="14.25" hidden="1">
      <c r="A122" s="99" t="str">
        <f>A5</f>
        <v>Billing Analysis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</row>
    <row r="123" spans="1:11" ht="14.25" hidden="1">
      <c r="A123" s="99" t="str">
        <f>A6</f>
        <v>for the 12 months ended September 30, 2006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</row>
    <row r="124" spans="1:4" ht="14.25" hidden="1">
      <c r="A124" s="1"/>
      <c r="B124" s="1"/>
      <c r="C124" s="1"/>
      <c r="D124" s="1"/>
    </row>
    <row r="125" spans="1:11" ht="14.25">
      <c r="A125" s="99" t="s">
        <v>49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</row>
    <row r="126" spans="1:11" ht="14.25">
      <c r="A126" s="99" t="s">
        <v>50</v>
      </c>
      <c r="B126" s="99"/>
      <c r="C126" s="99"/>
      <c r="D126" s="99"/>
      <c r="E126" s="99"/>
      <c r="F126" s="99"/>
      <c r="G126" s="99"/>
      <c r="H126" s="99"/>
      <c r="I126" s="99"/>
      <c r="J126" s="99"/>
      <c r="K126" s="99"/>
    </row>
    <row r="127" spans="1:11" ht="14.25">
      <c r="A127" s="99" t="s">
        <v>51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99"/>
    </row>
    <row r="129" spans="2:11" ht="14.25">
      <c r="B129" s="100" t="s">
        <v>0</v>
      </c>
      <c r="C129" s="101"/>
      <c r="D129" s="102"/>
      <c r="F129" s="100" t="s">
        <v>1</v>
      </c>
      <c r="G129" s="101"/>
      <c r="H129" s="102"/>
      <c r="J129" s="17" t="s">
        <v>2</v>
      </c>
      <c r="K129" s="18" t="s">
        <v>3</v>
      </c>
    </row>
    <row r="130" spans="1:8" ht="14.25">
      <c r="A130" s="2"/>
      <c r="B130" s="3"/>
      <c r="C130" s="4"/>
      <c r="D130" s="5"/>
      <c r="F130" s="3"/>
      <c r="G130" s="4"/>
      <c r="H130" s="5"/>
    </row>
    <row r="131" spans="1:8" ht="14.25">
      <c r="A131" s="2"/>
      <c r="B131" s="6" t="s">
        <v>4</v>
      </c>
      <c r="C131" s="7" t="s">
        <v>5</v>
      </c>
      <c r="D131" s="7" t="s">
        <v>6</v>
      </c>
      <c r="F131" s="6" t="s">
        <v>4</v>
      </c>
      <c r="G131" s="7"/>
      <c r="H131" s="7" t="s">
        <v>6</v>
      </c>
    </row>
    <row r="132" spans="1:8" ht="14.25">
      <c r="A132" s="8"/>
      <c r="B132" s="9" t="s">
        <v>7</v>
      </c>
      <c r="C132" s="10" t="s">
        <v>8</v>
      </c>
      <c r="D132" s="7" t="s">
        <v>9</v>
      </c>
      <c r="F132" s="9" t="s">
        <v>7</v>
      </c>
      <c r="G132" s="10" t="s">
        <v>8</v>
      </c>
      <c r="H132" s="7" t="s">
        <v>9</v>
      </c>
    </row>
    <row r="134" spans="1:8" ht="14.25">
      <c r="A134" s="2"/>
      <c r="B134" s="11"/>
      <c r="C134" s="2"/>
      <c r="D134" s="2"/>
      <c r="F134" s="11"/>
      <c r="G134" s="2"/>
      <c r="H134" s="2"/>
    </row>
    <row r="135" spans="1:15" ht="14.25">
      <c r="A135" s="2" t="s">
        <v>17</v>
      </c>
      <c r="B135" s="11">
        <v>1225</v>
      </c>
      <c r="C135" s="12"/>
      <c r="D135" s="13">
        <f>B135*C135</f>
        <v>0</v>
      </c>
      <c r="F135" s="11">
        <f>B135</f>
        <v>1225</v>
      </c>
      <c r="G135" s="12">
        <f>C135</f>
        <v>0</v>
      </c>
      <c r="H135" s="13">
        <f>F135*G135</f>
        <v>0</v>
      </c>
      <c r="J135" s="26">
        <f aca="true" t="shared" si="8" ref="J135:J142">H135-D135</f>
        <v>0</v>
      </c>
      <c r="K135" s="27"/>
      <c r="O135" s="26">
        <f>+J135</f>
        <v>0</v>
      </c>
    </row>
    <row r="136" spans="1:14" s="63" customFormat="1" ht="14.25">
      <c r="A136" s="59"/>
      <c r="B136" s="60"/>
      <c r="C136" s="61"/>
      <c r="D136" s="62"/>
      <c r="F136" s="60"/>
      <c r="G136" s="61"/>
      <c r="H136" s="62"/>
      <c r="J136" s="26"/>
      <c r="K136" s="27"/>
      <c r="N136" s="93"/>
    </row>
    <row r="137" spans="1:14" s="63" customFormat="1" ht="14.25">
      <c r="A137" s="59" t="s">
        <v>19</v>
      </c>
      <c r="B137" s="60">
        <v>213079.26267281108</v>
      </c>
      <c r="C137" s="61">
        <v>4.34</v>
      </c>
      <c r="D137" s="62">
        <f>B137*C137</f>
        <v>924764</v>
      </c>
      <c r="F137" s="60">
        <f>B137</f>
        <v>213079.26267281108</v>
      </c>
      <c r="G137" s="34">
        <f>ROUND(+C137*N$4,2)</f>
        <v>4.34</v>
      </c>
      <c r="H137" s="62">
        <f>F137*G137</f>
        <v>924764</v>
      </c>
      <c r="J137" s="26">
        <f t="shared" si="8"/>
        <v>0</v>
      </c>
      <c r="K137" s="27">
        <f aca="true" t="shared" si="9" ref="K137:K142">J137/D137</f>
        <v>0</v>
      </c>
      <c r="M137" s="75">
        <f>+J137</f>
        <v>0</v>
      </c>
      <c r="N137" s="93"/>
    </row>
    <row r="138" spans="1:11" ht="14.25">
      <c r="A138" s="2"/>
      <c r="B138" s="11"/>
      <c r="C138" s="12"/>
      <c r="D138" s="13"/>
      <c r="F138" s="11"/>
      <c r="G138" s="12"/>
      <c r="H138" s="13"/>
      <c r="J138" s="26"/>
      <c r="K138" s="27"/>
    </row>
    <row r="139" spans="1:11" ht="14.25">
      <c r="A139" s="2" t="s">
        <v>10</v>
      </c>
      <c r="B139" s="11"/>
      <c r="C139" s="14"/>
      <c r="D139" s="11"/>
      <c r="F139" s="43"/>
      <c r="G139" s="49"/>
      <c r="H139" s="43"/>
      <c r="J139" s="26"/>
      <c r="K139" s="27"/>
    </row>
    <row r="140" spans="1:14" ht="14.25">
      <c r="A140" s="2" t="s">
        <v>52</v>
      </c>
      <c r="B140" s="11">
        <v>4118576</v>
      </c>
      <c r="C140" s="14">
        <v>0.06228</v>
      </c>
      <c r="D140" s="11">
        <f>C140*B140</f>
        <v>256504.91328</v>
      </c>
      <c r="F140" s="11">
        <f>B140</f>
        <v>4118576</v>
      </c>
      <c r="G140" s="23">
        <f>+C140+M$263</f>
        <v>0.06622624216342275</v>
      </c>
      <c r="H140" s="11">
        <f>F140*G140</f>
        <v>272757.811544461</v>
      </c>
      <c r="J140" s="26">
        <f t="shared" si="8"/>
        <v>16252.898264460993</v>
      </c>
      <c r="K140" s="27">
        <f t="shared" si="9"/>
        <v>0.06336291206523353</v>
      </c>
      <c r="N140" s="50">
        <f>+J140</f>
        <v>16252.898264460993</v>
      </c>
    </row>
    <row r="141" spans="1:14" ht="14.25">
      <c r="A141" s="2" t="s">
        <v>53</v>
      </c>
      <c r="B141" s="11">
        <v>7173401</v>
      </c>
      <c r="C141" s="14">
        <v>0.04949</v>
      </c>
      <c r="D141" s="11">
        <f>C141*B141</f>
        <v>355011.61549</v>
      </c>
      <c r="F141" s="11">
        <f>B141</f>
        <v>7173401</v>
      </c>
      <c r="G141" s="23">
        <f>+C141+M$263</f>
        <v>0.05343624216342275</v>
      </c>
      <c r="H141" s="11">
        <f>F141*G141</f>
        <v>383319.5929713389</v>
      </c>
      <c r="J141" s="26">
        <f t="shared" si="8"/>
        <v>28307.977481338894</v>
      </c>
      <c r="K141" s="27">
        <f t="shared" si="9"/>
        <v>0.07973817262927352</v>
      </c>
      <c r="N141" s="50">
        <f>+J141</f>
        <v>28307.977481338894</v>
      </c>
    </row>
    <row r="142" spans="1:14" ht="14.25">
      <c r="A142" s="2" t="s">
        <v>54</v>
      </c>
      <c r="B142" s="11">
        <v>60823463</v>
      </c>
      <c r="C142" s="14">
        <v>0.04617</v>
      </c>
      <c r="D142" s="11">
        <f>C142*B142</f>
        <v>2808219.28671</v>
      </c>
      <c r="F142" s="11">
        <f>B142</f>
        <v>60823463</v>
      </c>
      <c r="G142" s="23">
        <f>+C142+M$263</f>
        <v>0.05011624216342275</v>
      </c>
      <c r="H142" s="11">
        <f>F142*G142</f>
        <v>3048243.4009259837</v>
      </c>
      <c r="J142" s="26">
        <f t="shared" si="8"/>
        <v>240024.11421598354</v>
      </c>
      <c r="K142" s="27">
        <f t="shared" si="9"/>
        <v>0.08547199834140674</v>
      </c>
      <c r="N142" s="50">
        <f>+J142</f>
        <v>240024.11421598354</v>
      </c>
    </row>
    <row r="143" spans="1:8" ht="14.25">
      <c r="A143" s="2"/>
      <c r="B143" s="11"/>
      <c r="C143" s="14"/>
      <c r="D143" s="11"/>
      <c r="F143" s="11"/>
      <c r="G143" s="49"/>
      <c r="H143" s="11"/>
    </row>
    <row r="144" spans="1:8" ht="14.25">
      <c r="A144" s="2"/>
      <c r="B144" s="11"/>
      <c r="C144" s="2"/>
      <c r="D144" s="15"/>
      <c r="F144" s="11"/>
      <c r="G144" s="2"/>
      <c r="H144" s="15"/>
    </row>
    <row r="146" spans="1:11" ht="14.25">
      <c r="A146" s="2" t="s">
        <v>11</v>
      </c>
      <c r="B146" s="11"/>
      <c r="C146" s="2"/>
      <c r="D146" s="11">
        <f>SUM(D135:D143)</f>
        <v>4344499.81548</v>
      </c>
      <c r="F146" s="11"/>
      <c r="G146" s="2"/>
      <c r="H146" s="11">
        <f>SUM(H134:H142)</f>
        <v>4629084.805441784</v>
      </c>
      <c r="J146" s="26">
        <f>H146-D146</f>
        <v>284584.9899617834</v>
      </c>
      <c r="K146" s="27">
        <f>J146/D146</f>
        <v>0.06550466153727783</v>
      </c>
    </row>
    <row r="147" spans="1:8" ht="14.25">
      <c r="A147" s="2"/>
      <c r="B147" s="11"/>
      <c r="C147" s="14"/>
      <c r="D147" s="2"/>
      <c r="F147" s="11"/>
      <c r="G147" s="14"/>
      <c r="H147" s="2"/>
    </row>
    <row r="148" spans="1:11" ht="14.25">
      <c r="A148" s="2" t="s">
        <v>12</v>
      </c>
      <c r="B148" s="11"/>
      <c r="C148" s="14"/>
      <c r="D148" s="11">
        <v>498725</v>
      </c>
      <c r="F148" s="11"/>
      <c r="G148" s="14"/>
      <c r="H148" s="11">
        <f>D148</f>
        <v>498725</v>
      </c>
      <c r="J148" s="26">
        <f>H148-D148</f>
        <v>0</v>
      </c>
      <c r="K148" s="27">
        <f>J148/D148</f>
        <v>0</v>
      </c>
    </row>
    <row r="149" spans="1:11" ht="14.25">
      <c r="A149" s="2" t="s">
        <v>13</v>
      </c>
      <c r="B149" s="11"/>
      <c r="C149" s="14"/>
      <c r="D149" s="44">
        <v>362453</v>
      </c>
      <c r="F149" s="11"/>
      <c r="G149" s="14"/>
      <c r="H149" s="15">
        <f>D149</f>
        <v>362453</v>
      </c>
      <c r="J149" s="26">
        <f>H149-D149</f>
        <v>0</v>
      </c>
      <c r="K149" s="27">
        <f>J149/D149</f>
        <v>0</v>
      </c>
    </row>
    <row r="150" spans="1:8" ht="14.25">
      <c r="A150" s="2"/>
      <c r="B150" s="11"/>
      <c r="C150" s="2"/>
      <c r="D150" s="2"/>
      <c r="F150" s="11"/>
      <c r="G150" s="2"/>
      <c r="H150" s="2"/>
    </row>
    <row r="151" spans="1:11" ht="15" thickBot="1">
      <c r="A151" s="2" t="s">
        <v>14</v>
      </c>
      <c r="B151" s="11"/>
      <c r="C151" s="2"/>
      <c r="D151" s="16">
        <f>SUM(D146:D149)</f>
        <v>5205677.81548</v>
      </c>
      <c r="F151" s="11"/>
      <c r="G151" s="2"/>
      <c r="H151" s="16">
        <f>SUM(H146:H149)</f>
        <v>5490262.805441784</v>
      </c>
      <c r="J151" s="26">
        <f>H151-D151</f>
        <v>284584.9899617834</v>
      </c>
      <c r="K151" s="27">
        <f>J151/D151</f>
        <v>0.05466819116533101</v>
      </c>
    </row>
    <row r="152" spans="1:4" ht="15" thickTop="1">
      <c r="A152" s="2"/>
      <c r="B152" s="2"/>
      <c r="C152" s="2"/>
      <c r="D152" s="2"/>
    </row>
    <row r="153" spans="1:11" ht="14.25">
      <c r="A153" s="2" t="s">
        <v>15</v>
      </c>
      <c r="B153" s="11"/>
      <c r="C153" s="11"/>
      <c r="D153" s="31">
        <f>D151/B135</f>
        <v>4249.532910595919</v>
      </c>
      <c r="E153" s="45"/>
      <c r="F153" s="45"/>
      <c r="G153" s="45"/>
      <c r="H153" s="31">
        <f>H151/F135</f>
        <v>4481.847188115742</v>
      </c>
      <c r="I153" s="45"/>
      <c r="J153" s="45">
        <f>H153-D153</f>
        <v>232.314277519823</v>
      </c>
      <c r="K153" s="27">
        <f>J153/D153</f>
        <v>0.05466819116533097</v>
      </c>
    </row>
    <row r="154" spans="1:15" ht="14.25">
      <c r="A154" s="2"/>
      <c r="B154" s="11"/>
      <c r="C154" s="11"/>
      <c r="D154" s="30"/>
      <c r="H154" s="33"/>
      <c r="O154" s="104" t="s">
        <v>110</v>
      </c>
    </row>
    <row r="155" spans="1:15" ht="14.25">
      <c r="A155" s="2"/>
      <c r="B155" s="11"/>
      <c r="C155" s="11"/>
      <c r="D155" s="30"/>
      <c r="H155" s="33"/>
      <c r="O155" s="106" t="s">
        <v>111</v>
      </c>
    </row>
    <row r="156" spans="1:15" ht="14.25">
      <c r="A156" s="2"/>
      <c r="B156" s="11"/>
      <c r="C156" s="11"/>
      <c r="D156" s="30"/>
      <c r="H156" s="33"/>
      <c r="K156" s="96"/>
      <c r="O156" s="106" t="s">
        <v>104</v>
      </c>
    </row>
    <row r="157" spans="1:11" ht="12.75">
      <c r="A157" s="103" t="s">
        <v>105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</row>
    <row r="158" spans="1:11" ht="12.75" hidden="1">
      <c r="A158" s="103" t="str">
        <f>A122</f>
        <v>Billing Analysis</v>
      </c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</row>
    <row r="159" spans="1:11" ht="12.75">
      <c r="A159" s="103" t="str">
        <f>A123</f>
        <v>for the 12 months ended September 30, 2006</v>
      </c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</row>
    <row r="161" spans="1:11" ht="14.25">
      <c r="A161" s="99" t="s">
        <v>55</v>
      </c>
      <c r="B161" s="99"/>
      <c r="C161" s="99"/>
      <c r="D161" s="99"/>
      <c r="E161" s="99"/>
      <c r="F161" s="99"/>
      <c r="G161" s="99"/>
      <c r="H161" s="99"/>
      <c r="I161" s="99"/>
      <c r="J161" s="99"/>
      <c r="K161" s="99"/>
    </row>
    <row r="162" spans="1:11" ht="14.25">
      <c r="A162" s="99" t="s">
        <v>33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</row>
    <row r="163" spans="1:11" ht="14.25" hidden="1">
      <c r="A163" s="99" t="s">
        <v>56</v>
      </c>
      <c r="B163" s="99"/>
      <c r="C163" s="99"/>
      <c r="D163" s="99"/>
      <c r="E163" s="99"/>
      <c r="F163" s="99"/>
      <c r="G163" s="99"/>
      <c r="H163" s="99"/>
      <c r="I163" s="99"/>
      <c r="J163" s="99"/>
      <c r="K163" s="99"/>
    </row>
    <row r="164" spans="1:4" ht="14.25">
      <c r="A164" s="1"/>
      <c r="B164" s="1"/>
      <c r="C164" s="1"/>
      <c r="D164" s="1"/>
    </row>
    <row r="165" spans="2:11" ht="14.25">
      <c r="B165" s="100" t="s">
        <v>0</v>
      </c>
      <c r="C165" s="101"/>
      <c r="D165" s="102"/>
      <c r="F165" s="100" t="s">
        <v>1</v>
      </c>
      <c r="G165" s="101"/>
      <c r="H165" s="102"/>
      <c r="J165" s="17" t="s">
        <v>2</v>
      </c>
      <c r="K165" s="18" t="s">
        <v>3</v>
      </c>
    </row>
    <row r="166" spans="1:8" ht="14.25" hidden="1">
      <c r="A166" s="2"/>
      <c r="B166" s="3"/>
      <c r="C166" s="4"/>
      <c r="D166" s="5"/>
      <c r="F166" s="3"/>
      <c r="G166" s="4"/>
      <c r="H166" s="5"/>
    </row>
    <row r="167" spans="1:8" ht="14.25">
      <c r="A167" s="2"/>
      <c r="B167" s="6" t="s">
        <v>4</v>
      </c>
      <c r="C167" s="7" t="s">
        <v>5</v>
      </c>
      <c r="D167" s="7" t="s">
        <v>6</v>
      </c>
      <c r="F167" s="6" t="s">
        <v>4</v>
      </c>
      <c r="G167" s="7"/>
      <c r="H167" s="7" t="s">
        <v>6</v>
      </c>
    </row>
    <row r="168" spans="1:8" ht="14.25">
      <c r="A168" s="8"/>
      <c r="B168" s="9" t="s">
        <v>7</v>
      </c>
      <c r="C168" s="10" t="s">
        <v>8</v>
      </c>
      <c r="D168" s="7" t="s">
        <v>9</v>
      </c>
      <c r="F168" s="9" t="s">
        <v>7</v>
      </c>
      <c r="G168" s="10" t="s">
        <v>8</v>
      </c>
      <c r="H168" s="7" t="s">
        <v>9</v>
      </c>
    </row>
    <row r="169" ht="12.75" hidden="1"/>
    <row r="170" spans="1:8" ht="14.25">
      <c r="A170" s="2"/>
      <c r="B170" s="11"/>
      <c r="C170" s="2"/>
      <c r="D170" s="2"/>
      <c r="F170" s="11"/>
      <c r="G170" s="2"/>
      <c r="H170" s="2"/>
    </row>
    <row r="171" spans="1:15" ht="14.25">
      <c r="A171" s="2" t="s">
        <v>17</v>
      </c>
      <c r="B171" s="11">
        <v>12</v>
      </c>
      <c r="C171" s="12"/>
      <c r="D171" s="13">
        <f>B171*C171</f>
        <v>0</v>
      </c>
      <c r="F171" s="11">
        <f>B171</f>
        <v>12</v>
      </c>
      <c r="G171" s="12">
        <f>C171</f>
        <v>0</v>
      </c>
      <c r="H171" s="13">
        <f>G171*F171</f>
        <v>0</v>
      </c>
      <c r="J171" s="26">
        <f aca="true" t="shared" si="10" ref="J171:J178">H171-D171</f>
        <v>0</v>
      </c>
      <c r="K171" s="27"/>
      <c r="O171" s="26">
        <f>+J171</f>
        <v>0</v>
      </c>
    </row>
    <row r="172" spans="1:11" ht="14.25">
      <c r="A172" s="2"/>
      <c r="B172" s="11"/>
      <c r="C172" s="12"/>
      <c r="D172" s="2"/>
      <c r="F172" s="11"/>
      <c r="G172" s="12"/>
      <c r="H172" s="2"/>
      <c r="J172" s="26"/>
      <c r="K172" s="27"/>
    </row>
    <row r="173" spans="1:13" ht="14.25">
      <c r="A173" s="2" t="s">
        <v>19</v>
      </c>
      <c r="B173" s="11">
        <v>2023.529411764706</v>
      </c>
      <c r="C173" s="12">
        <v>1.19</v>
      </c>
      <c r="D173" s="12">
        <f>C173*B173</f>
        <v>2408</v>
      </c>
      <c r="F173" s="11">
        <f>B173</f>
        <v>2023.529411764706</v>
      </c>
      <c r="G173" s="34">
        <f>ROUND(+C173*N$4,2)</f>
        <v>1.19</v>
      </c>
      <c r="H173" s="12">
        <f>G173*F173</f>
        <v>2408</v>
      </c>
      <c r="J173" s="26">
        <f t="shared" si="10"/>
        <v>0</v>
      </c>
      <c r="K173" s="27">
        <f aca="true" t="shared" si="11" ref="K173:K178">J173/D173</f>
        <v>0</v>
      </c>
      <c r="M173" s="26">
        <f>+J173</f>
        <v>0</v>
      </c>
    </row>
    <row r="174" spans="1:11" ht="14.25">
      <c r="A174" s="2"/>
      <c r="B174" s="11"/>
      <c r="C174" s="12"/>
      <c r="D174" s="41"/>
      <c r="F174" s="11"/>
      <c r="G174" s="48"/>
      <c r="H174" s="12"/>
      <c r="J174" s="26"/>
      <c r="K174" s="27"/>
    </row>
    <row r="175" spans="1:11" ht="14.25">
      <c r="A175" s="2" t="s">
        <v>20</v>
      </c>
      <c r="B175" s="11"/>
      <c r="C175" s="14"/>
      <c r="D175" s="11"/>
      <c r="F175" s="11"/>
      <c r="G175" s="49"/>
      <c r="H175" s="11"/>
      <c r="J175" s="26"/>
      <c r="K175" s="27"/>
    </row>
    <row r="176" spans="1:14" ht="14.25">
      <c r="A176" s="2" t="s">
        <v>52</v>
      </c>
      <c r="B176" s="11">
        <v>42000</v>
      </c>
      <c r="C176" s="14">
        <v>0.06228</v>
      </c>
      <c r="D176" s="11">
        <f>B176*C176</f>
        <v>2615.76</v>
      </c>
      <c r="F176" s="11">
        <f>B176</f>
        <v>42000</v>
      </c>
      <c r="G176" s="23">
        <f>+C176+M$263</f>
        <v>0.06622624216342275</v>
      </c>
      <c r="H176" s="41">
        <f>F176*G176</f>
        <v>2781.5021708637555</v>
      </c>
      <c r="J176" s="26">
        <f t="shared" si="10"/>
        <v>165.7421708637553</v>
      </c>
      <c r="K176" s="27">
        <f t="shared" si="11"/>
        <v>0.06336291206523353</v>
      </c>
      <c r="N176" s="50">
        <f>+J176</f>
        <v>165.7421708637553</v>
      </c>
    </row>
    <row r="177" spans="1:14" ht="14.25">
      <c r="A177" s="2" t="s">
        <v>53</v>
      </c>
      <c r="B177" s="11">
        <v>78000</v>
      </c>
      <c r="C177" s="14">
        <v>0.04949</v>
      </c>
      <c r="D177" s="11">
        <f>B177*C177</f>
        <v>3860.22</v>
      </c>
      <c r="F177" s="11">
        <f>B177</f>
        <v>78000</v>
      </c>
      <c r="G177" s="23">
        <f>+C177+M$263</f>
        <v>0.05343624216342275</v>
      </c>
      <c r="H177" s="41">
        <f>F177*G177</f>
        <v>4168.026888746975</v>
      </c>
      <c r="J177" s="26">
        <f t="shared" si="10"/>
        <v>307.8068887469749</v>
      </c>
      <c r="K177" s="27">
        <f t="shared" si="11"/>
        <v>0.0797381726292737</v>
      </c>
      <c r="N177" s="50">
        <f>+J177</f>
        <v>307.8068887469749</v>
      </c>
    </row>
    <row r="178" spans="1:14" ht="14.25">
      <c r="A178" s="2" t="s">
        <v>54</v>
      </c>
      <c r="B178" s="11">
        <v>727520</v>
      </c>
      <c r="C178" s="14">
        <v>0.04617</v>
      </c>
      <c r="D178" s="11">
        <f>B178*C178</f>
        <v>33589.5984</v>
      </c>
      <c r="F178" s="11">
        <f>B178</f>
        <v>727520</v>
      </c>
      <c r="G178" s="23">
        <f>+C178+M$263</f>
        <v>0.05011624216342275</v>
      </c>
      <c r="H178" s="41">
        <f>F178*G178</f>
        <v>36460.56849873332</v>
      </c>
      <c r="J178" s="26">
        <f t="shared" si="10"/>
        <v>2870.97009873332</v>
      </c>
      <c r="K178" s="27">
        <f t="shared" si="11"/>
        <v>0.08547199834140677</v>
      </c>
      <c r="N178" s="50">
        <f>+J178</f>
        <v>2870.97009873332</v>
      </c>
    </row>
    <row r="179" spans="1:8" ht="14.25">
      <c r="A179" s="2"/>
      <c r="B179" s="11"/>
      <c r="C179" s="14"/>
      <c r="D179" s="11"/>
      <c r="F179" s="11"/>
      <c r="G179" s="49"/>
      <c r="H179" s="11"/>
    </row>
    <row r="180" spans="1:8" ht="14.25">
      <c r="A180" s="2"/>
      <c r="B180" s="11"/>
      <c r="C180" s="2"/>
      <c r="D180" s="2"/>
      <c r="F180" s="11"/>
      <c r="G180" s="2"/>
      <c r="H180" s="2"/>
    </row>
    <row r="181" spans="1:11" ht="14.25">
      <c r="A181" s="2" t="s">
        <v>22</v>
      </c>
      <c r="B181" s="11"/>
      <c r="C181" s="2"/>
      <c r="D181" s="47">
        <f>SUM(D171:D179)</f>
        <v>42473.5784</v>
      </c>
      <c r="F181" s="11"/>
      <c r="G181" s="2"/>
      <c r="H181" s="47">
        <f>SUM(H171:H179)</f>
        <v>45818.09755834405</v>
      </c>
      <c r="J181" s="26">
        <f>H181-D181</f>
        <v>3344.5191583440537</v>
      </c>
      <c r="K181" s="27">
        <f>J181/D181</f>
        <v>0.07874352207498612</v>
      </c>
    </row>
    <row r="182" spans="1:8" ht="15">
      <c r="A182" s="29"/>
      <c r="B182" s="11"/>
      <c r="C182" s="14"/>
      <c r="D182" s="2"/>
      <c r="F182" s="11"/>
      <c r="G182" s="14"/>
      <c r="H182" s="2"/>
    </row>
    <row r="183" spans="1:11" ht="14.25">
      <c r="A183" s="2" t="s">
        <v>12</v>
      </c>
      <c r="B183" s="11"/>
      <c r="C183" s="14"/>
      <c r="D183" s="11">
        <v>6059</v>
      </c>
      <c r="F183" s="11"/>
      <c r="G183" s="14"/>
      <c r="H183" s="11">
        <f>D183</f>
        <v>6059</v>
      </c>
      <c r="J183" s="26">
        <f>H183-D183</f>
        <v>0</v>
      </c>
      <c r="K183" s="27">
        <f>J183/D183</f>
        <v>0</v>
      </c>
    </row>
    <row r="184" spans="1:11" ht="14.25">
      <c r="A184" s="2" t="s">
        <v>13</v>
      </c>
      <c r="B184" s="11"/>
      <c r="C184" s="14"/>
      <c r="D184" s="44">
        <v>3302</v>
      </c>
      <c r="F184" s="11"/>
      <c r="G184" s="14"/>
      <c r="H184" s="15">
        <f>D184</f>
        <v>3302</v>
      </c>
      <c r="J184" s="26">
        <f>H184-D184</f>
        <v>0</v>
      </c>
      <c r="K184" s="27">
        <f>J184/D184</f>
        <v>0</v>
      </c>
    </row>
    <row r="185" spans="1:8" ht="14.25">
      <c r="A185" s="2"/>
      <c r="B185" s="11"/>
      <c r="C185" s="2"/>
      <c r="D185" s="2"/>
      <c r="F185" s="11"/>
      <c r="G185" s="2"/>
      <c r="H185" s="2"/>
    </row>
    <row r="186" spans="1:11" ht="15" thickBot="1">
      <c r="A186" s="2" t="s">
        <v>25</v>
      </c>
      <c r="B186" s="11"/>
      <c r="C186" s="2"/>
      <c r="D186" s="16">
        <f>SUM(D181:D184)</f>
        <v>51834.5784</v>
      </c>
      <c r="F186" s="11"/>
      <c r="G186" s="2"/>
      <c r="H186" s="16">
        <f>SUM(H181:H184)</f>
        <v>55179.09755834405</v>
      </c>
      <c r="J186" s="26">
        <f>H186-D186</f>
        <v>3344.5191583440537</v>
      </c>
      <c r="K186" s="27">
        <f>J186/D186</f>
        <v>0.06452293549172677</v>
      </c>
    </row>
    <row r="187" spans="1:4" ht="15" thickTop="1">
      <c r="A187" s="2"/>
      <c r="B187" s="2"/>
      <c r="C187" s="2"/>
      <c r="D187" s="2"/>
    </row>
    <row r="188" spans="1:11" ht="14.25">
      <c r="A188" s="2" t="s">
        <v>15</v>
      </c>
      <c r="B188" s="11"/>
      <c r="C188" s="11"/>
      <c r="D188" s="31">
        <f>D186/B171</f>
        <v>4319.5482</v>
      </c>
      <c r="E188" s="45"/>
      <c r="F188" s="45"/>
      <c r="G188" s="45"/>
      <c r="H188" s="31">
        <f>H186/F171</f>
        <v>4598.258129862004</v>
      </c>
      <c r="J188" s="46">
        <f>H188-D188</f>
        <v>278.7099298620042</v>
      </c>
      <c r="K188" s="27">
        <f>J188/D188</f>
        <v>0.06452293549172669</v>
      </c>
    </row>
    <row r="190" ht="12.75" hidden="1"/>
    <row r="191" spans="1:11" ht="12.75" hidden="1">
      <c r="A191" s="103" t="str">
        <f>A157</f>
        <v>Nolin RECC Billing Analysis</v>
      </c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</row>
    <row r="192" spans="1:11" ht="12.75" hidden="1">
      <c r="A192" s="103" t="str">
        <f>A158</f>
        <v>Billing Analysis</v>
      </c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</row>
    <row r="193" spans="1:11" ht="12.75" hidden="1">
      <c r="A193" s="103" t="str">
        <f>A159</f>
        <v>for the 12 months ended September 30, 2006</v>
      </c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</row>
    <row r="194" ht="12.75" hidden="1"/>
    <row r="195" spans="1:11" ht="14.25">
      <c r="A195" s="99" t="s">
        <v>24</v>
      </c>
      <c r="B195" s="99"/>
      <c r="C195" s="99"/>
      <c r="D195" s="99"/>
      <c r="E195" s="99"/>
      <c r="F195" s="99"/>
      <c r="G195" s="99"/>
      <c r="H195" s="99"/>
      <c r="I195" s="99"/>
      <c r="J195" s="99"/>
      <c r="K195" s="99"/>
    </row>
    <row r="196" spans="1:11" ht="14.25">
      <c r="A196" s="99" t="s">
        <v>57</v>
      </c>
      <c r="B196" s="99"/>
      <c r="C196" s="99"/>
      <c r="D196" s="99"/>
      <c r="E196" s="99"/>
      <c r="F196" s="99"/>
      <c r="G196" s="99"/>
      <c r="H196" s="99"/>
      <c r="I196" s="99"/>
      <c r="J196" s="99"/>
      <c r="K196" s="99"/>
    </row>
    <row r="197" spans="1:11" ht="14.25" hidden="1">
      <c r="A197" s="99" t="s">
        <v>29</v>
      </c>
      <c r="B197" s="99"/>
      <c r="C197" s="99"/>
      <c r="D197" s="99"/>
      <c r="E197" s="99"/>
      <c r="F197" s="99"/>
      <c r="G197" s="99"/>
      <c r="H197" s="99"/>
      <c r="I197" s="99"/>
      <c r="J197" s="99"/>
      <c r="K197" s="99"/>
    </row>
    <row r="198" spans="1:4" ht="14.25" hidden="1">
      <c r="A198" s="1"/>
      <c r="B198" s="1"/>
      <c r="C198" s="1"/>
      <c r="D198" s="1"/>
    </row>
    <row r="199" spans="2:11" ht="14.25">
      <c r="B199" s="100" t="s">
        <v>0</v>
      </c>
      <c r="C199" s="101"/>
      <c r="D199" s="102"/>
      <c r="F199" s="100" t="s">
        <v>1</v>
      </c>
      <c r="G199" s="101"/>
      <c r="H199" s="102"/>
      <c r="J199" s="17" t="s">
        <v>2</v>
      </c>
      <c r="K199" s="18" t="s">
        <v>3</v>
      </c>
    </row>
    <row r="200" spans="1:8" ht="14.25" hidden="1">
      <c r="A200" s="2"/>
      <c r="B200" s="3"/>
      <c r="C200" s="4"/>
      <c r="D200" s="5"/>
      <c r="F200" s="3"/>
      <c r="G200" s="4"/>
      <c r="H200" s="5"/>
    </row>
    <row r="201" spans="1:8" ht="14.25">
      <c r="A201" s="2"/>
      <c r="B201" s="6" t="s">
        <v>4</v>
      </c>
      <c r="C201" s="7" t="s">
        <v>5</v>
      </c>
      <c r="D201" s="7" t="s">
        <v>6</v>
      </c>
      <c r="F201" s="6" t="s">
        <v>4</v>
      </c>
      <c r="G201" s="7"/>
      <c r="H201" s="7" t="s">
        <v>6</v>
      </c>
    </row>
    <row r="202" spans="1:8" ht="14.25">
      <c r="A202" s="8"/>
      <c r="B202" s="9" t="s">
        <v>7</v>
      </c>
      <c r="C202" s="10" t="s">
        <v>8</v>
      </c>
      <c r="D202" s="7" t="s">
        <v>9</v>
      </c>
      <c r="F202" s="9" t="s">
        <v>7</v>
      </c>
      <c r="G202" s="10" t="s">
        <v>8</v>
      </c>
      <c r="H202" s="7" t="s">
        <v>9</v>
      </c>
    </row>
    <row r="203" ht="12.75" hidden="1"/>
    <row r="204" spans="1:8" ht="14.25">
      <c r="A204" s="2"/>
      <c r="B204" s="11"/>
      <c r="C204" s="2"/>
      <c r="D204" s="2"/>
      <c r="F204" s="11"/>
      <c r="G204" s="2"/>
      <c r="H204" s="2"/>
    </row>
    <row r="205" spans="1:15" ht="14.25">
      <c r="A205" s="2" t="s">
        <v>17</v>
      </c>
      <c r="B205" s="11">
        <v>12</v>
      </c>
      <c r="C205" s="12">
        <v>1069</v>
      </c>
      <c r="D205" s="13">
        <f>B205*C205</f>
        <v>12828</v>
      </c>
      <c r="F205" s="11">
        <f>B205</f>
        <v>12</v>
      </c>
      <c r="G205" s="74">
        <f>+C205</f>
        <v>1069</v>
      </c>
      <c r="H205" s="13">
        <f>G205*F205</f>
        <v>12828</v>
      </c>
      <c r="J205" s="26">
        <f aca="true" t="shared" si="12" ref="J205:J211">H205-D205</f>
        <v>0</v>
      </c>
      <c r="K205" s="27">
        <f aca="true" t="shared" si="13" ref="K205:K211">J205/D205</f>
        <v>0</v>
      </c>
      <c r="O205" s="26">
        <f>+J205</f>
        <v>0</v>
      </c>
    </row>
    <row r="206" spans="1:11" ht="14.25">
      <c r="A206" s="2"/>
      <c r="B206" s="11"/>
      <c r="C206" s="12"/>
      <c r="D206" s="2"/>
      <c r="F206" s="11"/>
      <c r="G206" s="12"/>
      <c r="H206" s="2"/>
      <c r="J206" s="26"/>
      <c r="K206" s="27"/>
    </row>
    <row r="207" spans="1:11" ht="14.25">
      <c r="A207" s="2" t="s">
        <v>58</v>
      </c>
      <c r="B207" s="11"/>
      <c r="C207" s="12"/>
      <c r="F207" s="11"/>
      <c r="G207" s="12"/>
      <c r="H207" s="2"/>
      <c r="J207" s="26"/>
      <c r="K207" s="27"/>
    </row>
    <row r="208" spans="1:13" ht="14.25">
      <c r="A208" s="2" t="s">
        <v>59</v>
      </c>
      <c r="B208" s="11">
        <v>84258.62708719852</v>
      </c>
      <c r="C208" s="12">
        <v>5.39</v>
      </c>
      <c r="D208" s="13">
        <f>B208*C208</f>
        <v>454154</v>
      </c>
      <c r="F208" s="11">
        <f>B208</f>
        <v>84258.62708719852</v>
      </c>
      <c r="G208" s="34">
        <f>+C208+1.9</f>
        <v>7.289999999999999</v>
      </c>
      <c r="H208" s="41">
        <f>F208*G208</f>
        <v>614245.3914656772</v>
      </c>
      <c r="J208" s="26">
        <f t="shared" si="12"/>
        <v>160091.39146567718</v>
      </c>
      <c r="K208" s="27">
        <f t="shared" si="13"/>
        <v>0.3525046382189239</v>
      </c>
      <c r="M208" s="26">
        <f>+J208</f>
        <v>160091.39146567718</v>
      </c>
    </row>
    <row r="209" spans="1:13" ht="14.25">
      <c r="A209" s="2" t="s">
        <v>60</v>
      </c>
      <c r="B209" s="11"/>
      <c r="C209" s="12">
        <v>7.82</v>
      </c>
      <c r="D209" s="2"/>
      <c r="F209" s="11"/>
      <c r="G209" s="12">
        <f>+C209+1.9</f>
        <v>9.72</v>
      </c>
      <c r="H209" s="41">
        <f>F209*G209</f>
        <v>0</v>
      </c>
      <c r="J209" s="26"/>
      <c r="K209" s="27"/>
      <c r="M209" s="26">
        <f>+J209</f>
        <v>0</v>
      </c>
    </row>
    <row r="210" spans="1:11" ht="14.25">
      <c r="A210" s="2" t="s">
        <v>20</v>
      </c>
      <c r="B210" s="11"/>
      <c r="C210" s="14"/>
      <c r="D210" s="11"/>
      <c r="F210" s="11"/>
      <c r="G210" s="49"/>
      <c r="H210" s="11"/>
      <c r="J210" s="26"/>
      <c r="K210" s="27"/>
    </row>
    <row r="211" spans="1:14" ht="14.25">
      <c r="A211" s="2"/>
      <c r="B211" s="11">
        <v>49962900</v>
      </c>
      <c r="C211" s="14">
        <v>0.03477</v>
      </c>
      <c r="D211" s="11">
        <f>B211*C211</f>
        <v>1737210.033</v>
      </c>
      <c r="F211" s="11">
        <f>B211</f>
        <v>49962900</v>
      </c>
      <c r="G211" s="23">
        <f>+C211</f>
        <v>0.03477</v>
      </c>
      <c r="H211" s="41">
        <f>F211*G211</f>
        <v>1737210.033</v>
      </c>
      <c r="J211" s="26">
        <f t="shared" si="12"/>
        <v>0</v>
      </c>
      <c r="K211" s="27">
        <f t="shared" si="13"/>
        <v>0</v>
      </c>
      <c r="N211" s="50">
        <f>+J211</f>
        <v>0</v>
      </c>
    </row>
    <row r="212" spans="1:8" ht="14.25">
      <c r="A212" s="2"/>
      <c r="B212" s="11"/>
      <c r="C212" s="2"/>
      <c r="D212" s="2"/>
      <c r="F212" s="11"/>
      <c r="G212" s="2"/>
      <c r="H212" s="2"/>
    </row>
    <row r="213" spans="1:11" ht="14.25">
      <c r="A213" s="2" t="s">
        <v>22</v>
      </c>
      <c r="B213" s="11"/>
      <c r="C213" s="2"/>
      <c r="D213" s="47">
        <f>SUM(D205:D211)</f>
        <v>2204192.033</v>
      </c>
      <c r="F213" s="11"/>
      <c r="G213" s="2"/>
      <c r="H213" s="47">
        <f>SUM(H205:H211)</f>
        <v>2364283.4244656772</v>
      </c>
      <c r="J213" s="26">
        <f>H213-D213</f>
        <v>160091.3914656774</v>
      </c>
      <c r="K213" s="27">
        <f>J213/D213</f>
        <v>0.07263041925062498</v>
      </c>
    </row>
    <row r="214" spans="1:8" ht="15">
      <c r="A214" s="29"/>
      <c r="B214" s="11"/>
      <c r="C214" s="14"/>
      <c r="D214" s="2"/>
      <c r="F214" s="11"/>
      <c r="G214" s="14"/>
      <c r="H214" s="2"/>
    </row>
    <row r="215" spans="1:11" ht="14.25">
      <c r="A215" s="2" t="s">
        <v>12</v>
      </c>
      <c r="B215" s="11"/>
      <c r="C215" s="14"/>
      <c r="D215" s="11">
        <v>349635</v>
      </c>
      <c r="F215" s="11"/>
      <c r="G215" s="14"/>
      <c r="H215" s="11">
        <f>D215</f>
        <v>349635</v>
      </c>
      <c r="J215" s="26">
        <f>H215-D215</f>
        <v>0</v>
      </c>
      <c r="K215" s="27">
        <f>J215/D215</f>
        <v>0</v>
      </c>
    </row>
    <row r="216" spans="1:11" ht="14.25">
      <c r="A216" s="2" t="s">
        <v>13</v>
      </c>
      <c r="B216" s="11"/>
      <c r="C216" s="14"/>
      <c r="D216" s="44">
        <v>187162</v>
      </c>
      <c r="F216" s="11"/>
      <c r="G216" s="14"/>
      <c r="H216" s="15">
        <f>D216</f>
        <v>187162</v>
      </c>
      <c r="J216" s="26">
        <f>H216-D216</f>
        <v>0</v>
      </c>
      <c r="K216" s="27">
        <f>J216/D216</f>
        <v>0</v>
      </c>
    </row>
    <row r="217" spans="1:8" ht="14.25">
      <c r="A217" s="2"/>
      <c r="B217" s="11"/>
      <c r="C217" s="2"/>
      <c r="D217" s="2"/>
      <c r="F217" s="11"/>
      <c r="G217" s="2"/>
      <c r="H217" s="2"/>
    </row>
    <row r="218" spans="1:11" ht="15" thickBot="1">
      <c r="A218" s="2" t="s">
        <v>25</v>
      </c>
      <c r="B218" s="11"/>
      <c r="C218" s="2"/>
      <c r="D218" s="16">
        <f>SUM(D213:D216)</f>
        <v>2740989.033</v>
      </c>
      <c r="F218" s="11"/>
      <c r="G218" s="2"/>
      <c r="H218" s="16">
        <f>SUM(H213:H216)</f>
        <v>2901080.4244656772</v>
      </c>
      <c r="J218" s="26">
        <f>H218-D218</f>
        <v>160091.3914656774</v>
      </c>
      <c r="K218" s="27">
        <f>J218/D218</f>
        <v>0.05840643269209221</v>
      </c>
    </row>
    <row r="219" spans="1:4" ht="15" thickTop="1">
      <c r="A219" s="2"/>
      <c r="B219" s="2"/>
      <c r="C219" s="2"/>
      <c r="D219" s="2"/>
    </row>
    <row r="220" spans="1:11" ht="14.25">
      <c r="A220" s="2" t="s">
        <v>15</v>
      </c>
      <c r="B220" s="11"/>
      <c r="C220" s="11"/>
      <c r="D220" s="31">
        <f>D218/B205</f>
        <v>228415.75274999999</v>
      </c>
      <c r="E220" s="45"/>
      <c r="F220" s="45"/>
      <c r="G220" s="45"/>
      <c r="H220" s="31">
        <f>H218/F205</f>
        <v>241756.70203880643</v>
      </c>
      <c r="J220" s="46">
        <f>H220-D220</f>
        <v>13340.949288806441</v>
      </c>
      <c r="K220" s="27">
        <f>J220/D220</f>
        <v>0.05840643269209217</v>
      </c>
    </row>
    <row r="222" ht="12.75" hidden="1"/>
    <row r="223" spans="1:11" ht="12.75" hidden="1">
      <c r="A223" s="103" t="str">
        <f>A191</f>
        <v>Nolin RECC Billing Analysis</v>
      </c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</row>
    <row r="224" spans="1:11" ht="12.75" hidden="1">
      <c r="A224" s="103" t="str">
        <f>A192</f>
        <v>Billing Analysis</v>
      </c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</row>
    <row r="225" spans="1:11" ht="12.75" hidden="1">
      <c r="A225" s="103" t="str">
        <f>A193</f>
        <v>for the 12 months ended September 30, 2006</v>
      </c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</row>
    <row r="226" ht="12.75" hidden="1"/>
    <row r="227" spans="1:11" ht="14.25">
      <c r="A227" s="99" t="s">
        <v>30</v>
      </c>
      <c r="B227" s="99"/>
      <c r="C227" s="99"/>
      <c r="D227" s="99"/>
      <c r="E227" s="99"/>
      <c r="F227" s="99"/>
      <c r="G227" s="99"/>
      <c r="H227" s="99"/>
      <c r="I227" s="99"/>
      <c r="J227" s="99"/>
      <c r="K227" s="99"/>
    </row>
    <row r="228" spans="1:11" ht="14.25">
      <c r="A228" s="99" t="s">
        <v>61</v>
      </c>
      <c r="B228" s="99"/>
      <c r="C228" s="99"/>
      <c r="D228" s="99"/>
      <c r="E228" s="99"/>
      <c r="F228" s="99"/>
      <c r="G228" s="99"/>
      <c r="H228" s="99"/>
      <c r="I228" s="99"/>
      <c r="J228" s="99"/>
      <c r="K228" s="99"/>
    </row>
    <row r="229" spans="1:11" ht="14.25" hidden="1">
      <c r="A229" s="99" t="s">
        <v>31</v>
      </c>
      <c r="B229" s="99"/>
      <c r="C229" s="99"/>
      <c r="D229" s="99"/>
      <c r="E229" s="99"/>
      <c r="F229" s="99"/>
      <c r="G229" s="99"/>
      <c r="H229" s="99"/>
      <c r="I229" s="99"/>
      <c r="J229" s="99"/>
      <c r="K229" s="99"/>
    </row>
    <row r="230" spans="1:4" ht="14.25" hidden="1">
      <c r="A230" s="1"/>
      <c r="B230" s="1"/>
      <c r="C230" s="1"/>
      <c r="D230" s="1"/>
    </row>
    <row r="231" spans="2:11" ht="14.25">
      <c r="B231" s="100" t="s">
        <v>0</v>
      </c>
      <c r="C231" s="101"/>
      <c r="D231" s="102"/>
      <c r="F231" s="100" t="s">
        <v>1</v>
      </c>
      <c r="G231" s="101"/>
      <c r="H231" s="102"/>
      <c r="J231" s="17" t="s">
        <v>2</v>
      </c>
      <c r="K231" s="18" t="s">
        <v>3</v>
      </c>
    </row>
    <row r="232" spans="1:8" ht="14.25" hidden="1">
      <c r="A232" s="2"/>
      <c r="B232" s="3"/>
      <c r="C232" s="4"/>
      <c r="D232" s="5"/>
      <c r="F232" s="3"/>
      <c r="G232" s="4"/>
      <c r="H232" s="5"/>
    </row>
    <row r="233" spans="1:8" ht="14.25">
      <c r="A233" s="2"/>
      <c r="B233" s="6" t="s">
        <v>4</v>
      </c>
      <c r="C233" s="7" t="s">
        <v>5</v>
      </c>
      <c r="D233" s="7" t="s">
        <v>6</v>
      </c>
      <c r="F233" s="6" t="s">
        <v>4</v>
      </c>
      <c r="G233" s="7"/>
      <c r="H233" s="7" t="s">
        <v>6</v>
      </c>
    </row>
    <row r="234" spans="1:8" ht="14.25">
      <c r="A234" s="8"/>
      <c r="B234" s="9" t="s">
        <v>7</v>
      </c>
      <c r="C234" s="10" t="s">
        <v>8</v>
      </c>
      <c r="D234" s="7" t="s">
        <v>9</v>
      </c>
      <c r="F234" s="9" t="s">
        <v>7</v>
      </c>
      <c r="G234" s="10" t="s">
        <v>8</v>
      </c>
      <c r="H234" s="7" t="s">
        <v>9</v>
      </c>
    </row>
    <row r="235" ht="12.75" hidden="1"/>
    <row r="236" spans="1:8" ht="14.25">
      <c r="A236" s="2"/>
      <c r="B236" s="11"/>
      <c r="C236" s="2"/>
      <c r="D236" s="2"/>
      <c r="F236" s="11"/>
      <c r="G236" s="2"/>
      <c r="H236" s="2"/>
    </row>
    <row r="237" spans="1:15" ht="14.25">
      <c r="A237" s="2" t="s">
        <v>17</v>
      </c>
      <c r="B237" s="11">
        <v>12</v>
      </c>
      <c r="C237" s="12">
        <v>1069</v>
      </c>
      <c r="D237" s="13">
        <f>B237*C237</f>
        <v>12828</v>
      </c>
      <c r="F237" s="11">
        <f>B237</f>
        <v>12</v>
      </c>
      <c r="G237" s="74">
        <f>+C237</f>
        <v>1069</v>
      </c>
      <c r="H237" s="13">
        <f>G237*F237</f>
        <v>12828</v>
      </c>
      <c r="J237" s="26">
        <f>H237-D237</f>
        <v>0</v>
      </c>
      <c r="K237" s="27">
        <f>J237/D237</f>
        <v>0</v>
      </c>
      <c r="O237" s="26">
        <f>+J237</f>
        <v>0</v>
      </c>
    </row>
    <row r="238" spans="1:11" ht="14.25">
      <c r="A238" s="2"/>
      <c r="B238" s="11"/>
      <c r="C238" s="12"/>
      <c r="D238" s="2"/>
      <c r="F238" s="11"/>
      <c r="G238" s="12"/>
      <c r="H238" s="2"/>
      <c r="J238" s="26"/>
      <c r="K238" s="27"/>
    </row>
    <row r="239" spans="1:13" ht="14.25">
      <c r="A239" s="2" t="s">
        <v>19</v>
      </c>
      <c r="B239" s="11">
        <v>233950.0927643785</v>
      </c>
      <c r="C239" s="12">
        <v>5.39</v>
      </c>
      <c r="D239" s="13">
        <f>B239*C239</f>
        <v>1260991</v>
      </c>
      <c r="F239" s="11">
        <f>B239</f>
        <v>233950.0927643785</v>
      </c>
      <c r="G239" s="34">
        <v>6.92</v>
      </c>
      <c r="H239" s="41">
        <f>F239*G239</f>
        <v>1618934.641929499</v>
      </c>
      <c r="J239" s="26">
        <f>H239-D239</f>
        <v>357943.6419294991</v>
      </c>
      <c r="K239" s="27">
        <f>J239/D239</f>
        <v>0.28385899814471244</v>
      </c>
      <c r="M239" s="26">
        <f>+J239</f>
        <v>357943.6419294991</v>
      </c>
    </row>
    <row r="240" spans="1:11" ht="14.25">
      <c r="A240" s="2"/>
      <c r="B240" s="11"/>
      <c r="C240" s="12"/>
      <c r="D240" s="2"/>
      <c r="F240" s="11"/>
      <c r="G240" s="12"/>
      <c r="H240" s="2"/>
      <c r="J240" s="26"/>
      <c r="K240" s="27"/>
    </row>
    <row r="241" spans="1:14" ht="14.25">
      <c r="A241" s="2" t="s">
        <v>20</v>
      </c>
      <c r="B241" s="11">
        <v>146386900</v>
      </c>
      <c r="C241" s="14">
        <v>0.02806</v>
      </c>
      <c r="D241" s="11">
        <f>B241*C241</f>
        <v>4107616.4140000003</v>
      </c>
      <c r="F241" s="11">
        <f>B241</f>
        <v>146386900</v>
      </c>
      <c r="G241" s="23">
        <f>+C241</f>
        <v>0.02806</v>
      </c>
      <c r="H241" s="11">
        <f>F241*G241</f>
        <v>4107616.4140000003</v>
      </c>
      <c r="J241" s="26">
        <f>H241-D241</f>
        <v>0</v>
      </c>
      <c r="K241" s="27">
        <f>J241/D241</f>
        <v>0</v>
      </c>
      <c r="N241" s="50">
        <f>+J241</f>
        <v>0</v>
      </c>
    </row>
    <row r="242" spans="1:8" ht="14.25">
      <c r="A242" s="2"/>
      <c r="B242" s="11"/>
      <c r="C242" s="2"/>
      <c r="D242" s="2"/>
      <c r="F242" s="11"/>
      <c r="G242" s="2"/>
      <c r="H242" s="2"/>
    </row>
    <row r="243" spans="1:11" ht="14.25">
      <c r="A243" s="2" t="s">
        <v>22</v>
      </c>
      <c r="B243" s="11"/>
      <c r="C243" s="2"/>
      <c r="D243" s="47">
        <f>SUM(D237:D241)</f>
        <v>5381435.414000001</v>
      </c>
      <c r="F243" s="11"/>
      <c r="G243" s="2"/>
      <c r="H243" s="47">
        <f>SUM(H237:H241)</f>
        <v>5739379.0559295</v>
      </c>
      <c r="J243" s="26">
        <f>H243-D243</f>
        <v>357943.6419294989</v>
      </c>
      <c r="K243" s="27">
        <f>J243/D243</f>
        <v>0.06651452900434249</v>
      </c>
    </row>
    <row r="244" spans="1:8" ht="15">
      <c r="A244" s="29"/>
      <c r="B244" s="11"/>
      <c r="C244" s="14"/>
      <c r="D244" s="2"/>
      <c r="F244" s="11"/>
      <c r="G244" s="14"/>
      <c r="H244" s="2"/>
    </row>
    <row r="245" spans="1:11" ht="14.25">
      <c r="A245" s="2" t="s">
        <v>12</v>
      </c>
      <c r="B245" s="11"/>
      <c r="C245" s="14"/>
      <c r="D245" s="11">
        <v>1063634</v>
      </c>
      <c r="F245" s="11"/>
      <c r="G245" s="14"/>
      <c r="H245" s="11">
        <f>D245</f>
        <v>1063634</v>
      </c>
      <c r="J245" s="26">
        <f>H245-D245</f>
        <v>0</v>
      </c>
      <c r="K245" s="27">
        <f>J245/D245</f>
        <v>0</v>
      </c>
    </row>
    <row r="246" spans="1:11" ht="14.25">
      <c r="A246" s="2" t="s">
        <v>13</v>
      </c>
      <c r="B246" s="11"/>
      <c r="C246" s="14"/>
      <c r="D246" s="44">
        <v>491893</v>
      </c>
      <c r="F246" s="11"/>
      <c r="G246" s="14"/>
      <c r="H246" s="15">
        <f>D246</f>
        <v>491893</v>
      </c>
      <c r="J246" s="26">
        <f>H246-D246</f>
        <v>0</v>
      </c>
      <c r="K246" s="27">
        <f>J246/D246</f>
        <v>0</v>
      </c>
    </row>
    <row r="247" spans="1:8" ht="14.25">
      <c r="A247" s="2"/>
      <c r="B247" s="11"/>
      <c r="C247" s="2"/>
      <c r="D247" s="2"/>
      <c r="F247" s="11"/>
      <c r="G247" s="2"/>
      <c r="H247" s="2"/>
    </row>
    <row r="248" spans="1:11" ht="15" thickBot="1">
      <c r="A248" s="2" t="s">
        <v>25</v>
      </c>
      <c r="B248" s="11"/>
      <c r="C248" s="2"/>
      <c r="D248" s="16">
        <f>SUM(D243:D246)</f>
        <v>6936962.414000001</v>
      </c>
      <c r="F248" s="11"/>
      <c r="G248" s="2"/>
      <c r="H248" s="16">
        <f>SUM(H243:H246)</f>
        <v>7294906.0559295</v>
      </c>
      <c r="J248" s="26">
        <f>H248-D248</f>
        <v>357943.6419294989</v>
      </c>
      <c r="K248" s="27">
        <f>J248/D248</f>
        <v>0.05159947835483527</v>
      </c>
    </row>
    <row r="249" spans="1:4" ht="15" thickTop="1">
      <c r="A249" s="2"/>
      <c r="B249" s="2"/>
      <c r="C249" s="2"/>
      <c r="D249" s="2"/>
    </row>
    <row r="250" spans="1:15" ht="14.25">
      <c r="A250" s="2" t="s">
        <v>15</v>
      </c>
      <c r="B250" s="11"/>
      <c r="C250" s="11"/>
      <c r="D250" s="58">
        <f>D248/B237</f>
        <v>578080.2011666667</v>
      </c>
      <c r="E250" s="45"/>
      <c r="F250" s="45"/>
      <c r="G250" s="45"/>
      <c r="H250" s="58">
        <f>H248/F237</f>
        <v>607908.837994125</v>
      </c>
      <c r="J250" s="46">
        <f>H250-D250</f>
        <v>29828.63682745828</v>
      </c>
      <c r="K250" s="27">
        <f>J250/D250</f>
        <v>0.05159947835483534</v>
      </c>
      <c r="M250" s="76"/>
      <c r="N250" s="94"/>
      <c r="O250" s="76"/>
    </row>
    <row r="251" spans="13:15" ht="12.75">
      <c r="M251" s="50">
        <f>SUM(M14:M250)</f>
        <v>518035.0333951763</v>
      </c>
      <c r="N251" s="50">
        <f>SUM(N14:N250)</f>
        <v>2124527.7860229705</v>
      </c>
      <c r="O251" s="50">
        <f>SUM(O14:O250)</f>
        <v>0</v>
      </c>
    </row>
    <row r="254" ht="12.75">
      <c r="M254" t="s">
        <v>86</v>
      </c>
    </row>
    <row r="255" ht="12.75">
      <c r="M255" t="s">
        <v>85</v>
      </c>
    </row>
    <row r="256" ht="12.75">
      <c r="M256" s="50">
        <f>+B20+B47+B74+SUM(B106:B108)+SUM(B140:B142)+SUM(B176:B178)+Lighting!D39</f>
        <v>546590117.2</v>
      </c>
    </row>
    <row r="257" spans="14:15" ht="12.75">
      <c r="N257" s="95" t="s">
        <v>96</v>
      </c>
      <c r="O257" s="73" t="s">
        <v>97</v>
      </c>
    </row>
    <row r="258" spans="4:15" ht="12.75">
      <c r="D258" s="26">
        <f>+D27+D54+D81+D117+D151+D186+D218+D248+Lighting!F39</f>
        <v>52775484.65356</v>
      </c>
      <c r="H258" s="26">
        <f>+H27+H54+H81+H117+H151+H186+H218+H248+Lighting!K39</f>
        <v>55450496.65356</v>
      </c>
      <c r="L258" t="s">
        <v>87</v>
      </c>
      <c r="M258" s="78">
        <v>2675012</v>
      </c>
      <c r="N258" s="50">
        <f>SUM(M251:O251)+Lighting!M39</f>
        <v>2675011.9999999986</v>
      </c>
      <c r="O258" s="77">
        <f>+N258-M258</f>
        <v>0</v>
      </c>
    </row>
    <row r="259" spans="8:13" ht="12.75">
      <c r="H259" s="26">
        <f>+H258-D258</f>
        <v>2675012</v>
      </c>
      <c r="L259" t="s">
        <v>88</v>
      </c>
      <c r="M259" s="77">
        <f>+M251</f>
        <v>518035.0333951763</v>
      </c>
    </row>
    <row r="260" spans="12:13" ht="12.75">
      <c r="L260" t="s">
        <v>89</v>
      </c>
      <c r="M260" s="77">
        <f>+O251</f>
        <v>0</v>
      </c>
    </row>
    <row r="261" spans="12:13" ht="12.75">
      <c r="L261" t="s">
        <v>90</v>
      </c>
      <c r="M261" s="77">
        <f>+M258-M259-M260</f>
        <v>2156976.9666048237</v>
      </c>
    </row>
    <row r="263" spans="12:13" ht="12.75">
      <c r="L263" t="s">
        <v>95</v>
      </c>
      <c r="M263">
        <f>+M261/M256</f>
        <v>0.003946242163422752</v>
      </c>
    </row>
  </sheetData>
  <mergeCells count="64">
    <mergeCell ref="A225:K225"/>
    <mergeCell ref="A229:K229"/>
    <mergeCell ref="B231:D231"/>
    <mergeCell ref="F231:H231"/>
    <mergeCell ref="A224:K224"/>
    <mergeCell ref="A227:K227"/>
    <mergeCell ref="A228:K228"/>
    <mergeCell ref="A33:K33"/>
    <mergeCell ref="A35:K35"/>
    <mergeCell ref="A223:K223"/>
    <mergeCell ref="B95:D95"/>
    <mergeCell ref="F95:H95"/>
    <mergeCell ref="B129:D129"/>
    <mergeCell ref="F129:H129"/>
    <mergeCell ref="A4:K4"/>
    <mergeCell ref="A5:K5"/>
    <mergeCell ref="A6:K6"/>
    <mergeCell ref="A8:K8"/>
    <mergeCell ref="A9:K9"/>
    <mergeCell ref="A10:K10"/>
    <mergeCell ref="A58:K58"/>
    <mergeCell ref="A59:K59"/>
    <mergeCell ref="A36:K36"/>
    <mergeCell ref="A37:K37"/>
    <mergeCell ref="B39:D39"/>
    <mergeCell ref="F39:H39"/>
    <mergeCell ref="A31:K31"/>
    <mergeCell ref="A32:K32"/>
    <mergeCell ref="A121:K121"/>
    <mergeCell ref="A122:K122"/>
    <mergeCell ref="A123:K123"/>
    <mergeCell ref="A125:K125"/>
    <mergeCell ref="A126:K126"/>
    <mergeCell ref="A127:K127"/>
    <mergeCell ref="B12:D12"/>
    <mergeCell ref="F12:H12"/>
    <mergeCell ref="B66:D66"/>
    <mergeCell ref="F66:H66"/>
    <mergeCell ref="A60:K60"/>
    <mergeCell ref="A62:K62"/>
    <mergeCell ref="A63:K63"/>
    <mergeCell ref="A64:K64"/>
    <mergeCell ref="A92:K92"/>
    <mergeCell ref="A93:K93"/>
    <mergeCell ref="A87:K87"/>
    <mergeCell ref="A88:K88"/>
    <mergeCell ref="A89:K89"/>
    <mergeCell ref="A91:K91"/>
    <mergeCell ref="A163:K163"/>
    <mergeCell ref="B165:D165"/>
    <mergeCell ref="F165:H165"/>
    <mergeCell ref="A162:K162"/>
    <mergeCell ref="A158:K158"/>
    <mergeCell ref="A159:K159"/>
    <mergeCell ref="A157:K157"/>
    <mergeCell ref="A161:K161"/>
    <mergeCell ref="A191:K191"/>
    <mergeCell ref="A192:K192"/>
    <mergeCell ref="A193:K193"/>
    <mergeCell ref="A195:K195"/>
    <mergeCell ref="A196:K196"/>
    <mergeCell ref="A197:K197"/>
    <mergeCell ref="B199:D199"/>
    <mergeCell ref="F199:H199"/>
  </mergeCells>
  <printOptions horizontalCentered="1"/>
  <pageMargins left="0.35" right="0.41" top="0.46" bottom="0.71" header="0.24" footer="0.22"/>
  <pageSetup fitToHeight="0" fitToWidth="1" horizontalDpi="600" verticalDpi="600" orientation="portrait" scale="50" r:id="rId1"/>
  <rowBreaks count="2" manualBreakCount="2">
    <brk id="83" max="255" man="1"/>
    <brk id="1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workbookViewId="0" topLeftCell="F1">
      <selection activeCell="K44" sqref="K44"/>
    </sheetView>
  </sheetViews>
  <sheetFormatPr defaultColWidth="9.140625" defaultRowHeight="12.75"/>
  <cols>
    <col min="1" max="1" width="27.140625" style="0" bestFit="1" customWidth="1"/>
    <col min="2" max="2" width="8.140625" style="0" hidden="1" customWidth="1"/>
    <col min="3" max="3" width="13.7109375" style="0" bestFit="1" customWidth="1"/>
    <col min="4" max="4" width="11.8515625" style="50" hidden="1" customWidth="1"/>
    <col min="5" max="5" width="11.00390625" style="0" bestFit="1" customWidth="1"/>
    <col min="6" max="6" width="14.00390625" style="0" bestFit="1" customWidth="1"/>
    <col min="7" max="7" width="3.421875" style="0" customWidth="1"/>
    <col min="8" max="8" width="13.7109375" style="0" bestFit="1" customWidth="1"/>
    <col min="9" max="9" width="13.7109375" style="0" hidden="1" customWidth="1"/>
    <col min="10" max="10" width="13.57421875" style="0" customWidth="1"/>
    <col min="11" max="11" width="11.140625" style="0" bestFit="1" customWidth="1"/>
    <col min="12" max="12" width="1.8515625" style="0" customWidth="1"/>
    <col min="13" max="13" width="10.28125" style="0" bestFit="1" customWidth="1"/>
    <col min="14" max="14" width="11.421875" style="0" bestFit="1" customWidth="1"/>
  </cols>
  <sheetData>
    <row r="1" ht="12.75">
      <c r="N1" s="97" t="s">
        <v>110</v>
      </c>
    </row>
    <row r="2" ht="12.75">
      <c r="N2" s="97" t="s">
        <v>111</v>
      </c>
    </row>
    <row r="3" ht="12.75">
      <c r="N3" s="97" t="s">
        <v>108</v>
      </c>
    </row>
    <row r="4" spans="1:14" ht="15">
      <c r="A4" s="98" t="str">
        <f>'Revenue Calc'!A4</f>
        <v>Nolin RECC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4.25">
      <c r="A5" s="99" t="str">
        <f>'Revenue Calc'!A5</f>
        <v>Billing Analysis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ht="14.25">
      <c r="A6" s="99" t="str">
        <f>'Revenue Calc'!A6</f>
        <v>for the 12 months ended September 30, 2006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6" ht="14.25">
      <c r="A7" s="1"/>
      <c r="B7" s="1"/>
      <c r="C7" s="1"/>
      <c r="D7" s="51"/>
      <c r="E7" s="1"/>
      <c r="F7" s="1"/>
    </row>
    <row r="8" spans="1:14" ht="14.25">
      <c r="A8" s="99" t="s">
        <v>34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ht="14.25">
      <c r="A9" s="99" t="s">
        <v>21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ht="14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6" ht="14.25">
      <c r="A11" s="1"/>
      <c r="B11" s="1"/>
      <c r="C11" s="1"/>
      <c r="D11" s="51"/>
      <c r="E11" s="1"/>
      <c r="F11" s="1"/>
    </row>
    <row r="12" spans="1:14" ht="14.25">
      <c r="A12" s="1"/>
      <c r="B12" s="1"/>
      <c r="C12" s="100" t="s">
        <v>0</v>
      </c>
      <c r="D12" s="101"/>
      <c r="E12" s="101"/>
      <c r="F12" s="102"/>
      <c r="H12" s="100" t="s">
        <v>1</v>
      </c>
      <c r="I12" s="101"/>
      <c r="J12" s="101"/>
      <c r="K12" s="102"/>
      <c r="M12" s="17" t="s">
        <v>2</v>
      </c>
      <c r="N12" s="18" t="s">
        <v>3</v>
      </c>
    </row>
    <row r="13" spans="1:11" ht="14.25">
      <c r="A13" s="2"/>
      <c r="B13" s="2"/>
      <c r="C13" s="3"/>
      <c r="D13" s="52"/>
      <c r="E13" s="4"/>
      <c r="F13" s="5"/>
      <c r="H13" s="3"/>
      <c r="I13" s="4"/>
      <c r="J13" s="4"/>
      <c r="K13" s="5"/>
    </row>
    <row r="14" spans="1:11" ht="14.25">
      <c r="A14" s="2"/>
      <c r="B14" s="2"/>
      <c r="C14" s="6" t="s">
        <v>4</v>
      </c>
      <c r="D14" s="53" t="s">
        <v>35</v>
      </c>
      <c r="E14" s="7" t="s">
        <v>5</v>
      </c>
      <c r="F14" s="7" t="s">
        <v>6</v>
      </c>
      <c r="H14" s="6" t="s">
        <v>4</v>
      </c>
      <c r="I14" s="6" t="s">
        <v>35</v>
      </c>
      <c r="J14" s="7"/>
      <c r="K14" s="7" t="s">
        <v>6</v>
      </c>
    </row>
    <row r="15" spans="1:11" ht="14.25">
      <c r="A15" s="8"/>
      <c r="B15" s="8" t="s">
        <v>36</v>
      </c>
      <c r="C15" s="9" t="s">
        <v>7</v>
      </c>
      <c r="D15" s="54"/>
      <c r="E15" s="10" t="s">
        <v>8</v>
      </c>
      <c r="F15" s="7" t="s">
        <v>9</v>
      </c>
      <c r="H15" s="9" t="s">
        <v>7</v>
      </c>
      <c r="I15" s="10"/>
      <c r="J15" s="10" t="s">
        <v>8</v>
      </c>
      <c r="K15" s="7" t="s">
        <v>9</v>
      </c>
    </row>
    <row r="17" spans="1:14" ht="14.25">
      <c r="A17" s="72" t="s">
        <v>62</v>
      </c>
      <c r="B17">
        <v>75</v>
      </c>
      <c r="C17" s="66">
        <v>80619</v>
      </c>
      <c r="D17" s="65">
        <v>6046425</v>
      </c>
      <c r="E17" s="67">
        <v>6.87</v>
      </c>
      <c r="F17" s="64">
        <v>553852.53</v>
      </c>
      <c r="H17" s="11">
        <f>C17</f>
        <v>80619</v>
      </c>
      <c r="I17" s="11">
        <f>D17</f>
        <v>6046425</v>
      </c>
      <c r="J17" s="34">
        <f>+D17*'Revenue Calc'!M$263/C17+E17</f>
        <v>7.165968162256706</v>
      </c>
      <c r="K17" s="11">
        <f>H17*J17</f>
        <v>577713.1872729734</v>
      </c>
      <c r="M17" s="50">
        <f>K17-F17</f>
        <v>23860.65727297333</v>
      </c>
      <c r="N17" s="27">
        <f>M17/F17</f>
        <v>0.043081246325575744</v>
      </c>
    </row>
    <row r="18" spans="1:14" ht="14.25">
      <c r="A18" s="72" t="s">
        <v>72</v>
      </c>
      <c r="B18">
        <v>145</v>
      </c>
      <c r="C18" s="65">
        <v>180</v>
      </c>
      <c r="D18" s="65">
        <v>1915.2</v>
      </c>
      <c r="E18" s="67">
        <v>10.64</v>
      </c>
      <c r="F18" s="64">
        <v>1915.2</v>
      </c>
      <c r="G18" s="37"/>
      <c r="H18" s="11">
        <f aca="true" t="shared" si="0" ref="H18:H37">C18</f>
        <v>180</v>
      </c>
      <c r="I18" s="11">
        <f aca="true" t="shared" si="1" ref="I18:I37">D18</f>
        <v>1915.2</v>
      </c>
      <c r="J18" s="34">
        <f>+D18*'Revenue Calc'!M$263/C18+E18</f>
        <v>10.681988016618819</v>
      </c>
      <c r="K18" s="11">
        <f aca="true" t="shared" si="2" ref="K18:K37">H18*J18</f>
        <v>1922.7578429913874</v>
      </c>
      <c r="L18" s="37"/>
      <c r="M18" s="50">
        <f aca="true" t="shared" si="3" ref="M18:M37">K18-F18</f>
        <v>7.557842991387361</v>
      </c>
      <c r="N18" s="27">
        <f aca="true" t="shared" si="4" ref="N18:N39">M18/F18</f>
        <v>0.003946242163422807</v>
      </c>
    </row>
    <row r="19" spans="1:14" ht="14.25">
      <c r="A19" s="72" t="s">
        <v>63</v>
      </c>
      <c r="B19">
        <v>44</v>
      </c>
      <c r="C19" s="65">
        <v>496</v>
      </c>
      <c r="D19" s="65">
        <v>21824</v>
      </c>
      <c r="E19" s="67">
        <v>6.02</v>
      </c>
      <c r="F19" s="64">
        <v>2985.92</v>
      </c>
      <c r="G19" s="37"/>
      <c r="H19" s="11">
        <f t="shared" si="0"/>
        <v>496</v>
      </c>
      <c r="I19" s="11">
        <f t="shared" si="1"/>
        <v>21824</v>
      </c>
      <c r="J19" s="34">
        <f>+D19*'Revenue Calc'!M$263/C19+E19</f>
        <v>6.193634655190601</v>
      </c>
      <c r="K19" s="11">
        <f t="shared" si="2"/>
        <v>3072.042788974538</v>
      </c>
      <c r="L19" s="37"/>
      <c r="M19" s="50">
        <f t="shared" si="3"/>
        <v>86.1227889745378</v>
      </c>
      <c r="N19" s="27">
        <f t="shared" si="4"/>
        <v>0.02884296597850505</v>
      </c>
    </row>
    <row r="20" spans="1:14" ht="14.25">
      <c r="A20" s="72" t="s">
        <v>75</v>
      </c>
      <c r="B20">
        <v>120</v>
      </c>
      <c r="C20" s="65">
        <v>1248</v>
      </c>
      <c r="D20" s="65">
        <v>149760</v>
      </c>
      <c r="E20" s="67">
        <v>10.13</v>
      </c>
      <c r="F20" s="64">
        <v>12642.24</v>
      </c>
      <c r="G20" s="37"/>
      <c r="H20" s="11">
        <f t="shared" si="0"/>
        <v>1248</v>
      </c>
      <c r="I20" s="11">
        <f t="shared" si="1"/>
        <v>149760</v>
      </c>
      <c r="J20" s="34">
        <f>+D20*'Revenue Calc'!M$263/C20+E20</f>
        <v>10.603549059610732</v>
      </c>
      <c r="K20" s="11">
        <f t="shared" si="2"/>
        <v>13233.229226394193</v>
      </c>
      <c r="L20" s="37"/>
      <c r="M20" s="50">
        <f t="shared" si="3"/>
        <v>590.9892263941929</v>
      </c>
      <c r="N20" s="27">
        <f t="shared" si="4"/>
        <v>0.04674719245910479</v>
      </c>
    </row>
    <row r="21" spans="1:14" ht="14.25">
      <c r="A21" s="72" t="s">
        <v>64</v>
      </c>
      <c r="B21">
        <v>188</v>
      </c>
      <c r="C21" s="65">
        <v>2803</v>
      </c>
      <c r="D21" s="65">
        <v>526964</v>
      </c>
      <c r="E21" s="67">
        <v>13.55</v>
      </c>
      <c r="F21" s="64">
        <v>37980.65</v>
      </c>
      <c r="G21" s="37"/>
      <c r="H21" s="11">
        <f t="shared" si="0"/>
        <v>2803</v>
      </c>
      <c r="I21" s="11">
        <f t="shared" si="1"/>
        <v>526964</v>
      </c>
      <c r="J21" s="34">
        <f>+D21*'Revenue Calc'!M$263/C21+E21</f>
        <v>14.291893526723477</v>
      </c>
      <c r="K21" s="11">
        <f t="shared" si="2"/>
        <v>40060.177555405906</v>
      </c>
      <c r="L21" s="37"/>
      <c r="M21" s="50">
        <f t="shared" si="3"/>
        <v>2079.5275554059044</v>
      </c>
      <c r="N21" s="27">
        <f t="shared" si="4"/>
        <v>0.05475228979509051</v>
      </c>
    </row>
    <row r="22" spans="1:14" ht="14.25">
      <c r="A22" s="72" t="s">
        <v>74</v>
      </c>
      <c r="B22">
        <v>188</v>
      </c>
      <c r="C22" s="65">
        <v>36</v>
      </c>
      <c r="D22" s="65">
        <v>6768</v>
      </c>
      <c r="E22" s="67">
        <v>14.67</v>
      </c>
      <c r="F22" s="64">
        <v>528.12</v>
      </c>
      <c r="G22" s="37"/>
      <c r="H22" s="11">
        <f t="shared" si="0"/>
        <v>36</v>
      </c>
      <c r="I22" s="11">
        <f t="shared" si="1"/>
        <v>6768</v>
      </c>
      <c r="J22" s="34">
        <f>+D22*'Revenue Calc'!M$263/C22+E22</f>
        <v>15.411893526723476</v>
      </c>
      <c r="K22" s="11">
        <f t="shared" si="2"/>
        <v>554.8281669620452</v>
      </c>
      <c r="L22" s="37"/>
      <c r="M22" s="50">
        <f t="shared" si="3"/>
        <v>26.708166962045198</v>
      </c>
      <c r="N22" s="27">
        <f t="shared" si="4"/>
        <v>0.050572155877537675</v>
      </c>
    </row>
    <row r="23" spans="1:14" ht="14.25">
      <c r="A23" s="72" t="s">
        <v>68</v>
      </c>
      <c r="B23">
        <v>50</v>
      </c>
      <c r="C23" s="65">
        <v>10058</v>
      </c>
      <c r="D23" s="65">
        <v>502900</v>
      </c>
      <c r="E23" s="67">
        <v>5.58</v>
      </c>
      <c r="F23" s="64">
        <v>56123.64</v>
      </c>
      <c r="G23" s="37"/>
      <c r="H23" s="11">
        <f t="shared" si="0"/>
        <v>10058</v>
      </c>
      <c r="I23" s="11">
        <f t="shared" si="1"/>
        <v>502900</v>
      </c>
      <c r="J23" s="34">
        <f>+D23*'Revenue Calc'!M$263/C23+E23</f>
        <v>5.777312108171138</v>
      </c>
      <c r="K23" s="11">
        <f t="shared" si="2"/>
        <v>58108.20518398531</v>
      </c>
      <c r="L23" s="37"/>
      <c r="M23" s="50">
        <f t="shared" si="3"/>
        <v>1984.565183985309</v>
      </c>
      <c r="N23" s="27">
        <f t="shared" si="4"/>
        <v>0.03536059286221117</v>
      </c>
    </row>
    <row r="24" spans="1:14" ht="14.25">
      <c r="A24" s="72" t="s">
        <v>70</v>
      </c>
      <c r="B24">
        <v>75</v>
      </c>
      <c r="C24" s="65">
        <v>6972</v>
      </c>
      <c r="D24" s="65">
        <v>522900</v>
      </c>
      <c r="E24" s="67">
        <v>3.26</v>
      </c>
      <c r="F24" s="64">
        <v>22728.72</v>
      </c>
      <c r="G24" s="37"/>
      <c r="H24" s="11">
        <f t="shared" si="0"/>
        <v>6972</v>
      </c>
      <c r="I24" s="11">
        <f t="shared" si="1"/>
        <v>522900</v>
      </c>
      <c r="J24" s="34">
        <f>+D24*'Revenue Calc'!M$263/C24+E24</f>
        <v>3.5559681622567063</v>
      </c>
      <c r="K24" s="11">
        <f t="shared" si="2"/>
        <v>24792.210027253757</v>
      </c>
      <c r="L24" s="37"/>
      <c r="M24" s="50">
        <f t="shared" si="3"/>
        <v>2063.490027253756</v>
      </c>
      <c r="N24" s="27">
        <f t="shared" si="4"/>
        <v>0.09078777983334547</v>
      </c>
    </row>
    <row r="25" spans="1:14" ht="14.25">
      <c r="A25" s="72" t="s">
        <v>73</v>
      </c>
      <c r="B25">
        <v>170</v>
      </c>
      <c r="C25" s="65">
        <v>552</v>
      </c>
      <c r="D25" s="65">
        <v>93840</v>
      </c>
      <c r="E25" s="67">
        <v>9.81</v>
      </c>
      <c r="F25" s="64">
        <v>5415.12</v>
      </c>
      <c r="G25" s="37"/>
      <c r="H25" s="11">
        <f t="shared" si="0"/>
        <v>552</v>
      </c>
      <c r="I25" s="11">
        <f t="shared" si="1"/>
        <v>93840</v>
      </c>
      <c r="J25" s="34">
        <f>+D25*'Revenue Calc'!M$263/C25+E25</f>
        <v>10.480861167781867</v>
      </c>
      <c r="K25" s="11">
        <f t="shared" si="2"/>
        <v>5785.4353646155905</v>
      </c>
      <c r="L25" s="37"/>
      <c r="M25" s="50">
        <f t="shared" si="3"/>
        <v>370.3153646155906</v>
      </c>
      <c r="N25" s="27">
        <f t="shared" si="4"/>
        <v>0.0683854401408631</v>
      </c>
    </row>
    <row r="26" spans="1:14" ht="14.25">
      <c r="A26" s="72" t="s">
        <v>71</v>
      </c>
      <c r="B26">
        <v>105</v>
      </c>
      <c r="C26" s="65">
        <v>1</v>
      </c>
      <c r="D26" s="65">
        <v>105</v>
      </c>
      <c r="E26" s="67">
        <v>8.2</v>
      </c>
      <c r="F26" s="64">
        <v>8.2</v>
      </c>
      <c r="H26" s="11">
        <f t="shared" si="0"/>
        <v>1</v>
      </c>
      <c r="I26" s="11">
        <f t="shared" si="1"/>
        <v>105</v>
      </c>
      <c r="J26" s="34">
        <f>+D26*'Revenue Calc'!M$263/C26+E26</f>
        <v>8.614355427159389</v>
      </c>
      <c r="K26" s="11">
        <f t="shared" si="2"/>
        <v>8.614355427159389</v>
      </c>
      <c r="M26" s="50">
        <f t="shared" si="3"/>
        <v>0.4143554271593892</v>
      </c>
      <c r="N26" s="27">
        <f t="shared" si="4"/>
        <v>0.05053114965358406</v>
      </c>
    </row>
    <row r="27" spans="1:14" ht="14.25">
      <c r="A27" s="72" t="s">
        <v>76</v>
      </c>
      <c r="B27">
        <v>105</v>
      </c>
      <c r="C27" s="65">
        <v>468</v>
      </c>
      <c r="D27" s="65">
        <v>49140</v>
      </c>
      <c r="E27" s="67">
        <v>8.2</v>
      </c>
      <c r="F27" s="64">
        <v>3837.6</v>
      </c>
      <c r="H27" s="11">
        <f t="shared" si="0"/>
        <v>468</v>
      </c>
      <c r="I27" s="11">
        <f t="shared" si="1"/>
        <v>49140</v>
      </c>
      <c r="J27" s="34">
        <f>+D27*'Revenue Calc'!M$263/C27+E27</f>
        <v>8.614355427159389</v>
      </c>
      <c r="K27" s="11">
        <f t="shared" si="2"/>
        <v>4031.518339910594</v>
      </c>
      <c r="M27" s="50">
        <f t="shared" si="3"/>
        <v>193.9183399105941</v>
      </c>
      <c r="N27" s="27">
        <f t="shared" si="4"/>
        <v>0.05053114965358404</v>
      </c>
    </row>
    <row r="28" spans="1:14" ht="14.25">
      <c r="A28" s="72" t="s">
        <v>69</v>
      </c>
      <c r="B28">
        <v>44</v>
      </c>
      <c r="C28" s="65">
        <v>1026</v>
      </c>
      <c r="D28" s="65">
        <v>45144</v>
      </c>
      <c r="E28" s="67">
        <v>9.44</v>
      </c>
      <c r="F28" s="64">
        <v>9685.44</v>
      </c>
      <c r="H28" s="11">
        <f t="shared" si="0"/>
        <v>1026</v>
      </c>
      <c r="I28" s="11">
        <f t="shared" si="1"/>
        <v>45144</v>
      </c>
      <c r="J28" s="34">
        <f>+D28*'Revenue Calc'!M$263/C28+E28</f>
        <v>9.6136346551906</v>
      </c>
      <c r="K28" s="11">
        <f t="shared" si="2"/>
        <v>9863.589156225555</v>
      </c>
      <c r="M28" s="50">
        <f t="shared" si="3"/>
        <v>178.14915622555418</v>
      </c>
      <c r="N28" s="27">
        <f t="shared" si="4"/>
        <v>0.018393501609173583</v>
      </c>
    </row>
    <row r="29" spans="1:14" ht="14.25">
      <c r="A29" s="72" t="s">
        <v>65</v>
      </c>
      <c r="C29" s="65">
        <v>230</v>
      </c>
      <c r="D29" s="65">
        <v>0</v>
      </c>
      <c r="E29" s="67">
        <v>1.98</v>
      </c>
      <c r="F29" s="64">
        <v>455.4</v>
      </c>
      <c r="H29" s="11">
        <f t="shared" si="0"/>
        <v>230</v>
      </c>
      <c r="I29" s="11">
        <f t="shared" si="1"/>
        <v>0</v>
      </c>
      <c r="J29" s="34">
        <f>+D29*'Revenue Calc'!M$263/C29+E29</f>
        <v>1.98</v>
      </c>
      <c r="K29" s="11">
        <f t="shared" si="2"/>
        <v>455.4</v>
      </c>
      <c r="M29" s="50">
        <f t="shared" si="3"/>
        <v>0</v>
      </c>
      <c r="N29" s="27">
        <f t="shared" si="4"/>
        <v>0</v>
      </c>
    </row>
    <row r="30" spans="1:14" ht="14.25">
      <c r="A30" s="72" t="s">
        <v>66</v>
      </c>
      <c r="C30" s="65">
        <v>852</v>
      </c>
      <c r="D30" s="65">
        <v>0</v>
      </c>
      <c r="E30" s="67">
        <v>2.29</v>
      </c>
      <c r="F30" s="64">
        <v>1951.08</v>
      </c>
      <c r="H30" s="11">
        <f t="shared" si="0"/>
        <v>852</v>
      </c>
      <c r="I30" s="11">
        <f t="shared" si="1"/>
        <v>0</v>
      </c>
      <c r="J30" s="34">
        <f>+D30*'Revenue Calc'!M$263/C30+E30</f>
        <v>2.29</v>
      </c>
      <c r="K30" s="11">
        <f t="shared" si="2"/>
        <v>1951.08</v>
      </c>
      <c r="M30" s="50">
        <f t="shared" si="3"/>
        <v>0</v>
      </c>
      <c r="N30" s="27">
        <f t="shared" si="4"/>
        <v>0</v>
      </c>
    </row>
    <row r="31" spans="1:14" ht="14.25">
      <c r="A31" s="72" t="s">
        <v>67</v>
      </c>
      <c r="C31" s="65">
        <v>12</v>
      </c>
      <c r="D31" s="65">
        <v>0</v>
      </c>
      <c r="E31" s="67">
        <v>2.77</v>
      </c>
      <c r="F31" s="64">
        <v>33.24</v>
      </c>
      <c r="H31" s="11">
        <f t="shared" si="0"/>
        <v>12</v>
      </c>
      <c r="I31" s="11">
        <f t="shared" si="1"/>
        <v>0</v>
      </c>
      <c r="J31" s="34">
        <f>+D31*'Revenue Calc'!M$263/C31+E31</f>
        <v>2.77</v>
      </c>
      <c r="K31" s="11">
        <f t="shared" si="2"/>
        <v>33.24</v>
      </c>
      <c r="M31" s="50">
        <f t="shared" si="3"/>
        <v>0</v>
      </c>
      <c r="N31" s="27">
        <f t="shared" si="4"/>
        <v>0</v>
      </c>
    </row>
    <row r="32" spans="1:14" ht="14.25">
      <c r="A32" s="72" t="s">
        <v>77</v>
      </c>
      <c r="C32" s="65">
        <v>2797</v>
      </c>
      <c r="D32" s="65">
        <v>0</v>
      </c>
      <c r="E32" s="67">
        <v>20</v>
      </c>
      <c r="F32" s="64">
        <v>55940</v>
      </c>
      <c r="H32" s="11">
        <f t="shared" si="0"/>
        <v>2797</v>
      </c>
      <c r="I32" s="11">
        <f t="shared" si="1"/>
        <v>0</v>
      </c>
      <c r="J32" s="34">
        <f>+D32*'Revenue Calc'!M$263/C32+E32</f>
        <v>20</v>
      </c>
      <c r="K32" s="11">
        <f t="shared" si="2"/>
        <v>55940</v>
      </c>
      <c r="M32" s="50">
        <f t="shared" si="3"/>
        <v>0</v>
      </c>
      <c r="N32" s="27">
        <f t="shared" si="4"/>
        <v>0</v>
      </c>
    </row>
    <row r="33" spans="1:14" ht="14.25">
      <c r="A33" s="72" t="s">
        <v>78</v>
      </c>
      <c r="C33" s="65">
        <v>72</v>
      </c>
      <c r="D33" s="65">
        <v>0</v>
      </c>
      <c r="E33" s="67">
        <v>8.56</v>
      </c>
      <c r="F33" s="64">
        <v>616.32</v>
      </c>
      <c r="H33" s="11">
        <f t="shared" si="0"/>
        <v>72</v>
      </c>
      <c r="I33" s="11">
        <f t="shared" si="1"/>
        <v>0</v>
      </c>
      <c r="J33" s="34">
        <f>+D33*'Revenue Calc'!M$263/C33+E33</f>
        <v>8.56</v>
      </c>
      <c r="K33" s="11">
        <f t="shared" si="2"/>
        <v>616.32</v>
      </c>
      <c r="M33" s="50">
        <f t="shared" si="3"/>
        <v>0</v>
      </c>
      <c r="N33" s="27">
        <f t="shared" si="4"/>
        <v>0</v>
      </c>
    </row>
    <row r="34" spans="1:14" ht="14.25">
      <c r="A34" s="72" t="s">
        <v>79</v>
      </c>
      <c r="C34" s="65">
        <v>24</v>
      </c>
      <c r="D34" s="65">
        <v>0</v>
      </c>
      <c r="E34" s="67">
        <v>3.08</v>
      </c>
      <c r="F34" s="64">
        <v>73.92</v>
      </c>
      <c r="H34" s="11">
        <f t="shared" si="0"/>
        <v>24</v>
      </c>
      <c r="I34" s="11">
        <f t="shared" si="1"/>
        <v>0</v>
      </c>
      <c r="J34" s="34">
        <f>+D34*'Revenue Calc'!M$263/C34+E34</f>
        <v>3.08</v>
      </c>
      <c r="K34" s="11">
        <f t="shared" si="2"/>
        <v>73.92</v>
      </c>
      <c r="M34" s="50">
        <f t="shared" si="3"/>
        <v>0</v>
      </c>
      <c r="N34" s="27">
        <f t="shared" si="4"/>
        <v>0</v>
      </c>
    </row>
    <row r="35" spans="1:14" ht="14.25">
      <c r="A35" s="72" t="s">
        <v>80</v>
      </c>
      <c r="B35">
        <v>105</v>
      </c>
      <c r="C35" s="65">
        <v>408</v>
      </c>
      <c r="D35" s="65">
        <v>42840</v>
      </c>
      <c r="E35" s="67">
        <v>15.31</v>
      </c>
      <c r="F35" s="64">
        <v>6246.48</v>
      </c>
      <c r="H35" s="11">
        <f t="shared" si="0"/>
        <v>408</v>
      </c>
      <c r="I35" s="11">
        <f t="shared" si="1"/>
        <v>42840</v>
      </c>
      <c r="J35" s="34">
        <f>+D35*'Revenue Calc'!M$263/C35+E35</f>
        <v>15.72435542715939</v>
      </c>
      <c r="K35" s="11">
        <f t="shared" si="2"/>
        <v>6415.537014281031</v>
      </c>
      <c r="M35" s="50">
        <f t="shared" si="3"/>
        <v>169.05701428103112</v>
      </c>
      <c r="N35" s="27">
        <f t="shared" si="4"/>
        <v>0.02706436493529654</v>
      </c>
    </row>
    <row r="36" spans="1:14" ht="14.25">
      <c r="A36" s="72" t="s">
        <v>81</v>
      </c>
      <c r="B36">
        <v>145</v>
      </c>
      <c r="C36" s="65">
        <v>36</v>
      </c>
      <c r="D36" s="65">
        <v>5220</v>
      </c>
      <c r="E36" s="67">
        <v>17.26</v>
      </c>
      <c r="F36" s="64">
        <v>621.36</v>
      </c>
      <c r="H36" s="11">
        <f t="shared" si="0"/>
        <v>36</v>
      </c>
      <c r="I36" s="11">
        <f t="shared" si="1"/>
        <v>5220</v>
      </c>
      <c r="J36" s="34">
        <f>+D36*'Revenue Calc'!M$263/C36+E36</f>
        <v>17.8322051136963</v>
      </c>
      <c r="K36" s="11">
        <f t="shared" si="2"/>
        <v>641.9593840930668</v>
      </c>
      <c r="M36" s="50">
        <f t="shared" si="3"/>
        <v>20.59938409306676</v>
      </c>
      <c r="N36" s="27">
        <f t="shared" si="4"/>
        <v>0.033152092334663895</v>
      </c>
    </row>
    <row r="37" spans="1:14" ht="14.25">
      <c r="A37" s="72" t="s">
        <v>82</v>
      </c>
      <c r="B37">
        <v>145</v>
      </c>
      <c r="C37" s="65">
        <v>1428</v>
      </c>
      <c r="D37" s="65">
        <v>207060</v>
      </c>
      <c r="E37" s="67">
        <v>20.3</v>
      </c>
      <c r="F37" s="64">
        <v>28988.4</v>
      </c>
      <c r="H37" s="11">
        <f t="shared" si="0"/>
        <v>1428</v>
      </c>
      <c r="I37" s="11">
        <f t="shared" si="1"/>
        <v>207060</v>
      </c>
      <c r="J37" s="34">
        <f>+D37*'Revenue Calc'!M$263/C37+E37</f>
        <v>20.8722051136963</v>
      </c>
      <c r="K37" s="11">
        <f t="shared" si="2"/>
        <v>29805.508902358317</v>
      </c>
      <c r="M37" s="50">
        <f t="shared" si="3"/>
        <v>817.1089023583154</v>
      </c>
      <c r="N37" s="27">
        <f t="shared" si="4"/>
        <v>0.02818744402444824</v>
      </c>
    </row>
    <row r="38" ht="12.75">
      <c r="M38" s="50"/>
    </row>
    <row r="39" spans="3:14" ht="12.75">
      <c r="C39" s="65">
        <f>SUM(C17:C38)</f>
        <v>110318</v>
      </c>
      <c r="D39" s="50">
        <f>SUM(D17:D38)</f>
        <v>8222805.2</v>
      </c>
      <c r="F39" s="67">
        <f>SUM(F17:F38)</f>
        <v>802629.5799999998</v>
      </c>
      <c r="H39" s="50">
        <f>SUM(H17:H38)</f>
        <v>110318</v>
      </c>
      <c r="I39" s="40">
        <f>SUM(I17:I38)</f>
        <v>8222805.2</v>
      </c>
      <c r="K39" s="40">
        <f>SUM(K17:K38)</f>
        <v>835078.7605818518</v>
      </c>
      <c r="M39" s="50">
        <f>SUM(M17:M38)</f>
        <v>32449.180581851775</v>
      </c>
      <c r="N39" s="27">
        <f t="shared" si="4"/>
        <v>0.0404285879693741</v>
      </c>
    </row>
    <row r="41" spans="1:14" ht="14.25">
      <c r="A41" s="90" t="s">
        <v>100</v>
      </c>
      <c r="B41" s="35">
        <v>75</v>
      </c>
      <c r="C41" s="42"/>
      <c r="D41" s="42">
        <v>0</v>
      </c>
      <c r="E41" s="92">
        <v>4.34</v>
      </c>
      <c r="F41" s="69"/>
      <c r="G41" s="69"/>
      <c r="H41" s="69"/>
      <c r="I41" s="69"/>
      <c r="J41" s="70">
        <f>+E41+(B41*0.003946242)</f>
        <v>4.63596815</v>
      </c>
      <c r="K41" s="69"/>
      <c r="L41" s="69"/>
      <c r="M41" s="70">
        <f>M39/H39</f>
        <v>0.2941422123484089</v>
      </c>
      <c r="N41" s="71"/>
    </row>
    <row r="42" spans="1:14" ht="14.25">
      <c r="A42" s="91" t="s">
        <v>101</v>
      </c>
      <c r="B42" s="38">
        <v>170</v>
      </c>
      <c r="C42" s="42"/>
      <c r="D42" s="42">
        <v>0</v>
      </c>
      <c r="E42" s="92">
        <v>10.95</v>
      </c>
      <c r="F42" s="69"/>
      <c r="G42" s="69"/>
      <c r="H42" s="69"/>
      <c r="I42" s="69"/>
      <c r="J42" s="70">
        <f>+E42+(B42*0.003946242)</f>
        <v>11.620861139999999</v>
      </c>
      <c r="K42" s="69"/>
      <c r="L42" s="69"/>
      <c r="M42" s="70"/>
      <c r="N42" s="71"/>
    </row>
    <row r="43" spans="1:14" ht="14.25">
      <c r="A43" s="91" t="s">
        <v>102</v>
      </c>
      <c r="B43" s="38">
        <v>50</v>
      </c>
      <c r="C43" s="42"/>
      <c r="D43" s="42">
        <v>0</v>
      </c>
      <c r="E43" s="92">
        <v>13.24</v>
      </c>
      <c r="F43" s="69"/>
      <c r="G43" s="69"/>
      <c r="H43" s="69"/>
      <c r="I43" s="69"/>
      <c r="J43" s="70">
        <f>+E43+(B43*0.003946242)</f>
        <v>13.4373121</v>
      </c>
      <c r="K43" s="69"/>
      <c r="L43" s="69"/>
      <c r="M43" s="70"/>
      <c r="N43" s="71"/>
    </row>
    <row r="44" spans="1:14" ht="14.25">
      <c r="A44" s="35"/>
      <c r="B44" s="38"/>
      <c r="C44" s="42"/>
      <c r="D44" s="42"/>
      <c r="E44" s="68"/>
      <c r="F44" s="69"/>
      <c r="G44" s="69"/>
      <c r="H44" s="69"/>
      <c r="I44" s="69"/>
      <c r="J44" s="70"/>
      <c r="K44" s="69"/>
      <c r="L44" s="69"/>
      <c r="M44" s="70"/>
      <c r="N44" s="71"/>
    </row>
    <row r="45" spans="1:14" ht="14.25">
      <c r="A45" s="35"/>
      <c r="B45" s="38"/>
      <c r="C45" s="42"/>
      <c r="D45" s="42"/>
      <c r="E45" s="68"/>
      <c r="F45" s="69"/>
      <c r="G45" s="69"/>
      <c r="H45" s="69"/>
      <c r="I45" s="69"/>
      <c r="J45" s="70"/>
      <c r="K45" s="69"/>
      <c r="L45" s="69"/>
      <c r="M45" s="70"/>
      <c r="N45" s="71"/>
    </row>
    <row r="46" spans="1:14" ht="14.25">
      <c r="A46" s="35"/>
      <c r="B46" s="38"/>
      <c r="C46" s="42"/>
      <c r="D46" s="42"/>
      <c r="E46" s="68"/>
      <c r="F46" s="69"/>
      <c r="G46" s="69"/>
      <c r="H46" s="69"/>
      <c r="I46" s="69"/>
      <c r="J46" s="70"/>
      <c r="K46" s="69"/>
      <c r="L46" s="69"/>
      <c r="M46" s="70"/>
      <c r="N46" s="71"/>
    </row>
    <row r="47" spans="1:14" ht="14.25">
      <c r="A47" s="35"/>
      <c r="B47" s="38"/>
      <c r="C47" s="42"/>
      <c r="D47" s="42"/>
      <c r="E47" s="68"/>
      <c r="F47" s="69"/>
      <c r="G47" s="69"/>
      <c r="H47" s="69"/>
      <c r="I47" s="69"/>
      <c r="J47" s="70"/>
      <c r="K47" s="69"/>
      <c r="L47" s="69"/>
      <c r="M47" s="70"/>
      <c r="N47" s="71"/>
    </row>
    <row r="48" spans="1:14" ht="14.25">
      <c r="A48" s="35"/>
      <c r="B48" s="38"/>
      <c r="C48" s="42"/>
      <c r="D48" s="42"/>
      <c r="E48" s="68"/>
      <c r="F48" s="69"/>
      <c r="G48" s="69"/>
      <c r="H48" s="69"/>
      <c r="I48" s="69"/>
      <c r="J48" s="70"/>
      <c r="K48" s="69"/>
      <c r="L48" s="69"/>
      <c r="M48" s="70"/>
      <c r="N48" s="71"/>
    </row>
    <row r="49" spans="1:14" ht="14.25">
      <c r="A49" s="35"/>
      <c r="C49" s="42"/>
      <c r="D49" s="42"/>
      <c r="E49" s="68"/>
      <c r="F49" s="69"/>
      <c r="G49" s="69"/>
      <c r="H49" s="69"/>
      <c r="I49" s="69"/>
      <c r="J49" s="70"/>
      <c r="K49" s="69"/>
      <c r="L49" s="69"/>
      <c r="M49" s="70"/>
      <c r="N49" s="71"/>
    </row>
    <row r="50" spans="1:14" ht="14.25">
      <c r="A50" s="35"/>
      <c r="C50" s="42"/>
      <c r="D50" s="42"/>
      <c r="E50" s="68"/>
      <c r="F50" s="69"/>
      <c r="G50" s="69"/>
      <c r="H50" s="69"/>
      <c r="I50" s="69"/>
      <c r="J50" s="70"/>
      <c r="K50" s="69"/>
      <c r="L50" s="69"/>
      <c r="M50" s="70"/>
      <c r="N50" s="71"/>
    </row>
    <row r="51" spans="1:14" ht="14.25">
      <c r="A51" s="35"/>
      <c r="C51" s="42"/>
      <c r="D51" s="42"/>
      <c r="E51" s="68"/>
      <c r="F51" s="69"/>
      <c r="G51" s="69"/>
      <c r="H51" s="69"/>
      <c r="I51" s="69"/>
      <c r="J51" s="70"/>
      <c r="K51" s="69"/>
      <c r="L51" s="69"/>
      <c r="M51" s="70"/>
      <c r="N51" s="71"/>
    </row>
    <row r="52" spans="1:14" ht="14.25">
      <c r="A52" s="35"/>
      <c r="C52" s="42"/>
      <c r="D52" s="42"/>
      <c r="E52" s="68"/>
      <c r="F52" s="69"/>
      <c r="G52" s="69"/>
      <c r="H52" s="69"/>
      <c r="I52" s="69"/>
      <c r="J52" s="70"/>
      <c r="K52" s="69"/>
      <c r="L52" s="69"/>
      <c r="M52" s="70"/>
      <c r="N52" s="71"/>
    </row>
    <row r="53" spans="1:14" ht="14.25">
      <c r="A53" s="35"/>
      <c r="C53" s="42"/>
      <c r="D53" s="42"/>
      <c r="E53" s="68"/>
      <c r="F53" s="69"/>
      <c r="G53" s="69"/>
      <c r="H53" s="69"/>
      <c r="I53" s="69"/>
      <c r="J53" s="70"/>
      <c r="K53" s="69"/>
      <c r="L53" s="69"/>
      <c r="M53" s="70"/>
      <c r="N53" s="71"/>
    </row>
    <row r="54" spans="1:14" ht="14.25">
      <c r="A54" s="35"/>
      <c r="C54" s="42"/>
      <c r="D54" s="42"/>
      <c r="E54" s="68"/>
      <c r="F54" s="69"/>
      <c r="G54" s="69"/>
      <c r="H54" s="69"/>
      <c r="I54" s="69"/>
      <c r="J54" s="70"/>
      <c r="K54" s="69"/>
      <c r="L54" s="69"/>
      <c r="M54" s="70"/>
      <c r="N54" s="71"/>
    </row>
    <row r="55" spans="1:14" ht="14.25">
      <c r="A55" s="35"/>
      <c r="C55" s="42"/>
      <c r="D55" s="42"/>
      <c r="E55" s="68"/>
      <c r="F55" s="69"/>
      <c r="G55" s="69"/>
      <c r="H55" s="69"/>
      <c r="I55" s="69"/>
      <c r="J55" s="70"/>
      <c r="K55" s="69"/>
      <c r="L55" s="69"/>
      <c r="M55" s="70"/>
      <c r="N55" s="71"/>
    </row>
    <row r="56" spans="1:14" ht="14.25">
      <c r="A56" s="35"/>
      <c r="C56" s="42"/>
      <c r="D56" s="42"/>
      <c r="E56" s="68"/>
      <c r="F56" s="69"/>
      <c r="G56" s="69"/>
      <c r="H56" s="69"/>
      <c r="I56" s="69"/>
      <c r="J56" s="70"/>
      <c r="K56" s="69"/>
      <c r="L56" s="69"/>
      <c r="M56" s="70"/>
      <c r="N56" s="71"/>
    </row>
    <row r="57" spans="1:14" ht="14.25">
      <c r="A57" s="35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58" spans="3:14" ht="12.75">
      <c r="C58" s="42"/>
      <c r="D58" s="42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5:14" ht="12.75"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5:14" ht="12.75">
      <c r="E60" s="69"/>
      <c r="F60" s="69"/>
      <c r="G60" s="69"/>
      <c r="H60" s="69"/>
      <c r="I60" s="69"/>
      <c r="J60" s="69"/>
      <c r="K60" s="69"/>
      <c r="L60" s="69"/>
      <c r="M60" s="69"/>
      <c r="N60" s="69"/>
    </row>
    <row r="61" spans="5:14" ht="12.75">
      <c r="E61" s="69"/>
      <c r="F61" s="69"/>
      <c r="G61" s="69"/>
      <c r="H61" s="69"/>
      <c r="I61" s="69"/>
      <c r="J61" s="69"/>
      <c r="K61" s="69"/>
      <c r="L61" s="69"/>
      <c r="M61" s="69"/>
      <c r="N61" s="69"/>
    </row>
    <row r="62" spans="5:14" ht="12.75"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5:14" ht="12.75"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5:14" ht="12.75">
      <c r="E64" s="69"/>
      <c r="F64" s="69"/>
      <c r="G64" s="69"/>
      <c r="H64" s="69"/>
      <c r="I64" s="69"/>
      <c r="J64" s="69"/>
      <c r="K64" s="69"/>
      <c r="L64" s="69"/>
      <c r="M64" s="69"/>
      <c r="N64" s="69"/>
    </row>
    <row r="65" spans="5:14" ht="12.75"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5:14" ht="12.75"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5:14" ht="12.75"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5:14" ht="12.75"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5:14" ht="12.75"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5:14" ht="12.75"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5:14" ht="12.75">
      <c r="E71" s="69"/>
      <c r="F71" s="69"/>
      <c r="G71" s="69"/>
      <c r="H71" s="69"/>
      <c r="I71" s="69"/>
      <c r="J71" s="69"/>
      <c r="K71" s="69"/>
      <c r="L71" s="69"/>
      <c r="M71" s="69"/>
      <c r="N71" s="69"/>
    </row>
    <row r="72" spans="5:14" ht="12.75"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spans="5:14" ht="12.75"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5:14" ht="12.75"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5:14" ht="12.75"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5:14" ht="12.75"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5:14" ht="12.75">
      <c r="E77" s="69"/>
      <c r="F77" s="69"/>
      <c r="G77" s="69"/>
      <c r="H77" s="69"/>
      <c r="I77" s="69"/>
      <c r="J77" s="69"/>
      <c r="K77" s="69"/>
      <c r="L77" s="69"/>
      <c r="M77" s="69"/>
      <c r="N77" s="69"/>
    </row>
    <row r="78" spans="5:14" ht="12.75">
      <c r="E78" s="69"/>
      <c r="F78" s="69"/>
      <c r="G78" s="69"/>
      <c r="H78" s="69"/>
      <c r="I78" s="69"/>
      <c r="J78" s="69"/>
      <c r="K78" s="69"/>
      <c r="L78" s="69"/>
      <c r="M78" s="69"/>
      <c r="N78" s="69"/>
    </row>
  </sheetData>
  <mergeCells count="8">
    <mergeCell ref="A4:N4"/>
    <mergeCell ref="A5:N5"/>
    <mergeCell ref="C12:F12"/>
    <mergeCell ref="H12:K12"/>
    <mergeCell ref="A6:N6"/>
    <mergeCell ref="A8:N8"/>
    <mergeCell ref="A9:N9"/>
    <mergeCell ref="A10:N10"/>
  </mergeCells>
  <printOptions/>
  <pageMargins left="0.46" right="0.31" top="1" bottom="0.34" header="0.5" footer="0.17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peggy</cp:lastModifiedBy>
  <cp:lastPrinted>2007-03-20T18:30:01Z</cp:lastPrinted>
  <dcterms:created xsi:type="dcterms:W3CDTF">2006-12-02T15:53:04Z</dcterms:created>
  <dcterms:modified xsi:type="dcterms:W3CDTF">2007-03-20T18:30:07Z</dcterms:modified>
  <cp:category/>
  <cp:version/>
  <cp:contentType/>
  <cp:contentStatus/>
</cp:coreProperties>
</file>