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835" activeTab="2"/>
  </bookViews>
  <sheets>
    <sheet name="3a2 pgs  1-5" sheetId="1" r:id="rId1"/>
    <sheet name="3a2 pg 6" sheetId="2" r:id="rId2"/>
    <sheet name="3a1" sheetId="3" r:id="rId3"/>
  </sheets>
  <definedNames>
    <definedName name="_xlnm.Print_Area" localSheetId="2">'3a1'!$A$1:$L$33</definedName>
    <definedName name="_xlnm.Print_Area" localSheetId="1">'3a2 pg 6'!$A$1:$W$59</definedName>
  </definedNames>
  <calcPr fullCalcOnLoad="1"/>
</workbook>
</file>

<file path=xl/sharedStrings.xml><?xml version="1.0" encoding="utf-8"?>
<sst xmlns="http://schemas.openxmlformats.org/spreadsheetml/2006/main" count="582" uniqueCount="134">
  <si>
    <t>Existing</t>
  </si>
  <si>
    <t>Proposed</t>
  </si>
  <si>
    <t>$ Increase</t>
  </si>
  <si>
    <t>% Increase</t>
  </si>
  <si>
    <t>Billing</t>
  </si>
  <si>
    <t>Current</t>
  </si>
  <si>
    <t>Annualized</t>
  </si>
  <si>
    <t>Determinants</t>
  </si>
  <si>
    <t>Rate</t>
  </si>
  <si>
    <t>Revenues</t>
  </si>
  <si>
    <t>Energy charge per kWh</t>
  </si>
  <si>
    <t>Total from base rates</t>
  </si>
  <si>
    <t>Fuel adjustment</t>
  </si>
  <si>
    <t>Environmental surcharge</t>
  </si>
  <si>
    <t>Total revenues</t>
  </si>
  <si>
    <t>Average Bill</t>
  </si>
  <si>
    <t>for the 12 months ended September 30, 2006</t>
  </si>
  <si>
    <t>Customer Charge</t>
  </si>
  <si>
    <t>Billing Analysis</t>
  </si>
  <si>
    <t>Demand Charge</t>
  </si>
  <si>
    <t>Energy Charge</t>
  </si>
  <si>
    <t>Outdoor Lighting</t>
  </si>
  <si>
    <t>Average Invoice</t>
  </si>
  <si>
    <t>Total Baseload Charges</t>
  </si>
  <si>
    <t>Schedule 1</t>
  </si>
  <si>
    <t>Schedule 10</t>
  </si>
  <si>
    <t>Excess Demand</t>
  </si>
  <si>
    <t>Total Revenues</t>
  </si>
  <si>
    <t>Environmental Surcharge</t>
  </si>
  <si>
    <t>Jackson Energy Cooperative Corporation</t>
  </si>
  <si>
    <t>Dual Fuel</t>
  </si>
  <si>
    <t>Rate 1</t>
  </si>
  <si>
    <t>Residential, Farm and Non-Farm Service</t>
  </si>
  <si>
    <t>Rate 10</t>
  </si>
  <si>
    <t>Renewable Resource Adder</t>
  </si>
  <si>
    <t>Rate 11</t>
  </si>
  <si>
    <t>Residential, Farm and Non-Farm Service - Of Peak Retail Marketing Rate</t>
  </si>
  <si>
    <t>Schedule 20</t>
  </si>
  <si>
    <t>Rate 20</t>
  </si>
  <si>
    <t>Commercial, Small Power &amp; Three-Phase Farm Service</t>
  </si>
  <si>
    <t>Commercial, Small Power &amp; three-Phase Farm Service - Off Peak Retail Marketing Rate</t>
  </si>
  <si>
    <t>Rate 22</t>
  </si>
  <si>
    <t>Schedule 30</t>
  </si>
  <si>
    <t>Large Power Service Less than 50 kW</t>
  </si>
  <si>
    <t>Rate 30</t>
  </si>
  <si>
    <t>Rate 33</t>
  </si>
  <si>
    <t>Schedule 33</t>
  </si>
  <si>
    <t>Water Pumping Service</t>
  </si>
  <si>
    <t>Schedule 40</t>
  </si>
  <si>
    <t>Large Power More than 50 kW But Less Than 275 kW</t>
  </si>
  <si>
    <t>Rate 40</t>
  </si>
  <si>
    <t>Schedule 43</t>
  </si>
  <si>
    <t>Large Power Rate - Over 275 kW</t>
  </si>
  <si>
    <t>Rate 43</t>
  </si>
  <si>
    <t>Schedule 46</t>
  </si>
  <si>
    <t>Large Power Rate - 500 kW and Over</t>
  </si>
  <si>
    <t>Rate 46</t>
  </si>
  <si>
    <t>Schedule 47</t>
  </si>
  <si>
    <t>Large Power Rate 500 kW to 4,999 kW</t>
  </si>
  <si>
    <t>Rate 47</t>
  </si>
  <si>
    <t>Demand</t>
  </si>
  <si>
    <t>Schedule 50</t>
  </si>
  <si>
    <t>Schools, Churches &amp; Community Halls</t>
  </si>
  <si>
    <t>Rate 50</t>
  </si>
  <si>
    <t>Schedule 52</t>
  </si>
  <si>
    <t>All Electric Schools</t>
  </si>
  <si>
    <t>Rate 52</t>
  </si>
  <si>
    <t>Schedule 60</t>
  </si>
  <si>
    <t>Rate 60</t>
  </si>
  <si>
    <t>Street Lighting and Security Lights</t>
  </si>
  <si>
    <t>Total kWh</t>
  </si>
  <si>
    <t>kWh</t>
  </si>
  <si>
    <t>Sodium Vapor - 5,800 Lumens - Street Light</t>
  </si>
  <si>
    <t>Sodium Vapor - 22,000 Lumens - Street Light</t>
  </si>
  <si>
    <t>Sodium Vapor - 9,500 Lumens, 100W - Security Light</t>
  </si>
  <si>
    <t>Mercury Vapor - 175W - Alcorn Light</t>
  </si>
  <si>
    <t>Mercury Vapor - 7,000 Lumens, 175W - Security Light</t>
  </si>
  <si>
    <t>Mercury Vapor - 400W - Flood Light</t>
  </si>
  <si>
    <t>Mercury Vapor - 1,000W - Flood Light</t>
  </si>
  <si>
    <t>Mercury Vapor - 175W - Colonial Light</t>
  </si>
  <si>
    <t>Mercury Vapor - 400W - Copra Head Light</t>
  </si>
  <si>
    <t>Mercury Vapor - 400W - Interstate Light</t>
  </si>
  <si>
    <t>Sodium Vapor - 4,000 Lumens - Colonial</t>
  </si>
  <si>
    <t>Sodium Vapor - 27,500 Lumens - Flood Light</t>
  </si>
  <si>
    <t>Sodium Vapor - 50,000 Lumens - Flood Light</t>
  </si>
  <si>
    <t>Sodium Vapor - 27,500 Lumens - Cobra Head</t>
  </si>
  <si>
    <t>Mercury Vapor - 175W - Colonial Post Yard Light and Pole ($7.28+$4.26)</t>
  </si>
  <si>
    <t>Mercury Vapor - 175W - Alcorn Head Yard Light ($13.95+$4.26)</t>
  </si>
  <si>
    <t>Fuel Adjustment</t>
  </si>
  <si>
    <t>Customer</t>
  </si>
  <si>
    <t>Energy</t>
  </si>
  <si>
    <t>Rev Req</t>
  </si>
  <si>
    <t>Less Dmd</t>
  </si>
  <si>
    <t>per kWh</t>
  </si>
  <si>
    <t>Schedule 11 (ETS)</t>
  </si>
  <si>
    <t>Schedule 22 (ETS)</t>
  </si>
  <si>
    <t>Per kWh</t>
  </si>
  <si>
    <t>Jackson Lighting</t>
  </si>
  <si>
    <t>OL</t>
  </si>
  <si>
    <t>E-Based kWh</t>
  </si>
  <si>
    <t>Jackson Energy Cooperative</t>
  </si>
  <si>
    <t>Present Revenue Total</t>
  </si>
  <si>
    <t>Proposed Revenue Total</t>
  </si>
  <si>
    <t>Schedule 1 Dual Fuel</t>
  </si>
  <si>
    <t>Schedule 10 Res, Farm &amp; Non-Farm</t>
  </si>
  <si>
    <t>Sch 11 - Res, Farm, Non-Farm Retail Mkt Rate (ETS)</t>
  </si>
  <si>
    <t>Sch 20 Comm, Sm Power &amp; 3-Phase Farm</t>
  </si>
  <si>
    <t>Sch 22 Comm, Sm Power &amp; 3-Phase Farm Ret Mkt (ETS)</t>
  </si>
  <si>
    <t>Sch 30 Large Power Svce &lt;50 kW</t>
  </si>
  <si>
    <t>Sch 33 Water Pumping Service</t>
  </si>
  <si>
    <t>Sch 40 Lg Power 50 kW - 274 kW</t>
  </si>
  <si>
    <t>Sch 43 Lg Power &gt;275 kW</t>
  </si>
  <si>
    <t>Sch 46 - Large Power - 500 kW and Over</t>
  </si>
  <si>
    <t>Sch 47 - Large Power 500 kW - 4,999 kW</t>
  </si>
  <si>
    <t>Sch 50 - Schools, Churches &amp; Comm Halls</t>
  </si>
  <si>
    <t>Sch 52 - All Electric Schools</t>
  </si>
  <si>
    <t>Sch 60 - Schools, Churches &amp; Community Halls</t>
  </si>
  <si>
    <t>(ES and FAC for Lighting Rates included with primary rate class billed to each customer.)</t>
  </si>
  <si>
    <t>% of Total</t>
  </si>
  <si>
    <t>Request 3a 1</t>
  </si>
  <si>
    <t>% of</t>
  </si>
  <si>
    <t>Rev Class</t>
  </si>
  <si>
    <t>Rate Class</t>
  </si>
  <si>
    <t>Page 1 of 6</t>
  </si>
  <si>
    <t>Page 5 of 6</t>
  </si>
  <si>
    <t>Page 4 of 6</t>
  </si>
  <si>
    <t>Page 3 of 6</t>
  </si>
  <si>
    <t>Page 2 of 6</t>
  </si>
  <si>
    <t>Page 6 of 6</t>
  </si>
  <si>
    <t>% to</t>
  </si>
  <si>
    <t>Total</t>
  </si>
  <si>
    <t>Page 1 of 1</t>
  </si>
  <si>
    <t>Request 3a 2</t>
  </si>
  <si>
    <t>Attachment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</si>
</sst>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_);_(* \(#,##0.00000\);_(* &quot;-&quot;?????_);_(@_)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* #,##0.0000_);_(* \(#,##0.0000\);_(* &quot;-&quot;????_);_(@_)"/>
  </numFmts>
  <fonts count="16">
    <font>
      <sz val="10"/>
      <name val="Arial"/>
      <family val="0"/>
    </font>
    <font>
      <sz val="11"/>
      <color indexed="8"/>
      <name val="P-TIMES"/>
      <family val="0"/>
    </font>
    <font>
      <u val="single"/>
      <sz val="11"/>
      <color indexed="8"/>
      <name val="P-TIMES"/>
      <family val="0"/>
    </font>
    <font>
      <sz val="12"/>
      <color indexed="8"/>
      <name val="P-TIME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1"/>
      <color indexed="8"/>
      <name val="P-TIMES"/>
      <family val="0"/>
    </font>
    <font>
      <sz val="11"/>
      <name val="P-TIMES"/>
      <family val="0"/>
    </font>
    <font>
      <b/>
      <sz val="11"/>
      <name val="P-TIMES"/>
      <family val="0"/>
    </font>
    <font>
      <sz val="12"/>
      <name val="Times New Roman"/>
      <family val="1"/>
    </font>
    <font>
      <u val="single"/>
      <sz val="10"/>
      <name val="Arial"/>
      <family val="2"/>
    </font>
    <font>
      <i/>
      <sz val="11"/>
      <color indexed="8"/>
      <name val="P-TIMES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0" fontId="0" fillId="0" borderId="1" xfId="0" applyBorder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7" fontId="0" fillId="0" borderId="0" xfId="0" applyNumberFormat="1" applyAlignment="1">
      <alignment/>
    </xf>
    <xf numFmtId="7" fontId="1" fillId="2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43" fontId="1" fillId="0" borderId="0" xfId="15" applyFont="1" applyAlignment="1" applyProtection="1">
      <alignment/>
      <protection/>
    </xf>
    <xf numFmtId="37" fontId="0" fillId="0" borderId="0" xfId="0" applyNumberFormat="1" applyAlignment="1">
      <alignment/>
    </xf>
    <xf numFmtId="43" fontId="1" fillId="0" borderId="0" xfId="15" applyFont="1" applyBorder="1" applyAlignment="1" applyProtection="1">
      <alignment/>
      <protection/>
    </xf>
    <xf numFmtId="43" fontId="0" fillId="0" borderId="0" xfId="0" applyNumberFormat="1" applyAlignment="1">
      <alignment/>
    </xf>
    <xf numFmtId="38" fontId="0" fillId="0" borderId="0" xfId="0" applyNumberFormat="1" applyAlignment="1">
      <alignment/>
    </xf>
    <xf numFmtId="172" fontId="1" fillId="0" borderId="0" xfId="15" applyNumberFormat="1" applyFont="1" applyAlignment="1" applyProtection="1">
      <alignment horizontal="centerContinuous"/>
      <protection/>
    </xf>
    <xf numFmtId="7" fontId="0" fillId="2" borderId="0" xfId="0" applyNumberFormat="1" applyFill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168" fontId="1" fillId="0" borderId="0" xfId="15" applyNumberFormat="1" applyFont="1" applyAlignment="1" applyProtection="1">
      <alignment/>
      <protection/>
    </xf>
    <xf numFmtId="168" fontId="0" fillId="0" borderId="0" xfId="0" applyNumberFormat="1" applyAlignment="1">
      <alignment/>
    </xf>
    <xf numFmtId="172" fontId="0" fillId="0" borderId="0" xfId="15" applyNumberFormat="1" applyAlignment="1">
      <alignment/>
    </xf>
    <xf numFmtId="10" fontId="0" fillId="0" borderId="0" xfId="21" applyNumberForma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172" fontId="6" fillId="0" borderId="0" xfId="15" applyNumberFormat="1" applyFont="1" applyAlignment="1">
      <alignment/>
    </xf>
    <xf numFmtId="37" fontId="7" fillId="0" borderId="0" xfId="0" applyNumberFormat="1" applyFont="1" applyAlignment="1" applyProtection="1">
      <alignment/>
      <protection/>
    </xf>
    <xf numFmtId="0" fontId="6" fillId="0" borderId="0" xfId="0" applyFont="1" applyBorder="1" applyAlignment="1">
      <alignment/>
    </xf>
    <xf numFmtId="7" fontId="7" fillId="2" borderId="0" xfId="0" applyNumberFormat="1" applyFont="1" applyFill="1" applyAlignment="1" applyProtection="1">
      <alignment/>
      <protection/>
    </xf>
    <xf numFmtId="168" fontId="6" fillId="0" borderId="0" xfId="0" applyNumberFormat="1" applyFont="1" applyAlignment="1">
      <alignment/>
    </xf>
    <xf numFmtId="10" fontId="6" fillId="0" borderId="0" xfId="21" applyNumberFormat="1" applyFont="1" applyAlignment="1">
      <alignment/>
    </xf>
    <xf numFmtId="0" fontId="1" fillId="0" borderId="0" xfId="0" applyFont="1" applyAlignment="1" applyProtection="1">
      <alignment horizontal="centerContinuous" wrapText="1"/>
      <protection/>
    </xf>
    <xf numFmtId="0" fontId="1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 applyProtection="1">
      <alignment horizontal="left" wrapText="1"/>
      <protection/>
    </xf>
    <xf numFmtId="44" fontId="0" fillId="0" borderId="0" xfId="17" applyAlignment="1">
      <alignment/>
    </xf>
    <xf numFmtId="165" fontId="0" fillId="0" borderId="0" xfId="17" applyNumberFormat="1" applyAlignment="1">
      <alignment/>
    </xf>
    <xf numFmtId="43" fontId="8" fillId="0" borderId="0" xfId="15" applyFont="1" applyBorder="1" applyAlignment="1" applyProtection="1">
      <alignment/>
      <protection/>
    </xf>
    <xf numFmtId="43" fontId="9" fillId="0" borderId="0" xfId="15" applyFont="1" applyBorder="1" applyAlignment="1" applyProtection="1">
      <alignment/>
      <protection/>
    </xf>
    <xf numFmtId="43" fontId="9" fillId="0" borderId="0" xfId="15" applyFont="1" applyFill="1" applyBorder="1" applyAlignment="1" applyProtection="1">
      <alignment/>
      <protection/>
    </xf>
    <xf numFmtId="43" fontId="8" fillId="0" borderId="0" xfId="15" applyFont="1" applyFill="1" applyBorder="1" applyAlignment="1" applyProtection="1">
      <alignment/>
      <protection/>
    </xf>
    <xf numFmtId="172" fontId="1" fillId="0" borderId="0" xfId="15" applyNumberFormat="1" applyFont="1" applyAlignment="1" applyProtection="1">
      <alignment/>
      <protection/>
    </xf>
    <xf numFmtId="172" fontId="7" fillId="0" borderId="0" xfId="15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2" fontId="0" fillId="0" borderId="0" xfId="15" applyNumberFormat="1" applyFont="1" applyAlignment="1">
      <alignment/>
    </xf>
    <xf numFmtId="10" fontId="0" fillId="0" borderId="0" xfId="21" applyNumberFormat="1" applyFont="1" applyAlignment="1">
      <alignment/>
    </xf>
    <xf numFmtId="172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44" fontId="0" fillId="0" borderId="0" xfId="17" applyFont="1" applyAlignment="1">
      <alignment/>
    </xf>
    <xf numFmtId="172" fontId="0" fillId="0" borderId="2" xfId="15" applyNumberFormat="1" applyFont="1" applyBorder="1" applyAlignment="1">
      <alignment/>
    </xf>
    <xf numFmtId="10" fontId="0" fillId="0" borderId="2" xfId="21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10" fontId="0" fillId="0" borderId="3" xfId="21" applyNumberFormat="1" applyFont="1" applyBorder="1" applyAlignment="1">
      <alignment/>
    </xf>
    <xf numFmtId="172" fontId="0" fillId="0" borderId="4" xfId="15" applyNumberFormat="1" applyFont="1" applyBorder="1" applyAlignment="1">
      <alignment/>
    </xf>
    <xf numFmtId="10" fontId="0" fillId="0" borderId="4" xfId="21" applyNumberFormat="1" applyFont="1" applyBorder="1" applyAlignment="1">
      <alignment/>
    </xf>
    <xf numFmtId="4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43" fontId="0" fillId="0" borderId="0" xfId="15" applyFont="1" applyAlignment="1">
      <alignment/>
    </xf>
    <xf numFmtId="172" fontId="0" fillId="2" borderId="0" xfId="15" applyNumberFormat="1" applyFont="1" applyFill="1" applyAlignment="1">
      <alignment/>
    </xf>
    <xf numFmtId="43" fontId="0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172" fontId="0" fillId="0" borderId="5" xfId="15" applyNumberFormat="1" applyBorder="1" applyAlignment="1">
      <alignment/>
    </xf>
    <xf numFmtId="10" fontId="0" fillId="0" borderId="5" xfId="21" applyNumberFormat="1" applyBorder="1" applyAlignment="1">
      <alignment/>
    </xf>
    <xf numFmtId="43" fontId="0" fillId="0" borderId="0" xfId="15" applyAlignment="1">
      <alignment/>
    </xf>
    <xf numFmtId="43" fontId="0" fillId="0" borderId="0" xfId="21" applyNumberFormat="1" applyAlignment="1">
      <alignment/>
    </xf>
    <xf numFmtId="10" fontId="0" fillId="0" borderId="0" xfId="21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7" fontId="0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64" fontId="0" fillId="2" borderId="0" xfId="0" applyNumberFormat="1" applyFont="1" applyFill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6" xfId="0" applyNumberFormat="1" applyFont="1" applyFill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5" fontId="0" fillId="0" borderId="7" xfId="0" applyNumberFormat="1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44" fontId="0" fillId="0" borderId="0" xfId="17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7" fontId="0" fillId="0" borderId="0" xfId="0" applyNumberFormat="1" applyFont="1" applyFill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72" fontId="0" fillId="0" borderId="0" xfId="15" applyNumberFormat="1" applyFont="1" applyAlignment="1" applyProtection="1">
      <alignment/>
      <protection/>
    </xf>
    <xf numFmtId="5" fontId="0" fillId="0" borderId="2" xfId="0" applyNumberFormat="1" applyFont="1" applyBorder="1" applyAlignment="1" applyProtection="1">
      <alignment/>
      <protection/>
    </xf>
    <xf numFmtId="7" fontId="0" fillId="2" borderId="0" xfId="0" applyNumberFormat="1" applyFont="1" applyFill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 textRotation="180"/>
    </xf>
    <xf numFmtId="0" fontId="10" fillId="0" borderId="0" xfId="0" applyFont="1" applyAlignment="1">
      <alignment/>
    </xf>
    <xf numFmtId="10" fontId="1" fillId="0" borderId="0" xfId="21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wrapText="1"/>
      <protection/>
    </xf>
    <xf numFmtId="0" fontId="10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165" fontId="0" fillId="0" borderId="0" xfId="17" applyNumberFormat="1" applyFont="1" applyAlignment="1" applyProtection="1">
      <alignment/>
      <protection/>
    </xf>
    <xf numFmtId="7" fontId="0" fillId="0" borderId="0" xfId="17" applyNumberFormat="1" applyFont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172" fontId="1" fillId="0" borderId="3" xfId="15" applyNumberFormat="1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172" fontId="1" fillId="0" borderId="8" xfId="15" applyNumberFormat="1" applyFont="1" applyBorder="1" applyAlignment="1" applyProtection="1">
      <alignment horizontal="center"/>
      <protection/>
    </xf>
    <xf numFmtId="172" fontId="1" fillId="0" borderId="9" xfId="15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12" fillId="0" borderId="0" xfId="0" applyFont="1" applyAlignment="1" applyProtection="1">
      <alignment horizontal="centerContinuous"/>
      <protection/>
    </xf>
    <xf numFmtId="0" fontId="12" fillId="0" borderId="14" xfId="0" applyFont="1" applyBorder="1" applyAlignment="1" applyProtection="1">
      <alignment/>
      <protection/>
    </xf>
    <xf numFmtId="0" fontId="12" fillId="0" borderId="8" xfId="0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center"/>
      <protection/>
    </xf>
    <xf numFmtId="10" fontId="12" fillId="0" borderId="0" xfId="21" applyNumberFormat="1" applyFont="1" applyAlignment="1" applyProtection="1">
      <alignment/>
      <protection/>
    </xf>
    <xf numFmtId="168" fontId="12" fillId="0" borderId="0" xfId="15" applyNumberFormat="1" applyFont="1" applyAlignment="1" applyProtection="1">
      <alignment/>
      <protection/>
    </xf>
    <xf numFmtId="37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12" fillId="0" borderId="8" xfId="0" applyFont="1" applyFill="1" applyBorder="1" applyAlignment="1" applyProtection="1">
      <alignment horizontal="center"/>
      <protection/>
    </xf>
    <xf numFmtId="0" fontId="12" fillId="0" borderId="9" xfId="0" applyFont="1" applyFill="1" applyBorder="1" applyAlignment="1" applyProtection="1">
      <alignment horizontal="center"/>
      <protection/>
    </xf>
    <xf numFmtId="10" fontId="13" fillId="0" borderId="0" xfId="21" applyNumberFormat="1" applyFont="1" applyAlignment="1">
      <alignment/>
    </xf>
    <xf numFmtId="10" fontId="13" fillId="0" borderId="0" xfId="21" applyNumberFormat="1" applyFont="1" applyBorder="1" applyAlignment="1" applyProtection="1">
      <alignment horizontal="centerContinuous"/>
      <protection/>
    </xf>
    <xf numFmtId="10" fontId="13" fillId="0" borderId="0" xfId="21" applyNumberFormat="1" applyFont="1" applyAlignment="1" applyProtection="1">
      <alignment horizontal="center"/>
      <protection/>
    </xf>
    <xf numFmtId="10" fontId="13" fillId="0" borderId="0" xfId="21" applyNumberFormat="1" applyFont="1" applyAlignment="1" applyProtection="1">
      <alignment horizontal="centerContinuous"/>
      <protection/>
    </xf>
    <xf numFmtId="10" fontId="13" fillId="0" borderId="15" xfId="21" applyNumberFormat="1" applyFont="1" applyBorder="1" applyAlignment="1" applyProtection="1">
      <alignment horizontal="center"/>
      <protection/>
    </xf>
    <xf numFmtId="10" fontId="13" fillId="0" borderId="14" xfId="21" applyNumberFormat="1" applyFont="1" applyBorder="1" applyAlignment="1" applyProtection="1">
      <alignment/>
      <protection/>
    </xf>
    <xf numFmtId="10" fontId="13" fillId="0" borderId="8" xfId="21" applyNumberFormat="1" applyFont="1" applyBorder="1" applyAlignment="1" applyProtection="1">
      <alignment horizontal="center"/>
      <protection/>
    </xf>
    <xf numFmtId="10" fontId="13" fillId="0" borderId="9" xfId="21" applyNumberFormat="1" applyFont="1" applyBorder="1" applyAlignment="1" applyProtection="1">
      <alignment horizontal="center"/>
      <protection/>
    </xf>
    <xf numFmtId="10" fontId="13" fillId="0" borderId="0" xfId="21" applyNumberFormat="1" applyFont="1" applyAlignment="1" applyProtection="1">
      <alignment/>
      <protection/>
    </xf>
    <xf numFmtId="10" fontId="13" fillId="0" borderId="0" xfId="21" applyNumberFormat="1" applyFont="1" applyBorder="1" applyAlignment="1" applyProtection="1">
      <alignment/>
      <protection/>
    </xf>
    <xf numFmtId="10" fontId="13" fillId="0" borderId="0" xfId="21" applyNumberFormat="1" applyFont="1" applyFill="1" applyAlignment="1" applyProtection="1">
      <alignment/>
      <protection/>
    </xf>
    <xf numFmtId="10" fontId="13" fillId="0" borderId="0" xfId="21" applyNumberFormat="1" applyFont="1" applyFill="1" applyBorder="1" applyAlignment="1" applyProtection="1">
      <alignment/>
      <protection/>
    </xf>
    <xf numFmtId="10" fontId="13" fillId="0" borderId="0" xfId="21" applyNumberFormat="1" applyFont="1" applyBorder="1" applyAlignment="1">
      <alignment/>
    </xf>
    <xf numFmtId="10" fontId="14" fillId="0" borderId="0" xfId="21" applyNumberFormat="1" applyFont="1" applyAlignment="1" applyProtection="1">
      <alignment/>
      <protection/>
    </xf>
    <xf numFmtId="10" fontId="13" fillId="0" borderId="0" xfId="21" applyNumberFormat="1" applyFont="1" applyAlignment="1">
      <alignment horizontal="center"/>
    </xf>
    <xf numFmtId="10" fontId="12" fillId="0" borderId="0" xfId="21" applyNumberFormat="1" applyFont="1" applyAlignment="1" applyProtection="1">
      <alignment horizontal="center" wrapText="1"/>
      <protection/>
    </xf>
    <xf numFmtId="10" fontId="13" fillId="0" borderId="0" xfId="21" applyNumberFormat="1" applyFont="1" applyAlignment="1">
      <alignment/>
    </xf>
    <xf numFmtId="172" fontId="13" fillId="0" borderId="0" xfId="15" applyNumberFormat="1" applyFont="1" applyAlignment="1">
      <alignment/>
    </xf>
    <xf numFmtId="10" fontId="13" fillId="0" borderId="5" xfId="21" applyNumberFormat="1" applyFont="1" applyBorder="1" applyAlignment="1">
      <alignment/>
    </xf>
    <xf numFmtId="0" fontId="12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4"/>
  <sheetViews>
    <sheetView view="pageBreakPreview" zoomScale="60" zoomScaleNormal="75" workbookViewId="0" topLeftCell="A377">
      <selection activeCell="N357" sqref="N357"/>
    </sheetView>
  </sheetViews>
  <sheetFormatPr defaultColWidth="9.140625" defaultRowHeight="12.75"/>
  <cols>
    <col min="1" max="1" width="24.28125" style="52" bestFit="1" customWidth="1"/>
    <col min="2" max="2" width="14.57421875" style="52" hidden="1" customWidth="1"/>
    <col min="3" max="3" width="15.00390625" style="52" bestFit="1" customWidth="1"/>
    <col min="4" max="4" width="10.8515625" style="52" bestFit="1" customWidth="1"/>
    <col min="5" max="5" width="15.00390625" style="52" bestFit="1" customWidth="1"/>
    <col min="6" max="6" width="10.140625" style="145" bestFit="1" customWidth="1"/>
    <col min="7" max="7" width="3.28125" style="52" customWidth="1"/>
    <col min="8" max="8" width="15.00390625" style="52" bestFit="1" customWidth="1"/>
    <col min="9" max="9" width="10.8515625" style="52" bestFit="1" customWidth="1"/>
    <col min="10" max="10" width="15.140625" style="52" bestFit="1" customWidth="1"/>
    <col min="11" max="11" width="10.8515625" style="145" bestFit="1" customWidth="1"/>
    <col min="12" max="12" width="2.8515625" style="52" customWidth="1"/>
    <col min="13" max="13" width="12.28125" style="52" bestFit="1" customWidth="1"/>
    <col min="14" max="14" width="12.57421875" style="52" bestFit="1" customWidth="1"/>
    <col min="15" max="15" width="2.28125" style="52" hidden="1" customWidth="1"/>
    <col min="16" max="16" width="11.00390625" style="52" hidden="1" customWidth="1"/>
    <col min="17" max="17" width="11.421875" style="52" hidden="1" customWidth="1"/>
    <col min="18" max="18" width="12.00390625" style="52" hidden="1" customWidth="1"/>
    <col min="19" max="19" width="10.421875" style="52" hidden="1" customWidth="1"/>
    <col min="20" max="20" width="13.57421875" style="52" hidden="1" customWidth="1"/>
    <col min="21" max="16384" width="8.7109375" style="52" customWidth="1"/>
  </cols>
  <sheetData>
    <row r="1" ht="15.75">
      <c r="N1" s="113" t="s">
        <v>132</v>
      </c>
    </row>
    <row r="2" ht="15">
      <c r="N2" s="170" t="s">
        <v>133</v>
      </c>
    </row>
    <row r="3" spans="1:14" ht="15.75">
      <c r="A3" s="78"/>
      <c r="B3" s="78"/>
      <c r="C3" s="78"/>
      <c r="D3" s="78"/>
      <c r="E3" s="78"/>
      <c r="F3" s="146"/>
      <c r="G3" s="51"/>
      <c r="H3" s="51"/>
      <c r="I3" s="51"/>
      <c r="J3" s="51"/>
      <c r="K3" s="157"/>
      <c r="L3" s="51"/>
      <c r="M3" s="51"/>
      <c r="N3" s="113" t="s">
        <v>123</v>
      </c>
    </row>
    <row r="4" spans="2:14" ht="12.75">
      <c r="B4" s="79"/>
      <c r="C4" s="79"/>
      <c r="D4" s="79"/>
      <c r="E4" s="79"/>
      <c r="F4" s="147"/>
      <c r="G4" s="79"/>
      <c r="H4" s="79" t="s">
        <v>29</v>
      </c>
      <c r="I4" s="79"/>
      <c r="J4" s="79"/>
      <c r="K4" s="147"/>
      <c r="L4" s="79"/>
      <c r="M4" s="79"/>
      <c r="N4" s="79"/>
    </row>
    <row r="5" spans="2:14" ht="12.75">
      <c r="B5" s="79"/>
      <c r="C5" s="79"/>
      <c r="D5" s="79"/>
      <c r="E5" s="79"/>
      <c r="F5" s="147"/>
      <c r="G5" s="79"/>
      <c r="H5" s="79" t="s">
        <v>18</v>
      </c>
      <c r="I5" s="79"/>
      <c r="J5" s="79"/>
      <c r="K5" s="147"/>
      <c r="L5" s="79"/>
      <c r="M5" s="79"/>
      <c r="N5" s="79"/>
    </row>
    <row r="6" spans="2:14" ht="12.75">
      <c r="B6" s="79"/>
      <c r="C6" s="79"/>
      <c r="D6" s="79"/>
      <c r="E6" s="79"/>
      <c r="F6" s="147"/>
      <c r="G6" s="79"/>
      <c r="H6" s="79" t="s">
        <v>16</v>
      </c>
      <c r="I6" s="79"/>
      <c r="J6" s="79"/>
      <c r="K6" s="147"/>
      <c r="L6" s="79"/>
      <c r="M6" s="79"/>
      <c r="N6" s="79"/>
    </row>
    <row r="7" spans="2:8" ht="12.75">
      <c r="B7" s="80"/>
      <c r="C7" s="80"/>
      <c r="D7" s="80"/>
      <c r="E7" s="80"/>
      <c r="F7" s="148"/>
      <c r="H7" s="80"/>
    </row>
    <row r="8" spans="2:14" ht="12.75">
      <c r="B8" s="79"/>
      <c r="C8" s="79"/>
      <c r="D8" s="79"/>
      <c r="E8" s="79"/>
      <c r="F8" s="147"/>
      <c r="G8" s="79"/>
      <c r="H8" s="79" t="s">
        <v>24</v>
      </c>
      <c r="I8" s="79"/>
      <c r="J8" s="79"/>
      <c r="K8" s="147"/>
      <c r="L8" s="79"/>
      <c r="M8" s="79"/>
      <c r="N8" s="79"/>
    </row>
    <row r="9" spans="2:14" ht="12.75">
      <c r="B9" s="79"/>
      <c r="C9" s="79"/>
      <c r="D9" s="79"/>
      <c r="E9" s="79"/>
      <c r="F9" s="147"/>
      <c r="G9" s="79"/>
      <c r="H9" s="79" t="s">
        <v>30</v>
      </c>
      <c r="I9" s="79"/>
      <c r="J9" s="79"/>
      <c r="K9" s="147"/>
      <c r="L9" s="79"/>
      <c r="M9" s="79"/>
      <c r="N9" s="79"/>
    </row>
    <row r="10" spans="2:14" ht="12.75">
      <c r="B10" s="79"/>
      <c r="C10" s="79"/>
      <c r="D10" s="79"/>
      <c r="E10" s="79"/>
      <c r="F10" s="147"/>
      <c r="G10" s="79"/>
      <c r="H10" s="79" t="s">
        <v>31</v>
      </c>
      <c r="I10" s="79"/>
      <c r="J10" s="79"/>
      <c r="K10" s="147"/>
      <c r="L10" s="79"/>
      <c r="M10" s="79"/>
      <c r="N10" s="79"/>
    </row>
    <row r="11" spans="1:6" ht="12.75">
      <c r="A11" s="80"/>
      <c r="B11" s="80"/>
      <c r="C11" s="80"/>
      <c r="D11" s="80"/>
      <c r="E11" s="80"/>
      <c r="F11" s="148"/>
    </row>
    <row r="12" spans="2:18" ht="12.75">
      <c r="B12" s="119" t="s">
        <v>99</v>
      </c>
      <c r="C12" s="120" t="s">
        <v>0</v>
      </c>
      <c r="D12" s="121"/>
      <c r="E12" s="121"/>
      <c r="F12" s="149"/>
      <c r="H12" s="120" t="s">
        <v>1</v>
      </c>
      <c r="I12" s="121"/>
      <c r="J12" s="121"/>
      <c r="K12" s="149"/>
      <c r="M12" s="19" t="s">
        <v>2</v>
      </c>
      <c r="N12" s="81" t="s">
        <v>3</v>
      </c>
      <c r="P12" s="19" t="s">
        <v>60</v>
      </c>
      <c r="Q12" s="20" t="s">
        <v>89</v>
      </c>
      <c r="R12" s="20" t="s">
        <v>90</v>
      </c>
    </row>
    <row r="13" spans="1:11" ht="12.75">
      <c r="A13" s="82"/>
      <c r="B13" s="82"/>
      <c r="C13" s="122"/>
      <c r="D13" s="112"/>
      <c r="E13" s="112"/>
      <c r="F13" s="150"/>
      <c r="H13" s="122"/>
      <c r="I13" s="112"/>
      <c r="J13" s="112"/>
      <c r="K13" s="150"/>
    </row>
    <row r="14" spans="1:11" ht="12.75">
      <c r="A14" s="82"/>
      <c r="B14" s="82"/>
      <c r="C14" s="95" t="s">
        <v>4</v>
      </c>
      <c r="D14" s="95" t="s">
        <v>5</v>
      </c>
      <c r="E14" s="95" t="s">
        <v>6</v>
      </c>
      <c r="F14" s="151" t="s">
        <v>120</v>
      </c>
      <c r="H14" s="95" t="s">
        <v>4</v>
      </c>
      <c r="I14" s="95" t="s">
        <v>1</v>
      </c>
      <c r="J14" s="95" t="s">
        <v>6</v>
      </c>
      <c r="K14" s="151" t="s">
        <v>120</v>
      </c>
    </row>
    <row r="15" spans="1:11" ht="12.75">
      <c r="A15" s="83"/>
      <c r="B15" s="83"/>
      <c r="C15" s="96" t="s">
        <v>7</v>
      </c>
      <c r="D15" s="96" t="s">
        <v>8</v>
      </c>
      <c r="E15" s="96" t="s">
        <v>9</v>
      </c>
      <c r="F15" s="152" t="s">
        <v>121</v>
      </c>
      <c r="H15" s="96" t="s">
        <v>7</v>
      </c>
      <c r="I15" s="96" t="s">
        <v>8</v>
      </c>
      <c r="J15" s="96" t="s">
        <v>9</v>
      </c>
      <c r="K15" s="152" t="s">
        <v>122</v>
      </c>
    </row>
    <row r="17" spans="1:11" ht="12.75">
      <c r="A17" s="82"/>
      <c r="B17" s="82"/>
      <c r="C17" s="84"/>
      <c r="D17" s="82"/>
      <c r="E17" s="85"/>
      <c r="F17" s="153"/>
      <c r="H17" s="84"/>
      <c r="I17" s="82"/>
      <c r="J17" s="82"/>
      <c r="K17" s="153"/>
    </row>
    <row r="18" spans="1:14" ht="12.75">
      <c r="A18" s="82" t="s">
        <v>17</v>
      </c>
      <c r="B18" s="82"/>
      <c r="C18" s="84">
        <v>261</v>
      </c>
      <c r="D18" s="85">
        <v>1.95</v>
      </c>
      <c r="E18" s="86">
        <f>C18*D18</f>
        <v>508.95</v>
      </c>
      <c r="F18" s="153">
        <f>E18/E23</f>
        <v>0.027962020452626607</v>
      </c>
      <c r="H18" s="84">
        <f>C18</f>
        <v>261</v>
      </c>
      <c r="I18" s="85">
        <f>D18</f>
        <v>1.95</v>
      </c>
      <c r="J18" s="86">
        <f>I18*H18</f>
        <v>508.95</v>
      </c>
      <c r="K18" s="153">
        <f>J18/J23</f>
        <v>0.026491179919600365</v>
      </c>
      <c r="M18" s="53">
        <f>J18-E18</f>
        <v>0</v>
      </c>
      <c r="N18" s="54">
        <f>M18/E18</f>
        <v>0</v>
      </c>
    </row>
    <row r="19" spans="1:14" ht="12.75">
      <c r="A19" s="82"/>
      <c r="B19" s="82"/>
      <c r="C19" s="84"/>
      <c r="D19" s="85"/>
      <c r="E19" s="86"/>
      <c r="F19" s="153"/>
      <c r="H19" s="84"/>
      <c r="I19" s="85"/>
      <c r="J19" s="86"/>
      <c r="K19" s="153"/>
      <c r="M19" s="53"/>
      <c r="N19" s="54"/>
    </row>
    <row r="20" spans="1:14" ht="12.75">
      <c r="A20" s="82"/>
      <c r="B20" s="82"/>
      <c r="C20" s="84"/>
      <c r="D20" s="85"/>
      <c r="E20" s="85"/>
      <c r="F20" s="153"/>
      <c r="H20" s="84"/>
      <c r="I20" s="85"/>
      <c r="J20" s="82"/>
      <c r="K20" s="153"/>
      <c r="M20" s="53"/>
      <c r="N20" s="54"/>
    </row>
    <row r="21" spans="1:18" ht="12.75">
      <c r="A21" s="82" t="s">
        <v>10</v>
      </c>
      <c r="B21" s="84">
        <f>C21</f>
        <v>255009</v>
      </c>
      <c r="C21" s="84">
        <v>255009</v>
      </c>
      <c r="D21" s="87">
        <v>0.06938</v>
      </c>
      <c r="E21" s="88">
        <f>C21*D21</f>
        <v>17692.524419999998</v>
      </c>
      <c r="F21" s="154">
        <f>E21/E23</f>
        <v>0.9720379795473734</v>
      </c>
      <c r="H21" s="84">
        <f>C21</f>
        <v>255009</v>
      </c>
      <c r="I21" s="89">
        <f>D21+S418</f>
        <v>0.07334292039679659</v>
      </c>
      <c r="J21" s="88">
        <f>H21*I21</f>
        <v>18703.104787466702</v>
      </c>
      <c r="K21" s="154">
        <f>J21/J23</f>
        <v>0.9735088200803996</v>
      </c>
      <c r="M21" s="53">
        <f aca="true" t="shared" si="0" ref="M21:M30">J21-E21</f>
        <v>1010.580367466704</v>
      </c>
      <c r="N21" s="54">
        <f aca="true" t="shared" si="1" ref="N21:N30">M21/E21</f>
        <v>0.05711906020173825</v>
      </c>
      <c r="R21" s="55">
        <f>M21</f>
        <v>1010.580367466704</v>
      </c>
    </row>
    <row r="22" spans="1:14" ht="12.75">
      <c r="A22" s="82"/>
      <c r="B22" s="82"/>
      <c r="C22" s="84"/>
      <c r="D22" s="87"/>
      <c r="E22" s="84"/>
      <c r="F22" s="153"/>
      <c r="H22" s="84"/>
      <c r="I22" s="87"/>
      <c r="J22" s="84"/>
      <c r="K22" s="153"/>
      <c r="M22" s="53"/>
      <c r="N22" s="54"/>
    </row>
    <row r="23" spans="1:14" ht="12.75">
      <c r="A23" s="82" t="s">
        <v>11</v>
      </c>
      <c r="B23" s="82"/>
      <c r="C23" s="84"/>
      <c r="D23" s="82"/>
      <c r="E23" s="90">
        <f>SUM(E18:E21)</f>
        <v>18201.47442</v>
      </c>
      <c r="F23" s="154">
        <f>SUM(F18:F22)</f>
        <v>1</v>
      </c>
      <c r="H23" s="84"/>
      <c r="I23" s="82"/>
      <c r="J23" s="90">
        <f>SUM(J18:J22)</f>
        <v>19212.054787466703</v>
      </c>
      <c r="K23" s="154">
        <f>SUM(K18:K22)</f>
        <v>1</v>
      </c>
      <c r="M23" s="53">
        <f t="shared" si="0"/>
        <v>1010.580367466704</v>
      </c>
      <c r="N23" s="54">
        <f t="shared" si="1"/>
        <v>0.055521895872142436</v>
      </c>
    </row>
    <row r="24" spans="1:14" ht="12.75">
      <c r="A24" s="82"/>
      <c r="B24" s="82"/>
      <c r="C24" s="84"/>
      <c r="D24" s="87"/>
      <c r="E24" s="82"/>
      <c r="F24" s="153"/>
      <c r="H24" s="84"/>
      <c r="I24" s="87"/>
      <c r="J24" s="82"/>
      <c r="K24" s="153"/>
      <c r="M24" s="53"/>
      <c r="N24" s="54"/>
    </row>
    <row r="25" spans="1:14" ht="12.75">
      <c r="A25" s="82" t="s">
        <v>12</v>
      </c>
      <c r="B25" s="82"/>
      <c r="C25" s="84"/>
      <c r="D25" s="87"/>
      <c r="E25" s="91">
        <v>2141.22</v>
      </c>
      <c r="F25" s="155"/>
      <c r="H25" s="84"/>
      <c r="I25" s="87"/>
      <c r="J25" s="84">
        <f>E25</f>
        <v>2141.22</v>
      </c>
      <c r="K25" s="153"/>
      <c r="M25" s="53">
        <f t="shared" si="0"/>
        <v>0</v>
      </c>
      <c r="N25" s="54">
        <f t="shared" si="1"/>
        <v>0</v>
      </c>
    </row>
    <row r="26" spans="1:14" ht="12.75">
      <c r="A26" s="82" t="s">
        <v>13</v>
      </c>
      <c r="B26" s="82"/>
      <c r="C26" s="84"/>
      <c r="D26" s="87"/>
      <c r="E26" s="92">
        <v>1418.23</v>
      </c>
      <c r="F26" s="156"/>
      <c r="H26" s="84"/>
      <c r="I26" s="87"/>
      <c r="J26" s="93">
        <f>E26</f>
        <v>1418.23</v>
      </c>
      <c r="K26" s="154"/>
      <c r="M26" s="53">
        <f t="shared" si="0"/>
        <v>0</v>
      </c>
      <c r="N26" s="54">
        <f t="shared" si="1"/>
        <v>0</v>
      </c>
    </row>
    <row r="27" spans="1:14" ht="12.75">
      <c r="A27" s="82"/>
      <c r="B27" s="82"/>
      <c r="C27" s="84"/>
      <c r="D27" s="82"/>
      <c r="E27" s="82"/>
      <c r="F27" s="153"/>
      <c r="H27" s="84"/>
      <c r="I27" s="82"/>
      <c r="J27" s="82"/>
      <c r="K27" s="153"/>
      <c r="M27" s="53"/>
      <c r="N27" s="54"/>
    </row>
    <row r="28" spans="1:14" ht="13.5" thickBot="1">
      <c r="A28" s="82" t="s">
        <v>14</v>
      </c>
      <c r="B28" s="82"/>
      <c r="C28" s="84"/>
      <c r="D28" s="82"/>
      <c r="E28" s="94">
        <f>SUM(E23:E26)</f>
        <v>21760.92442</v>
      </c>
      <c r="F28" s="154"/>
      <c r="H28" s="84"/>
      <c r="I28" s="82"/>
      <c r="J28" s="94">
        <f>SUM(J23:J26)</f>
        <v>22771.504787466703</v>
      </c>
      <c r="K28" s="154"/>
      <c r="M28" s="53">
        <f t="shared" si="0"/>
        <v>1010.580367466704</v>
      </c>
      <c r="N28" s="54">
        <f t="shared" si="1"/>
        <v>0.046440139580554825</v>
      </c>
    </row>
    <row r="29" spans="1:14" ht="13.5" thickTop="1">
      <c r="A29" s="82"/>
      <c r="B29" s="82"/>
      <c r="C29" s="82"/>
      <c r="D29" s="82"/>
      <c r="E29" s="82"/>
      <c r="F29" s="153"/>
      <c r="M29" s="53"/>
      <c r="N29" s="54"/>
    </row>
    <row r="30" spans="1:14" ht="12.75">
      <c r="A30" s="82" t="s">
        <v>15</v>
      </c>
      <c r="B30" s="82"/>
      <c r="E30" s="56">
        <f>E28/C18</f>
        <v>83.375189348659</v>
      </c>
      <c r="J30" s="56">
        <f>J28/H18</f>
        <v>87.24714477956591</v>
      </c>
      <c r="M30" s="68">
        <f t="shared" si="0"/>
        <v>3.871955430906908</v>
      </c>
      <c r="N30" s="54">
        <f t="shared" si="1"/>
        <v>0.046440139580554776</v>
      </c>
    </row>
    <row r="31" spans="1:14" ht="12.75">
      <c r="A31" s="82"/>
      <c r="B31" s="82"/>
      <c r="E31" s="56"/>
      <c r="J31" s="56"/>
      <c r="M31" s="56"/>
      <c r="N31" s="54"/>
    </row>
    <row r="32" spans="2:14" ht="12.75" hidden="1">
      <c r="B32" s="79"/>
      <c r="C32" s="79"/>
      <c r="D32" s="79"/>
      <c r="E32" s="79"/>
      <c r="F32" s="147"/>
      <c r="G32" s="79"/>
      <c r="H32" s="79" t="str">
        <f>H4</f>
        <v>Jackson Energy Cooperative Corporation</v>
      </c>
      <c r="I32" s="79"/>
      <c r="J32" s="79"/>
      <c r="K32" s="147"/>
      <c r="L32" s="79"/>
      <c r="M32" s="79"/>
      <c r="N32" s="79"/>
    </row>
    <row r="33" spans="2:14" ht="12.75" hidden="1">
      <c r="B33" s="79"/>
      <c r="C33" s="79"/>
      <c r="D33" s="79"/>
      <c r="E33" s="79"/>
      <c r="F33" s="147"/>
      <c r="G33" s="79"/>
      <c r="H33" s="79" t="s">
        <v>18</v>
      </c>
      <c r="I33" s="79"/>
      <c r="J33" s="79"/>
      <c r="K33" s="147"/>
      <c r="L33" s="79"/>
      <c r="M33" s="79"/>
      <c r="N33" s="79"/>
    </row>
    <row r="34" spans="2:14" ht="12.75" hidden="1">
      <c r="B34" s="79"/>
      <c r="C34" s="79"/>
      <c r="D34" s="79"/>
      <c r="E34" s="79"/>
      <c r="F34" s="147"/>
      <c r="G34" s="79"/>
      <c r="H34" s="79" t="s">
        <v>16</v>
      </c>
      <c r="I34" s="79"/>
      <c r="J34" s="79"/>
      <c r="K34" s="147"/>
      <c r="L34" s="79"/>
      <c r="M34" s="79"/>
      <c r="N34" s="79"/>
    </row>
    <row r="35" spans="2:8" ht="12.75" hidden="1">
      <c r="B35" s="80"/>
      <c r="C35" s="80"/>
      <c r="D35" s="80"/>
      <c r="E35" s="80"/>
      <c r="F35" s="148"/>
      <c r="H35" s="80"/>
    </row>
    <row r="36" spans="2:14" ht="12.75">
      <c r="B36" s="79"/>
      <c r="C36" s="79"/>
      <c r="D36" s="79"/>
      <c r="E36" s="79"/>
      <c r="F36" s="147"/>
      <c r="G36" s="79"/>
      <c r="H36" s="79" t="s">
        <v>25</v>
      </c>
      <c r="I36" s="79"/>
      <c r="J36" s="79"/>
      <c r="K36" s="147"/>
      <c r="L36" s="79"/>
      <c r="M36" s="79"/>
      <c r="N36" s="79"/>
    </row>
    <row r="37" spans="2:14" ht="12.75">
      <c r="B37" s="79"/>
      <c r="C37" s="79"/>
      <c r="D37" s="79"/>
      <c r="E37" s="79"/>
      <c r="F37" s="147"/>
      <c r="G37" s="79"/>
      <c r="H37" s="79" t="s">
        <v>32</v>
      </c>
      <c r="I37" s="79"/>
      <c r="J37" s="79"/>
      <c r="K37" s="147"/>
      <c r="L37" s="79"/>
      <c r="M37" s="79"/>
      <c r="N37" s="79"/>
    </row>
    <row r="38" spans="2:14" ht="12.75">
      <c r="B38" s="79"/>
      <c r="C38" s="79"/>
      <c r="D38" s="79"/>
      <c r="E38" s="79"/>
      <c r="F38" s="147"/>
      <c r="G38" s="79"/>
      <c r="H38" s="79" t="s">
        <v>33</v>
      </c>
      <c r="I38" s="79"/>
      <c r="J38" s="79"/>
      <c r="K38" s="147"/>
      <c r="L38" s="79"/>
      <c r="M38" s="79"/>
      <c r="N38" s="79"/>
    </row>
    <row r="39" spans="1:6" ht="12.75">
      <c r="A39" s="80"/>
      <c r="B39" s="80"/>
      <c r="C39" s="80"/>
      <c r="D39" s="80"/>
      <c r="E39" s="80"/>
      <c r="F39" s="148"/>
    </row>
    <row r="40" spans="3:18" ht="12.75">
      <c r="C40" s="120" t="s">
        <v>0</v>
      </c>
      <c r="D40" s="121"/>
      <c r="E40" s="121"/>
      <c r="F40" s="149"/>
      <c r="H40" s="120" t="s">
        <v>1</v>
      </c>
      <c r="I40" s="121"/>
      <c r="J40" s="121"/>
      <c r="K40" s="149"/>
      <c r="M40" s="19" t="s">
        <v>2</v>
      </c>
      <c r="N40" s="81" t="s">
        <v>3</v>
      </c>
      <c r="P40" s="19" t="s">
        <v>60</v>
      </c>
      <c r="Q40" s="20" t="s">
        <v>89</v>
      </c>
      <c r="R40" s="20" t="s">
        <v>90</v>
      </c>
    </row>
    <row r="41" spans="1:11" ht="12.75">
      <c r="A41" s="82"/>
      <c r="B41" s="82"/>
      <c r="C41" s="122"/>
      <c r="D41" s="112"/>
      <c r="E41" s="112"/>
      <c r="F41" s="150"/>
      <c r="H41" s="122"/>
      <c r="I41" s="112"/>
      <c r="J41" s="112"/>
      <c r="K41" s="150"/>
    </row>
    <row r="42" spans="1:11" ht="12.75">
      <c r="A42" s="83"/>
      <c r="B42" s="83"/>
      <c r="C42" s="95" t="s">
        <v>4</v>
      </c>
      <c r="D42" s="95" t="s">
        <v>5</v>
      </c>
      <c r="E42" s="95" t="s">
        <v>6</v>
      </c>
      <c r="F42" s="151" t="s">
        <v>120</v>
      </c>
      <c r="H42" s="95" t="s">
        <v>4</v>
      </c>
      <c r="I42" s="95" t="s">
        <v>1</v>
      </c>
      <c r="J42" s="95" t="s">
        <v>6</v>
      </c>
      <c r="K42" s="151" t="s">
        <v>120</v>
      </c>
    </row>
    <row r="43" spans="3:11" ht="12.75">
      <c r="C43" s="96" t="s">
        <v>7</v>
      </c>
      <c r="D43" s="96" t="s">
        <v>8</v>
      </c>
      <c r="E43" s="96" t="s">
        <v>9</v>
      </c>
      <c r="F43" s="152" t="s">
        <v>121</v>
      </c>
      <c r="H43" s="96" t="s">
        <v>7</v>
      </c>
      <c r="I43" s="96" t="s">
        <v>8</v>
      </c>
      <c r="J43" s="96" t="s">
        <v>9</v>
      </c>
      <c r="K43" s="152" t="s">
        <v>122</v>
      </c>
    </row>
    <row r="44" spans="1:11" ht="12.75">
      <c r="A44" s="82"/>
      <c r="B44" s="82"/>
      <c r="C44" s="84"/>
      <c r="D44" s="82"/>
      <c r="E44" s="85"/>
      <c r="F44" s="153"/>
      <c r="H44" s="84"/>
      <c r="I44" s="82"/>
      <c r="J44" s="82"/>
      <c r="K44" s="153"/>
    </row>
    <row r="45" spans="1:14" ht="12.75">
      <c r="A45" s="82" t="s">
        <v>17</v>
      </c>
      <c r="B45" s="82"/>
      <c r="C45" s="84">
        <f>558825+177</f>
        <v>559002</v>
      </c>
      <c r="D45" s="85">
        <v>8.25</v>
      </c>
      <c r="E45" s="86">
        <f>C45*D45</f>
        <v>4611766.5</v>
      </c>
      <c r="F45" s="153">
        <f>E45/E51</f>
        <v>0.09319736382675352</v>
      </c>
      <c r="H45" s="84">
        <f>C45</f>
        <v>559002</v>
      </c>
      <c r="I45" s="85">
        <f>D45</f>
        <v>8.25</v>
      </c>
      <c r="J45" s="86">
        <f>I45*H45</f>
        <v>4611766.5</v>
      </c>
      <c r="K45" s="153">
        <f>J45/J51</f>
        <v>0.08859543204890573</v>
      </c>
      <c r="M45" s="53">
        <f aca="true" t="shared" si="2" ref="M45:M58">J45-E45</f>
        <v>0</v>
      </c>
      <c r="N45" s="54">
        <f aca="true" t="shared" si="3" ref="N45:N58">M45/E45</f>
        <v>0</v>
      </c>
    </row>
    <row r="46" spans="1:14" ht="12.75">
      <c r="A46" s="97"/>
      <c r="B46" s="97"/>
      <c r="C46" s="84"/>
      <c r="D46" s="85"/>
      <c r="E46" s="85"/>
      <c r="F46" s="153"/>
      <c r="H46" s="84"/>
      <c r="I46" s="85"/>
      <c r="J46" s="82"/>
      <c r="K46" s="153"/>
      <c r="M46" s="53"/>
      <c r="N46" s="54"/>
    </row>
    <row r="47" spans="1:18" ht="12.75">
      <c r="A47" s="82" t="s">
        <v>10</v>
      </c>
      <c r="B47" s="84">
        <f>C47</f>
        <v>645005288</v>
      </c>
      <c r="C47" s="84">
        <v>645005288</v>
      </c>
      <c r="D47" s="87">
        <v>0.06956</v>
      </c>
      <c r="E47" s="88">
        <f>D47*C47</f>
        <v>44866567.83328</v>
      </c>
      <c r="F47" s="154">
        <f>E47/E51</f>
        <v>0.9066907108189263</v>
      </c>
      <c r="H47" s="84">
        <f>C47</f>
        <v>645005288</v>
      </c>
      <c r="I47" s="89">
        <f>D47+$S$418+(15305.62/($B$47+($B$75*0.6)+$B$105+($B$134*0.6)))</f>
        <v>0.07354500850576991</v>
      </c>
      <c r="J47" s="88">
        <f>I47*H47</f>
        <v>47436919.39222657</v>
      </c>
      <c r="K47" s="154">
        <f>J47/J51</f>
        <v>0.9112981692857666</v>
      </c>
      <c r="M47" s="53">
        <f t="shared" si="2"/>
        <v>2570351.5589465722</v>
      </c>
      <c r="N47" s="54">
        <f t="shared" si="3"/>
        <v>0.05728879392998725</v>
      </c>
      <c r="R47" s="55">
        <f>M47</f>
        <v>2570351.5589465722</v>
      </c>
    </row>
    <row r="48" spans="1:14" ht="12.75">
      <c r="A48" s="82"/>
      <c r="B48" s="82"/>
      <c r="C48" s="84"/>
      <c r="D48" s="87"/>
      <c r="E48" s="88"/>
      <c r="F48" s="154"/>
      <c r="H48" s="84"/>
      <c r="I48" s="98"/>
      <c r="J48" s="88"/>
      <c r="K48" s="154"/>
      <c r="M48" s="53"/>
      <c r="N48" s="54"/>
    </row>
    <row r="49" spans="1:14" ht="12.75">
      <c r="A49" s="82" t="s">
        <v>34</v>
      </c>
      <c r="B49" s="82"/>
      <c r="C49" s="84"/>
      <c r="D49" s="87"/>
      <c r="E49" s="88">
        <v>5538.5</v>
      </c>
      <c r="F49" s="154">
        <f>E49/E51</f>
        <v>0.00011192535432018823</v>
      </c>
      <c r="H49" s="84"/>
      <c r="I49" s="98"/>
      <c r="J49" s="88">
        <f>E49</f>
        <v>5538.5</v>
      </c>
      <c r="K49" s="154">
        <f>J49/J51</f>
        <v>0.00010639866532767093</v>
      </c>
      <c r="M49" s="53">
        <f t="shared" si="2"/>
        <v>0</v>
      </c>
      <c r="N49" s="54">
        <f t="shared" si="3"/>
        <v>0</v>
      </c>
    </row>
    <row r="50" spans="1:14" ht="12.75">
      <c r="A50" s="82"/>
      <c r="B50" s="82"/>
      <c r="C50" s="84"/>
      <c r="D50" s="87"/>
      <c r="E50" s="84"/>
      <c r="F50" s="153"/>
      <c r="H50" s="84"/>
      <c r="I50" s="87"/>
      <c r="J50" s="84"/>
      <c r="K50" s="153"/>
      <c r="M50" s="53"/>
      <c r="N50" s="54"/>
    </row>
    <row r="51" spans="1:14" ht="12.75">
      <c r="A51" s="82" t="s">
        <v>11</v>
      </c>
      <c r="B51" s="82"/>
      <c r="C51" s="84"/>
      <c r="D51" s="82"/>
      <c r="E51" s="90">
        <f>SUM(E45:E49)</f>
        <v>49483872.83328</v>
      </c>
      <c r="F51" s="154">
        <f>SUM(F45:F49)</f>
        <v>0.9999999999999999</v>
      </c>
      <c r="H51" s="84"/>
      <c r="I51" s="82"/>
      <c r="J51" s="90">
        <f>SUM(J45:J50)</f>
        <v>52054224.39222657</v>
      </c>
      <c r="K51" s="154">
        <f>SUM(K45:K49)</f>
        <v>1</v>
      </c>
      <c r="M51" s="53">
        <f t="shared" si="2"/>
        <v>2570351.5589465722</v>
      </c>
      <c r="N51" s="54">
        <f t="shared" si="3"/>
        <v>0.05194321729033913</v>
      </c>
    </row>
    <row r="52" spans="1:14" ht="12.75">
      <c r="A52" s="82"/>
      <c r="B52" s="82"/>
      <c r="C52" s="84"/>
      <c r="D52" s="87"/>
      <c r="E52" s="82"/>
      <c r="F52" s="153"/>
      <c r="H52" s="84"/>
      <c r="I52" s="87"/>
      <c r="J52" s="82"/>
      <c r="K52" s="153"/>
      <c r="M52" s="53"/>
      <c r="N52" s="54"/>
    </row>
    <row r="53" spans="1:14" ht="12.75">
      <c r="A53" s="82" t="s">
        <v>12</v>
      </c>
      <c r="B53" s="82"/>
      <c r="C53" s="84"/>
      <c r="D53" s="87"/>
      <c r="E53" s="84">
        <v>5506853.97</v>
      </c>
      <c r="F53" s="153"/>
      <c r="H53" s="84"/>
      <c r="I53" s="87"/>
      <c r="J53" s="84">
        <f>E53</f>
        <v>5506853.97</v>
      </c>
      <c r="K53" s="153"/>
      <c r="M53" s="53">
        <f t="shared" si="2"/>
        <v>0</v>
      </c>
      <c r="N53" s="54">
        <f t="shared" si="3"/>
        <v>0</v>
      </c>
    </row>
    <row r="54" spans="1:14" ht="12.75">
      <c r="A54" s="82" t="s">
        <v>13</v>
      </c>
      <c r="B54" s="82"/>
      <c r="C54" s="84"/>
      <c r="D54" s="87"/>
      <c r="E54" s="92">
        <v>3603206</v>
      </c>
      <c r="F54" s="156"/>
      <c r="H54" s="84"/>
      <c r="I54" s="87"/>
      <c r="J54" s="93">
        <f>E54</f>
        <v>3603206</v>
      </c>
      <c r="K54" s="154"/>
      <c r="M54" s="53">
        <f t="shared" si="2"/>
        <v>0</v>
      </c>
      <c r="N54" s="54">
        <f t="shared" si="3"/>
        <v>0</v>
      </c>
    </row>
    <row r="55" spans="1:14" ht="12.75">
      <c r="A55" s="82"/>
      <c r="B55" s="82"/>
      <c r="C55" s="84"/>
      <c r="D55" s="82"/>
      <c r="E55" s="82"/>
      <c r="F55" s="153"/>
      <c r="H55" s="84"/>
      <c r="I55" s="82"/>
      <c r="J55" s="82"/>
      <c r="K55" s="153"/>
      <c r="M55" s="53"/>
      <c r="N55" s="54"/>
    </row>
    <row r="56" spans="1:14" ht="13.5" thickBot="1">
      <c r="A56" s="82" t="s">
        <v>14</v>
      </c>
      <c r="B56" s="82"/>
      <c r="C56" s="84"/>
      <c r="D56" s="82"/>
      <c r="E56" s="94">
        <f>SUM(E51:E54)</f>
        <v>58593932.803279996</v>
      </c>
      <c r="F56" s="154"/>
      <c r="H56" s="84"/>
      <c r="I56" s="82"/>
      <c r="J56" s="94">
        <f>SUM(J51:J54)</f>
        <v>61164284.36222657</v>
      </c>
      <c r="K56" s="154"/>
      <c r="M56" s="53">
        <f t="shared" si="2"/>
        <v>2570351.5589465722</v>
      </c>
      <c r="N56" s="54">
        <f t="shared" si="3"/>
        <v>0.04386719641393807</v>
      </c>
    </row>
    <row r="57" spans="1:14" ht="13.5" thickTop="1">
      <c r="A57" s="82"/>
      <c r="B57" s="82"/>
      <c r="C57" s="82"/>
      <c r="D57" s="82"/>
      <c r="E57" s="82"/>
      <c r="F57" s="153"/>
      <c r="M57" s="53"/>
      <c r="N57" s="54"/>
    </row>
    <row r="58" spans="1:14" ht="12.75">
      <c r="A58" s="82" t="s">
        <v>15</v>
      </c>
      <c r="B58" s="82"/>
      <c r="E58" s="56">
        <f>E56/C45</f>
        <v>104.81882498323797</v>
      </c>
      <c r="J58" s="56">
        <f>J56/H45</f>
        <v>109.41693296665588</v>
      </c>
      <c r="M58" s="68">
        <f t="shared" si="2"/>
        <v>4.598107983417904</v>
      </c>
      <c r="N58" s="54">
        <f t="shared" si="3"/>
        <v>0.04386719641393812</v>
      </c>
    </row>
    <row r="59" spans="1:14" ht="12.75">
      <c r="A59" s="82"/>
      <c r="B59" s="82"/>
      <c r="E59" s="56"/>
      <c r="J59" s="56"/>
      <c r="M59" s="56"/>
      <c r="N59" s="54"/>
    </row>
    <row r="60" spans="2:14" ht="12.75" hidden="1">
      <c r="B60" s="79"/>
      <c r="C60" s="79"/>
      <c r="D60" s="79"/>
      <c r="E60" s="79"/>
      <c r="F60" s="147"/>
      <c r="G60" s="79"/>
      <c r="H60" s="79" t="str">
        <f>H4</f>
        <v>Jackson Energy Cooperative Corporation</v>
      </c>
      <c r="I60" s="79"/>
      <c r="J60" s="79"/>
      <c r="K60" s="147"/>
      <c r="L60" s="79"/>
      <c r="M60" s="79"/>
      <c r="N60" s="79"/>
    </row>
    <row r="61" spans="2:14" ht="12.75" hidden="1">
      <c r="B61" s="79"/>
      <c r="C61" s="79"/>
      <c r="D61" s="79"/>
      <c r="E61" s="79"/>
      <c r="F61" s="147"/>
      <c r="G61" s="79"/>
      <c r="H61" s="79" t="s">
        <v>18</v>
      </c>
      <c r="I61" s="79"/>
      <c r="J61" s="79"/>
      <c r="K61" s="147"/>
      <c r="L61" s="79"/>
      <c r="M61" s="79"/>
      <c r="N61" s="79"/>
    </row>
    <row r="62" spans="2:14" ht="12.75" hidden="1">
      <c r="B62" s="79"/>
      <c r="C62" s="79"/>
      <c r="D62" s="79"/>
      <c r="E62" s="79"/>
      <c r="F62" s="147"/>
      <c r="G62" s="79"/>
      <c r="H62" s="79" t="str">
        <f>H6</f>
        <v>for the 12 months ended September 30, 2006</v>
      </c>
      <c r="I62" s="79"/>
      <c r="J62" s="79"/>
      <c r="K62" s="147"/>
      <c r="L62" s="79"/>
      <c r="M62" s="79"/>
      <c r="N62" s="79"/>
    </row>
    <row r="63" spans="2:8" ht="12.75" hidden="1">
      <c r="B63" s="80"/>
      <c r="C63" s="80"/>
      <c r="D63" s="80"/>
      <c r="E63" s="80"/>
      <c r="F63" s="148"/>
      <c r="H63" s="80"/>
    </row>
    <row r="64" spans="2:14" ht="12.75">
      <c r="B64" s="79"/>
      <c r="C64" s="79"/>
      <c r="D64" s="79"/>
      <c r="E64" s="79"/>
      <c r="F64" s="147"/>
      <c r="G64" s="79"/>
      <c r="H64" s="79" t="s">
        <v>94</v>
      </c>
      <c r="I64" s="79"/>
      <c r="J64" s="79"/>
      <c r="K64" s="147"/>
      <c r="L64" s="79"/>
      <c r="M64" s="79"/>
      <c r="N64" s="79"/>
    </row>
    <row r="65" spans="2:14" ht="12.75">
      <c r="B65" s="79"/>
      <c r="C65" s="79"/>
      <c r="D65" s="79"/>
      <c r="E65" s="79"/>
      <c r="F65" s="147"/>
      <c r="G65" s="79"/>
      <c r="H65" s="79" t="s">
        <v>36</v>
      </c>
      <c r="I65" s="79"/>
      <c r="J65" s="79"/>
      <c r="K65" s="147"/>
      <c r="L65" s="79"/>
      <c r="M65" s="79"/>
      <c r="N65" s="79"/>
    </row>
    <row r="66" spans="2:14" ht="12.75">
      <c r="B66" s="79"/>
      <c r="C66" s="79"/>
      <c r="D66" s="79"/>
      <c r="E66" s="79"/>
      <c r="F66" s="147"/>
      <c r="G66" s="79"/>
      <c r="H66" s="79" t="s">
        <v>35</v>
      </c>
      <c r="I66" s="79"/>
      <c r="J66" s="79"/>
      <c r="K66" s="147"/>
      <c r="L66" s="79"/>
      <c r="M66" s="79"/>
      <c r="N66" s="79"/>
    </row>
    <row r="67" spans="1:6" ht="12.75">
      <c r="A67" s="80"/>
      <c r="B67" s="80"/>
      <c r="C67" s="80"/>
      <c r="D67" s="80"/>
      <c r="E67" s="80"/>
      <c r="F67" s="148"/>
    </row>
    <row r="68" spans="3:18" ht="12.75">
      <c r="C68" s="120" t="s">
        <v>0</v>
      </c>
      <c r="D68" s="121"/>
      <c r="E68" s="121"/>
      <c r="F68" s="149"/>
      <c r="H68" s="120" t="s">
        <v>1</v>
      </c>
      <c r="I68" s="121"/>
      <c r="J68" s="121"/>
      <c r="K68" s="149"/>
      <c r="M68" s="19" t="s">
        <v>2</v>
      </c>
      <c r="N68" s="81" t="s">
        <v>3</v>
      </c>
      <c r="P68" s="19" t="s">
        <v>60</v>
      </c>
      <c r="Q68" s="20" t="s">
        <v>89</v>
      </c>
      <c r="R68" s="20" t="s">
        <v>90</v>
      </c>
    </row>
    <row r="69" spans="1:11" ht="12.75">
      <c r="A69" s="82"/>
      <c r="B69" s="82"/>
      <c r="C69" s="122"/>
      <c r="D69" s="112"/>
      <c r="E69" s="112"/>
      <c r="F69" s="150"/>
      <c r="H69" s="122"/>
      <c r="I69" s="112"/>
      <c r="J69" s="112"/>
      <c r="K69" s="150"/>
    </row>
    <row r="70" spans="1:11" ht="12.75">
      <c r="A70" s="83"/>
      <c r="B70" s="83"/>
      <c r="C70" s="95" t="s">
        <v>4</v>
      </c>
      <c r="D70" s="95" t="s">
        <v>5</v>
      </c>
      <c r="E70" s="95" t="s">
        <v>6</v>
      </c>
      <c r="F70" s="151" t="s">
        <v>120</v>
      </c>
      <c r="H70" s="95" t="s">
        <v>4</v>
      </c>
      <c r="I70" s="95" t="s">
        <v>1</v>
      </c>
      <c r="J70" s="95" t="s">
        <v>6</v>
      </c>
      <c r="K70" s="151" t="s">
        <v>120</v>
      </c>
    </row>
    <row r="71" spans="3:11" ht="12.75">
      <c r="C71" s="96" t="s">
        <v>7</v>
      </c>
      <c r="D71" s="96" t="s">
        <v>8</v>
      </c>
      <c r="E71" s="96" t="s">
        <v>9</v>
      </c>
      <c r="F71" s="152" t="s">
        <v>121</v>
      </c>
      <c r="H71" s="96" t="s">
        <v>7</v>
      </c>
      <c r="I71" s="96" t="s">
        <v>8</v>
      </c>
      <c r="J71" s="96" t="s">
        <v>9</v>
      </c>
      <c r="K71" s="152" t="s">
        <v>122</v>
      </c>
    </row>
    <row r="72" spans="1:11" ht="12.75">
      <c r="A72" s="82"/>
      <c r="B72" s="82"/>
      <c r="C72" s="84"/>
      <c r="D72" s="82"/>
      <c r="E72" s="82"/>
      <c r="F72" s="153"/>
      <c r="H72" s="84"/>
      <c r="I72" s="82"/>
      <c r="J72" s="82"/>
      <c r="K72" s="153"/>
    </row>
    <row r="73" spans="1:14" ht="12.75">
      <c r="A73" s="82" t="s">
        <v>17</v>
      </c>
      <c r="B73" s="82"/>
      <c r="C73" s="84">
        <v>10681</v>
      </c>
      <c r="D73" s="85"/>
      <c r="E73" s="86">
        <f>C73*D73</f>
        <v>0</v>
      </c>
      <c r="F73" s="153">
        <f>E73/E77</f>
        <v>0</v>
      </c>
      <c r="H73" s="84">
        <f>C73</f>
        <v>10681</v>
      </c>
      <c r="I73" s="85">
        <f>D73</f>
        <v>0</v>
      </c>
      <c r="J73" s="86">
        <f>I73*H73</f>
        <v>0</v>
      </c>
      <c r="K73" s="153">
        <f>J73/J77</f>
        <v>0</v>
      </c>
      <c r="M73" s="53"/>
      <c r="N73" s="54"/>
    </row>
    <row r="74" spans="1:14" ht="12.75">
      <c r="A74" s="97"/>
      <c r="B74" s="97"/>
      <c r="C74" s="84"/>
      <c r="D74" s="85"/>
      <c r="E74" s="82"/>
      <c r="F74" s="153"/>
      <c r="H74" s="84"/>
      <c r="I74" s="85"/>
      <c r="J74" s="82"/>
      <c r="K74" s="153"/>
      <c r="M74" s="53"/>
      <c r="N74" s="54"/>
    </row>
    <row r="75" spans="1:18" ht="12.75">
      <c r="A75" s="82" t="s">
        <v>20</v>
      </c>
      <c r="B75" s="84">
        <f>C75</f>
        <v>9408205</v>
      </c>
      <c r="C75" s="84">
        <v>9408205</v>
      </c>
      <c r="D75" s="87">
        <v>0.04174</v>
      </c>
      <c r="E75" s="99">
        <f>C75*D75</f>
        <v>392698.4767</v>
      </c>
      <c r="F75" s="154">
        <f>E75/E77</f>
        <v>1</v>
      </c>
      <c r="H75" s="84">
        <f>C75</f>
        <v>9408205</v>
      </c>
      <c r="I75" s="89">
        <f>I47*0.6</f>
        <v>0.044127005103461944</v>
      </c>
      <c r="J75" s="99">
        <f>H75*I75</f>
        <v>415155.9100494162</v>
      </c>
      <c r="K75" s="154">
        <f>J75/J77</f>
        <v>1</v>
      </c>
      <c r="M75" s="53">
        <f aca="true" t="shared" si="4" ref="M75:M84">J75-E75</f>
        <v>22457.433349416184</v>
      </c>
      <c r="N75" s="54">
        <f aca="true" t="shared" si="5" ref="N75:N84">M75/E75</f>
        <v>0.057187472531431346</v>
      </c>
      <c r="R75" s="55">
        <f>M75</f>
        <v>22457.433349416184</v>
      </c>
    </row>
    <row r="76" spans="1:14" ht="12.75">
      <c r="A76" s="82"/>
      <c r="B76" s="82"/>
      <c r="C76" s="84"/>
      <c r="D76" s="82"/>
      <c r="E76" s="82"/>
      <c r="F76" s="153"/>
      <c r="H76" s="84"/>
      <c r="I76" s="82"/>
      <c r="J76" s="82"/>
      <c r="K76" s="153"/>
      <c r="M76" s="53"/>
      <c r="N76" s="54"/>
    </row>
    <row r="77" spans="1:14" ht="12.75">
      <c r="A77" s="82" t="s">
        <v>23</v>
      </c>
      <c r="B77" s="82"/>
      <c r="C77" s="84"/>
      <c r="D77" s="82"/>
      <c r="E77" s="86">
        <f>SUM(E73:E75)</f>
        <v>392698.4767</v>
      </c>
      <c r="F77" s="153">
        <f>SUM(F73:F75)</f>
        <v>1</v>
      </c>
      <c r="H77" s="84"/>
      <c r="I77" s="82"/>
      <c r="J77" s="85">
        <f>J75+J73</f>
        <v>415155.9100494162</v>
      </c>
      <c r="K77" s="153">
        <f>SUM(K73:K75)</f>
        <v>1</v>
      </c>
      <c r="M77" s="53">
        <f t="shared" si="4"/>
        <v>22457.433349416184</v>
      </c>
      <c r="N77" s="54">
        <f t="shared" si="5"/>
        <v>0.057187472531431346</v>
      </c>
    </row>
    <row r="78" spans="1:14" ht="12.75">
      <c r="A78" s="97"/>
      <c r="B78" s="97"/>
      <c r="C78" s="84"/>
      <c r="D78" s="87"/>
      <c r="E78" s="82"/>
      <c r="F78" s="153"/>
      <c r="H78" s="84"/>
      <c r="I78" s="87"/>
      <c r="J78" s="82"/>
      <c r="K78" s="153"/>
      <c r="M78" s="53"/>
      <c r="N78" s="54"/>
    </row>
    <row r="79" spans="1:14" ht="12.75">
      <c r="A79" s="82" t="s">
        <v>88</v>
      </c>
      <c r="B79" s="82"/>
      <c r="C79" s="84"/>
      <c r="D79" s="87"/>
      <c r="E79" s="84">
        <v>78429.29</v>
      </c>
      <c r="F79" s="153"/>
      <c r="H79" s="84"/>
      <c r="I79" s="87"/>
      <c r="J79" s="84">
        <f>E79</f>
        <v>78429.29</v>
      </c>
      <c r="K79" s="153"/>
      <c r="M79" s="53">
        <f t="shared" si="4"/>
        <v>0</v>
      </c>
      <c r="N79" s="54">
        <f t="shared" si="5"/>
        <v>0</v>
      </c>
    </row>
    <row r="80" spans="1:14" ht="12.75">
      <c r="A80" s="82" t="s">
        <v>28</v>
      </c>
      <c r="B80" s="82"/>
      <c r="C80" s="84"/>
      <c r="D80" s="87"/>
      <c r="E80" s="92">
        <v>27333.59</v>
      </c>
      <c r="F80" s="156"/>
      <c r="H80" s="84"/>
      <c r="I80" s="87"/>
      <c r="J80" s="93">
        <f>E80</f>
        <v>27333.59</v>
      </c>
      <c r="K80" s="154"/>
      <c r="M80" s="53">
        <f t="shared" si="4"/>
        <v>0</v>
      </c>
      <c r="N80" s="54">
        <f t="shared" si="5"/>
        <v>0</v>
      </c>
    </row>
    <row r="81" spans="1:14" ht="12.75">
      <c r="A81" s="82"/>
      <c r="B81" s="82"/>
      <c r="C81" s="84"/>
      <c r="D81" s="82"/>
      <c r="E81" s="82"/>
      <c r="F81" s="153"/>
      <c r="H81" s="84"/>
      <c r="I81" s="82"/>
      <c r="J81" s="82"/>
      <c r="K81" s="153"/>
      <c r="M81" s="53"/>
      <c r="N81" s="54"/>
    </row>
    <row r="82" spans="1:14" ht="13.5" thickBot="1">
      <c r="A82" s="82" t="s">
        <v>27</v>
      </c>
      <c r="B82" s="82"/>
      <c r="C82" s="84"/>
      <c r="D82" s="82"/>
      <c r="E82" s="94">
        <f>SUM(E77:E80)</f>
        <v>498461.3567</v>
      </c>
      <c r="F82" s="154"/>
      <c r="H82" s="84"/>
      <c r="I82" s="82"/>
      <c r="J82" s="94">
        <f>SUM(J77:J80)</f>
        <v>520918.7900494162</v>
      </c>
      <c r="K82" s="154"/>
      <c r="M82" s="53">
        <f t="shared" si="4"/>
        <v>22457.433349416184</v>
      </c>
      <c r="N82" s="54">
        <f t="shared" si="5"/>
        <v>0.045053509259158554</v>
      </c>
    </row>
    <row r="83" spans="1:14" ht="13.5" thickTop="1">
      <c r="A83" s="82"/>
      <c r="B83" s="82"/>
      <c r="C83" s="82"/>
      <c r="D83" s="82"/>
      <c r="E83" s="82"/>
      <c r="F83" s="153"/>
      <c r="M83" s="53"/>
      <c r="N83" s="54"/>
    </row>
    <row r="84" spans="1:14" ht="12.75">
      <c r="A84" s="82" t="s">
        <v>15</v>
      </c>
      <c r="B84" s="82"/>
      <c r="C84" s="84"/>
      <c r="D84" s="84"/>
      <c r="E84" s="100">
        <f>E82/C73</f>
        <v>46.668042009175174</v>
      </c>
      <c r="F84" s="153"/>
      <c r="G84" s="57"/>
      <c r="H84" s="57"/>
      <c r="I84" s="57"/>
      <c r="J84" s="100">
        <f>J82/H73</f>
        <v>48.770601071942345</v>
      </c>
      <c r="K84" s="153"/>
      <c r="M84" s="68">
        <f t="shared" si="4"/>
        <v>2.1025590627671704</v>
      </c>
      <c r="N84" s="54">
        <f t="shared" si="5"/>
        <v>0.04505350925915848</v>
      </c>
    </row>
    <row r="85" spans="1:14" ht="12.75">
      <c r="A85" s="82"/>
      <c r="B85" s="82"/>
      <c r="C85" s="84"/>
      <c r="D85" s="84"/>
      <c r="E85" s="101"/>
      <c r="F85" s="153"/>
      <c r="J85" s="101"/>
      <c r="K85" s="153"/>
      <c r="N85" s="54"/>
    </row>
    <row r="86" spans="1:14" ht="12.75">
      <c r="A86" s="82"/>
      <c r="B86" s="82"/>
      <c r="C86" s="84"/>
      <c r="D86" s="84"/>
      <c r="E86" s="101"/>
      <c r="F86" s="153"/>
      <c r="J86" s="101"/>
      <c r="K86" s="153"/>
      <c r="N86" s="54"/>
    </row>
    <row r="87" spans="1:14" ht="15.75">
      <c r="A87" s="82"/>
      <c r="B87" s="82"/>
      <c r="C87" s="84"/>
      <c r="D87" s="84"/>
      <c r="E87" s="101"/>
      <c r="F87" s="153"/>
      <c r="J87" s="101"/>
      <c r="K87" s="153"/>
      <c r="N87" s="113" t="s">
        <v>132</v>
      </c>
    </row>
    <row r="88" spans="1:14" ht="15.75">
      <c r="A88" s="82"/>
      <c r="B88" s="82"/>
      <c r="C88" s="84"/>
      <c r="D88" s="84"/>
      <c r="E88" s="101"/>
      <c r="F88" s="153"/>
      <c r="J88" s="101"/>
      <c r="K88" s="153"/>
      <c r="N88" s="113" t="s">
        <v>133</v>
      </c>
    </row>
    <row r="89" spans="1:14" ht="15.75">
      <c r="A89" s="82"/>
      <c r="B89" s="82"/>
      <c r="C89" s="84"/>
      <c r="D89" s="84"/>
      <c r="E89" s="101"/>
      <c r="F89" s="153"/>
      <c r="J89" s="101"/>
      <c r="K89" s="153"/>
      <c r="N89" s="113" t="s">
        <v>127</v>
      </c>
    </row>
    <row r="90" spans="2:14" ht="12.75">
      <c r="B90" s="79"/>
      <c r="C90" s="79"/>
      <c r="D90" s="79"/>
      <c r="E90" s="79"/>
      <c r="F90" s="147"/>
      <c r="G90" s="79"/>
      <c r="H90" s="79" t="str">
        <f>H4</f>
        <v>Jackson Energy Cooperative Corporation</v>
      </c>
      <c r="I90" s="79"/>
      <c r="J90" s="79"/>
      <c r="K90" s="147"/>
      <c r="L90" s="79"/>
      <c r="M90" s="79"/>
      <c r="N90" s="79"/>
    </row>
    <row r="91" spans="2:14" ht="12.75">
      <c r="B91" s="79"/>
      <c r="C91" s="79"/>
      <c r="D91" s="79"/>
      <c r="E91" s="79"/>
      <c r="F91" s="147"/>
      <c r="G91" s="79"/>
      <c r="H91" s="79" t="s">
        <v>18</v>
      </c>
      <c r="I91" s="79"/>
      <c r="J91" s="79"/>
      <c r="K91" s="147"/>
      <c r="L91" s="79"/>
      <c r="M91" s="79"/>
      <c r="N91" s="79"/>
    </row>
    <row r="92" spans="2:14" ht="12.75">
      <c r="B92" s="79"/>
      <c r="C92" s="79"/>
      <c r="D92" s="79"/>
      <c r="E92" s="79"/>
      <c r="F92" s="147"/>
      <c r="G92" s="79"/>
      <c r="H92" s="79" t="str">
        <f>H6</f>
        <v>for the 12 months ended September 30, 2006</v>
      </c>
      <c r="I92" s="79"/>
      <c r="J92" s="79"/>
      <c r="K92" s="147"/>
      <c r="L92" s="79"/>
      <c r="M92" s="79"/>
      <c r="N92" s="79"/>
    </row>
    <row r="93" spans="2:8" ht="12.75">
      <c r="B93" s="80"/>
      <c r="C93" s="80"/>
      <c r="D93" s="80"/>
      <c r="E93" s="80"/>
      <c r="F93" s="148"/>
      <c r="H93" s="80"/>
    </row>
    <row r="94" spans="2:14" ht="12.75">
      <c r="B94" s="79"/>
      <c r="C94" s="79"/>
      <c r="D94" s="79"/>
      <c r="E94" s="79"/>
      <c r="F94" s="147"/>
      <c r="G94" s="79"/>
      <c r="H94" s="79" t="s">
        <v>37</v>
      </c>
      <c r="I94" s="79"/>
      <c r="J94" s="79"/>
      <c r="K94" s="147"/>
      <c r="L94" s="79"/>
      <c r="M94" s="79"/>
      <c r="N94" s="79"/>
    </row>
    <row r="95" spans="2:14" ht="12.75">
      <c r="B95" s="79"/>
      <c r="C95" s="79"/>
      <c r="D95" s="79"/>
      <c r="E95" s="79"/>
      <c r="F95" s="147"/>
      <c r="G95" s="79"/>
      <c r="H95" s="79" t="s">
        <v>39</v>
      </c>
      <c r="I95" s="79"/>
      <c r="J95" s="79"/>
      <c r="K95" s="147"/>
      <c r="L95" s="79"/>
      <c r="M95" s="79"/>
      <c r="N95" s="79"/>
    </row>
    <row r="96" spans="2:14" ht="12.75">
      <c r="B96" s="79"/>
      <c r="C96" s="79"/>
      <c r="D96" s="79"/>
      <c r="E96" s="79"/>
      <c r="F96" s="147"/>
      <c r="G96" s="79"/>
      <c r="H96" s="79" t="s">
        <v>38</v>
      </c>
      <c r="I96" s="79"/>
      <c r="J96" s="79"/>
      <c r="K96" s="147"/>
      <c r="L96" s="79"/>
      <c r="M96" s="79"/>
      <c r="N96" s="79"/>
    </row>
    <row r="97" spans="1:6" ht="12.75">
      <c r="A97" s="80"/>
      <c r="B97" s="80"/>
      <c r="C97" s="80"/>
      <c r="D97" s="80"/>
      <c r="E97" s="80"/>
      <c r="F97" s="148"/>
    </row>
    <row r="98" spans="3:18" ht="12.75">
      <c r="C98" s="120" t="s">
        <v>0</v>
      </c>
      <c r="D98" s="121"/>
      <c r="E98" s="121"/>
      <c r="F98" s="149"/>
      <c r="H98" s="120" t="s">
        <v>1</v>
      </c>
      <c r="I98" s="121"/>
      <c r="J98" s="121"/>
      <c r="K98" s="149"/>
      <c r="M98" s="19" t="s">
        <v>2</v>
      </c>
      <c r="N98" s="81" t="s">
        <v>3</v>
      </c>
      <c r="P98" s="19" t="s">
        <v>60</v>
      </c>
      <c r="Q98" s="20" t="s">
        <v>89</v>
      </c>
      <c r="R98" s="20" t="s">
        <v>90</v>
      </c>
    </row>
    <row r="99" spans="1:11" ht="12.75">
      <c r="A99" s="82"/>
      <c r="B99" s="82"/>
      <c r="C99" s="122"/>
      <c r="D99" s="112"/>
      <c r="E99" s="112"/>
      <c r="F99" s="150"/>
      <c r="H99" s="122"/>
      <c r="I99" s="112"/>
      <c r="J99" s="112"/>
      <c r="K99" s="150"/>
    </row>
    <row r="100" spans="1:11" ht="12.75">
      <c r="A100" s="83"/>
      <c r="B100" s="83"/>
      <c r="C100" s="95" t="s">
        <v>4</v>
      </c>
      <c r="D100" s="95" t="s">
        <v>5</v>
      </c>
      <c r="E100" s="95" t="s">
        <v>6</v>
      </c>
      <c r="F100" s="151" t="s">
        <v>120</v>
      </c>
      <c r="H100" s="95" t="s">
        <v>4</v>
      </c>
      <c r="I100" s="95" t="s">
        <v>1</v>
      </c>
      <c r="J100" s="95" t="s">
        <v>6</v>
      </c>
      <c r="K100" s="151" t="s">
        <v>120</v>
      </c>
    </row>
    <row r="101" spans="3:11" ht="12.75">
      <c r="C101" s="96" t="s">
        <v>7</v>
      </c>
      <c r="D101" s="96" t="s">
        <v>8</v>
      </c>
      <c r="E101" s="96" t="s">
        <v>9</v>
      </c>
      <c r="F101" s="152" t="s">
        <v>121</v>
      </c>
      <c r="H101" s="96" t="s">
        <v>7</v>
      </c>
      <c r="I101" s="96" t="s">
        <v>8</v>
      </c>
      <c r="J101" s="96" t="s">
        <v>9</v>
      </c>
      <c r="K101" s="152" t="s">
        <v>122</v>
      </c>
    </row>
    <row r="102" spans="1:11" ht="12.75">
      <c r="A102" s="82"/>
      <c r="B102" s="82"/>
      <c r="C102" s="84"/>
      <c r="D102" s="82"/>
      <c r="E102" s="82"/>
      <c r="F102" s="153"/>
      <c r="H102" s="84"/>
      <c r="I102" s="82"/>
      <c r="J102" s="82"/>
      <c r="K102" s="153"/>
    </row>
    <row r="103" spans="1:14" ht="12.75">
      <c r="A103" s="82" t="s">
        <v>17</v>
      </c>
      <c r="B103" s="82"/>
      <c r="C103" s="91">
        <v>35555</v>
      </c>
      <c r="D103" s="102">
        <v>10</v>
      </c>
      <c r="E103" s="86">
        <f>D103*C103</f>
        <v>355550</v>
      </c>
      <c r="F103" s="153">
        <f>E103/E108</f>
        <v>0.10869574914686955</v>
      </c>
      <c r="H103" s="84">
        <f>C103</f>
        <v>35555</v>
      </c>
      <c r="I103" s="85">
        <f>D103</f>
        <v>10</v>
      </c>
      <c r="J103" s="86">
        <f>E103</f>
        <v>355550</v>
      </c>
      <c r="K103" s="153">
        <f>J103/J108</f>
        <v>0.10338540951049305</v>
      </c>
      <c r="M103" s="53">
        <f aca="true" t="shared" si="6" ref="M103:M115">J103-E103</f>
        <v>0</v>
      </c>
      <c r="N103" s="54">
        <f aca="true" t="shared" si="7" ref="N103:N115">M103/E103</f>
        <v>0</v>
      </c>
    </row>
    <row r="104" spans="1:14" ht="12.75">
      <c r="A104" s="82"/>
      <c r="B104" s="82"/>
      <c r="C104" s="84"/>
      <c r="D104" s="85"/>
      <c r="E104" s="82"/>
      <c r="F104" s="153"/>
      <c r="H104" s="84"/>
      <c r="I104" s="85"/>
      <c r="J104" s="82"/>
      <c r="K104" s="153"/>
      <c r="M104" s="53"/>
      <c r="N104" s="54"/>
    </row>
    <row r="105" spans="1:18" ht="12.75">
      <c r="A105" s="82" t="s">
        <v>10</v>
      </c>
      <c r="B105" s="84">
        <f>C105</f>
        <v>42162069.15</v>
      </c>
      <c r="C105" s="84">
        <v>42162069.15</v>
      </c>
      <c r="D105" s="103">
        <v>0.06915</v>
      </c>
      <c r="E105" s="84">
        <f>C105*D105</f>
        <v>2915507.0817225</v>
      </c>
      <c r="F105" s="153">
        <f>E105/E108</f>
        <v>0.8913042508531305</v>
      </c>
      <c r="H105" s="84">
        <f>C105</f>
        <v>42162069.15</v>
      </c>
      <c r="I105" s="89">
        <f>D105+$S$418+(15305.62/($B$47+($B$75*0.6)+$B$105+($B$134*0.6)))</f>
        <v>0.07313500850576991</v>
      </c>
      <c r="J105" s="84">
        <f>I105*H105</f>
        <v>3083523.285906109</v>
      </c>
      <c r="K105" s="153">
        <f>J105/J108</f>
        <v>0.896614590489507</v>
      </c>
      <c r="M105" s="53">
        <f t="shared" si="6"/>
        <v>168016.20418360922</v>
      </c>
      <c r="N105" s="54">
        <f t="shared" si="7"/>
        <v>0.05762846718394668</v>
      </c>
      <c r="R105" s="55">
        <f>M105</f>
        <v>168016.20418360922</v>
      </c>
    </row>
    <row r="106" spans="1:14" ht="12.75">
      <c r="A106" s="82"/>
      <c r="B106" s="82"/>
      <c r="C106" s="84"/>
      <c r="D106" s="82"/>
      <c r="E106" s="88"/>
      <c r="F106" s="154"/>
      <c r="G106" s="51"/>
      <c r="H106" s="88"/>
      <c r="I106" s="104"/>
      <c r="J106" s="88"/>
      <c r="K106" s="154"/>
      <c r="M106" s="53"/>
      <c r="N106" s="54"/>
    </row>
    <row r="107" spans="5:14" ht="12.75">
      <c r="E107" s="51"/>
      <c r="F107" s="157"/>
      <c r="G107" s="51"/>
      <c r="H107" s="51"/>
      <c r="I107" s="51"/>
      <c r="J107" s="51"/>
      <c r="K107" s="157"/>
      <c r="M107" s="53"/>
      <c r="N107" s="54"/>
    </row>
    <row r="108" spans="1:14" ht="12.75">
      <c r="A108" s="82" t="s">
        <v>11</v>
      </c>
      <c r="B108" s="82"/>
      <c r="C108" s="84"/>
      <c r="D108" s="82"/>
      <c r="E108" s="90">
        <f>SUM(E103:E105)</f>
        <v>3271057.0817225</v>
      </c>
      <c r="F108" s="154">
        <f>SUM(F103:F106)</f>
        <v>1</v>
      </c>
      <c r="H108" s="84"/>
      <c r="I108" s="82"/>
      <c r="J108" s="90">
        <f>SUM(J103:J105)</f>
        <v>3439073.285906109</v>
      </c>
      <c r="K108" s="154">
        <f>SUM(K103:K106)</f>
        <v>1</v>
      </c>
      <c r="M108" s="58">
        <f t="shared" si="6"/>
        <v>168016.20418360922</v>
      </c>
      <c r="N108" s="59">
        <f t="shared" si="7"/>
        <v>0.051364497771201806</v>
      </c>
    </row>
    <row r="109" spans="1:14" ht="12.75">
      <c r="A109" s="82"/>
      <c r="B109" s="82"/>
      <c r="C109" s="84"/>
      <c r="D109" s="87"/>
      <c r="E109" s="82"/>
      <c r="F109" s="153"/>
      <c r="H109" s="84"/>
      <c r="I109" s="87"/>
      <c r="J109" s="82"/>
      <c r="K109" s="153"/>
      <c r="M109" s="53"/>
      <c r="N109" s="54"/>
    </row>
    <row r="110" spans="1:14" ht="12.75">
      <c r="A110" s="82" t="s">
        <v>12</v>
      </c>
      <c r="B110" s="82"/>
      <c r="C110" s="84"/>
      <c r="D110" s="87"/>
      <c r="E110" s="84">
        <v>362975.32</v>
      </c>
      <c r="F110" s="153"/>
      <c r="H110" s="84"/>
      <c r="I110" s="87"/>
      <c r="J110" s="84">
        <f>E110</f>
        <v>362975.32</v>
      </c>
      <c r="K110" s="153"/>
      <c r="M110" s="53">
        <f t="shared" si="6"/>
        <v>0</v>
      </c>
      <c r="N110" s="54">
        <f t="shared" si="7"/>
        <v>0</v>
      </c>
    </row>
    <row r="111" spans="1:14" ht="12.75">
      <c r="A111" s="82" t="s">
        <v>13</v>
      </c>
      <c r="B111" s="82"/>
      <c r="C111" s="84"/>
      <c r="D111" s="87"/>
      <c r="E111" s="92">
        <v>246440.04</v>
      </c>
      <c r="F111" s="156"/>
      <c r="H111" s="84"/>
      <c r="I111" s="87"/>
      <c r="J111" s="93">
        <f>E111</f>
        <v>246440.04</v>
      </c>
      <c r="K111" s="154"/>
      <c r="M111" s="60">
        <f t="shared" si="6"/>
        <v>0</v>
      </c>
      <c r="N111" s="61">
        <f t="shared" si="7"/>
        <v>0</v>
      </c>
    </row>
    <row r="112" spans="1:14" ht="12.75">
      <c r="A112" s="82"/>
      <c r="B112" s="82"/>
      <c r="C112" s="84"/>
      <c r="D112" s="82"/>
      <c r="E112" s="82"/>
      <c r="F112" s="153"/>
      <c r="H112" s="84"/>
      <c r="I112" s="82"/>
      <c r="J112" s="82"/>
      <c r="K112" s="153"/>
      <c r="M112" s="53"/>
      <c r="N112" s="54"/>
    </row>
    <row r="113" spans="1:14" ht="13.5" thickBot="1">
      <c r="A113" s="82" t="s">
        <v>14</v>
      </c>
      <c r="B113" s="82"/>
      <c r="C113" s="84"/>
      <c r="D113" s="82"/>
      <c r="E113" s="94">
        <f>SUM(E108:E111)</f>
        <v>3880472.4417224997</v>
      </c>
      <c r="F113" s="154"/>
      <c r="H113" s="84"/>
      <c r="I113" s="82"/>
      <c r="J113" s="94">
        <f>SUM(J108:J111)</f>
        <v>4048488.645906109</v>
      </c>
      <c r="K113" s="154"/>
      <c r="M113" s="62">
        <f t="shared" si="6"/>
        <v>168016.20418360922</v>
      </c>
      <c r="N113" s="63">
        <f t="shared" si="7"/>
        <v>0.04329787331488654</v>
      </c>
    </row>
    <row r="114" spans="1:14" ht="13.5" thickTop="1">
      <c r="A114" s="82"/>
      <c r="B114" s="82"/>
      <c r="C114" s="82"/>
      <c r="D114" s="82"/>
      <c r="E114" s="82"/>
      <c r="F114" s="153"/>
      <c r="M114" s="53"/>
      <c r="N114" s="54"/>
    </row>
    <row r="115" spans="1:14" ht="12.75">
      <c r="A115" s="82" t="s">
        <v>15</v>
      </c>
      <c r="B115" s="82"/>
      <c r="C115" s="84"/>
      <c r="D115" s="84"/>
      <c r="E115" s="100">
        <f>E113/C103</f>
        <v>109.1399927358318</v>
      </c>
      <c r="F115" s="153"/>
      <c r="J115" s="100">
        <f>J113/H103</f>
        <v>113.86552231489549</v>
      </c>
      <c r="K115" s="153"/>
      <c r="M115" s="68">
        <f t="shared" si="6"/>
        <v>4.725529579063689</v>
      </c>
      <c r="N115" s="54">
        <f t="shared" si="7"/>
        <v>0.043297873314886604</v>
      </c>
    </row>
    <row r="116" spans="1:14" ht="12.75">
      <c r="A116" s="82"/>
      <c r="B116" s="82"/>
      <c r="C116" s="84"/>
      <c r="D116" s="84"/>
      <c r="E116" s="100"/>
      <c r="F116" s="153"/>
      <c r="J116" s="100"/>
      <c r="K116" s="153"/>
      <c r="M116" s="64"/>
      <c r="N116" s="54"/>
    </row>
    <row r="117" spans="2:14" ht="12.75" hidden="1">
      <c r="B117" s="79"/>
      <c r="C117" s="79"/>
      <c r="D117" s="79"/>
      <c r="E117" s="79"/>
      <c r="F117" s="147"/>
      <c r="G117" s="79"/>
      <c r="H117" s="79" t="str">
        <f>H4</f>
        <v>Jackson Energy Cooperative Corporation</v>
      </c>
      <c r="I117" s="79"/>
      <c r="J117" s="79"/>
      <c r="K117" s="147"/>
      <c r="L117" s="79"/>
      <c r="M117" s="79"/>
      <c r="N117" s="79"/>
    </row>
    <row r="118" spans="2:14" ht="12.75" hidden="1">
      <c r="B118" s="79"/>
      <c r="C118" s="79"/>
      <c r="D118" s="79"/>
      <c r="E118" s="79"/>
      <c r="F118" s="147"/>
      <c r="G118" s="79"/>
      <c r="H118" s="79" t="str">
        <f>H5</f>
        <v>Billing Analysis</v>
      </c>
      <c r="I118" s="79"/>
      <c r="J118" s="79"/>
      <c r="K118" s="147"/>
      <c r="L118" s="79"/>
      <c r="M118" s="79"/>
      <c r="N118" s="79"/>
    </row>
    <row r="119" spans="2:14" ht="12.75" hidden="1">
      <c r="B119" s="79"/>
      <c r="C119" s="79"/>
      <c r="D119" s="79"/>
      <c r="E119" s="79"/>
      <c r="F119" s="147"/>
      <c r="G119" s="79"/>
      <c r="H119" s="79" t="str">
        <f>H6</f>
        <v>for the 12 months ended September 30, 2006</v>
      </c>
      <c r="I119" s="79"/>
      <c r="J119" s="79"/>
      <c r="K119" s="147"/>
      <c r="L119" s="79"/>
      <c r="M119" s="79"/>
      <c r="N119" s="79"/>
    </row>
    <row r="120" spans="2:8" ht="12.75" hidden="1">
      <c r="B120" s="80"/>
      <c r="C120" s="80"/>
      <c r="D120" s="80"/>
      <c r="E120" s="80"/>
      <c r="F120" s="148"/>
      <c r="H120" s="80"/>
    </row>
    <row r="121" spans="2:14" ht="12.75">
      <c r="B121" s="79"/>
      <c r="C121" s="79"/>
      <c r="D121" s="79"/>
      <c r="E121" s="79"/>
      <c r="F121" s="147"/>
      <c r="G121" s="79"/>
      <c r="H121" s="79" t="s">
        <v>95</v>
      </c>
      <c r="I121" s="79"/>
      <c r="J121" s="79"/>
      <c r="K121" s="147"/>
      <c r="L121" s="79"/>
      <c r="M121" s="79"/>
      <c r="N121" s="79"/>
    </row>
    <row r="122" spans="2:14" ht="12.75">
      <c r="B122" s="79"/>
      <c r="C122" s="79"/>
      <c r="D122" s="79"/>
      <c r="E122" s="79"/>
      <c r="F122" s="147"/>
      <c r="G122" s="79"/>
      <c r="H122" s="79" t="s">
        <v>40</v>
      </c>
      <c r="I122" s="79"/>
      <c r="J122" s="79"/>
      <c r="K122" s="147"/>
      <c r="L122" s="79"/>
      <c r="M122" s="79"/>
      <c r="N122" s="79"/>
    </row>
    <row r="123" spans="2:14" ht="12.75">
      <c r="B123" s="79"/>
      <c r="C123" s="79"/>
      <c r="D123" s="79"/>
      <c r="E123" s="79"/>
      <c r="F123" s="147"/>
      <c r="G123" s="79"/>
      <c r="H123" s="79" t="s">
        <v>41</v>
      </c>
      <c r="I123" s="79"/>
      <c r="J123" s="79"/>
      <c r="K123" s="147"/>
      <c r="L123" s="79"/>
      <c r="M123" s="79"/>
      <c r="N123" s="79"/>
    </row>
    <row r="125" spans="3:18" ht="12.75">
      <c r="C125" s="120" t="s">
        <v>0</v>
      </c>
      <c r="D125" s="121"/>
      <c r="E125" s="121"/>
      <c r="F125" s="149"/>
      <c r="H125" s="120" t="s">
        <v>1</v>
      </c>
      <c r="I125" s="121"/>
      <c r="J125" s="121"/>
      <c r="K125" s="149"/>
      <c r="M125" s="19" t="s">
        <v>2</v>
      </c>
      <c r="N125" s="81" t="s">
        <v>3</v>
      </c>
      <c r="P125" s="19" t="s">
        <v>60</v>
      </c>
      <c r="Q125" s="20" t="s">
        <v>89</v>
      </c>
      <c r="R125" s="20" t="s">
        <v>90</v>
      </c>
    </row>
    <row r="126" spans="1:11" ht="12.75">
      <c r="A126" s="82"/>
      <c r="B126" s="82"/>
      <c r="C126" s="122"/>
      <c r="D126" s="112"/>
      <c r="E126" s="112"/>
      <c r="F126" s="150"/>
      <c r="H126" s="122"/>
      <c r="I126" s="112"/>
      <c r="J126" s="112"/>
      <c r="K126" s="150"/>
    </row>
    <row r="127" spans="1:11" ht="12.75">
      <c r="A127" s="82"/>
      <c r="B127" s="82"/>
      <c r="C127" s="95" t="s">
        <v>4</v>
      </c>
      <c r="D127" s="95" t="s">
        <v>5</v>
      </c>
      <c r="E127" s="95" t="s">
        <v>6</v>
      </c>
      <c r="F127" s="151" t="s">
        <v>120</v>
      </c>
      <c r="H127" s="95" t="s">
        <v>4</v>
      </c>
      <c r="I127" s="95" t="s">
        <v>1</v>
      </c>
      <c r="J127" s="95" t="s">
        <v>6</v>
      </c>
      <c r="K127" s="151" t="s">
        <v>120</v>
      </c>
    </row>
    <row r="128" spans="1:11" ht="12.75">
      <c r="A128" s="83"/>
      <c r="B128" s="83"/>
      <c r="C128" s="96" t="s">
        <v>7</v>
      </c>
      <c r="D128" s="96" t="s">
        <v>8</v>
      </c>
      <c r="E128" s="96" t="s">
        <v>9</v>
      </c>
      <c r="F128" s="152" t="s">
        <v>121</v>
      </c>
      <c r="H128" s="96" t="s">
        <v>7</v>
      </c>
      <c r="I128" s="96" t="s">
        <v>8</v>
      </c>
      <c r="J128" s="96" t="s">
        <v>9</v>
      </c>
      <c r="K128" s="152" t="s">
        <v>122</v>
      </c>
    </row>
    <row r="130" spans="1:11" ht="12.75">
      <c r="A130" s="82"/>
      <c r="B130" s="82"/>
      <c r="C130" s="84"/>
      <c r="D130" s="82"/>
      <c r="E130" s="82"/>
      <c r="F130" s="153"/>
      <c r="H130" s="84"/>
      <c r="I130" s="82"/>
      <c r="J130" s="82"/>
      <c r="K130" s="153"/>
    </row>
    <row r="131" spans="1:14" ht="12.75">
      <c r="A131" s="82" t="s">
        <v>17</v>
      </c>
      <c r="B131" s="82"/>
      <c r="C131" s="84">
        <v>157</v>
      </c>
      <c r="D131" s="85"/>
      <c r="E131" s="86">
        <f>C131*D131</f>
        <v>0</v>
      </c>
      <c r="F131" s="153">
        <f>E131/E137</f>
        <v>0</v>
      </c>
      <c r="H131" s="84">
        <f>C131</f>
        <v>157</v>
      </c>
      <c r="I131" s="85">
        <f>D131</f>
        <v>0</v>
      </c>
      <c r="J131" s="86">
        <f>H131*I131</f>
        <v>0</v>
      </c>
      <c r="K131" s="153">
        <f>J131/J137</f>
        <v>0</v>
      </c>
      <c r="M131" s="53"/>
      <c r="N131" s="54"/>
    </row>
    <row r="132" spans="1:14" s="108" customFormat="1" ht="12.75">
      <c r="A132" s="97"/>
      <c r="B132" s="97"/>
      <c r="C132" s="105"/>
      <c r="D132" s="106"/>
      <c r="E132" s="107"/>
      <c r="F132" s="158"/>
      <c r="H132" s="105"/>
      <c r="I132" s="106"/>
      <c r="J132" s="107"/>
      <c r="K132" s="158"/>
      <c r="M132" s="53"/>
      <c r="N132" s="54"/>
    </row>
    <row r="133" spans="1:14" ht="12.75">
      <c r="A133" s="82"/>
      <c r="B133" s="82"/>
      <c r="C133" s="84"/>
      <c r="D133" s="85"/>
      <c r="E133" s="86"/>
      <c r="F133" s="153"/>
      <c r="H133" s="84"/>
      <c r="I133" s="85"/>
      <c r="J133" s="86"/>
      <c r="K133" s="153"/>
      <c r="M133" s="53"/>
      <c r="N133" s="54"/>
    </row>
    <row r="134" spans="1:18" ht="12.75">
      <c r="A134" s="82" t="s">
        <v>10</v>
      </c>
      <c r="B134" s="84">
        <f>C134</f>
        <v>204247</v>
      </c>
      <c r="C134" s="84">
        <v>204247</v>
      </c>
      <c r="D134" s="87">
        <v>0.04164</v>
      </c>
      <c r="E134" s="84">
        <f>C134*D134</f>
        <v>8504.845080000001</v>
      </c>
      <c r="F134" s="153">
        <f>E134/E137</f>
        <v>1</v>
      </c>
      <c r="H134" s="84">
        <f>C134</f>
        <v>204247</v>
      </c>
      <c r="I134" s="89">
        <f>I105*0.6</f>
        <v>0.04388100510346195</v>
      </c>
      <c r="J134" s="84">
        <f>I134*H134</f>
        <v>8962.563649366792</v>
      </c>
      <c r="K134" s="153">
        <f>J134/J137</f>
        <v>1</v>
      </c>
      <c r="M134" s="53">
        <f aca="true" t="shared" si="8" ref="M134:M144">J134-E134</f>
        <v>457.7185693667907</v>
      </c>
      <c r="N134" s="54">
        <f aca="true" t="shared" si="9" ref="N134:N144">M134/E134</f>
        <v>0.05381856636556049</v>
      </c>
      <c r="R134" s="55">
        <f>M134</f>
        <v>457.7185693667907</v>
      </c>
    </row>
    <row r="135" spans="1:14" ht="12.75">
      <c r="A135" s="82"/>
      <c r="B135" s="82"/>
      <c r="C135" s="84"/>
      <c r="D135" s="82"/>
      <c r="E135" s="88"/>
      <c r="F135" s="154"/>
      <c r="G135" s="51"/>
      <c r="H135" s="88"/>
      <c r="I135" s="104"/>
      <c r="J135" s="88"/>
      <c r="K135" s="154"/>
      <c r="M135" s="53"/>
      <c r="N135" s="54"/>
    </row>
    <row r="136" spans="5:14" ht="12.75">
      <c r="E136" s="51"/>
      <c r="F136" s="157"/>
      <c r="G136" s="51"/>
      <c r="H136" s="51"/>
      <c r="I136" s="51"/>
      <c r="J136" s="51"/>
      <c r="K136" s="157"/>
      <c r="M136" s="53"/>
      <c r="N136" s="54"/>
    </row>
    <row r="137" spans="1:14" ht="12.75">
      <c r="A137" s="82" t="s">
        <v>11</v>
      </c>
      <c r="B137" s="82"/>
      <c r="C137" s="84"/>
      <c r="D137" s="82"/>
      <c r="E137" s="90">
        <f>SUM(E131:E134)</f>
        <v>8504.845080000001</v>
      </c>
      <c r="F137" s="154">
        <f>SUM(F131:F136)</f>
        <v>1</v>
      </c>
      <c r="H137" s="84"/>
      <c r="I137" s="82"/>
      <c r="J137" s="90">
        <f>SUM(J131:J134)</f>
        <v>8962.563649366792</v>
      </c>
      <c r="K137" s="154">
        <f>SUM(K131:K136)</f>
        <v>1</v>
      </c>
      <c r="M137" s="58">
        <f t="shared" si="8"/>
        <v>457.7185693667907</v>
      </c>
      <c r="N137" s="59">
        <f t="shared" si="9"/>
        <v>0.05381856636556049</v>
      </c>
    </row>
    <row r="138" spans="1:14" ht="12.75">
      <c r="A138" s="82"/>
      <c r="B138" s="82"/>
      <c r="C138" s="84"/>
      <c r="D138" s="87"/>
      <c r="E138" s="82"/>
      <c r="F138" s="153"/>
      <c r="H138" s="84"/>
      <c r="I138" s="87"/>
      <c r="J138" s="82"/>
      <c r="K138" s="153"/>
      <c r="M138" s="53"/>
      <c r="N138" s="54"/>
    </row>
    <row r="139" spans="1:14" ht="12.75">
      <c r="A139" s="82" t="s">
        <v>12</v>
      </c>
      <c r="B139" s="82"/>
      <c r="C139" s="84"/>
      <c r="D139" s="87"/>
      <c r="E139" s="84">
        <v>1847.13</v>
      </c>
      <c r="F139" s="153"/>
      <c r="H139" s="84"/>
      <c r="I139" s="87"/>
      <c r="J139" s="84">
        <f>E139</f>
        <v>1847.13</v>
      </c>
      <c r="K139" s="153"/>
      <c r="M139" s="53">
        <f t="shared" si="8"/>
        <v>0</v>
      </c>
      <c r="N139" s="54">
        <f t="shared" si="9"/>
        <v>0</v>
      </c>
    </row>
    <row r="140" spans="1:14" ht="12.75">
      <c r="A140" s="82" t="s">
        <v>13</v>
      </c>
      <c r="B140" s="82"/>
      <c r="C140" s="84"/>
      <c r="D140" s="87"/>
      <c r="E140" s="92">
        <v>703.98</v>
      </c>
      <c r="F140" s="156"/>
      <c r="H140" s="84"/>
      <c r="I140" s="87"/>
      <c r="J140" s="93">
        <f>E140</f>
        <v>703.98</v>
      </c>
      <c r="K140" s="154"/>
      <c r="M140" s="60">
        <f t="shared" si="8"/>
        <v>0</v>
      </c>
      <c r="N140" s="61">
        <f t="shared" si="9"/>
        <v>0</v>
      </c>
    </row>
    <row r="141" spans="1:14" ht="12.75">
      <c r="A141" s="82"/>
      <c r="B141" s="82"/>
      <c r="C141" s="84"/>
      <c r="D141" s="82"/>
      <c r="E141" s="82"/>
      <c r="F141" s="153"/>
      <c r="H141" s="84"/>
      <c r="I141" s="82"/>
      <c r="J141" s="82"/>
      <c r="K141" s="153"/>
      <c r="M141" s="53"/>
      <c r="N141" s="54"/>
    </row>
    <row r="142" spans="1:14" ht="13.5" thickBot="1">
      <c r="A142" s="82" t="s">
        <v>14</v>
      </c>
      <c r="B142" s="82"/>
      <c r="C142" s="84"/>
      <c r="D142" s="82"/>
      <c r="E142" s="94">
        <f>SUM(E137:E140)</f>
        <v>11055.95508</v>
      </c>
      <c r="F142" s="154"/>
      <c r="H142" s="84"/>
      <c r="I142" s="82"/>
      <c r="J142" s="94">
        <f>SUM(J137:J140)</f>
        <v>11513.673649366792</v>
      </c>
      <c r="K142" s="154"/>
      <c r="M142" s="62">
        <f t="shared" si="8"/>
        <v>457.7185693667925</v>
      </c>
      <c r="N142" s="63">
        <f t="shared" si="9"/>
        <v>0.04140018352596206</v>
      </c>
    </row>
    <row r="143" spans="1:14" ht="13.5" thickTop="1">
      <c r="A143" s="82"/>
      <c r="B143" s="82"/>
      <c r="C143" s="82"/>
      <c r="D143" s="82"/>
      <c r="E143" s="82"/>
      <c r="F143" s="153"/>
      <c r="M143" s="53"/>
      <c r="N143" s="54"/>
    </row>
    <row r="144" spans="1:14" ht="12.75">
      <c r="A144" s="82" t="s">
        <v>15</v>
      </c>
      <c r="B144" s="82"/>
      <c r="C144" s="84"/>
      <c r="D144" s="84"/>
      <c r="E144" s="100">
        <f>E142/C131</f>
        <v>70.42009605095541</v>
      </c>
      <c r="F144" s="153"/>
      <c r="G144" s="57"/>
      <c r="H144" s="57"/>
      <c r="I144" s="57"/>
      <c r="J144" s="100">
        <f>J142/H131</f>
        <v>73.33550095138084</v>
      </c>
      <c r="K144" s="153"/>
      <c r="L144" s="57"/>
      <c r="M144" s="68">
        <f t="shared" si="8"/>
        <v>2.915404900425429</v>
      </c>
      <c r="N144" s="54">
        <f t="shared" si="9"/>
        <v>0.041400183525962045</v>
      </c>
    </row>
    <row r="145" spans="1:14" ht="12.75">
      <c r="A145" s="82"/>
      <c r="B145" s="82"/>
      <c r="C145" s="84"/>
      <c r="D145" s="84"/>
      <c r="E145" s="101"/>
      <c r="F145" s="153"/>
      <c r="J145" s="65"/>
      <c r="N145" s="54"/>
    </row>
    <row r="146" spans="2:14" ht="12.75" hidden="1">
      <c r="B146" s="27"/>
      <c r="C146" s="27"/>
      <c r="D146" s="27"/>
      <c r="E146" s="27"/>
      <c r="F146" s="159"/>
      <c r="G146" s="27"/>
      <c r="H146" s="27" t="str">
        <f>H117</f>
        <v>Jackson Energy Cooperative Corporation</v>
      </c>
      <c r="I146" s="27"/>
      <c r="J146" s="27"/>
      <c r="K146" s="159"/>
      <c r="L146" s="27"/>
      <c r="M146" s="27"/>
      <c r="N146" s="27"/>
    </row>
    <row r="147" spans="2:14" ht="12.75" hidden="1">
      <c r="B147" s="27"/>
      <c r="C147" s="27"/>
      <c r="D147" s="27"/>
      <c r="E147" s="27"/>
      <c r="F147" s="159"/>
      <c r="G147" s="27"/>
      <c r="H147" s="27" t="str">
        <f>H118</f>
        <v>Billing Analysis</v>
      </c>
      <c r="I147" s="27"/>
      <c r="J147" s="27"/>
      <c r="K147" s="159"/>
      <c r="L147" s="27"/>
      <c r="M147" s="27"/>
      <c r="N147" s="27"/>
    </row>
    <row r="148" spans="2:14" ht="12.75" hidden="1">
      <c r="B148" s="27"/>
      <c r="C148" s="27"/>
      <c r="D148" s="27"/>
      <c r="E148" s="27"/>
      <c r="F148" s="159"/>
      <c r="G148" s="27"/>
      <c r="H148" s="27" t="str">
        <f>H119</f>
        <v>for the 12 months ended September 30, 2006</v>
      </c>
      <c r="I148" s="27"/>
      <c r="J148" s="27"/>
      <c r="K148" s="159"/>
      <c r="L148" s="27"/>
      <c r="M148" s="27"/>
      <c r="N148" s="27"/>
    </row>
    <row r="149" ht="12.75" hidden="1"/>
    <row r="150" spans="2:14" ht="12.75">
      <c r="B150" s="79"/>
      <c r="C150" s="79"/>
      <c r="D150" s="79"/>
      <c r="E150" s="79"/>
      <c r="F150" s="147"/>
      <c r="G150" s="79"/>
      <c r="H150" s="79" t="s">
        <v>42</v>
      </c>
      <c r="I150" s="79"/>
      <c r="J150" s="79"/>
      <c r="K150" s="147"/>
      <c r="L150" s="79"/>
      <c r="M150" s="79"/>
      <c r="N150" s="79"/>
    </row>
    <row r="151" spans="2:14" ht="12.75">
      <c r="B151" s="79"/>
      <c r="C151" s="79"/>
      <c r="D151" s="79"/>
      <c r="E151" s="79"/>
      <c r="F151" s="147"/>
      <c r="G151" s="79"/>
      <c r="H151" s="79" t="s">
        <v>43</v>
      </c>
      <c r="I151" s="79"/>
      <c r="J151" s="79"/>
      <c r="K151" s="147"/>
      <c r="L151" s="79"/>
      <c r="M151" s="79"/>
      <c r="N151" s="79"/>
    </row>
    <row r="152" spans="2:14" ht="12.75">
      <c r="B152" s="79"/>
      <c r="C152" s="79"/>
      <c r="D152" s="79"/>
      <c r="E152" s="79"/>
      <c r="F152" s="147"/>
      <c r="G152" s="79"/>
      <c r="H152" s="79" t="s">
        <v>44</v>
      </c>
      <c r="I152" s="79"/>
      <c r="J152" s="79"/>
      <c r="K152" s="147"/>
      <c r="L152" s="79"/>
      <c r="M152" s="79"/>
      <c r="N152" s="79"/>
    </row>
    <row r="153" spans="1:6" ht="12.75">
      <c r="A153" s="80"/>
      <c r="B153" s="80"/>
      <c r="C153" s="80"/>
      <c r="D153" s="80"/>
      <c r="E153" s="80"/>
      <c r="F153" s="148"/>
    </row>
    <row r="154" spans="3:18" ht="12.75">
      <c r="C154" s="120" t="s">
        <v>0</v>
      </c>
      <c r="D154" s="121"/>
      <c r="E154" s="121"/>
      <c r="F154" s="149"/>
      <c r="H154" s="120" t="s">
        <v>1</v>
      </c>
      <c r="I154" s="121"/>
      <c r="J154" s="121"/>
      <c r="K154" s="149"/>
      <c r="M154" s="19" t="s">
        <v>2</v>
      </c>
      <c r="N154" s="81" t="s">
        <v>3</v>
      </c>
      <c r="P154" s="19" t="s">
        <v>60</v>
      </c>
      <c r="Q154" s="20" t="s">
        <v>89</v>
      </c>
      <c r="R154" s="20" t="s">
        <v>90</v>
      </c>
    </row>
    <row r="155" spans="1:11" ht="12.75">
      <c r="A155" s="82"/>
      <c r="B155" s="82"/>
      <c r="C155" s="122"/>
      <c r="D155" s="112"/>
      <c r="E155" s="112"/>
      <c r="F155" s="150"/>
      <c r="H155" s="122"/>
      <c r="I155" s="112"/>
      <c r="J155" s="112"/>
      <c r="K155" s="150"/>
    </row>
    <row r="156" spans="1:11" ht="12.75">
      <c r="A156" s="82"/>
      <c r="B156" s="82"/>
      <c r="C156" s="95" t="s">
        <v>4</v>
      </c>
      <c r="D156" s="95" t="s">
        <v>5</v>
      </c>
      <c r="E156" s="95" t="s">
        <v>6</v>
      </c>
      <c r="F156" s="151" t="s">
        <v>120</v>
      </c>
      <c r="H156" s="95" t="s">
        <v>4</v>
      </c>
      <c r="I156" s="95" t="s">
        <v>1</v>
      </c>
      <c r="J156" s="95" t="s">
        <v>6</v>
      </c>
      <c r="K156" s="151" t="s">
        <v>120</v>
      </c>
    </row>
    <row r="157" spans="1:11" ht="12.75">
      <c r="A157" s="83"/>
      <c r="B157" s="83"/>
      <c r="C157" s="96" t="s">
        <v>7</v>
      </c>
      <c r="D157" s="96" t="s">
        <v>8</v>
      </c>
      <c r="E157" s="96" t="s">
        <v>9</v>
      </c>
      <c r="F157" s="152" t="s">
        <v>121</v>
      </c>
      <c r="H157" s="96" t="s">
        <v>7</v>
      </c>
      <c r="I157" s="96" t="s">
        <v>8</v>
      </c>
      <c r="J157" s="96" t="s">
        <v>9</v>
      </c>
      <c r="K157" s="152" t="s">
        <v>122</v>
      </c>
    </row>
    <row r="159" spans="1:11" ht="12.75">
      <c r="A159" s="82"/>
      <c r="B159" s="82"/>
      <c r="C159" s="84"/>
      <c r="D159" s="82"/>
      <c r="E159" s="82"/>
      <c r="F159" s="153"/>
      <c r="H159" s="84"/>
      <c r="I159" s="82"/>
      <c r="J159" s="82"/>
      <c r="K159" s="153"/>
    </row>
    <row r="160" spans="1:17" ht="12.75">
      <c r="A160" s="82" t="s">
        <v>17</v>
      </c>
      <c r="B160" s="82"/>
      <c r="C160" s="84">
        <v>2851</v>
      </c>
      <c r="D160" s="85">
        <v>21.75</v>
      </c>
      <c r="E160" s="86">
        <f>C160*D160</f>
        <v>62009.25</v>
      </c>
      <c r="F160" s="153">
        <f>E160/E166</f>
        <v>0.051136604859521054</v>
      </c>
      <c r="H160" s="84">
        <f>C160</f>
        <v>2851</v>
      </c>
      <c r="I160" s="102">
        <f>D160</f>
        <v>21.75</v>
      </c>
      <c r="J160" s="86">
        <f>I160*H160</f>
        <v>62009.25</v>
      </c>
      <c r="K160" s="153">
        <f>J160/J166</f>
        <v>0.04893095429711191</v>
      </c>
      <c r="M160" s="53">
        <f aca="true" t="shared" si="10" ref="M160:M173">J160-E160</f>
        <v>0</v>
      </c>
      <c r="N160" s="54">
        <f aca="true" t="shared" si="11" ref="N160:N173">M160/E160</f>
        <v>0</v>
      </c>
      <c r="Q160" s="55">
        <f>M160</f>
        <v>0</v>
      </c>
    </row>
    <row r="161" spans="1:14" ht="12.75">
      <c r="A161" s="82"/>
      <c r="B161" s="82"/>
      <c r="C161" s="84"/>
      <c r="D161" s="85"/>
      <c r="E161" s="82"/>
      <c r="F161" s="153"/>
      <c r="H161" s="84"/>
      <c r="I161" s="85"/>
      <c r="J161" s="82"/>
      <c r="K161" s="153"/>
      <c r="M161" s="53"/>
      <c r="N161" s="54"/>
    </row>
    <row r="162" spans="1:16" ht="12.75">
      <c r="A162" s="82" t="s">
        <v>19</v>
      </c>
      <c r="B162" s="82"/>
      <c r="C162" s="84">
        <v>55302.451</v>
      </c>
      <c r="D162" s="85">
        <v>5.22</v>
      </c>
      <c r="E162" s="109">
        <f>D162*C162</f>
        <v>288678.79422</v>
      </c>
      <c r="F162" s="153">
        <f>E162/E166</f>
        <v>0.23806211865731533</v>
      </c>
      <c r="H162" s="84">
        <f>C162</f>
        <v>55302.451</v>
      </c>
      <c r="I162" s="102">
        <f>D162</f>
        <v>5.22</v>
      </c>
      <c r="J162" s="85">
        <f>I162*H162</f>
        <v>288678.79422</v>
      </c>
      <c r="K162" s="153">
        <f>J162/J166</f>
        <v>0.22779389988629428</v>
      </c>
      <c r="M162" s="53">
        <f t="shared" si="10"/>
        <v>0</v>
      </c>
      <c r="N162" s="54">
        <f t="shared" si="11"/>
        <v>0</v>
      </c>
      <c r="P162" s="55">
        <f>M162</f>
        <v>0</v>
      </c>
    </row>
    <row r="163" spans="1:14" ht="12.75">
      <c r="A163" s="82"/>
      <c r="B163" s="82"/>
      <c r="C163" s="84"/>
      <c r="D163" s="85"/>
      <c r="E163" s="109"/>
      <c r="F163" s="153"/>
      <c r="H163" s="84"/>
      <c r="I163" s="102"/>
      <c r="J163" s="85"/>
      <c r="K163" s="153"/>
      <c r="M163" s="53"/>
      <c r="N163" s="54"/>
    </row>
    <row r="164" spans="1:18" ht="12.75">
      <c r="A164" s="82" t="s">
        <v>20</v>
      </c>
      <c r="B164" s="84">
        <f>C164</f>
        <v>13793112</v>
      </c>
      <c r="C164" s="84">
        <v>13793112</v>
      </c>
      <c r="D164" s="87">
        <v>0.06249</v>
      </c>
      <c r="E164" s="84">
        <f>C164*D164</f>
        <v>861931.5688799999</v>
      </c>
      <c r="F164" s="153">
        <f>E164/E166</f>
        <v>0.7108012764831636</v>
      </c>
      <c r="H164" s="84">
        <f>C164</f>
        <v>13793112</v>
      </c>
      <c r="I164" s="89">
        <f>D164+S418</f>
        <v>0.06645292039679658</v>
      </c>
      <c r="J164" s="84">
        <f>H164*I164</f>
        <v>916592.5737600997</v>
      </c>
      <c r="K164" s="153">
        <f>J164/J166</f>
        <v>0.7232751458165938</v>
      </c>
      <c r="M164" s="53">
        <f t="shared" si="10"/>
        <v>54661.00488009979</v>
      </c>
      <c r="N164" s="54">
        <f t="shared" si="11"/>
        <v>0.06341687304843317</v>
      </c>
      <c r="R164" s="55">
        <f>M164</f>
        <v>54661.00488009979</v>
      </c>
    </row>
    <row r="165" spans="1:14" ht="12.75">
      <c r="A165" s="82"/>
      <c r="B165" s="82"/>
      <c r="C165" s="84"/>
      <c r="D165" s="82"/>
      <c r="E165" s="82"/>
      <c r="F165" s="153"/>
      <c r="H165" s="84"/>
      <c r="I165" s="82"/>
      <c r="J165" s="82"/>
      <c r="K165" s="153"/>
      <c r="M165" s="53"/>
      <c r="N165" s="54"/>
    </row>
    <row r="166" spans="1:14" ht="12.75">
      <c r="A166" s="82" t="s">
        <v>23</v>
      </c>
      <c r="B166" s="82"/>
      <c r="C166" s="84"/>
      <c r="D166" s="82"/>
      <c r="E166" s="110">
        <f>SUM(E160:E164)</f>
        <v>1212619.6131</v>
      </c>
      <c r="F166" s="154">
        <f>SUM(F160:F164)</f>
        <v>1</v>
      </c>
      <c r="H166" s="84"/>
      <c r="I166" s="82"/>
      <c r="J166" s="110">
        <f>SUM(J160:J165)</f>
        <v>1267280.6179800997</v>
      </c>
      <c r="K166" s="154">
        <f>SUM(K160:K164)</f>
        <v>1</v>
      </c>
      <c r="M166" s="58">
        <f t="shared" si="10"/>
        <v>54661.00488009979</v>
      </c>
      <c r="N166" s="59">
        <f t="shared" si="11"/>
        <v>0.045076794313397034</v>
      </c>
    </row>
    <row r="167" spans="1:14" ht="12.75">
      <c r="A167" s="97"/>
      <c r="B167" s="97"/>
      <c r="C167" s="84"/>
      <c r="D167" s="87"/>
      <c r="E167" s="82"/>
      <c r="F167" s="153"/>
      <c r="H167" s="84"/>
      <c r="I167" s="87"/>
      <c r="J167" s="82"/>
      <c r="K167" s="153"/>
      <c r="M167" s="53"/>
      <c r="N167" s="54"/>
    </row>
    <row r="168" spans="1:14" ht="12.75">
      <c r="A168" s="82" t="s">
        <v>12</v>
      </c>
      <c r="B168" s="82"/>
      <c r="C168" s="84"/>
      <c r="D168" s="87"/>
      <c r="E168" s="84">
        <v>115083.89</v>
      </c>
      <c r="F168" s="153"/>
      <c r="H168" s="84"/>
      <c r="I168" s="87"/>
      <c r="J168" s="84">
        <f>E168</f>
        <v>115083.89</v>
      </c>
      <c r="K168" s="153"/>
      <c r="M168" s="53">
        <f t="shared" si="10"/>
        <v>0</v>
      </c>
      <c r="N168" s="54">
        <f t="shared" si="11"/>
        <v>0</v>
      </c>
    </row>
    <row r="169" spans="1:14" ht="12.75">
      <c r="A169" s="82" t="s">
        <v>13</v>
      </c>
      <c r="B169" s="82"/>
      <c r="C169" s="84"/>
      <c r="D169" s="87"/>
      <c r="E169" s="92">
        <v>88977.34</v>
      </c>
      <c r="F169" s="156"/>
      <c r="H169" s="84"/>
      <c r="I169" s="87"/>
      <c r="J169" s="93">
        <f>E169</f>
        <v>88977.34</v>
      </c>
      <c r="K169" s="154"/>
      <c r="M169" s="60">
        <f t="shared" si="10"/>
        <v>0</v>
      </c>
      <c r="N169" s="61">
        <f t="shared" si="11"/>
        <v>0</v>
      </c>
    </row>
    <row r="170" spans="1:14" ht="12.75">
      <c r="A170" s="82"/>
      <c r="B170" s="82"/>
      <c r="C170" s="84"/>
      <c r="D170" s="82"/>
      <c r="E170" s="82"/>
      <c r="F170" s="153"/>
      <c r="H170" s="84"/>
      <c r="I170" s="82"/>
      <c r="J170" s="82"/>
      <c r="K170" s="153"/>
      <c r="M170" s="53"/>
      <c r="N170" s="54"/>
    </row>
    <row r="171" spans="1:14" ht="13.5" thickBot="1">
      <c r="A171" s="82" t="s">
        <v>27</v>
      </c>
      <c r="B171" s="82"/>
      <c r="C171" s="84"/>
      <c r="D171" s="82"/>
      <c r="E171" s="94">
        <f>SUM(E166:E169)</f>
        <v>1416680.8431</v>
      </c>
      <c r="F171" s="154"/>
      <c r="H171" s="84"/>
      <c r="I171" s="82"/>
      <c r="J171" s="94">
        <f>SUM(J166:J169)</f>
        <v>1471341.8479800997</v>
      </c>
      <c r="K171" s="154"/>
      <c r="M171" s="62">
        <f t="shared" si="10"/>
        <v>54661.00488009979</v>
      </c>
      <c r="N171" s="63">
        <f t="shared" si="11"/>
        <v>0.038583852634366006</v>
      </c>
    </row>
    <row r="172" spans="1:14" ht="13.5" thickTop="1">
      <c r="A172" s="82"/>
      <c r="B172" s="82"/>
      <c r="C172" s="82"/>
      <c r="D172" s="82"/>
      <c r="E172" s="82"/>
      <c r="F172" s="153"/>
      <c r="M172" s="53"/>
      <c r="N172" s="54"/>
    </row>
    <row r="173" spans="1:14" ht="12.75">
      <c r="A173" s="82" t="s">
        <v>15</v>
      </c>
      <c r="B173" s="82"/>
      <c r="C173" s="84"/>
      <c r="D173" s="84"/>
      <c r="E173" s="100">
        <f>E171/C160</f>
        <v>496.90664437039635</v>
      </c>
      <c r="F173" s="153"/>
      <c r="G173" s="57"/>
      <c r="H173" s="57"/>
      <c r="I173" s="57"/>
      <c r="J173" s="100">
        <f>J171/H160</f>
        <v>516.079217109821</v>
      </c>
      <c r="K173" s="153"/>
      <c r="M173" s="68">
        <f t="shared" si="10"/>
        <v>19.172572739424652</v>
      </c>
      <c r="N173" s="54">
        <f t="shared" si="11"/>
        <v>0.03858385263436593</v>
      </c>
    </row>
    <row r="175" ht="15.75">
      <c r="N175" s="113" t="s">
        <v>132</v>
      </c>
    </row>
    <row r="176" ht="15">
      <c r="N176" s="170" t="s">
        <v>133</v>
      </c>
    </row>
    <row r="177" ht="15.75">
      <c r="N177" s="113" t="s">
        <v>126</v>
      </c>
    </row>
    <row r="178" spans="2:14" ht="12.75">
      <c r="B178" s="27"/>
      <c r="C178" s="27"/>
      <c r="D178" s="27"/>
      <c r="E178" s="27"/>
      <c r="F178" s="159"/>
      <c r="G178" s="27"/>
      <c r="H178" s="27" t="str">
        <f>H146</f>
        <v>Jackson Energy Cooperative Corporation</v>
      </c>
      <c r="I178" s="27"/>
      <c r="J178" s="27"/>
      <c r="K178" s="159"/>
      <c r="L178" s="27"/>
      <c r="M178" s="27"/>
      <c r="N178" s="27"/>
    </row>
    <row r="179" spans="2:14" ht="12.75">
      <c r="B179" s="27"/>
      <c r="C179" s="27"/>
      <c r="D179" s="27"/>
      <c r="E179" s="27"/>
      <c r="F179" s="159"/>
      <c r="G179" s="27"/>
      <c r="H179" s="27" t="str">
        <f>H147</f>
        <v>Billing Analysis</v>
      </c>
      <c r="I179" s="27"/>
      <c r="J179" s="27"/>
      <c r="K179" s="159"/>
      <c r="L179" s="27"/>
      <c r="M179" s="27"/>
      <c r="N179" s="27"/>
    </row>
    <row r="180" spans="2:14" ht="12.75">
      <c r="B180" s="27"/>
      <c r="C180" s="27"/>
      <c r="D180" s="27"/>
      <c r="E180" s="27"/>
      <c r="F180" s="159"/>
      <c r="G180" s="27"/>
      <c r="H180" s="27" t="str">
        <f>H148</f>
        <v>for the 12 months ended September 30, 2006</v>
      </c>
      <c r="I180" s="27"/>
      <c r="J180" s="27"/>
      <c r="K180" s="159"/>
      <c r="L180" s="27"/>
      <c r="M180" s="27"/>
      <c r="N180" s="27"/>
    </row>
    <row r="182" spans="2:14" ht="12.75">
      <c r="B182" s="79"/>
      <c r="C182" s="79"/>
      <c r="D182" s="79"/>
      <c r="E182" s="79"/>
      <c r="F182" s="147"/>
      <c r="G182" s="79"/>
      <c r="H182" s="79" t="s">
        <v>46</v>
      </c>
      <c r="I182" s="79"/>
      <c r="J182" s="79"/>
      <c r="K182" s="147"/>
      <c r="L182" s="79"/>
      <c r="M182" s="79"/>
      <c r="N182" s="79"/>
    </row>
    <row r="183" spans="2:14" ht="12.75">
      <c r="B183" s="79"/>
      <c r="C183" s="79"/>
      <c r="D183" s="79"/>
      <c r="E183" s="79"/>
      <c r="F183" s="147"/>
      <c r="G183" s="79"/>
      <c r="H183" s="79" t="s">
        <v>47</v>
      </c>
      <c r="I183" s="79"/>
      <c r="J183" s="79"/>
      <c r="K183" s="147"/>
      <c r="L183" s="79"/>
      <c r="M183" s="79"/>
      <c r="N183" s="79"/>
    </row>
    <row r="184" spans="2:14" ht="12.75">
      <c r="B184" s="79"/>
      <c r="C184" s="79"/>
      <c r="D184" s="79"/>
      <c r="E184" s="79"/>
      <c r="F184" s="147"/>
      <c r="G184" s="79"/>
      <c r="H184" s="79" t="s">
        <v>45</v>
      </c>
      <c r="I184" s="79"/>
      <c r="J184" s="79"/>
      <c r="K184" s="147"/>
      <c r="L184" s="79"/>
      <c r="M184" s="79"/>
      <c r="N184" s="79"/>
    </row>
    <row r="185" spans="1:6" ht="12.75">
      <c r="A185" s="80"/>
      <c r="B185" s="80"/>
      <c r="C185" s="80"/>
      <c r="D185" s="80"/>
      <c r="E185" s="80"/>
      <c r="F185" s="148"/>
    </row>
    <row r="186" spans="3:18" ht="12.75">
      <c r="C186" s="120" t="s">
        <v>0</v>
      </c>
      <c r="D186" s="121"/>
      <c r="E186" s="121"/>
      <c r="F186" s="149"/>
      <c r="H186" s="120" t="s">
        <v>1</v>
      </c>
      <c r="I186" s="121"/>
      <c r="J186" s="121"/>
      <c r="K186" s="149"/>
      <c r="M186" s="19" t="s">
        <v>2</v>
      </c>
      <c r="N186" s="81" t="s">
        <v>3</v>
      </c>
      <c r="P186" s="19" t="s">
        <v>60</v>
      </c>
      <c r="Q186" s="20" t="s">
        <v>89</v>
      </c>
      <c r="R186" s="20" t="s">
        <v>90</v>
      </c>
    </row>
    <row r="187" spans="1:11" ht="12.75">
      <c r="A187" s="82"/>
      <c r="B187" s="82"/>
      <c r="C187" s="122"/>
      <c r="D187" s="112"/>
      <c r="E187" s="112"/>
      <c r="F187" s="150"/>
      <c r="H187" s="122"/>
      <c r="I187" s="112"/>
      <c r="J187" s="112"/>
      <c r="K187" s="150"/>
    </row>
    <row r="188" spans="1:11" ht="12.75">
      <c r="A188" s="82"/>
      <c r="B188" s="82"/>
      <c r="C188" s="95" t="s">
        <v>4</v>
      </c>
      <c r="D188" s="95" t="s">
        <v>5</v>
      </c>
      <c r="E188" s="95" t="s">
        <v>6</v>
      </c>
      <c r="F188" s="151" t="s">
        <v>120</v>
      </c>
      <c r="H188" s="95" t="s">
        <v>4</v>
      </c>
      <c r="I188" s="95" t="s">
        <v>1</v>
      </c>
      <c r="J188" s="95" t="s">
        <v>6</v>
      </c>
      <c r="K188" s="151" t="s">
        <v>120</v>
      </c>
    </row>
    <row r="189" spans="1:11" ht="12.75">
      <c r="A189" s="83"/>
      <c r="B189" s="83"/>
      <c r="C189" s="96" t="s">
        <v>7</v>
      </c>
      <c r="D189" s="96" t="s">
        <v>8</v>
      </c>
      <c r="E189" s="96" t="s">
        <v>9</v>
      </c>
      <c r="F189" s="152" t="s">
        <v>121</v>
      </c>
      <c r="H189" s="96" t="s">
        <v>7</v>
      </c>
      <c r="I189" s="96" t="s">
        <v>8</v>
      </c>
      <c r="J189" s="96" t="s">
        <v>9</v>
      </c>
      <c r="K189" s="152" t="s">
        <v>122</v>
      </c>
    </row>
    <row r="191" spans="1:11" ht="12.75">
      <c r="A191" s="82"/>
      <c r="B191" s="82"/>
      <c r="C191" s="84"/>
      <c r="D191" s="82"/>
      <c r="E191" s="82"/>
      <c r="F191" s="153"/>
      <c r="H191" s="84"/>
      <c r="I191" s="82"/>
      <c r="J191" s="82"/>
      <c r="K191" s="153"/>
    </row>
    <row r="192" spans="1:14" ht="12.75">
      <c r="A192" s="82" t="s">
        <v>17</v>
      </c>
      <c r="B192" s="82"/>
      <c r="C192" s="84">
        <v>72</v>
      </c>
      <c r="D192" s="85">
        <v>15.25</v>
      </c>
      <c r="E192" s="86">
        <f>C192*D192</f>
        <v>1098</v>
      </c>
      <c r="F192" s="153">
        <f>E192/E197</f>
        <v>0.009235352996945929</v>
      </c>
      <c r="H192" s="84">
        <f>C192</f>
        <v>72</v>
      </c>
      <c r="I192" s="85">
        <f>D192</f>
        <v>15.25</v>
      </c>
      <c r="J192" s="86">
        <f>I192*H192</f>
        <v>1098</v>
      </c>
      <c r="K192" s="153">
        <f>J192/J197</f>
        <v>0.00864058258078814</v>
      </c>
      <c r="M192" s="53">
        <f aca="true" t="shared" si="12" ref="M192:M204">J192-E192</f>
        <v>0</v>
      </c>
      <c r="N192" s="54">
        <f aca="true" t="shared" si="13" ref="N192:N204">M192/E192</f>
        <v>0</v>
      </c>
    </row>
    <row r="193" spans="1:14" ht="12.75">
      <c r="A193" s="82"/>
      <c r="B193" s="82"/>
      <c r="C193" s="84"/>
      <c r="D193" s="85"/>
      <c r="E193" s="82"/>
      <c r="F193" s="153"/>
      <c r="H193" s="84"/>
      <c r="I193" s="85"/>
      <c r="J193" s="82"/>
      <c r="K193" s="153"/>
      <c r="M193" s="53"/>
      <c r="N193" s="54"/>
    </row>
    <row r="194" spans="1:14" ht="12.75">
      <c r="A194" s="82" t="s">
        <v>20</v>
      </c>
      <c r="B194" s="82"/>
      <c r="C194" s="84"/>
      <c r="D194" s="87"/>
      <c r="E194" s="84"/>
      <c r="F194" s="153"/>
      <c r="H194" s="84"/>
      <c r="I194" s="103"/>
      <c r="J194" s="84"/>
      <c r="K194" s="153"/>
      <c r="M194" s="53"/>
      <c r="N194" s="54"/>
    </row>
    <row r="195" spans="1:18" ht="12.75">
      <c r="A195" s="82"/>
      <c r="B195" s="84">
        <f>C195</f>
        <v>2065094</v>
      </c>
      <c r="C195" s="84">
        <v>2065094</v>
      </c>
      <c r="D195" s="87">
        <v>0.05704</v>
      </c>
      <c r="E195" s="84">
        <f>C195*D195</f>
        <v>117792.96176</v>
      </c>
      <c r="F195" s="153">
        <f>E195/E197</f>
        <v>0.9907646470030541</v>
      </c>
      <c r="H195" s="84">
        <f>C195</f>
        <v>2065094</v>
      </c>
      <c r="I195" s="89">
        <f>D195+S418</f>
        <v>0.061002920396796584</v>
      </c>
      <c r="J195" s="84">
        <f>H195*I195</f>
        <v>125976.76489390225</v>
      </c>
      <c r="K195" s="153">
        <f>J195/J197</f>
        <v>0.9913594174192119</v>
      </c>
      <c r="M195" s="53">
        <f t="shared" si="12"/>
        <v>8183.803133902242</v>
      </c>
      <c r="N195" s="54">
        <f t="shared" si="13"/>
        <v>0.06947616403921077</v>
      </c>
      <c r="R195" s="55">
        <f>M195</f>
        <v>8183.803133902242</v>
      </c>
    </row>
    <row r="196" spans="1:14" ht="12.75">
      <c r="A196" s="82"/>
      <c r="B196" s="82"/>
      <c r="C196" s="84"/>
      <c r="D196" s="82"/>
      <c r="E196" s="82"/>
      <c r="F196" s="153"/>
      <c r="H196" s="84"/>
      <c r="I196" s="82"/>
      <c r="J196" s="82"/>
      <c r="K196" s="153"/>
      <c r="M196" s="53"/>
      <c r="N196" s="54"/>
    </row>
    <row r="197" spans="1:14" ht="12.75">
      <c r="A197" s="82" t="s">
        <v>23</v>
      </c>
      <c r="B197" s="82"/>
      <c r="C197" s="84"/>
      <c r="D197" s="82"/>
      <c r="E197" s="110">
        <f>SUM(E192:E195)</f>
        <v>118890.96176</v>
      </c>
      <c r="F197" s="154">
        <f>SUM(F192:F195)</f>
        <v>1</v>
      </c>
      <c r="H197" s="84"/>
      <c r="I197" s="82"/>
      <c r="J197" s="110">
        <f>SUM(J192:J195)</f>
        <v>127074.76489390225</v>
      </c>
      <c r="K197" s="154">
        <f>SUM(K192:K195)</f>
        <v>1</v>
      </c>
      <c r="M197" s="58">
        <f t="shared" si="12"/>
        <v>8183.803133902242</v>
      </c>
      <c r="N197" s="59">
        <f t="shared" si="13"/>
        <v>0.06883452713943494</v>
      </c>
    </row>
    <row r="198" spans="1:14" ht="12.75">
      <c r="A198" s="97"/>
      <c r="B198" s="97"/>
      <c r="C198" s="84"/>
      <c r="D198" s="87"/>
      <c r="E198" s="82"/>
      <c r="F198" s="153"/>
      <c r="H198" s="84"/>
      <c r="I198" s="87"/>
      <c r="J198" s="82"/>
      <c r="K198" s="153"/>
      <c r="M198" s="53"/>
      <c r="N198" s="54"/>
    </row>
    <row r="199" spans="1:14" ht="12.75">
      <c r="A199" s="82" t="s">
        <v>12</v>
      </c>
      <c r="B199" s="82"/>
      <c r="C199" s="84"/>
      <c r="D199" s="87"/>
      <c r="E199" s="84">
        <v>16327.91</v>
      </c>
      <c r="F199" s="153"/>
      <c r="H199" s="84"/>
      <c r="I199" s="87"/>
      <c r="J199" s="84">
        <f>E199</f>
        <v>16327.91</v>
      </c>
      <c r="K199" s="153"/>
      <c r="M199" s="53">
        <f t="shared" si="12"/>
        <v>0</v>
      </c>
      <c r="N199" s="54">
        <f t="shared" si="13"/>
        <v>0</v>
      </c>
    </row>
    <row r="200" spans="1:14" ht="12.75">
      <c r="A200" s="82" t="s">
        <v>13</v>
      </c>
      <c r="B200" s="82"/>
      <c r="C200" s="84"/>
      <c r="D200" s="87"/>
      <c r="E200" s="92">
        <v>8676.5</v>
      </c>
      <c r="F200" s="156"/>
      <c r="H200" s="84"/>
      <c r="I200" s="87"/>
      <c r="J200" s="93">
        <f>E200</f>
        <v>8676.5</v>
      </c>
      <c r="K200" s="154"/>
      <c r="M200" s="60">
        <f t="shared" si="12"/>
        <v>0</v>
      </c>
      <c r="N200" s="61">
        <f t="shared" si="13"/>
        <v>0</v>
      </c>
    </row>
    <row r="201" spans="1:14" ht="12.75">
      <c r="A201" s="82"/>
      <c r="B201" s="82"/>
      <c r="C201" s="84"/>
      <c r="D201" s="82"/>
      <c r="E201" s="82"/>
      <c r="F201" s="153"/>
      <c r="H201" s="84"/>
      <c r="I201" s="82"/>
      <c r="J201" s="82"/>
      <c r="K201" s="153"/>
      <c r="M201" s="53"/>
      <c r="N201" s="54"/>
    </row>
    <row r="202" spans="1:14" ht="13.5" thickBot="1">
      <c r="A202" s="82" t="s">
        <v>27</v>
      </c>
      <c r="B202" s="82"/>
      <c r="C202" s="84"/>
      <c r="D202" s="82"/>
      <c r="E202" s="94">
        <f>SUM(E197:E200)</f>
        <v>143895.37176</v>
      </c>
      <c r="F202" s="154"/>
      <c r="H202" s="84"/>
      <c r="I202" s="82"/>
      <c r="J202" s="94">
        <f>SUM(J197:J200)</f>
        <v>152079.17489390224</v>
      </c>
      <c r="K202" s="154"/>
      <c r="M202" s="62">
        <f t="shared" si="12"/>
        <v>8183.803133902227</v>
      </c>
      <c r="N202" s="63">
        <f t="shared" si="13"/>
        <v>0.056873289486696045</v>
      </c>
    </row>
    <row r="203" spans="1:14" ht="13.5" thickTop="1">
      <c r="A203" s="82"/>
      <c r="B203" s="82"/>
      <c r="C203" s="82"/>
      <c r="D203" s="82"/>
      <c r="E203" s="82"/>
      <c r="F203" s="153"/>
      <c r="M203" s="53"/>
      <c r="N203" s="54"/>
    </row>
    <row r="204" spans="1:14" ht="12.75">
      <c r="A204" s="82" t="s">
        <v>15</v>
      </c>
      <c r="B204" s="82"/>
      <c r="C204" s="84"/>
      <c r="D204" s="84"/>
      <c r="E204" s="100">
        <f>E202/C192</f>
        <v>1998.5468300000002</v>
      </c>
      <c r="F204" s="153"/>
      <c r="G204" s="57"/>
      <c r="H204" s="57"/>
      <c r="I204" s="57"/>
      <c r="J204" s="100">
        <f>J202/H192</f>
        <v>2112.2107624153086</v>
      </c>
      <c r="K204" s="153"/>
      <c r="M204" s="68">
        <f t="shared" si="12"/>
        <v>113.66393241530841</v>
      </c>
      <c r="N204" s="54">
        <f t="shared" si="13"/>
        <v>0.05687328948669589</v>
      </c>
    </row>
    <row r="206" ht="12.75" hidden="1"/>
    <row r="207" spans="2:14" ht="12.75" hidden="1">
      <c r="B207" s="27"/>
      <c r="C207" s="27"/>
      <c r="D207" s="27"/>
      <c r="E207" s="27"/>
      <c r="F207" s="159"/>
      <c r="G207" s="27"/>
      <c r="H207" s="27" t="str">
        <f>H178</f>
        <v>Jackson Energy Cooperative Corporation</v>
      </c>
      <c r="I207" s="27"/>
      <c r="J207" s="27"/>
      <c r="K207" s="159"/>
      <c r="L207" s="27"/>
      <c r="M207" s="27"/>
      <c r="N207" s="27"/>
    </row>
    <row r="208" spans="2:14" ht="12.75" hidden="1">
      <c r="B208" s="27"/>
      <c r="C208" s="27"/>
      <c r="D208" s="27"/>
      <c r="E208" s="27"/>
      <c r="F208" s="159"/>
      <c r="G208" s="27"/>
      <c r="H208" s="27" t="str">
        <f>H179</f>
        <v>Billing Analysis</v>
      </c>
      <c r="I208" s="27"/>
      <c r="J208" s="27"/>
      <c r="K208" s="159"/>
      <c r="L208" s="27"/>
      <c r="M208" s="27"/>
      <c r="N208" s="27"/>
    </row>
    <row r="209" spans="2:14" ht="12.75" hidden="1">
      <c r="B209" s="27"/>
      <c r="C209" s="27"/>
      <c r="D209" s="27"/>
      <c r="E209" s="27"/>
      <c r="F209" s="159"/>
      <c r="G209" s="27"/>
      <c r="H209" s="27" t="str">
        <f>H180</f>
        <v>for the 12 months ended September 30, 2006</v>
      </c>
      <c r="I209" s="27"/>
      <c r="J209" s="27"/>
      <c r="K209" s="159"/>
      <c r="L209" s="27"/>
      <c r="M209" s="27"/>
      <c r="N209" s="27"/>
    </row>
    <row r="210" ht="12.75" hidden="1"/>
    <row r="211" spans="2:14" ht="12.75">
      <c r="B211" s="79"/>
      <c r="C211" s="79"/>
      <c r="D211" s="79"/>
      <c r="E211" s="79"/>
      <c r="F211" s="147"/>
      <c r="G211" s="79"/>
      <c r="H211" s="79" t="s">
        <v>48</v>
      </c>
      <c r="I211" s="79"/>
      <c r="J211" s="79"/>
      <c r="K211" s="147"/>
      <c r="L211" s="79"/>
      <c r="M211" s="79"/>
      <c r="N211" s="79"/>
    </row>
    <row r="212" spans="2:14" ht="12.75">
      <c r="B212" s="79"/>
      <c r="C212" s="79"/>
      <c r="D212" s="79"/>
      <c r="E212" s="79"/>
      <c r="F212" s="147"/>
      <c r="G212" s="79"/>
      <c r="H212" s="79" t="s">
        <v>49</v>
      </c>
      <c r="I212" s="79"/>
      <c r="J212" s="79"/>
      <c r="K212" s="147"/>
      <c r="L212" s="79"/>
      <c r="M212" s="79"/>
      <c r="N212" s="79"/>
    </row>
    <row r="213" spans="2:14" ht="12.75">
      <c r="B213" s="79"/>
      <c r="C213" s="79"/>
      <c r="D213" s="79"/>
      <c r="E213" s="79"/>
      <c r="F213" s="147"/>
      <c r="G213" s="79"/>
      <c r="H213" s="79" t="s">
        <v>50</v>
      </c>
      <c r="I213" s="79"/>
      <c r="J213" s="79"/>
      <c r="K213" s="147"/>
      <c r="L213" s="79"/>
      <c r="M213" s="79"/>
      <c r="N213" s="79"/>
    </row>
    <row r="214" spans="1:6" ht="12.75">
      <c r="A214" s="80"/>
      <c r="B214" s="80"/>
      <c r="C214" s="80"/>
      <c r="D214" s="80"/>
      <c r="E214" s="80"/>
      <c r="F214" s="148"/>
    </row>
    <row r="215" spans="3:18" ht="12.75">
      <c r="C215" s="120" t="s">
        <v>0</v>
      </c>
      <c r="D215" s="121"/>
      <c r="E215" s="121"/>
      <c r="F215" s="149"/>
      <c r="H215" s="120" t="s">
        <v>1</v>
      </c>
      <c r="I215" s="121"/>
      <c r="J215" s="121"/>
      <c r="K215" s="149"/>
      <c r="M215" s="19" t="s">
        <v>2</v>
      </c>
      <c r="N215" s="81" t="s">
        <v>3</v>
      </c>
      <c r="P215" s="19" t="s">
        <v>60</v>
      </c>
      <c r="Q215" s="20" t="s">
        <v>89</v>
      </c>
      <c r="R215" s="20" t="s">
        <v>90</v>
      </c>
    </row>
    <row r="216" spans="1:11" ht="12.75">
      <c r="A216" s="82"/>
      <c r="B216" s="82"/>
      <c r="C216" s="122"/>
      <c r="D216" s="112"/>
      <c r="E216" s="112"/>
      <c r="F216" s="150"/>
      <c r="H216" s="122"/>
      <c r="I216" s="112"/>
      <c r="J216" s="112"/>
      <c r="K216" s="150"/>
    </row>
    <row r="217" spans="1:11" ht="12.75">
      <c r="A217" s="82"/>
      <c r="B217" s="82"/>
      <c r="C217" s="95" t="s">
        <v>4</v>
      </c>
      <c r="D217" s="95" t="s">
        <v>5</v>
      </c>
      <c r="E217" s="95" t="s">
        <v>6</v>
      </c>
      <c r="F217" s="151" t="s">
        <v>120</v>
      </c>
      <c r="H217" s="95" t="s">
        <v>4</v>
      </c>
      <c r="I217" s="95" t="s">
        <v>1</v>
      </c>
      <c r="J217" s="95" t="s">
        <v>6</v>
      </c>
      <c r="K217" s="151" t="s">
        <v>120</v>
      </c>
    </row>
    <row r="218" spans="1:11" ht="12.75">
      <c r="A218" s="83"/>
      <c r="B218" s="83"/>
      <c r="C218" s="96" t="s">
        <v>7</v>
      </c>
      <c r="D218" s="96" t="s">
        <v>8</v>
      </c>
      <c r="E218" s="96" t="s">
        <v>9</v>
      </c>
      <c r="F218" s="152" t="s">
        <v>121</v>
      </c>
      <c r="H218" s="96" t="s">
        <v>7</v>
      </c>
      <c r="I218" s="96" t="s">
        <v>8</v>
      </c>
      <c r="J218" s="96" t="s">
        <v>9</v>
      </c>
      <c r="K218" s="152" t="s">
        <v>122</v>
      </c>
    </row>
    <row r="220" spans="1:11" ht="12.75">
      <c r="A220" s="82"/>
      <c r="B220" s="82"/>
      <c r="C220" s="84"/>
      <c r="D220" s="82"/>
      <c r="E220" s="82"/>
      <c r="F220" s="153"/>
      <c r="H220" s="84"/>
      <c r="I220" s="82"/>
      <c r="J220" s="123"/>
      <c r="K220" s="153"/>
    </row>
    <row r="221" spans="1:17" ht="12.75">
      <c r="A221" s="82" t="s">
        <v>17</v>
      </c>
      <c r="B221" s="82"/>
      <c r="C221" s="84">
        <v>1833</v>
      </c>
      <c r="D221" s="85">
        <v>17.9</v>
      </c>
      <c r="E221" s="86">
        <f>C221*D221</f>
        <v>32810.7</v>
      </c>
      <c r="F221" s="153">
        <f>E221/E227</f>
        <v>0.00795151888554049</v>
      </c>
      <c r="H221" s="84">
        <f>C221</f>
        <v>1833</v>
      </c>
      <c r="I221" s="102">
        <f>D221</f>
        <v>17.9</v>
      </c>
      <c r="J221" s="123">
        <f>I221*H221</f>
        <v>32810.7</v>
      </c>
      <c r="K221" s="153">
        <f>J221/J227</f>
        <v>0.00752396354550762</v>
      </c>
      <c r="M221" s="53">
        <f aca="true" t="shared" si="14" ref="M221:M234">J221-E221</f>
        <v>0</v>
      </c>
      <c r="N221" s="54">
        <f aca="true" t="shared" si="15" ref="N221:N234">M221/E221</f>
        <v>0</v>
      </c>
      <c r="Q221" s="55">
        <f>M221</f>
        <v>0</v>
      </c>
    </row>
    <row r="222" spans="1:14" ht="12.75">
      <c r="A222" s="82"/>
      <c r="B222" s="82"/>
      <c r="C222" s="84"/>
      <c r="D222" s="85"/>
      <c r="E222" s="82"/>
      <c r="F222" s="153"/>
      <c r="H222" s="84"/>
      <c r="I222" s="102"/>
      <c r="J222" s="123"/>
      <c r="K222" s="153"/>
      <c r="M222" s="53"/>
      <c r="N222" s="54"/>
    </row>
    <row r="223" spans="1:16" ht="12.75">
      <c r="A223" s="82" t="s">
        <v>19</v>
      </c>
      <c r="B223" s="82"/>
      <c r="C223" s="84">
        <v>194421.072</v>
      </c>
      <c r="D223" s="85">
        <v>4.84</v>
      </c>
      <c r="E223" s="109">
        <f>D223*C223</f>
        <v>940997.9884799999</v>
      </c>
      <c r="F223" s="153">
        <f>E223/E227</f>
        <v>0.22804643840741992</v>
      </c>
      <c r="H223" s="84">
        <f>C223</f>
        <v>194421.072</v>
      </c>
      <c r="I223" s="102">
        <f>D223</f>
        <v>4.84</v>
      </c>
      <c r="J223" s="109">
        <f>H223*I223</f>
        <v>940997.9884799999</v>
      </c>
      <c r="K223" s="153">
        <f>J223/J227</f>
        <v>0.21578431919220006</v>
      </c>
      <c r="M223" s="53">
        <f t="shared" si="14"/>
        <v>0</v>
      </c>
      <c r="N223" s="54">
        <f t="shared" si="15"/>
        <v>0</v>
      </c>
      <c r="P223" s="55">
        <f>M223</f>
        <v>0</v>
      </c>
    </row>
    <row r="224" spans="1:14" ht="12.75">
      <c r="A224" s="82"/>
      <c r="B224" s="82"/>
      <c r="C224" s="84"/>
      <c r="D224" s="85"/>
      <c r="E224" s="82"/>
      <c r="F224" s="153"/>
      <c r="H224" s="84"/>
      <c r="I224" s="85"/>
      <c r="J224" s="109"/>
      <c r="K224" s="153"/>
      <c r="M224" s="53"/>
      <c r="N224" s="54"/>
    </row>
    <row r="225" spans="1:18" ht="12.75">
      <c r="A225" s="82" t="s">
        <v>20</v>
      </c>
      <c r="B225" s="84">
        <f>C225</f>
        <v>59169201</v>
      </c>
      <c r="C225" s="84">
        <v>59169201</v>
      </c>
      <c r="D225" s="87">
        <v>0.05328</v>
      </c>
      <c r="E225" s="84">
        <f>C225*D225</f>
        <v>3152535.02928</v>
      </c>
      <c r="F225" s="153">
        <f>E225/E227</f>
        <v>0.7640020427070395</v>
      </c>
      <c r="H225" s="84">
        <f>C225</f>
        <v>59169201</v>
      </c>
      <c r="I225" s="89">
        <f>D225+S418</f>
        <v>0.057242920396796584</v>
      </c>
      <c r="J225" s="109">
        <f>H225*I225</f>
        <v>3387017.8627850567</v>
      </c>
      <c r="K225" s="153">
        <f>J225/J227</f>
        <v>0.7766917172622924</v>
      </c>
      <c r="M225" s="53">
        <f t="shared" si="14"/>
        <v>234482.8335050568</v>
      </c>
      <c r="N225" s="54">
        <f t="shared" si="15"/>
        <v>0.07437913657651245</v>
      </c>
      <c r="R225" s="55">
        <f>M225</f>
        <v>234482.8335050568</v>
      </c>
    </row>
    <row r="226" spans="1:14" ht="12.75">
      <c r="A226" s="82"/>
      <c r="B226" s="82"/>
      <c r="C226" s="84"/>
      <c r="D226" s="82"/>
      <c r="E226" s="82"/>
      <c r="F226" s="153"/>
      <c r="H226" s="84"/>
      <c r="I226" s="82"/>
      <c r="J226" s="82"/>
      <c r="K226" s="153"/>
      <c r="M226" s="53"/>
      <c r="N226" s="54"/>
    </row>
    <row r="227" spans="1:14" ht="12.75">
      <c r="A227" s="82" t="s">
        <v>23</v>
      </c>
      <c r="B227" s="82"/>
      <c r="C227" s="84"/>
      <c r="D227" s="82"/>
      <c r="E227" s="110">
        <f>SUM(E221:E225)</f>
        <v>4126343.71776</v>
      </c>
      <c r="F227" s="154">
        <f>SUM(F221:F226)</f>
        <v>1</v>
      </c>
      <c r="H227" s="84"/>
      <c r="I227" s="82"/>
      <c r="J227" s="110">
        <f>SUM(J221:J226)</f>
        <v>4360826.551265056</v>
      </c>
      <c r="K227" s="154">
        <f>SUM(K221:K226)</f>
        <v>1</v>
      </c>
      <c r="M227" s="58">
        <f t="shared" si="14"/>
        <v>234482.83350505633</v>
      </c>
      <c r="N227" s="59">
        <f t="shared" si="15"/>
        <v>0.056825812279241286</v>
      </c>
    </row>
    <row r="228" spans="1:14" ht="12.75">
      <c r="A228" s="97"/>
      <c r="B228" s="97"/>
      <c r="C228" s="84"/>
      <c r="D228" s="87"/>
      <c r="E228" s="82"/>
      <c r="F228" s="153"/>
      <c r="H228" s="84"/>
      <c r="I228" s="87"/>
      <c r="J228" s="82"/>
      <c r="K228" s="153"/>
      <c r="M228" s="53"/>
      <c r="N228" s="54"/>
    </row>
    <row r="229" spans="1:14" ht="12.75">
      <c r="A229" s="82" t="s">
        <v>12</v>
      </c>
      <c r="B229" s="82"/>
      <c r="C229" s="84"/>
      <c r="D229" s="87"/>
      <c r="E229" s="84">
        <v>493713.19</v>
      </c>
      <c r="F229" s="153"/>
      <c r="H229" s="84"/>
      <c r="I229" s="87"/>
      <c r="J229" s="84">
        <f>E229</f>
        <v>493713.19</v>
      </c>
      <c r="K229" s="153"/>
      <c r="M229" s="53">
        <f t="shared" si="14"/>
        <v>0</v>
      </c>
      <c r="N229" s="54">
        <f t="shared" si="15"/>
        <v>0</v>
      </c>
    </row>
    <row r="230" spans="1:14" ht="12.75">
      <c r="A230" s="82" t="s">
        <v>13</v>
      </c>
      <c r="B230" s="82"/>
      <c r="C230" s="84"/>
      <c r="D230" s="87"/>
      <c r="E230" s="92">
        <v>302565.06</v>
      </c>
      <c r="F230" s="156"/>
      <c r="H230" s="84"/>
      <c r="I230" s="87"/>
      <c r="J230" s="93">
        <f>E230</f>
        <v>302565.06</v>
      </c>
      <c r="K230" s="154"/>
      <c r="M230" s="60">
        <f t="shared" si="14"/>
        <v>0</v>
      </c>
      <c r="N230" s="61">
        <f t="shared" si="15"/>
        <v>0</v>
      </c>
    </row>
    <row r="231" spans="1:14" ht="12.75">
      <c r="A231" s="82"/>
      <c r="B231" s="82"/>
      <c r="C231" s="84"/>
      <c r="D231" s="82"/>
      <c r="E231" s="82"/>
      <c r="F231" s="153"/>
      <c r="H231" s="84"/>
      <c r="I231" s="82"/>
      <c r="J231" s="82"/>
      <c r="K231" s="153"/>
      <c r="M231" s="53"/>
      <c r="N231" s="54"/>
    </row>
    <row r="232" spans="1:14" ht="13.5" thickBot="1">
      <c r="A232" s="82" t="s">
        <v>27</v>
      </c>
      <c r="B232" s="82"/>
      <c r="C232" s="84"/>
      <c r="D232" s="82"/>
      <c r="E232" s="94">
        <f>SUM(E227:E230)</f>
        <v>4922621.967759999</v>
      </c>
      <c r="F232" s="154"/>
      <c r="H232" s="84"/>
      <c r="I232" s="82"/>
      <c r="J232" s="94">
        <f>SUM(J227:J230)</f>
        <v>5157104.801265056</v>
      </c>
      <c r="K232" s="154"/>
      <c r="M232" s="62">
        <f t="shared" si="14"/>
        <v>234482.8335050568</v>
      </c>
      <c r="N232" s="63">
        <f t="shared" si="15"/>
        <v>0.04763372752178985</v>
      </c>
    </row>
    <row r="233" spans="1:14" ht="13.5" thickTop="1">
      <c r="A233" s="82"/>
      <c r="B233" s="82"/>
      <c r="C233" s="82"/>
      <c r="D233" s="82"/>
      <c r="E233" s="82"/>
      <c r="F233" s="153"/>
      <c r="M233" s="53"/>
      <c r="N233" s="54"/>
    </row>
    <row r="234" spans="1:14" ht="12.75">
      <c r="A234" s="82" t="s">
        <v>15</v>
      </c>
      <c r="B234" s="82"/>
      <c r="C234" s="84"/>
      <c r="D234" s="84"/>
      <c r="E234" s="100">
        <f>E232/C221</f>
        <v>2685.55481056192</v>
      </c>
      <c r="F234" s="153"/>
      <c r="G234" s="57"/>
      <c r="H234" s="57"/>
      <c r="I234" s="57"/>
      <c r="J234" s="100">
        <f>J232/H221</f>
        <v>2813.4777966530587</v>
      </c>
      <c r="K234" s="153"/>
      <c r="M234" s="68">
        <f t="shared" si="14"/>
        <v>127.92298609113868</v>
      </c>
      <c r="N234" s="54">
        <f t="shared" si="15"/>
        <v>0.04763372752178993</v>
      </c>
    </row>
    <row r="236" ht="12.75" hidden="1"/>
    <row r="237" spans="2:14" ht="12.75" hidden="1">
      <c r="B237" s="27"/>
      <c r="C237" s="27"/>
      <c r="D237" s="27"/>
      <c r="E237" s="27"/>
      <c r="F237" s="159"/>
      <c r="G237" s="27"/>
      <c r="H237" s="27" t="str">
        <f>H207</f>
        <v>Jackson Energy Cooperative Corporation</v>
      </c>
      <c r="I237" s="27"/>
      <c r="J237" s="27"/>
      <c r="K237" s="159"/>
      <c r="L237" s="27"/>
      <c r="M237" s="27"/>
      <c r="N237" s="27"/>
    </row>
    <row r="238" spans="2:14" ht="12.75" hidden="1">
      <c r="B238" s="27"/>
      <c r="C238" s="27"/>
      <c r="D238" s="27"/>
      <c r="E238" s="27"/>
      <c r="F238" s="159"/>
      <c r="G238" s="27"/>
      <c r="H238" s="27" t="str">
        <f>H208</f>
        <v>Billing Analysis</v>
      </c>
      <c r="I238" s="27"/>
      <c r="J238" s="27"/>
      <c r="K238" s="159"/>
      <c r="L238" s="27"/>
      <c r="M238" s="27"/>
      <c r="N238" s="27"/>
    </row>
    <row r="239" spans="2:14" ht="12.75" hidden="1">
      <c r="B239" s="27"/>
      <c r="C239" s="27"/>
      <c r="D239" s="27"/>
      <c r="E239" s="27"/>
      <c r="F239" s="159"/>
      <c r="G239" s="27"/>
      <c r="H239" s="27" t="str">
        <f>H209</f>
        <v>for the 12 months ended September 30, 2006</v>
      </c>
      <c r="I239" s="27"/>
      <c r="J239" s="27"/>
      <c r="K239" s="159"/>
      <c r="L239" s="27"/>
      <c r="M239" s="27"/>
      <c r="N239" s="27"/>
    </row>
    <row r="240" ht="12.75" hidden="1"/>
    <row r="241" spans="2:14" ht="12.75">
      <c r="B241" s="79"/>
      <c r="C241" s="79"/>
      <c r="D241" s="79"/>
      <c r="E241" s="79"/>
      <c r="F241" s="147"/>
      <c r="G241" s="79"/>
      <c r="H241" s="79" t="s">
        <v>51</v>
      </c>
      <c r="I241" s="79"/>
      <c r="J241" s="79"/>
      <c r="K241" s="147"/>
      <c r="L241" s="79"/>
      <c r="M241" s="79"/>
      <c r="N241" s="79"/>
    </row>
    <row r="242" spans="2:14" ht="12.75">
      <c r="B242" s="79"/>
      <c r="C242" s="79"/>
      <c r="D242" s="79"/>
      <c r="E242" s="79"/>
      <c r="F242" s="147"/>
      <c r="G242" s="79"/>
      <c r="H242" s="79" t="s">
        <v>52</v>
      </c>
      <c r="I242" s="79"/>
      <c r="J242" s="79"/>
      <c r="K242" s="147"/>
      <c r="L242" s="79"/>
      <c r="M242" s="79"/>
      <c r="N242" s="79"/>
    </row>
    <row r="243" spans="2:14" ht="12.75">
      <c r="B243" s="79"/>
      <c r="C243" s="79"/>
      <c r="D243" s="79"/>
      <c r="E243" s="79"/>
      <c r="F243" s="147"/>
      <c r="G243" s="79"/>
      <c r="H243" s="79" t="s">
        <v>53</v>
      </c>
      <c r="I243" s="79"/>
      <c r="J243" s="79"/>
      <c r="K243" s="147"/>
      <c r="L243" s="79"/>
      <c r="M243" s="79"/>
      <c r="N243" s="79"/>
    </row>
    <row r="244" spans="1:6" ht="12.75">
      <c r="A244" s="80"/>
      <c r="B244" s="80"/>
      <c r="C244" s="80"/>
      <c r="D244" s="80"/>
      <c r="E244" s="80"/>
      <c r="F244" s="148"/>
    </row>
    <row r="245" spans="3:18" ht="12.75">
      <c r="C245" s="120" t="s">
        <v>0</v>
      </c>
      <c r="D245" s="121"/>
      <c r="E245" s="121"/>
      <c r="F245" s="149"/>
      <c r="H245" s="120" t="s">
        <v>1</v>
      </c>
      <c r="I245" s="121"/>
      <c r="J245" s="121"/>
      <c r="K245" s="149"/>
      <c r="M245" s="19" t="s">
        <v>2</v>
      </c>
      <c r="N245" s="81" t="s">
        <v>3</v>
      </c>
      <c r="P245" s="19" t="s">
        <v>60</v>
      </c>
      <c r="Q245" s="20" t="s">
        <v>89</v>
      </c>
      <c r="R245" s="20" t="s">
        <v>90</v>
      </c>
    </row>
    <row r="246" spans="1:11" ht="12.75">
      <c r="A246" s="82"/>
      <c r="B246" s="82"/>
      <c r="C246" s="122"/>
      <c r="D246" s="112"/>
      <c r="E246" s="112"/>
      <c r="F246" s="150"/>
      <c r="H246" s="122"/>
      <c r="I246" s="112"/>
      <c r="J246" s="112"/>
      <c r="K246" s="150"/>
    </row>
    <row r="247" spans="1:11" ht="12.75">
      <c r="A247" s="82"/>
      <c r="B247" s="82"/>
      <c r="C247" s="95" t="s">
        <v>4</v>
      </c>
      <c r="D247" s="95" t="s">
        <v>5</v>
      </c>
      <c r="E247" s="95" t="s">
        <v>6</v>
      </c>
      <c r="F247" s="151" t="s">
        <v>120</v>
      </c>
      <c r="H247" s="95" t="s">
        <v>4</v>
      </c>
      <c r="I247" s="95" t="s">
        <v>1</v>
      </c>
      <c r="J247" s="95" t="s">
        <v>6</v>
      </c>
      <c r="K247" s="151" t="s">
        <v>120</v>
      </c>
    </row>
    <row r="248" spans="1:11" ht="12.75">
      <c r="A248" s="83"/>
      <c r="B248" s="83"/>
      <c r="C248" s="96" t="s">
        <v>7</v>
      </c>
      <c r="D248" s="96" t="s">
        <v>8</v>
      </c>
      <c r="E248" s="96" t="s">
        <v>9</v>
      </c>
      <c r="F248" s="152" t="s">
        <v>121</v>
      </c>
      <c r="H248" s="96" t="s">
        <v>7</v>
      </c>
      <c r="I248" s="96" t="s">
        <v>8</v>
      </c>
      <c r="J248" s="96" t="s">
        <v>9</v>
      </c>
      <c r="K248" s="152" t="s">
        <v>122</v>
      </c>
    </row>
    <row r="250" spans="1:11" ht="12.75">
      <c r="A250" s="82"/>
      <c r="B250" s="82"/>
      <c r="C250" s="84"/>
      <c r="D250" s="82"/>
      <c r="E250" s="82"/>
      <c r="F250" s="153"/>
      <c r="H250" s="84"/>
      <c r="I250" s="82"/>
      <c r="J250" s="82"/>
      <c r="K250" s="153"/>
    </row>
    <row r="251" spans="1:17" ht="12.75">
      <c r="A251" s="82" t="s">
        <v>17</v>
      </c>
      <c r="B251" s="82"/>
      <c r="C251" s="84">
        <v>246</v>
      </c>
      <c r="D251" s="85">
        <v>31.82</v>
      </c>
      <c r="E251" s="86">
        <f>C251*D251</f>
        <v>7827.72</v>
      </c>
      <c r="F251" s="153">
        <f>E251/E257</f>
        <v>0.003350050145128525</v>
      </c>
      <c r="H251" s="84">
        <f>C251</f>
        <v>246</v>
      </c>
      <c r="I251" s="102">
        <f>D251</f>
        <v>31.82</v>
      </c>
      <c r="J251" s="86">
        <f>I251*H251</f>
        <v>7827.72</v>
      </c>
      <c r="K251" s="153">
        <f>J251/J257</f>
        <v>0.0031560102764184926</v>
      </c>
      <c r="M251" s="53">
        <f aca="true" t="shared" si="16" ref="M251:M264">J251-E251</f>
        <v>0</v>
      </c>
      <c r="N251" s="54">
        <f aca="true" t="shared" si="17" ref="N251:N264">M251/E251</f>
        <v>0</v>
      </c>
      <c r="Q251" s="55">
        <f>M251</f>
        <v>0</v>
      </c>
    </row>
    <row r="252" spans="1:14" ht="12.75">
      <c r="A252" s="82"/>
      <c r="B252" s="82"/>
      <c r="C252" s="84"/>
      <c r="D252" s="85"/>
      <c r="E252" s="82"/>
      <c r="F252" s="153"/>
      <c r="H252" s="84"/>
      <c r="I252" s="102"/>
      <c r="J252" s="82"/>
      <c r="K252" s="153"/>
      <c r="M252" s="53"/>
      <c r="N252" s="54"/>
    </row>
    <row r="253" spans="1:16" ht="12.75">
      <c r="A253" s="82" t="s">
        <v>19</v>
      </c>
      <c r="B253" s="82"/>
      <c r="C253" s="84">
        <v>108154</v>
      </c>
      <c r="D253" s="85">
        <v>4.84</v>
      </c>
      <c r="E253" s="85">
        <f>C253*D253</f>
        <v>523465.36</v>
      </c>
      <c r="F253" s="153">
        <f>E253/E257</f>
        <v>0.22402886220224477</v>
      </c>
      <c r="H253" s="84">
        <f>C253</f>
        <v>108154</v>
      </c>
      <c r="I253" s="102">
        <f>D253</f>
        <v>4.84</v>
      </c>
      <c r="J253" s="109">
        <f>H253*I253</f>
        <v>523465.36</v>
      </c>
      <c r="K253" s="153">
        <f>J253/J257</f>
        <v>0.2110527785241559</v>
      </c>
      <c r="M253" s="53">
        <f t="shared" si="16"/>
        <v>0</v>
      </c>
      <c r="N253" s="54">
        <f t="shared" si="17"/>
        <v>0</v>
      </c>
      <c r="P253" s="55">
        <f>M253</f>
        <v>0</v>
      </c>
    </row>
    <row r="254" spans="3:14" ht="12.75">
      <c r="C254" s="84"/>
      <c r="D254" s="87"/>
      <c r="E254" s="84"/>
      <c r="F254" s="153"/>
      <c r="H254" s="84"/>
      <c r="I254" s="103"/>
      <c r="J254" s="84"/>
      <c r="K254" s="153"/>
      <c r="M254" s="53"/>
      <c r="N254" s="54"/>
    </row>
    <row r="255" spans="1:18" ht="12.75">
      <c r="A255" s="82" t="s">
        <v>20</v>
      </c>
      <c r="B255" s="84">
        <f>C255</f>
        <v>36251100</v>
      </c>
      <c r="C255" s="84">
        <v>36251100</v>
      </c>
      <c r="D255" s="87">
        <v>0.0498</v>
      </c>
      <c r="E255" s="84">
        <f>C255*D255</f>
        <v>1805304.7799999998</v>
      </c>
      <c r="F255" s="153">
        <f>E255/E257</f>
        <v>0.7726210876526267</v>
      </c>
      <c r="H255" s="84">
        <f>C255</f>
        <v>36251100</v>
      </c>
      <c r="I255" s="89">
        <f>D255+S418</f>
        <v>0.05376292039679659</v>
      </c>
      <c r="J255" s="84">
        <f>H255*I255</f>
        <v>1948965.0035963128</v>
      </c>
      <c r="K255" s="153">
        <f>J255/J257</f>
        <v>0.7857912111994255</v>
      </c>
      <c r="M255" s="53">
        <f t="shared" si="16"/>
        <v>143660.22359631304</v>
      </c>
      <c r="N255" s="54">
        <f t="shared" si="17"/>
        <v>0.07957671479511236</v>
      </c>
      <c r="R255" s="55">
        <f>M255</f>
        <v>143660.22359631304</v>
      </c>
    </row>
    <row r="256" spans="1:14" ht="12.75">
      <c r="A256" s="82"/>
      <c r="B256" s="82"/>
      <c r="C256" s="84"/>
      <c r="D256" s="82"/>
      <c r="E256" s="82"/>
      <c r="F256" s="153"/>
      <c r="H256" s="84"/>
      <c r="I256" s="82"/>
      <c r="J256" s="82"/>
      <c r="K256" s="153"/>
      <c r="M256" s="53"/>
      <c r="N256" s="54"/>
    </row>
    <row r="257" spans="1:14" ht="12.75">
      <c r="A257" s="82" t="s">
        <v>23</v>
      </c>
      <c r="B257" s="82"/>
      <c r="C257" s="84"/>
      <c r="D257" s="82"/>
      <c r="E257" s="110">
        <f>SUM(E251:E255)</f>
        <v>2336597.86</v>
      </c>
      <c r="F257" s="154">
        <f>SUM(F251:F255)</f>
        <v>1</v>
      </c>
      <c r="H257" s="84"/>
      <c r="I257" s="82"/>
      <c r="J257" s="110">
        <f>SUM(J251:J256)</f>
        <v>2480258.083596313</v>
      </c>
      <c r="K257" s="154">
        <f>SUM(K251:K255)</f>
        <v>0.9999999999999999</v>
      </c>
      <c r="M257" s="58">
        <f t="shared" si="16"/>
        <v>143660.22359631304</v>
      </c>
      <c r="N257" s="59">
        <f t="shared" si="17"/>
        <v>0.06148264793682257</v>
      </c>
    </row>
    <row r="258" spans="1:14" ht="12.75">
      <c r="A258" s="97"/>
      <c r="B258" s="97"/>
      <c r="C258" s="84"/>
      <c r="D258" s="87"/>
      <c r="E258" s="82"/>
      <c r="F258" s="153"/>
      <c r="H258" s="84"/>
      <c r="I258" s="87"/>
      <c r="J258" s="82"/>
      <c r="K258" s="153"/>
      <c r="M258" s="53"/>
      <c r="N258" s="54"/>
    </row>
    <row r="259" spans="1:14" ht="12.75">
      <c r="A259" s="82" t="s">
        <v>12</v>
      </c>
      <c r="B259" s="82"/>
      <c r="C259" s="84"/>
      <c r="D259" s="87"/>
      <c r="E259" s="84">
        <v>302299.97</v>
      </c>
      <c r="F259" s="153"/>
      <c r="H259" s="84"/>
      <c r="I259" s="87"/>
      <c r="J259" s="84">
        <f>E259</f>
        <v>302299.97</v>
      </c>
      <c r="K259" s="153"/>
      <c r="M259" s="53">
        <f t="shared" si="16"/>
        <v>0</v>
      </c>
      <c r="N259" s="54">
        <f t="shared" si="17"/>
        <v>0</v>
      </c>
    </row>
    <row r="260" spans="1:14" ht="12.75">
      <c r="A260" s="82" t="s">
        <v>13</v>
      </c>
      <c r="B260" s="82"/>
      <c r="C260" s="84"/>
      <c r="D260" s="87"/>
      <c r="E260" s="92">
        <v>169873.58</v>
      </c>
      <c r="F260" s="156"/>
      <c r="H260" s="84"/>
      <c r="I260" s="87"/>
      <c r="J260" s="93">
        <f>E260</f>
        <v>169873.58</v>
      </c>
      <c r="K260" s="154"/>
      <c r="M260" s="60">
        <f t="shared" si="16"/>
        <v>0</v>
      </c>
      <c r="N260" s="61">
        <f t="shared" si="17"/>
        <v>0</v>
      </c>
    </row>
    <row r="261" spans="1:14" ht="12.75">
      <c r="A261" s="82"/>
      <c r="B261" s="82"/>
      <c r="C261" s="84"/>
      <c r="D261" s="82"/>
      <c r="E261" s="82"/>
      <c r="F261" s="153"/>
      <c r="H261" s="84"/>
      <c r="I261" s="82"/>
      <c r="J261" s="82"/>
      <c r="K261" s="153"/>
      <c r="M261" s="53"/>
      <c r="N261" s="54"/>
    </row>
    <row r="262" spans="1:14" ht="13.5" thickBot="1">
      <c r="A262" s="82" t="s">
        <v>27</v>
      </c>
      <c r="B262" s="82"/>
      <c r="C262" s="84"/>
      <c r="D262" s="82"/>
      <c r="E262" s="94">
        <f>SUM(E257:E260)</f>
        <v>2808771.41</v>
      </c>
      <c r="F262" s="154"/>
      <c r="H262" s="84"/>
      <c r="I262" s="82"/>
      <c r="J262" s="94">
        <f>SUM(J257:J260)</f>
        <v>2952431.633596313</v>
      </c>
      <c r="K262" s="154"/>
      <c r="M262" s="62">
        <f t="shared" si="16"/>
        <v>143660.22359631304</v>
      </c>
      <c r="N262" s="63">
        <f t="shared" si="17"/>
        <v>0.05114699725468689</v>
      </c>
    </row>
    <row r="263" spans="1:14" ht="13.5" thickTop="1">
      <c r="A263" s="82"/>
      <c r="B263" s="82"/>
      <c r="C263" s="82"/>
      <c r="D263" s="82"/>
      <c r="E263" s="82"/>
      <c r="F263" s="153"/>
      <c r="M263" s="53"/>
      <c r="N263" s="54"/>
    </row>
    <row r="264" spans="1:14" ht="12.75">
      <c r="A264" s="82" t="s">
        <v>15</v>
      </c>
      <c r="B264" s="82"/>
      <c r="C264" s="84"/>
      <c r="D264" s="84"/>
      <c r="E264" s="100">
        <f>E262/C251</f>
        <v>11417.769959349595</v>
      </c>
      <c r="F264" s="153"/>
      <c r="G264" s="57"/>
      <c r="H264" s="57"/>
      <c r="I264" s="57"/>
      <c r="J264" s="100">
        <f>J262/H251</f>
        <v>12001.754608115094</v>
      </c>
      <c r="K264" s="153"/>
      <c r="M264" s="68">
        <f t="shared" si="16"/>
        <v>583.9846487654995</v>
      </c>
      <c r="N264" s="54">
        <f t="shared" si="17"/>
        <v>0.051146997254686834</v>
      </c>
    </row>
    <row r="265" ht="15.75">
      <c r="N265" s="113" t="s">
        <v>132</v>
      </c>
    </row>
    <row r="266" ht="15.75">
      <c r="N266" s="113" t="s">
        <v>133</v>
      </c>
    </row>
    <row r="267" ht="15.75">
      <c r="N267" s="113" t="s">
        <v>125</v>
      </c>
    </row>
    <row r="268" spans="2:14" ht="12.75">
      <c r="B268" s="27"/>
      <c r="C268" s="27"/>
      <c r="D268" s="27"/>
      <c r="E268" s="27"/>
      <c r="F268" s="159"/>
      <c r="G268" s="27"/>
      <c r="H268" s="27" t="str">
        <f>H237</f>
        <v>Jackson Energy Cooperative Corporation</v>
      </c>
      <c r="I268" s="27"/>
      <c r="J268" s="27"/>
      <c r="K268" s="159"/>
      <c r="L268" s="27"/>
      <c r="M268" s="27"/>
      <c r="N268" s="27"/>
    </row>
    <row r="269" spans="2:14" ht="12.75">
      <c r="B269" s="27"/>
      <c r="C269" s="27"/>
      <c r="D269" s="27"/>
      <c r="E269" s="27"/>
      <c r="F269" s="159"/>
      <c r="G269" s="27"/>
      <c r="H269" s="27" t="str">
        <f>H238</f>
        <v>Billing Analysis</v>
      </c>
      <c r="I269" s="27"/>
      <c r="J269" s="27"/>
      <c r="K269" s="159"/>
      <c r="L269" s="27"/>
      <c r="M269" s="27"/>
      <c r="N269" s="27"/>
    </row>
    <row r="270" spans="2:14" ht="12.75">
      <c r="B270" s="27"/>
      <c r="C270" s="27"/>
      <c r="D270" s="27"/>
      <c r="E270" s="27"/>
      <c r="F270" s="159"/>
      <c r="G270" s="27"/>
      <c r="H270" s="27" t="str">
        <f>H239</f>
        <v>for the 12 months ended September 30, 2006</v>
      </c>
      <c r="I270" s="27"/>
      <c r="J270" s="27"/>
      <c r="K270" s="159"/>
      <c r="L270" s="27"/>
      <c r="M270" s="27"/>
      <c r="N270" s="27"/>
    </row>
    <row r="272" spans="2:14" ht="12.75">
      <c r="B272" s="79"/>
      <c r="C272" s="79"/>
      <c r="D272" s="79"/>
      <c r="E272" s="79"/>
      <c r="F272" s="147"/>
      <c r="G272" s="79"/>
      <c r="H272" s="79" t="s">
        <v>54</v>
      </c>
      <c r="I272" s="79"/>
      <c r="J272" s="79"/>
      <c r="K272" s="147"/>
      <c r="L272" s="79"/>
      <c r="M272" s="79"/>
      <c r="N272" s="79"/>
    </row>
    <row r="273" spans="2:14" ht="12.75">
      <c r="B273" s="79"/>
      <c r="C273" s="79"/>
      <c r="D273" s="79"/>
      <c r="E273" s="79"/>
      <c r="F273" s="147"/>
      <c r="G273" s="79"/>
      <c r="H273" s="79" t="s">
        <v>55</v>
      </c>
      <c r="I273" s="79"/>
      <c r="J273" s="79"/>
      <c r="K273" s="147"/>
      <c r="L273" s="79"/>
      <c r="M273" s="79"/>
      <c r="N273" s="79"/>
    </row>
    <row r="274" spans="2:14" ht="12.75">
      <c r="B274" s="79"/>
      <c r="C274" s="79"/>
      <c r="D274" s="79"/>
      <c r="E274" s="79"/>
      <c r="F274" s="147"/>
      <c r="G274" s="79"/>
      <c r="H274" s="79" t="s">
        <v>56</v>
      </c>
      <c r="I274" s="79"/>
      <c r="J274" s="79"/>
      <c r="K274" s="147"/>
      <c r="L274" s="79"/>
      <c r="M274" s="79"/>
      <c r="N274" s="79"/>
    </row>
    <row r="275" spans="1:6" ht="12.75">
      <c r="A275" s="80"/>
      <c r="B275" s="80"/>
      <c r="C275" s="80"/>
      <c r="D275" s="80"/>
      <c r="E275" s="80"/>
      <c r="F275" s="148"/>
    </row>
    <row r="276" spans="3:18" ht="12.75">
      <c r="C276" s="120" t="s">
        <v>0</v>
      </c>
      <c r="D276" s="121"/>
      <c r="E276" s="121"/>
      <c r="F276" s="149"/>
      <c r="H276" s="120" t="s">
        <v>1</v>
      </c>
      <c r="I276" s="121"/>
      <c r="J276" s="121"/>
      <c r="K276" s="149"/>
      <c r="M276" s="19" t="s">
        <v>2</v>
      </c>
      <c r="N276" s="81" t="s">
        <v>3</v>
      </c>
      <c r="P276" s="19" t="s">
        <v>60</v>
      </c>
      <c r="Q276" s="20" t="s">
        <v>89</v>
      </c>
      <c r="R276" s="20" t="s">
        <v>90</v>
      </c>
    </row>
    <row r="277" spans="1:11" ht="12.75">
      <c r="A277" s="82"/>
      <c r="B277" s="82"/>
      <c r="C277" s="122"/>
      <c r="D277" s="112"/>
      <c r="E277" s="112"/>
      <c r="F277" s="150"/>
      <c r="H277" s="122"/>
      <c r="I277" s="112"/>
      <c r="J277" s="112"/>
      <c r="K277" s="150"/>
    </row>
    <row r="278" spans="1:11" ht="12.75">
      <c r="A278" s="82"/>
      <c r="B278" s="82"/>
      <c r="C278" s="95" t="s">
        <v>4</v>
      </c>
      <c r="D278" s="95" t="s">
        <v>5</v>
      </c>
      <c r="E278" s="95" t="s">
        <v>6</v>
      </c>
      <c r="F278" s="151" t="s">
        <v>120</v>
      </c>
      <c r="H278" s="95" t="s">
        <v>4</v>
      </c>
      <c r="I278" s="95" t="s">
        <v>1</v>
      </c>
      <c r="J278" s="95" t="s">
        <v>6</v>
      </c>
      <c r="K278" s="151" t="s">
        <v>120</v>
      </c>
    </row>
    <row r="279" spans="1:11" ht="12.75">
      <c r="A279" s="83"/>
      <c r="B279" s="83"/>
      <c r="C279" s="96" t="s">
        <v>7</v>
      </c>
      <c r="D279" s="96" t="s">
        <v>8</v>
      </c>
      <c r="E279" s="96" t="s">
        <v>9</v>
      </c>
      <c r="F279" s="152" t="s">
        <v>121</v>
      </c>
      <c r="H279" s="96" t="s">
        <v>7</v>
      </c>
      <c r="I279" s="96" t="s">
        <v>8</v>
      </c>
      <c r="J279" s="96" t="s">
        <v>9</v>
      </c>
      <c r="K279" s="152" t="s">
        <v>122</v>
      </c>
    </row>
    <row r="281" spans="1:11" ht="12.75">
      <c r="A281" s="82"/>
      <c r="B281" s="82"/>
      <c r="C281" s="84"/>
      <c r="D281" s="82"/>
      <c r="E281" s="82"/>
      <c r="F281" s="153"/>
      <c r="H281" s="84"/>
      <c r="I281" s="82"/>
      <c r="J281" s="82"/>
      <c r="K281" s="153"/>
    </row>
    <row r="282" spans="1:17" ht="12.75">
      <c r="A282" s="82" t="s">
        <v>17</v>
      </c>
      <c r="B282" s="82"/>
      <c r="C282" s="84">
        <v>36</v>
      </c>
      <c r="D282" s="85">
        <v>960</v>
      </c>
      <c r="E282" s="86">
        <f>C282*D282</f>
        <v>34560</v>
      </c>
      <c r="F282" s="153">
        <f>E282/E288</f>
        <v>0.016872603985604126</v>
      </c>
      <c r="H282" s="84">
        <f>C282</f>
        <v>36</v>
      </c>
      <c r="I282" s="102">
        <f>D282</f>
        <v>960</v>
      </c>
      <c r="J282" s="86">
        <f>I282*H282</f>
        <v>34560</v>
      </c>
      <c r="K282" s="153">
        <f>J282/J288</f>
        <v>0.015529527530292048</v>
      </c>
      <c r="M282" s="53">
        <f aca="true" t="shared" si="18" ref="M282:M295">J282-E282</f>
        <v>0</v>
      </c>
      <c r="N282" s="54">
        <f aca="true" t="shared" si="19" ref="N282:N295">M282/E282</f>
        <v>0</v>
      </c>
      <c r="Q282" s="55">
        <f>M282</f>
        <v>0</v>
      </c>
    </row>
    <row r="283" spans="1:14" ht="12.75">
      <c r="A283" s="82"/>
      <c r="B283" s="82"/>
      <c r="C283" s="84"/>
      <c r="D283" s="85"/>
      <c r="E283" s="82"/>
      <c r="F283" s="153"/>
      <c r="H283" s="84"/>
      <c r="I283" s="85"/>
      <c r="J283" s="82"/>
      <c r="K283" s="153"/>
      <c r="M283" s="53"/>
      <c r="N283" s="54"/>
    </row>
    <row r="284" spans="1:16" ht="12.75">
      <c r="A284" s="82" t="s">
        <v>19</v>
      </c>
      <c r="B284" s="82"/>
      <c r="C284" s="84">
        <v>93235.33</v>
      </c>
      <c r="D284" s="85">
        <v>5.39</v>
      </c>
      <c r="E284" s="109">
        <f>D284*C284</f>
        <v>502538.4287</v>
      </c>
      <c r="F284" s="153">
        <f>E284/E288</f>
        <v>0.2453452515915178</v>
      </c>
      <c r="H284" s="84">
        <f>C284</f>
        <v>93235.33</v>
      </c>
      <c r="I284" s="111">
        <v>7.29</v>
      </c>
      <c r="J284" s="109">
        <f>H284*I284</f>
        <v>679685.5557</v>
      </c>
      <c r="K284" s="153">
        <f>J284/J288</f>
        <v>0.3054165378815104</v>
      </c>
      <c r="M284" s="53">
        <f t="shared" si="18"/>
        <v>177147.12700000004</v>
      </c>
      <c r="N284" s="54">
        <f t="shared" si="19"/>
        <v>0.352504638218924</v>
      </c>
      <c r="P284" s="55">
        <f>M284</f>
        <v>177147.12700000004</v>
      </c>
    </row>
    <row r="285" spans="3:14" ht="12.75">
      <c r="C285" s="84"/>
      <c r="D285" s="87"/>
      <c r="E285" s="84"/>
      <c r="F285" s="153"/>
      <c r="H285" s="84"/>
      <c r="I285" s="103"/>
      <c r="J285" s="84"/>
      <c r="K285" s="153"/>
      <c r="M285" s="53"/>
      <c r="N285" s="54"/>
    </row>
    <row r="286" spans="1:14" ht="12.75">
      <c r="A286" s="82" t="s">
        <v>20</v>
      </c>
      <c r="B286" s="82"/>
      <c r="C286" s="84">
        <v>42568800</v>
      </c>
      <c r="D286" s="87">
        <v>0.0355</v>
      </c>
      <c r="E286" s="84">
        <f>C286*D286</f>
        <v>1511192.4</v>
      </c>
      <c r="F286" s="153">
        <f>E286/E288</f>
        <v>0.737782144422878</v>
      </c>
      <c r="H286" s="84">
        <f>C286</f>
        <v>42568800</v>
      </c>
      <c r="I286" s="103">
        <f>D286</f>
        <v>0.0355</v>
      </c>
      <c r="J286" s="84">
        <f>H286*I286</f>
        <v>1511192.4</v>
      </c>
      <c r="K286" s="153">
        <f>J286/J288</f>
        <v>0.6790539345881976</v>
      </c>
      <c r="M286" s="53">
        <f t="shared" si="18"/>
        <v>0</v>
      </c>
      <c r="N286" s="54">
        <f t="shared" si="19"/>
        <v>0</v>
      </c>
    </row>
    <row r="287" spans="1:14" ht="12.75">
      <c r="A287" s="82"/>
      <c r="B287" s="82"/>
      <c r="C287" s="84"/>
      <c r="D287" s="82"/>
      <c r="E287" s="82"/>
      <c r="F287" s="153"/>
      <c r="H287" s="84"/>
      <c r="I287" s="82"/>
      <c r="J287" s="82"/>
      <c r="K287" s="153"/>
      <c r="M287" s="53"/>
      <c r="N287" s="54"/>
    </row>
    <row r="288" spans="1:14" ht="12.75">
      <c r="A288" s="82" t="s">
        <v>23</v>
      </c>
      <c r="B288" s="82"/>
      <c r="C288" s="84"/>
      <c r="D288" s="82"/>
      <c r="E288" s="110">
        <f>SUM(E282:E286)</f>
        <v>2048290.8287</v>
      </c>
      <c r="F288" s="154">
        <f>SUM(F282:F287)</f>
        <v>1</v>
      </c>
      <c r="H288" s="84"/>
      <c r="I288" s="82"/>
      <c r="J288" s="110">
        <f>SUM(J282:J287)</f>
        <v>2225437.9557</v>
      </c>
      <c r="K288" s="154">
        <f>SUM(K282:K287)</f>
        <v>1</v>
      </c>
      <c r="M288" s="53"/>
      <c r="N288" s="54"/>
    </row>
    <row r="289" spans="1:14" ht="12.75">
      <c r="A289" s="97"/>
      <c r="B289" s="97"/>
      <c r="C289" s="84"/>
      <c r="D289" s="87"/>
      <c r="E289" s="82"/>
      <c r="F289" s="153"/>
      <c r="H289" s="84"/>
      <c r="I289" s="87"/>
      <c r="J289" s="82"/>
      <c r="K289" s="153"/>
      <c r="M289" s="53"/>
      <c r="N289" s="54"/>
    </row>
    <row r="290" spans="1:14" ht="12.75">
      <c r="A290" s="82" t="s">
        <v>12</v>
      </c>
      <c r="B290" s="82"/>
      <c r="C290" s="84"/>
      <c r="D290" s="87"/>
      <c r="E290" s="84">
        <v>352473.93</v>
      </c>
      <c r="F290" s="153"/>
      <c r="H290" s="84"/>
      <c r="I290" s="87"/>
      <c r="J290" s="84">
        <f>E290</f>
        <v>352473.93</v>
      </c>
      <c r="K290" s="153"/>
      <c r="M290" s="53">
        <f t="shared" si="18"/>
        <v>0</v>
      </c>
      <c r="N290" s="54">
        <f t="shared" si="19"/>
        <v>0</v>
      </c>
    </row>
    <row r="291" spans="1:14" ht="12.75">
      <c r="A291" s="82" t="s">
        <v>13</v>
      </c>
      <c r="B291" s="82"/>
      <c r="C291" s="84"/>
      <c r="D291" s="87"/>
      <c r="E291" s="92">
        <v>155799.81</v>
      </c>
      <c r="F291" s="156"/>
      <c r="H291" s="84"/>
      <c r="I291" s="87"/>
      <c r="J291" s="93">
        <f>E291</f>
        <v>155799.81</v>
      </c>
      <c r="K291" s="154"/>
      <c r="M291" s="53">
        <f t="shared" si="18"/>
        <v>0</v>
      </c>
      <c r="N291" s="54">
        <f t="shared" si="19"/>
        <v>0</v>
      </c>
    </row>
    <row r="292" spans="1:14" ht="12.75">
      <c r="A292" s="82"/>
      <c r="B292" s="82"/>
      <c r="C292" s="84"/>
      <c r="D292" s="82"/>
      <c r="E292" s="82"/>
      <c r="F292" s="153"/>
      <c r="H292" s="84"/>
      <c r="I292" s="82"/>
      <c r="J292" s="82"/>
      <c r="K292" s="153"/>
      <c r="M292" s="53"/>
      <c r="N292" s="54"/>
    </row>
    <row r="293" spans="1:14" ht="13.5" thickBot="1">
      <c r="A293" s="82" t="s">
        <v>27</v>
      </c>
      <c r="B293" s="82"/>
      <c r="C293" s="84"/>
      <c r="D293" s="82"/>
      <c r="E293" s="94">
        <f>SUM(E288:E291)</f>
        <v>2556564.5687</v>
      </c>
      <c r="F293" s="154"/>
      <c r="H293" s="84"/>
      <c r="I293" s="82"/>
      <c r="J293" s="94">
        <f>SUM(J288:J291)</f>
        <v>2733711.6957</v>
      </c>
      <c r="K293" s="154"/>
      <c r="M293" s="53">
        <f t="shared" si="18"/>
        <v>177147.12699999986</v>
      </c>
      <c r="N293" s="54">
        <f t="shared" si="19"/>
        <v>0.06929108271655281</v>
      </c>
    </row>
    <row r="294" spans="1:14" ht="13.5" thickTop="1">
      <c r="A294" s="82"/>
      <c r="B294" s="82"/>
      <c r="C294" s="82"/>
      <c r="D294" s="82"/>
      <c r="E294" s="82"/>
      <c r="F294" s="153"/>
      <c r="M294" s="53"/>
      <c r="N294" s="54"/>
    </row>
    <row r="295" spans="1:14" ht="12.75">
      <c r="A295" s="82" t="s">
        <v>15</v>
      </c>
      <c r="B295" s="82"/>
      <c r="C295" s="84"/>
      <c r="D295" s="84"/>
      <c r="E295" s="100">
        <f>E293/C282</f>
        <v>71015.6824638889</v>
      </c>
      <c r="F295" s="153"/>
      <c r="G295" s="57"/>
      <c r="H295" s="57"/>
      <c r="I295" s="57"/>
      <c r="J295" s="124">
        <f>J293/H282</f>
        <v>75936.43599166667</v>
      </c>
      <c r="K295" s="153"/>
      <c r="M295" s="68">
        <f t="shared" si="18"/>
        <v>4920.753527777779</v>
      </c>
      <c r="N295" s="54">
        <f t="shared" si="19"/>
        <v>0.06929108271655288</v>
      </c>
    </row>
    <row r="297" ht="12.75" hidden="1"/>
    <row r="298" spans="2:14" ht="12.75" hidden="1">
      <c r="B298" s="27"/>
      <c r="C298" s="27"/>
      <c r="D298" s="27"/>
      <c r="E298" s="27"/>
      <c r="F298" s="159"/>
      <c r="G298" s="27"/>
      <c r="H298" s="27" t="str">
        <f>H268</f>
        <v>Jackson Energy Cooperative Corporation</v>
      </c>
      <c r="I298" s="27"/>
      <c r="J298" s="27"/>
      <c r="K298" s="159"/>
      <c r="L298" s="27"/>
      <c r="M298" s="27"/>
      <c r="N298" s="27"/>
    </row>
    <row r="299" spans="2:14" ht="12.75" hidden="1">
      <c r="B299" s="27"/>
      <c r="C299" s="27"/>
      <c r="D299" s="27"/>
      <c r="E299" s="27"/>
      <c r="F299" s="159"/>
      <c r="G299" s="27"/>
      <c r="H299" s="27" t="str">
        <f>H269</f>
        <v>Billing Analysis</v>
      </c>
      <c r="I299" s="27"/>
      <c r="J299" s="27"/>
      <c r="K299" s="159"/>
      <c r="L299" s="27"/>
      <c r="M299" s="27"/>
      <c r="N299" s="27"/>
    </row>
    <row r="300" spans="2:14" ht="12.75" hidden="1">
      <c r="B300" s="27"/>
      <c r="C300" s="27"/>
      <c r="D300" s="27"/>
      <c r="E300" s="27"/>
      <c r="F300" s="159"/>
      <c r="G300" s="27"/>
      <c r="H300" s="27" t="str">
        <f>H270</f>
        <v>for the 12 months ended September 30, 2006</v>
      </c>
      <c r="I300" s="27"/>
      <c r="J300" s="27"/>
      <c r="K300" s="159"/>
      <c r="L300" s="27"/>
      <c r="M300" s="27"/>
      <c r="N300" s="27"/>
    </row>
    <row r="301" ht="12.75" hidden="1"/>
    <row r="302" spans="2:14" ht="12.75">
      <c r="B302" s="79"/>
      <c r="C302" s="79"/>
      <c r="D302" s="79"/>
      <c r="E302" s="79"/>
      <c r="F302" s="147"/>
      <c r="G302" s="79"/>
      <c r="H302" s="79" t="s">
        <v>57</v>
      </c>
      <c r="I302" s="79"/>
      <c r="J302" s="79"/>
      <c r="K302" s="147"/>
      <c r="L302" s="79"/>
      <c r="M302" s="79"/>
      <c r="N302" s="79"/>
    </row>
    <row r="303" spans="2:14" ht="12.75">
      <c r="B303" s="79"/>
      <c r="C303" s="79"/>
      <c r="D303" s="79"/>
      <c r="E303" s="79"/>
      <c r="F303" s="147"/>
      <c r="G303" s="79"/>
      <c r="H303" s="79" t="s">
        <v>58</v>
      </c>
      <c r="I303" s="79"/>
      <c r="J303" s="79"/>
      <c r="K303" s="147"/>
      <c r="L303" s="79"/>
      <c r="M303" s="79"/>
      <c r="N303" s="79"/>
    </row>
    <row r="304" spans="2:14" ht="12.75">
      <c r="B304" s="79"/>
      <c r="C304" s="79"/>
      <c r="D304" s="79"/>
      <c r="E304" s="79"/>
      <c r="F304" s="147"/>
      <c r="G304" s="79"/>
      <c r="H304" s="79" t="s">
        <v>59</v>
      </c>
      <c r="I304" s="79"/>
      <c r="J304" s="79"/>
      <c r="K304" s="147"/>
      <c r="L304" s="79"/>
      <c r="M304" s="79"/>
      <c r="N304" s="79"/>
    </row>
    <row r="305" spans="1:6" ht="12.75">
      <c r="A305" s="80"/>
      <c r="B305" s="80"/>
      <c r="C305" s="80"/>
      <c r="D305" s="80"/>
      <c r="E305" s="80"/>
      <c r="F305" s="148"/>
    </row>
    <row r="306" spans="3:18" ht="12.75">
      <c r="C306" s="120" t="s">
        <v>0</v>
      </c>
      <c r="D306" s="121"/>
      <c r="E306" s="121"/>
      <c r="F306" s="149"/>
      <c r="H306" s="120" t="s">
        <v>1</v>
      </c>
      <c r="I306" s="121"/>
      <c r="J306" s="121"/>
      <c r="K306" s="149"/>
      <c r="M306" s="19" t="s">
        <v>2</v>
      </c>
      <c r="N306" s="81" t="s">
        <v>3</v>
      </c>
      <c r="P306" s="19" t="s">
        <v>60</v>
      </c>
      <c r="Q306" s="20" t="s">
        <v>89</v>
      </c>
      <c r="R306" s="20" t="s">
        <v>90</v>
      </c>
    </row>
    <row r="307" spans="1:11" ht="12.75">
      <c r="A307" s="82"/>
      <c r="B307" s="82"/>
      <c r="C307" s="122"/>
      <c r="D307" s="112"/>
      <c r="E307" s="112"/>
      <c r="F307" s="150"/>
      <c r="H307" s="122"/>
      <c r="I307" s="112"/>
      <c r="J307" s="112"/>
      <c r="K307" s="150"/>
    </row>
    <row r="308" spans="1:11" ht="12.75">
      <c r="A308" s="82"/>
      <c r="B308" s="82"/>
      <c r="C308" s="95" t="s">
        <v>4</v>
      </c>
      <c r="D308" s="95" t="s">
        <v>5</v>
      </c>
      <c r="E308" s="95" t="s">
        <v>6</v>
      </c>
      <c r="F308" s="151" t="s">
        <v>120</v>
      </c>
      <c r="H308" s="95" t="s">
        <v>4</v>
      </c>
      <c r="I308" s="95" t="s">
        <v>1</v>
      </c>
      <c r="J308" s="95" t="s">
        <v>6</v>
      </c>
      <c r="K308" s="151" t="s">
        <v>120</v>
      </c>
    </row>
    <row r="309" spans="1:11" ht="12.75">
      <c r="A309" s="83"/>
      <c r="B309" s="83"/>
      <c r="C309" s="96" t="s">
        <v>7</v>
      </c>
      <c r="D309" s="96" t="s">
        <v>8</v>
      </c>
      <c r="E309" s="96" t="s">
        <v>9</v>
      </c>
      <c r="F309" s="152" t="s">
        <v>121</v>
      </c>
      <c r="H309" s="96" t="s">
        <v>7</v>
      </c>
      <c r="I309" s="96" t="s">
        <v>8</v>
      </c>
      <c r="J309" s="96" t="s">
        <v>9</v>
      </c>
      <c r="K309" s="152" t="s">
        <v>122</v>
      </c>
    </row>
    <row r="311" spans="1:11" ht="12.75">
      <c r="A311" s="82"/>
      <c r="B311" s="82"/>
      <c r="C311" s="84"/>
      <c r="D311" s="82"/>
      <c r="E311" s="82"/>
      <c r="F311" s="153"/>
      <c r="H311" s="84"/>
      <c r="I311" s="82"/>
      <c r="J311" s="82"/>
      <c r="K311" s="153"/>
    </row>
    <row r="312" spans="1:17" ht="12.75">
      <c r="A312" s="82" t="s">
        <v>17</v>
      </c>
      <c r="B312" s="82"/>
      <c r="C312" s="84">
        <v>44</v>
      </c>
      <c r="D312" s="85">
        <v>960</v>
      </c>
      <c r="E312" s="86">
        <f>C312*D312</f>
        <v>42240</v>
      </c>
      <c r="F312" s="153">
        <f>E312/E319</f>
        <v>0.02926046369713962</v>
      </c>
      <c r="H312" s="84">
        <f>C312</f>
        <v>44</v>
      </c>
      <c r="I312" s="102">
        <f>D312</f>
        <v>960</v>
      </c>
      <c r="J312" s="86">
        <f>I312*H312</f>
        <v>42240</v>
      </c>
      <c r="K312" s="153">
        <f>J312/J319</f>
        <v>0.027037104414331926</v>
      </c>
      <c r="M312" s="53">
        <f aca="true" t="shared" si="20" ref="M312:M326">J312-E312</f>
        <v>0</v>
      </c>
      <c r="N312" s="54">
        <f aca="true" t="shared" si="21" ref="N312:N326">M312/E312</f>
        <v>0</v>
      </c>
      <c r="Q312" s="55">
        <f>M312</f>
        <v>0</v>
      </c>
    </row>
    <row r="313" spans="1:14" ht="12.75">
      <c r="A313" s="82"/>
      <c r="B313" s="82"/>
      <c r="C313" s="84"/>
      <c r="D313" s="85"/>
      <c r="E313" s="82"/>
      <c r="F313" s="153"/>
      <c r="H313" s="84"/>
      <c r="I313" s="85"/>
      <c r="J313" s="82"/>
      <c r="K313" s="153"/>
      <c r="M313" s="53"/>
      <c r="N313" s="54"/>
    </row>
    <row r="314" spans="1:16" ht="12.75">
      <c r="A314" s="82" t="s">
        <v>60</v>
      </c>
      <c r="B314" s="82"/>
      <c r="C314" s="84">
        <v>50200</v>
      </c>
      <c r="D314" s="85">
        <v>5.39</v>
      </c>
      <c r="E314" s="109">
        <f>D314*C314</f>
        <v>270578</v>
      </c>
      <c r="F314" s="153">
        <f>E314/E319</f>
        <v>0.18743460573495843</v>
      </c>
      <c r="H314" s="84">
        <f>C314</f>
        <v>50200</v>
      </c>
      <c r="I314" s="111">
        <v>7.29</v>
      </c>
      <c r="J314" s="109">
        <f>H314*I314</f>
        <v>365958</v>
      </c>
      <c r="K314" s="153">
        <f>J314/J319</f>
        <v>0.23424348146922544</v>
      </c>
      <c r="M314" s="53">
        <f t="shared" si="20"/>
        <v>95380</v>
      </c>
      <c r="N314" s="54">
        <f t="shared" si="21"/>
        <v>0.3525046382189239</v>
      </c>
      <c r="P314" s="55">
        <f>M314</f>
        <v>95380</v>
      </c>
    </row>
    <row r="315" spans="1:16" ht="12.75">
      <c r="A315" s="82" t="s">
        <v>26</v>
      </c>
      <c r="B315" s="82"/>
      <c r="C315" s="84">
        <v>12279.648</v>
      </c>
      <c r="D315" s="85">
        <v>7.82</v>
      </c>
      <c r="E315" s="109">
        <f>D315*C315</f>
        <v>96026.84736</v>
      </c>
      <c r="F315" s="153">
        <f>E315/E319</f>
        <v>0.0665196515418572</v>
      </c>
      <c r="H315" s="84">
        <f>C315</f>
        <v>12279.648</v>
      </c>
      <c r="I315" s="111">
        <v>9.72</v>
      </c>
      <c r="J315" s="109">
        <f>H315*I315</f>
        <v>119358.17856</v>
      </c>
      <c r="K315" s="153">
        <f>J315/J319</f>
        <v>0.07639913675263243</v>
      </c>
      <c r="M315" s="53">
        <f t="shared" si="20"/>
        <v>23331.3312</v>
      </c>
      <c r="N315" s="54">
        <f t="shared" si="21"/>
        <v>0.24296675191815859</v>
      </c>
      <c r="P315" s="55">
        <f>M315</f>
        <v>23331.3312</v>
      </c>
    </row>
    <row r="316" spans="3:14" ht="12.75">
      <c r="C316" s="84"/>
      <c r="D316" s="87"/>
      <c r="E316" s="84"/>
      <c r="F316" s="153"/>
      <c r="H316" s="84"/>
      <c r="I316" s="103"/>
      <c r="J316" s="84"/>
      <c r="K316" s="153"/>
      <c r="M316" s="53"/>
      <c r="N316" s="54"/>
    </row>
    <row r="317" spans="1:14" ht="12.75">
      <c r="A317" s="82" t="s">
        <v>20</v>
      </c>
      <c r="B317" s="82"/>
      <c r="C317" s="84">
        <v>27563700</v>
      </c>
      <c r="D317" s="87">
        <v>0.03754</v>
      </c>
      <c r="E317" s="84">
        <f>C317*D317</f>
        <v>1034741.298</v>
      </c>
      <c r="F317" s="153">
        <f>E317/E319</f>
        <v>0.7167852790260447</v>
      </c>
      <c r="H317" s="84">
        <f>C317</f>
        <v>27563700</v>
      </c>
      <c r="I317" s="103">
        <f>D317</f>
        <v>0.03754</v>
      </c>
      <c r="J317" s="84">
        <f>H317*I317</f>
        <v>1034741.298</v>
      </c>
      <c r="K317" s="153">
        <f>J317/J319</f>
        <v>0.6623202773638103</v>
      </c>
      <c r="M317" s="53">
        <f t="shared" si="20"/>
        <v>0</v>
      </c>
      <c r="N317" s="54">
        <f t="shared" si="21"/>
        <v>0</v>
      </c>
    </row>
    <row r="318" spans="1:14" ht="12.75">
      <c r="A318" s="82"/>
      <c r="B318" s="82"/>
      <c r="C318" s="84"/>
      <c r="D318" s="82"/>
      <c r="E318" s="82"/>
      <c r="F318" s="153"/>
      <c r="H318" s="84"/>
      <c r="I318" s="82"/>
      <c r="J318" s="82"/>
      <c r="K318" s="153"/>
      <c r="M318" s="53"/>
      <c r="N318" s="54"/>
    </row>
    <row r="319" spans="1:14" ht="12.75">
      <c r="A319" s="82" t="s">
        <v>23</v>
      </c>
      <c r="B319" s="82"/>
      <c r="C319" s="84"/>
      <c r="D319" s="82"/>
      <c r="E319" s="110">
        <f>SUM(E312:E317)</f>
        <v>1443586.14536</v>
      </c>
      <c r="F319" s="154">
        <f>SUM(F312:F317)</f>
        <v>1</v>
      </c>
      <c r="H319" s="84"/>
      <c r="I319" s="82"/>
      <c r="J319" s="110">
        <f>SUM(J312:J317)</f>
        <v>1562297.4765599999</v>
      </c>
      <c r="K319" s="154">
        <f>SUM(K312:K317)</f>
        <v>1</v>
      </c>
      <c r="M319" s="53"/>
      <c r="N319" s="54"/>
    </row>
    <row r="320" spans="1:14" ht="12.75">
      <c r="A320" s="97"/>
      <c r="B320" s="97"/>
      <c r="C320" s="84"/>
      <c r="D320" s="87"/>
      <c r="E320" s="82"/>
      <c r="F320" s="153"/>
      <c r="H320" s="84"/>
      <c r="I320" s="87"/>
      <c r="J320" s="82"/>
      <c r="K320" s="153"/>
      <c r="M320" s="53"/>
      <c r="N320" s="54"/>
    </row>
    <row r="321" spans="1:14" ht="12.75">
      <c r="A321" s="82" t="s">
        <v>12</v>
      </c>
      <c r="B321" s="82"/>
      <c r="C321" s="84"/>
      <c r="D321" s="87"/>
      <c r="E321" s="84">
        <v>226515.97</v>
      </c>
      <c r="F321" s="153"/>
      <c r="H321" s="84"/>
      <c r="I321" s="87"/>
      <c r="J321" s="84">
        <f>E321</f>
        <v>226515.97</v>
      </c>
      <c r="K321" s="153"/>
      <c r="M321" s="53">
        <f t="shared" si="20"/>
        <v>0</v>
      </c>
      <c r="N321" s="54">
        <f t="shared" si="21"/>
        <v>0</v>
      </c>
    </row>
    <row r="322" spans="1:14" ht="12.75">
      <c r="A322" s="82" t="s">
        <v>13</v>
      </c>
      <c r="B322" s="82"/>
      <c r="C322" s="84"/>
      <c r="D322" s="87"/>
      <c r="E322" s="92">
        <v>107763.23</v>
      </c>
      <c r="F322" s="156"/>
      <c r="H322" s="84"/>
      <c r="I322" s="87"/>
      <c r="J322" s="93">
        <f>E322</f>
        <v>107763.23</v>
      </c>
      <c r="K322" s="154"/>
      <c r="M322" s="53">
        <f t="shared" si="20"/>
        <v>0</v>
      </c>
      <c r="N322" s="54">
        <f t="shared" si="21"/>
        <v>0</v>
      </c>
    </row>
    <row r="323" spans="1:14" ht="12.75">
      <c r="A323" s="82"/>
      <c r="B323" s="82"/>
      <c r="C323" s="84"/>
      <c r="D323" s="82"/>
      <c r="E323" s="82"/>
      <c r="F323" s="153"/>
      <c r="H323" s="84"/>
      <c r="I323" s="82"/>
      <c r="J323" s="82"/>
      <c r="K323" s="153"/>
      <c r="M323" s="53"/>
      <c r="N323" s="54"/>
    </row>
    <row r="324" spans="1:14" ht="13.5" thickBot="1">
      <c r="A324" s="82" t="s">
        <v>27</v>
      </c>
      <c r="B324" s="82"/>
      <c r="C324" s="84"/>
      <c r="D324" s="82"/>
      <c r="E324" s="94">
        <f>SUM(E319:E322)</f>
        <v>1777865.34536</v>
      </c>
      <c r="F324" s="154"/>
      <c r="H324" s="84"/>
      <c r="I324" s="82"/>
      <c r="J324" s="94">
        <f>SUM(J319:J322)</f>
        <v>1896576.6765599998</v>
      </c>
      <c r="K324" s="154"/>
      <c r="M324" s="53">
        <f t="shared" si="20"/>
        <v>118711.3311999999</v>
      </c>
      <c r="N324" s="54">
        <f t="shared" si="21"/>
        <v>0.06677183483542284</v>
      </c>
    </row>
    <row r="325" spans="1:14" ht="13.5" thickTop="1">
      <c r="A325" s="82"/>
      <c r="B325" s="82"/>
      <c r="C325" s="82"/>
      <c r="D325" s="82"/>
      <c r="E325" s="82"/>
      <c r="F325" s="153"/>
      <c r="M325" s="53"/>
      <c r="N325" s="54"/>
    </row>
    <row r="326" spans="1:14" ht="12.75">
      <c r="A326" s="82" t="s">
        <v>15</v>
      </c>
      <c r="B326" s="82"/>
      <c r="C326" s="84"/>
      <c r="D326" s="84"/>
      <c r="E326" s="100">
        <f>E324/C312</f>
        <v>40406.030576363635</v>
      </c>
      <c r="F326" s="153"/>
      <c r="G326" s="57"/>
      <c r="H326" s="57"/>
      <c r="I326" s="57"/>
      <c r="J326" s="100">
        <f>J324/H312</f>
        <v>43104.01537636363</v>
      </c>
      <c r="K326" s="153"/>
      <c r="M326" s="68">
        <f t="shared" si="20"/>
        <v>2697.9847999999984</v>
      </c>
      <c r="N326" s="54">
        <f t="shared" si="21"/>
        <v>0.06677183483542286</v>
      </c>
    </row>
    <row r="328" ht="12.75" hidden="1"/>
    <row r="329" spans="2:14" ht="12.75" hidden="1">
      <c r="B329" s="27"/>
      <c r="C329" s="27"/>
      <c r="D329" s="27"/>
      <c r="E329" s="27"/>
      <c r="F329" s="159"/>
      <c r="G329" s="27"/>
      <c r="H329" s="27" t="str">
        <f>H298</f>
        <v>Jackson Energy Cooperative Corporation</v>
      </c>
      <c r="I329" s="27"/>
      <c r="J329" s="27"/>
      <c r="K329" s="159"/>
      <c r="L329" s="27"/>
      <c r="M329" s="27"/>
      <c r="N329" s="27"/>
    </row>
    <row r="330" spans="2:14" ht="12.75" hidden="1">
      <c r="B330" s="27"/>
      <c r="C330" s="27"/>
      <c r="D330" s="27"/>
      <c r="E330" s="27"/>
      <c r="F330" s="159"/>
      <c r="G330" s="27"/>
      <c r="H330" s="27" t="str">
        <f>H299</f>
        <v>Billing Analysis</v>
      </c>
      <c r="I330" s="27"/>
      <c r="J330" s="27"/>
      <c r="K330" s="159"/>
      <c r="L330" s="27"/>
      <c r="M330" s="27"/>
      <c r="N330" s="27"/>
    </row>
    <row r="331" spans="2:14" ht="12.75" hidden="1">
      <c r="B331" s="27"/>
      <c r="C331" s="27"/>
      <c r="D331" s="27"/>
      <c r="E331" s="27"/>
      <c r="F331" s="159"/>
      <c r="G331" s="27"/>
      <c r="H331" s="27" t="str">
        <f>H300</f>
        <v>for the 12 months ended September 30, 2006</v>
      </c>
      <c r="I331" s="27"/>
      <c r="J331" s="27"/>
      <c r="K331" s="159"/>
      <c r="L331" s="27"/>
      <c r="M331" s="27"/>
      <c r="N331" s="27"/>
    </row>
    <row r="333" spans="2:14" ht="12.75">
      <c r="B333" s="79"/>
      <c r="C333" s="79"/>
      <c r="D333" s="79"/>
      <c r="E333" s="79"/>
      <c r="F333" s="147"/>
      <c r="G333" s="79"/>
      <c r="H333" s="79" t="s">
        <v>61</v>
      </c>
      <c r="I333" s="79"/>
      <c r="J333" s="79"/>
      <c r="K333" s="147"/>
      <c r="L333" s="79"/>
      <c r="M333" s="79"/>
      <c r="N333" s="79"/>
    </row>
    <row r="334" spans="2:14" ht="12.75">
      <c r="B334" s="79"/>
      <c r="C334" s="79"/>
      <c r="D334" s="79"/>
      <c r="E334" s="79"/>
      <c r="F334" s="147"/>
      <c r="G334" s="79"/>
      <c r="H334" s="79" t="s">
        <v>62</v>
      </c>
      <c r="I334" s="79"/>
      <c r="J334" s="79"/>
      <c r="K334" s="147"/>
      <c r="L334" s="79"/>
      <c r="M334" s="79"/>
      <c r="N334" s="79"/>
    </row>
    <row r="335" spans="2:14" ht="12.75">
      <c r="B335" s="79"/>
      <c r="C335" s="79"/>
      <c r="D335" s="79"/>
      <c r="E335" s="79"/>
      <c r="F335" s="147"/>
      <c r="G335" s="79"/>
      <c r="H335" s="79" t="s">
        <v>63</v>
      </c>
      <c r="I335" s="79"/>
      <c r="J335" s="79"/>
      <c r="K335" s="147"/>
      <c r="L335" s="79"/>
      <c r="M335" s="79"/>
      <c r="N335" s="79"/>
    </row>
    <row r="336" spans="1:6" ht="12.75">
      <c r="A336" s="80"/>
      <c r="B336" s="80"/>
      <c r="C336" s="80"/>
      <c r="D336" s="80"/>
      <c r="E336" s="80"/>
      <c r="F336" s="148"/>
    </row>
    <row r="337" spans="3:18" ht="12.75">
      <c r="C337" s="120" t="s">
        <v>0</v>
      </c>
      <c r="D337" s="121"/>
      <c r="E337" s="121"/>
      <c r="F337" s="149"/>
      <c r="H337" s="120" t="s">
        <v>1</v>
      </c>
      <c r="I337" s="121"/>
      <c r="J337" s="121"/>
      <c r="K337" s="149"/>
      <c r="M337" s="19" t="s">
        <v>2</v>
      </c>
      <c r="N337" s="81" t="s">
        <v>3</v>
      </c>
      <c r="P337" s="19" t="s">
        <v>60</v>
      </c>
      <c r="Q337" s="20" t="s">
        <v>89</v>
      </c>
      <c r="R337" s="20" t="s">
        <v>90</v>
      </c>
    </row>
    <row r="338" spans="1:11" ht="12.75">
      <c r="A338" s="82"/>
      <c r="B338" s="82"/>
      <c r="C338" s="122"/>
      <c r="D338" s="112"/>
      <c r="E338" s="112"/>
      <c r="F338" s="150"/>
      <c r="H338" s="122"/>
      <c r="I338" s="112"/>
      <c r="J338" s="112"/>
      <c r="K338" s="150"/>
    </row>
    <row r="339" spans="1:11" ht="12.75">
      <c r="A339" s="82"/>
      <c r="B339" s="82"/>
      <c r="C339" s="95" t="s">
        <v>4</v>
      </c>
      <c r="D339" s="95" t="s">
        <v>5</v>
      </c>
      <c r="E339" s="95" t="s">
        <v>6</v>
      </c>
      <c r="F339" s="151" t="s">
        <v>120</v>
      </c>
      <c r="H339" s="95" t="s">
        <v>4</v>
      </c>
      <c r="I339" s="95" t="s">
        <v>1</v>
      </c>
      <c r="J339" s="95" t="s">
        <v>6</v>
      </c>
      <c r="K339" s="151" t="s">
        <v>120</v>
      </c>
    </row>
    <row r="340" spans="1:11" ht="12.75">
      <c r="A340" s="83"/>
      <c r="B340" s="83"/>
      <c r="C340" s="96" t="s">
        <v>7</v>
      </c>
      <c r="D340" s="96" t="s">
        <v>8</v>
      </c>
      <c r="E340" s="96" t="s">
        <v>9</v>
      </c>
      <c r="F340" s="152" t="s">
        <v>121</v>
      </c>
      <c r="H340" s="96" t="s">
        <v>7</v>
      </c>
      <c r="I340" s="96" t="s">
        <v>8</v>
      </c>
      <c r="J340" s="96" t="s">
        <v>9</v>
      </c>
      <c r="K340" s="152" t="s">
        <v>122</v>
      </c>
    </row>
    <row r="342" spans="1:11" ht="12.75">
      <c r="A342" s="82"/>
      <c r="B342" s="82"/>
      <c r="C342" s="84"/>
      <c r="D342" s="82"/>
      <c r="E342" s="82"/>
      <c r="F342" s="153"/>
      <c r="H342" s="84"/>
      <c r="I342" s="82"/>
      <c r="J342" s="82"/>
      <c r="K342" s="153"/>
    </row>
    <row r="343" spans="1:14" ht="12.75">
      <c r="A343" s="82" t="s">
        <v>17</v>
      </c>
      <c r="B343" s="82"/>
      <c r="C343" s="84">
        <v>1847</v>
      </c>
      <c r="D343" s="85">
        <v>9.75</v>
      </c>
      <c r="E343" s="86">
        <f>C343*D343</f>
        <v>18008.25</v>
      </c>
      <c r="F343" s="153">
        <f>E343/E347</f>
        <v>0.0507218825955153</v>
      </c>
      <c r="H343" s="84">
        <f>C343</f>
        <v>1847</v>
      </c>
      <c r="I343" s="85">
        <f>D343</f>
        <v>9.75</v>
      </c>
      <c r="J343" s="86">
        <f>I343*H343</f>
        <v>18008.25</v>
      </c>
      <c r="K343" s="153">
        <f>J343/J347</f>
        <v>0.04822604787236557</v>
      </c>
      <c r="M343" s="53">
        <f aca="true" t="shared" si="22" ref="M343:M354">J343-E343</f>
        <v>0</v>
      </c>
      <c r="N343" s="54">
        <f aca="true" t="shared" si="23" ref="N343:N354">M343/E343</f>
        <v>0</v>
      </c>
    </row>
    <row r="344" spans="1:14" ht="12.75">
      <c r="A344" s="82"/>
      <c r="B344" s="82"/>
      <c r="C344" s="84"/>
      <c r="D344" s="85"/>
      <c r="E344" s="82"/>
      <c r="F344" s="153"/>
      <c r="H344" s="84"/>
      <c r="I344" s="85"/>
      <c r="J344" s="82"/>
      <c r="K344" s="153"/>
      <c r="M344" s="53"/>
      <c r="N344" s="54"/>
    </row>
    <row r="345" spans="1:18" ht="12.75">
      <c r="A345" s="82" t="s">
        <v>20</v>
      </c>
      <c r="B345" s="84">
        <f>C345</f>
        <v>4636550</v>
      </c>
      <c r="C345" s="84">
        <v>4636550</v>
      </c>
      <c r="D345" s="87">
        <v>0.07269</v>
      </c>
      <c r="E345" s="84">
        <f>C345*D345</f>
        <v>337030.81950000004</v>
      </c>
      <c r="F345" s="153">
        <f>E345/E347</f>
        <v>0.9492781174044846</v>
      </c>
      <c r="H345" s="84">
        <f>C345</f>
        <v>4636550</v>
      </c>
      <c r="I345" s="89">
        <f>D345+S418</f>
        <v>0.0766529203967966</v>
      </c>
      <c r="J345" s="84">
        <f>H345*I345</f>
        <v>355405.09806576726</v>
      </c>
      <c r="K345" s="153">
        <f>J345/J347</f>
        <v>0.9517739521276344</v>
      </c>
      <c r="M345" s="53">
        <f t="shared" si="22"/>
        <v>18374.27856576722</v>
      </c>
      <c r="N345" s="54">
        <f t="shared" si="23"/>
        <v>0.05451809598014291</v>
      </c>
      <c r="R345" s="55">
        <f>M345</f>
        <v>18374.27856576722</v>
      </c>
    </row>
    <row r="346" spans="1:14" ht="12.75">
      <c r="A346" s="82"/>
      <c r="B346" s="82"/>
      <c r="C346" s="84"/>
      <c r="D346" s="82"/>
      <c r="E346" s="82"/>
      <c r="F346" s="153"/>
      <c r="H346" s="84"/>
      <c r="I346" s="82"/>
      <c r="J346" s="82"/>
      <c r="K346" s="153"/>
      <c r="M346" s="53"/>
      <c r="N346" s="54"/>
    </row>
    <row r="347" spans="1:14" ht="12.75">
      <c r="A347" s="82" t="s">
        <v>23</v>
      </c>
      <c r="B347" s="82"/>
      <c r="C347" s="84"/>
      <c r="D347" s="82"/>
      <c r="E347" s="110">
        <f>SUM(E343:E345)</f>
        <v>355039.06950000004</v>
      </c>
      <c r="F347" s="154">
        <f>SUM(F343:F346)</f>
        <v>1</v>
      </c>
      <c r="H347" s="84"/>
      <c r="I347" s="82"/>
      <c r="J347" s="110">
        <f>SUM(J343:J346)</f>
        <v>373413.34806576726</v>
      </c>
      <c r="K347" s="154">
        <f>SUM(K343:K346)</f>
        <v>1</v>
      </c>
      <c r="M347" s="58">
        <f t="shared" si="22"/>
        <v>18374.27856576722</v>
      </c>
      <c r="N347" s="59">
        <f t="shared" si="23"/>
        <v>0.05175283551650706</v>
      </c>
    </row>
    <row r="348" spans="1:14" ht="12.75">
      <c r="A348" s="97"/>
      <c r="B348" s="97"/>
      <c r="C348" s="84"/>
      <c r="D348" s="87"/>
      <c r="E348" s="82"/>
      <c r="F348" s="153"/>
      <c r="H348" s="84"/>
      <c r="I348" s="87"/>
      <c r="J348" s="82"/>
      <c r="K348" s="153"/>
      <c r="M348" s="53"/>
      <c r="N348" s="54"/>
    </row>
    <row r="349" spans="1:14" ht="12.75">
      <c r="A349" s="82" t="s">
        <v>12</v>
      </c>
      <c r="B349" s="82"/>
      <c r="C349" s="84"/>
      <c r="D349" s="87"/>
      <c r="E349" s="84">
        <v>39108.28</v>
      </c>
      <c r="F349" s="153"/>
      <c r="H349" s="84"/>
      <c r="I349" s="87"/>
      <c r="J349" s="84">
        <f>E349</f>
        <v>39108.28</v>
      </c>
      <c r="K349" s="153"/>
      <c r="M349" s="53">
        <f t="shared" si="22"/>
        <v>0</v>
      </c>
      <c r="N349" s="54">
        <f t="shared" si="23"/>
        <v>0</v>
      </c>
    </row>
    <row r="350" spans="1:14" ht="12.75">
      <c r="A350" s="82" t="s">
        <v>13</v>
      </c>
      <c r="B350" s="82"/>
      <c r="C350" s="84"/>
      <c r="D350" s="87"/>
      <c r="E350" s="92">
        <v>23661.39</v>
      </c>
      <c r="F350" s="156"/>
      <c r="H350" s="84"/>
      <c r="I350" s="87"/>
      <c r="J350" s="93">
        <f>E350</f>
        <v>23661.39</v>
      </c>
      <c r="K350" s="154"/>
      <c r="M350" s="60">
        <f t="shared" si="22"/>
        <v>0</v>
      </c>
      <c r="N350" s="61">
        <f t="shared" si="23"/>
        <v>0</v>
      </c>
    </row>
    <row r="351" spans="1:14" ht="12.75">
      <c r="A351" s="82"/>
      <c r="B351" s="82"/>
      <c r="C351" s="84"/>
      <c r="D351" s="82"/>
      <c r="E351" s="82"/>
      <c r="F351" s="153"/>
      <c r="H351" s="84"/>
      <c r="I351" s="82"/>
      <c r="J351" s="82"/>
      <c r="K351" s="153"/>
      <c r="M351" s="53"/>
      <c r="N351" s="54"/>
    </row>
    <row r="352" spans="1:14" ht="13.5" thickBot="1">
      <c r="A352" s="82" t="s">
        <v>27</v>
      </c>
      <c r="B352" s="82"/>
      <c r="C352" s="84"/>
      <c r="D352" s="82"/>
      <c r="E352" s="94">
        <f>SUM(E347:E350)</f>
        <v>417808.7395</v>
      </c>
      <c r="F352" s="154"/>
      <c r="H352" s="84"/>
      <c r="I352" s="82"/>
      <c r="J352" s="94">
        <f>SUM(J347:J350)</f>
        <v>436183.01806576725</v>
      </c>
      <c r="K352" s="154"/>
      <c r="M352" s="62">
        <f t="shared" si="22"/>
        <v>18374.27856576722</v>
      </c>
      <c r="N352" s="63">
        <f t="shared" si="23"/>
        <v>0.043977726717148335</v>
      </c>
    </row>
    <row r="353" spans="1:14" ht="13.5" thickTop="1">
      <c r="A353" s="82"/>
      <c r="B353" s="82"/>
      <c r="C353" s="82"/>
      <c r="D353" s="82"/>
      <c r="E353" s="82"/>
      <c r="F353" s="153"/>
      <c r="M353" s="53"/>
      <c r="N353" s="54"/>
    </row>
    <row r="354" spans="1:14" ht="12.75">
      <c r="A354" s="82" t="s">
        <v>15</v>
      </c>
      <c r="B354" s="82"/>
      <c r="C354" s="84"/>
      <c r="D354" s="84"/>
      <c r="E354" s="100">
        <f>E352/C343</f>
        <v>226.2093879263671</v>
      </c>
      <c r="F354" s="153"/>
      <c r="G354" s="57"/>
      <c r="H354" s="57"/>
      <c r="I354" s="57"/>
      <c r="J354" s="100">
        <f>J352/H343</f>
        <v>236.15756256944627</v>
      </c>
      <c r="K354" s="153"/>
      <c r="M354" s="68">
        <f t="shared" si="22"/>
        <v>9.94817464307917</v>
      </c>
      <c r="N354" s="54">
        <f t="shared" si="23"/>
        <v>0.04397772671714835</v>
      </c>
    </row>
    <row r="355" ht="15.75">
      <c r="N355" s="113" t="s">
        <v>132</v>
      </c>
    </row>
    <row r="356" ht="15.75">
      <c r="N356" s="113" t="s">
        <v>133</v>
      </c>
    </row>
    <row r="357" ht="15.75">
      <c r="N357" s="113" t="s">
        <v>124</v>
      </c>
    </row>
    <row r="358" spans="2:14" ht="12.75">
      <c r="B358" s="27"/>
      <c r="C358" s="27"/>
      <c r="D358" s="27"/>
      <c r="E358" s="27"/>
      <c r="F358" s="159"/>
      <c r="G358" s="27"/>
      <c r="H358" s="27" t="str">
        <f>H329</f>
        <v>Jackson Energy Cooperative Corporation</v>
      </c>
      <c r="I358" s="27"/>
      <c r="J358" s="27"/>
      <c r="K358" s="159"/>
      <c r="L358" s="27"/>
      <c r="M358" s="27"/>
      <c r="N358" s="27"/>
    </row>
    <row r="359" spans="2:14" ht="12.75">
      <c r="B359" s="27"/>
      <c r="C359" s="27"/>
      <c r="D359" s="27"/>
      <c r="E359" s="27"/>
      <c r="F359" s="159"/>
      <c r="G359" s="27"/>
      <c r="H359" s="27" t="str">
        <f>H330</f>
        <v>Billing Analysis</v>
      </c>
      <c r="I359" s="27"/>
      <c r="J359" s="27"/>
      <c r="K359" s="159"/>
      <c r="L359" s="27"/>
      <c r="M359" s="27"/>
      <c r="N359" s="27"/>
    </row>
    <row r="360" spans="2:14" ht="12.75">
      <c r="B360" s="27"/>
      <c r="C360" s="27"/>
      <c r="D360" s="27"/>
      <c r="E360" s="27"/>
      <c r="F360" s="159"/>
      <c r="G360" s="27"/>
      <c r="H360" s="27" t="str">
        <f>H331</f>
        <v>for the 12 months ended September 30, 2006</v>
      </c>
      <c r="I360" s="27"/>
      <c r="J360" s="27"/>
      <c r="K360" s="159"/>
      <c r="L360" s="27"/>
      <c r="M360" s="27"/>
      <c r="N360" s="27"/>
    </row>
    <row r="362" spans="2:14" ht="12.75">
      <c r="B362" s="79"/>
      <c r="C362" s="79"/>
      <c r="D362" s="79"/>
      <c r="E362" s="79"/>
      <c r="F362" s="147"/>
      <c r="G362" s="79"/>
      <c r="H362" s="79" t="s">
        <v>64</v>
      </c>
      <c r="I362" s="79"/>
      <c r="J362" s="79"/>
      <c r="K362" s="147"/>
      <c r="L362" s="79"/>
      <c r="M362" s="79"/>
      <c r="N362" s="79"/>
    </row>
    <row r="363" spans="2:14" ht="12.75">
      <c r="B363" s="79"/>
      <c r="C363" s="79"/>
      <c r="D363" s="79"/>
      <c r="E363" s="79"/>
      <c r="F363" s="147"/>
      <c r="G363" s="79"/>
      <c r="H363" s="79" t="s">
        <v>65</v>
      </c>
      <c r="I363" s="79"/>
      <c r="J363" s="79"/>
      <c r="K363" s="147"/>
      <c r="L363" s="79"/>
      <c r="M363" s="79"/>
      <c r="N363" s="79"/>
    </row>
    <row r="364" spans="2:14" ht="12.75">
      <c r="B364" s="79"/>
      <c r="C364" s="79"/>
      <c r="D364" s="79"/>
      <c r="E364" s="79"/>
      <c r="F364" s="147"/>
      <c r="G364" s="79"/>
      <c r="H364" s="79" t="s">
        <v>66</v>
      </c>
      <c r="I364" s="79"/>
      <c r="J364" s="79"/>
      <c r="K364" s="147"/>
      <c r="L364" s="79"/>
      <c r="M364" s="79"/>
      <c r="N364" s="79"/>
    </row>
    <row r="365" spans="1:6" ht="12.75">
      <c r="A365" s="80"/>
      <c r="B365" s="80"/>
      <c r="C365" s="80"/>
      <c r="D365" s="80"/>
      <c r="E365" s="80"/>
      <c r="F365" s="148"/>
    </row>
    <row r="366" spans="3:18" ht="12.75">
      <c r="C366" s="120" t="s">
        <v>0</v>
      </c>
      <c r="D366" s="121"/>
      <c r="E366" s="121"/>
      <c r="F366" s="149"/>
      <c r="H366" s="120" t="s">
        <v>1</v>
      </c>
      <c r="I366" s="121"/>
      <c r="J366" s="121"/>
      <c r="K366" s="149"/>
      <c r="M366" s="19" t="s">
        <v>2</v>
      </c>
      <c r="N366" s="81" t="s">
        <v>3</v>
      </c>
      <c r="P366" s="19" t="s">
        <v>60</v>
      </c>
      <c r="Q366" s="20" t="s">
        <v>89</v>
      </c>
      <c r="R366" s="20" t="s">
        <v>90</v>
      </c>
    </row>
    <row r="367" spans="1:11" ht="12.75">
      <c r="A367" s="82"/>
      <c r="B367" s="82"/>
      <c r="C367" s="122"/>
      <c r="D367" s="112"/>
      <c r="E367" s="112"/>
      <c r="F367" s="150"/>
      <c r="H367" s="122"/>
      <c r="I367" s="112"/>
      <c r="J367" s="112"/>
      <c r="K367" s="150"/>
    </row>
    <row r="368" spans="1:11" ht="12.75">
      <c r="A368" s="82"/>
      <c r="B368" s="82"/>
      <c r="C368" s="95" t="s">
        <v>4</v>
      </c>
      <c r="D368" s="95" t="s">
        <v>5</v>
      </c>
      <c r="E368" s="95" t="s">
        <v>6</v>
      </c>
      <c r="F368" s="151" t="s">
        <v>120</v>
      </c>
      <c r="H368" s="95" t="s">
        <v>4</v>
      </c>
      <c r="I368" s="95" t="s">
        <v>1</v>
      </c>
      <c r="J368" s="95" t="s">
        <v>6</v>
      </c>
      <c r="K368" s="151" t="s">
        <v>120</v>
      </c>
    </row>
    <row r="369" spans="1:11" ht="12.75">
      <c r="A369" s="83"/>
      <c r="B369" s="83"/>
      <c r="C369" s="96" t="s">
        <v>7</v>
      </c>
      <c r="D369" s="96" t="s">
        <v>8</v>
      </c>
      <c r="E369" s="96" t="s">
        <v>9</v>
      </c>
      <c r="F369" s="152" t="s">
        <v>121</v>
      </c>
      <c r="H369" s="96" t="s">
        <v>7</v>
      </c>
      <c r="I369" s="96" t="s">
        <v>8</v>
      </c>
      <c r="J369" s="96" t="s">
        <v>9</v>
      </c>
      <c r="K369" s="152" t="s">
        <v>122</v>
      </c>
    </row>
    <row r="371" spans="1:11" ht="12.75">
      <c r="A371" s="82"/>
      <c r="B371" s="82"/>
      <c r="C371" s="84"/>
      <c r="D371" s="82"/>
      <c r="E371" s="82"/>
      <c r="F371" s="153"/>
      <c r="H371" s="84"/>
      <c r="I371" s="82"/>
      <c r="J371" s="82"/>
      <c r="K371" s="153"/>
    </row>
    <row r="372" spans="1:14" ht="12.75">
      <c r="A372" s="82" t="s">
        <v>17</v>
      </c>
      <c r="B372" s="82"/>
      <c r="C372" s="84">
        <v>232</v>
      </c>
      <c r="D372" s="85">
        <v>40</v>
      </c>
      <c r="E372" s="86">
        <f>C372*D372</f>
        <v>9280</v>
      </c>
      <c r="F372" s="153">
        <f>E372/E376</f>
        <v>0.019115200510629</v>
      </c>
      <c r="H372" s="84">
        <f>C372</f>
        <v>232</v>
      </c>
      <c r="I372" s="85">
        <f>D372</f>
        <v>40</v>
      </c>
      <c r="J372" s="86">
        <f>I372*H372</f>
        <v>9280</v>
      </c>
      <c r="K372" s="153">
        <f>J372/J376</f>
        <v>0.01794093805731246</v>
      </c>
      <c r="M372" s="53">
        <f aca="true" t="shared" si="24" ref="M372:M383">J372-E372</f>
        <v>0</v>
      </c>
      <c r="N372" s="54">
        <f aca="true" t="shared" si="25" ref="N372:N383">M372/E372</f>
        <v>0</v>
      </c>
    </row>
    <row r="373" spans="1:14" ht="12.75">
      <c r="A373" s="82"/>
      <c r="B373" s="82"/>
      <c r="C373" s="84"/>
      <c r="D373" s="85"/>
      <c r="E373" s="82"/>
      <c r="F373" s="153"/>
      <c r="H373" s="84"/>
      <c r="I373" s="85"/>
      <c r="J373" s="82"/>
      <c r="K373" s="153"/>
      <c r="M373" s="53"/>
      <c r="N373" s="54"/>
    </row>
    <row r="374" spans="1:18" ht="12.75">
      <c r="A374" s="82" t="s">
        <v>20</v>
      </c>
      <c r="B374" s="84">
        <f>C374</f>
        <v>8018143</v>
      </c>
      <c r="C374" s="84">
        <v>8018143</v>
      </c>
      <c r="D374" s="87">
        <v>0.05939</v>
      </c>
      <c r="E374" s="84">
        <f>C374*D374</f>
        <v>476197.51277</v>
      </c>
      <c r="F374" s="153">
        <f>E374/E376</f>
        <v>0.980884799489371</v>
      </c>
      <c r="H374" s="84">
        <f>C374</f>
        <v>8018143</v>
      </c>
      <c r="I374" s="89">
        <f>D374+S418</f>
        <v>0.06335292039679659</v>
      </c>
      <c r="J374" s="84">
        <f>H374*I374</f>
        <v>507972.77520913177</v>
      </c>
      <c r="K374" s="153">
        <f>J374/J376</f>
        <v>0.9820590619426876</v>
      </c>
      <c r="M374" s="53">
        <f t="shared" si="24"/>
        <v>31775.262439131795</v>
      </c>
      <c r="N374" s="54">
        <f t="shared" si="25"/>
        <v>0.06672706510854672</v>
      </c>
      <c r="R374" s="55">
        <f>M374</f>
        <v>31775.262439131795</v>
      </c>
    </row>
    <row r="375" spans="1:14" ht="12.75">
      <c r="A375" s="82"/>
      <c r="B375" s="82"/>
      <c r="C375" s="84"/>
      <c r="D375" s="82"/>
      <c r="E375" s="82"/>
      <c r="F375" s="153"/>
      <c r="H375" s="84"/>
      <c r="I375" s="82"/>
      <c r="J375" s="82"/>
      <c r="K375" s="153"/>
      <c r="M375" s="53"/>
      <c r="N375" s="54"/>
    </row>
    <row r="376" spans="1:14" ht="12.75">
      <c r="A376" s="82" t="s">
        <v>23</v>
      </c>
      <c r="B376" s="82"/>
      <c r="C376" s="84"/>
      <c r="D376" s="82"/>
      <c r="E376" s="110">
        <f>SUM(E372:E374)</f>
        <v>485477.51277</v>
      </c>
      <c r="F376" s="154">
        <f>SUM(F372:F375)</f>
        <v>1</v>
      </c>
      <c r="H376" s="84"/>
      <c r="I376" s="82"/>
      <c r="J376" s="110">
        <f>SUM(J372:J374)</f>
        <v>517252.77520913177</v>
      </c>
      <c r="K376" s="154">
        <f>SUM(K372:K375)</f>
        <v>1</v>
      </c>
      <c r="M376" s="58">
        <f t="shared" si="24"/>
        <v>31775.262439131795</v>
      </c>
      <c r="N376" s="59">
        <f t="shared" si="25"/>
        <v>0.06545156387951105</v>
      </c>
    </row>
    <row r="377" spans="1:14" ht="12.75">
      <c r="A377" s="97"/>
      <c r="B377" s="97"/>
      <c r="C377" s="84"/>
      <c r="D377" s="87"/>
      <c r="E377" s="82"/>
      <c r="F377" s="153"/>
      <c r="H377" s="84"/>
      <c r="I377" s="87"/>
      <c r="J377" s="82"/>
      <c r="K377" s="153"/>
      <c r="M377" s="53"/>
      <c r="N377" s="54"/>
    </row>
    <row r="378" spans="1:14" ht="12.75">
      <c r="A378" s="82" t="s">
        <v>12</v>
      </c>
      <c r="B378" s="82"/>
      <c r="C378" s="84"/>
      <c r="D378" s="87"/>
      <c r="E378" s="84">
        <v>65796.47</v>
      </c>
      <c r="F378" s="153"/>
      <c r="H378" s="84"/>
      <c r="I378" s="87"/>
      <c r="J378" s="84">
        <f>E378</f>
        <v>65796.47</v>
      </c>
      <c r="K378" s="153"/>
      <c r="M378" s="53">
        <f t="shared" si="24"/>
        <v>0</v>
      </c>
      <c r="N378" s="54">
        <f t="shared" si="25"/>
        <v>0</v>
      </c>
    </row>
    <row r="379" spans="1:14" ht="12.75">
      <c r="A379" s="82" t="s">
        <v>13</v>
      </c>
      <c r="B379" s="82"/>
      <c r="C379" s="84"/>
      <c r="D379" s="87"/>
      <c r="E379" s="92">
        <v>36546.56</v>
      </c>
      <c r="F379" s="156"/>
      <c r="H379" s="84"/>
      <c r="I379" s="87"/>
      <c r="J379" s="93">
        <f>E379</f>
        <v>36546.56</v>
      </c>
      <c r="K379" s="154"/>
      <c r="M379" s="60">
        <f t="shared" si="24"/>
        <v>0</v>
      </c>
      <c r="N379" s="61">
        <f t="shared" si="25"/>
        <v>0</v>
      </c>
    </row>
    <row r="380" spans="1:14" ht="12.75">
      <c r="A380" s="82"/>
      <c r="B380" s="82"/>
      <c r="C380" s="84"/>
      <c r="D380" s="82"/>
      <c r="E380" s="82"/>
      <c r="F380" s="153"/>
      <c r="H380" s="84"/>
      <c r="I380" s="82"/>
      <c r="J380" s="82"/>
      <c r="K380" s="153"/>
      <c r="M380" s="53"/>
      <c r="N380" s="54"/>
    </row>
    <row r="381" spans="1:14" ht="13.5" thickBot="1">
      <c r="A381" s="82" t="s">
        <v>27</v>
      </c>
      <c r="B381" s="82"/>
      <c r="C381" s="84"/>
      <c r="D381" s="82"/>
      <c r="E381" s="94">
        <f>SUM(E376:E379)</f>
        <v>587820.54277</v>
      </c>
      <c r="F381" s="154"/>
      <c r="H381" s="84"/>
      <c r="I381" s="82"/>
      <c r="J381" s="94">
        <f>SUM(J376:J380)</f>
        <v>619595.8052091317</v>
      </c>
      <c r="K381" s="154"/>
      <c r="M381" s="62">
        <f t="shared" si="24"/>
        <v>31775.262439131737</v>
      </c>
      <c r="N381" s="63">
        <f t="shared" si="25"/>
        <v>0.054056059846762844</v>
      </c>
    </row>
    <row r="382" spans="1:14" ht="13.5" thickTop="1">
      <c r="A382" s="82"/>
      <c r="B382" s="82"/>
      <c r="C382" s="82"/>
      <c r="D382" s="82"/>
      <c r="E382" s="82"/>
      <c r="F382" s="153"/>
      <c r="M382" s="53"/>
      <c r="N382" s="54"/>
    </row>
    <row r="383" spans="1:14" ht="12.75">
      <c r="A383" s="82" t="s">
        <v>15</v>
      </c>
      <c r="B383" s="82"/>
      <c r="C383" s="84"/>
      <c r="D383" s="84"/>
      <c r="E383" s="100">
        <f>E381/C372</f>
        <v>2533.709236077586</v>
      </c>
      <c r="F383" s="153"/>
      <c r="G383" s="57"/>
      <c r="H383" s="57"/>
      <c r="I383" s="57"/>
      <c r="J383" s="100">
        <f>J381/H372</f>
        <v>2670.671574177292</v>
      </c>
      <c r="K383" s="153"/>
      <c r="M383" s="68">
        <f t="shared" si="24"/>
        <v>136.9623380997059</v>
      </c>
      <c r="N383" s="54">
        <f t="shared" si="25"/>
        <v>0.054056059846762906</v>
      </c>
    </row>
    <row r="386" spans="2:14" ht="12.75" hidden="1">
      <c r="B386" s="27"/>
      <c r="C386" s="27"/>
      <c r="D386" s="27"/>
      <c r="E386" s="27"/>
      <c r="F386" s="159"/>
      <c r="G386" s="27"/>
      <c r="H386" s="27" t="str">
        <f>H358</f>
        <v>Jackson Energy Cooperative Corporation</v>
      </c>
      <c r="I386" s="27"/>
      <c r="J386" s="27"/>
      <c r="K386" s="159"/>
      <c r="L386" s="27"/>
      <c r="M386" s="27"/>
      <c r="N386" s="27"/>
    </row>
    <row r="387" spans="2:14" ht="12.75" hidden="1">
      <c r="B387" s="27"/>
      <c r="C387" s="27"/>
      <c r="D387" s="27"/>
      <c r="E387" s="27"/>
      <c r="F387" s="159"/>
      <c r="G387" s="27"/>
      <c r="H387" s="27" t="str">
        <f>H359</f>
        <v>Billing Analysis</v>
      </c>
      <c r="I387" s="27"/>
      <c r="J387" s="27"/>
      <c r="K387" s="159"/>
      <c r="L387" s="27"/>
      <c r="M387" s="27"/>
      <c r="N387" s="27"/>
    </row>
    <row r="388" spans="2:14" ht="12.75" hidden="1">
      <c r="B388" s="27"/>
      <c r="C388" s="27"/>
      <c r="D388" s="27"/>
      <c r="E388" s="27"/>
      <c r="F388" s="159"/>
      <c r="G388" s="27"/>
      <c r="H388" s="27" t="str">
        <f>H360</f>
        <v>for the 12 months ended September 30, 2006</v>
      </c>
      <c r="I388" s="27"/>
      <c r="J388" s="27"/>
      <c r="K388" s="159"/>
      <c r="L388" s="27"/>
      <c r="M388" s="27"/>
      <c r="N388" s="27"/>
    </row>
    <row r="389" ht="12.75" hidden="1"/>
    <row r="390" spans="2:14" ht="12.75">
      <c r="B390" s="79"/>
      <c r="C390" s="79"/>
      <c r="D390" s="79"/>
      <c r="E390" s="79"/>
      <c r="F390" s="147"/>
      <c r="G390" s="79"/>
      <c r="H390" s="79" t="s">
        <v>67</v>
      </c>
      <c r="I390" s="79"/>
      <c r="J390" s="79"/>
      <c r="K390" s="147"/>
      <c r="L390" s="79"/>
      <c r="M390" s="79"/>
      <c r="N390" s="79"/>
    </row>
    <row r="391" spans="2:14" ht="12.75">
      <c r="B391" s="79"/>
      <c r="C391" s="79"/>
      <c r="D391" s="79"/>
      <c r="E391" s="79"/>
      <c r="F391" s="147"/>
      <c r="G391" s="79"/>
      <c r="H391" s="79" t="s">
        <v>62</v>
      </c>
      <c r="I391" s="79"/>
      <c r="J391" s="79"/>
      <c r="K391" s="147"/>
      <c r="L391" s="79"/>
      <c r="M391" s="79"/>
      <c r="N391" s="79"/>
    </row>
    <row r="392" spans="2:14" ht="12.75">
      <c r="B392" s="79"/>
      <c r="C392" s="79"/>
      <c r="D392" s="79"/>
      <c r="E392" s="79"/>
      <c r="F392" s="147"/>
      <c r="G392" s="79"/>
      <c r="H392" s="79" t="s">
        <v>68</v>
      </c>
      <c r="I392" s="79"/>
      <c r="J392" s="79"/>
      <c r="K392" s="147"/>
      <c r="L392" s="79"/>
      <c r="M392" s="79"/>
      <c r="N392" s="79"/>
    </row>
    <row r="393" spans="1:6" ht="12.75">
      <c r="A393" s="80"/>
      <c r="B393" s="80"/>
      <c r="C393" s="80"/>
      <c r="D393" s="80"/>
      <c r="E393" s="80"/>
      <c r="F393" s="148"/>
    </row>
    <row r="394" spans="3:18" ht="12.75">
      <c r="C394" s="120" t="s">
        <v>0</v>
      </c>
      <c r="D394" s="121"/>
      <c r="E394" s="121"/>
      <c r="F394" s="149"/>
      <c r="H394" s="120" t="s">
        <v>1</v>
      </c>
      <c r="I394" s="121"/>
      <c r="J394" s="121"/>
      <c r="K394" s="149"/>
      <c r="M394" s="19" t="s">
        <v>2</v>
      </c>
      <c r="N394" s="81" t="s">
        <v>3</v>
      </c>
      <c r="P394" s="19" t="s">
        <v>60</v>
      </c>
      <c r="Q394" s="20" t="s">
        <v>89</v>
      </c>
      <c r="R394" s="20" t="s">
        <v>90</v>
      </c>
    </row>
    <row r="395" spans="1:11" ht="12.75">
      <c r="A395" s="82"/>
      <c r="B395" s="82"/>
      <c r="C395" s="122"/>
      <c r="D395" s="112"/>
      <c r="E395" s="112"/>
      <c r="F395" s="150"/>
      <c r="H395" s="122"/>
      <c r="I395" s="112"/>
      <c r="J395" s="112"/>
      <c r="K395" s="150"/>
    </row>
    <row r="396" spans="1:11" ht="12.75">
      <c r="A396" s="82"/>
      <c r="B396" s="82"/>
      <c r="C396" s="95" t="s">
        <v>4</v>
      </c>
      <c r="D396" s="95" t="s">
        <v>5</v>
      </c>
      <c r="E396" s="95" t="s">
        <v>6</v>
      </c>
      <c r="F396" s="151" t="s">
        <v>120</v>
      </c>
      <c r="H396" s="95" t="s">
        <v>4</v>
      </c>
      <c r="I396" s="95" t="s">
        <v>1</v>
      </c>
      <c r="J396" s="95" t="s">
        <v>6</v>
      </c>
      <c r="K396" s="151" t="s">
        <v>120</v>
      </c>
    </row>
    <row r="397" spans="1:11" ht="12.75">
      <c r="A397" s="83"/>
      <c r="B397" s="83"/>
      <c r="C397" s="96" t="s">
        <v>7</v>
      </c>
      <c r="D397" s="96" t="s">
        <v>8</v>
      </c>
      <c r="E397" s="96" t="s">
        <v>9</v>
      </c>
      <c r="F397" s="152" t="s">
        <v>121</v>
      </c>
      <c r="H397" s="96" t="s">
        <v>7</v>
      </c>
      <c r="I397" s="96" t="s">
        <v>8</v>
      </c>
      <c r="J397" s="96" t="s">
        <v>9</v>
      </c>
      <c r="K397" s="152" t="s">
        <v>122</v>
      </c>
    </row>
    <row r="399" spans="1:11" ht="12.75">
      <c r="A399" s="82"/>
      <c r="B399" s="82"/>
      <c r="C399" s="84"/>
      <c r="D399" s="82"/>
      <c r="E399" s="82"/>
      <c r="F399" s="153"/>
      <c r="H399" s="84"/>
      <c r="I399" s="82"/>
      <c r="J399" s="82"/>
      <c r="K399" s="153"/>
    </row>
    <row r="400" spans="1:14" ht="12.75">
      <c r="A400" s="82" t="s">
        <v>17</v>
      </c>
      <c r="B400" s="82"/>
      <c r="C400" s="84">
        <v>6973</v>
      </c>
      <c r="D400" s="85">
        <v>9.65</v>
      </c>
      <c r="E400" s="86">
        <f>C400*D400</f>
        <v>67289.45</v>
      </c>
      <c r="F400" s="153">
        <f>E400/E404</f>
        <v>0.11217685342385182</v>
      </c>
      <c r="H400" s="84">
        <f>C400</f>
        <v>6973</v>
      </c>
      <c r="I400" s="85">
        <f>D400</f>
        <v>9.65</v>
      </c>
      <c r="J400" s="86">
        <f>I400*H400</f>
        <v>67289.45</v>
      </c>
      <c r="K400" s="153">
        <f>J400/J404</f>
        <v>0.1069740005475945</v>
      </c>
      <c r="M400" s="53">
        <f aca="true" t="shared" si="26" ref="M400:M411">J400-E400</f>
        <v>0</v>
      </c>
      <c r="N400" s="54">
        <f aca="true" t="shared" si="27" ref="N400:N411">M400/E400</f>
        <v>0</v>
      </c>
    </row>
    <row r="401" spans="1:14" ht="12.75">
      <c r="A401" s="82"/>
      <c r="B401" s="82"/>
      <c r="C401" s="84"/>
      <c r="D401" s="85"/>
      <c r="E401" s="82"/>
      <c r="F401" s="153"/>
      <c r="H401" s="84"/>
      <c r="I401" s="85"/>
      <c r="J401" s="82"/>
      <c r="K401" s="153"/>
      <c r="M401" s="53"/>
      <c r="N401" s="54"/>
    </row>
    <row r="402" spans="1:18" ht="12.75">
      <c r="A402" s="82" t="s">
        <v>20</v>
      </c>
      <c r="B402" s="84">
        <f>C402</f>
        <v>7361930</v>
      </c>
      <c r="C402" s="84">
        <v>7361930</v>
      </c>
      <c r="D402" s="87">
        <v>0.07234</v>
      </c>
      <c r="E402" s="84">
        <f>C402*D402</f>
        <v>532562.0162</v>
      </c>
      <c r="F402" s="153">
        <f>E402/E404</f>
        <v>0.8878231465761482</v>
      </c>
      <c r="H402" s="84">
        <f>C402</f>
        <v>7361930</v>
      </c>
      <c r="I402" s="89">
        <f>D402+S418</f>
        <v>0.07630292039679659</v>
      </c>
      <c r="J402" s="84">
        <f>H402*I402</f>
        <v>561736.7587567887</v>
      </c>
      <c r="K402" s="153">
        <f>J402/J404</f>
        <v>0.8930259994524056</v>
      </c>
      <c r="M402" s="53">
        <f t="shared" si="26"/>
        <v>29174.742556788726</v>
      </c>
      <c r="N402" s="54">
        <f t="shared" si="27"/>
        <v>0.05478186890788763</v>
      </c>
      <c r="R402" s="55">
        <f>M402</f>
        <v>29174.742556788726</v>
      </c>
    </row>
    <row r="403" spans="1:14" ht="12.75">
      <c r="A403" s="82"/>
      <c r="B403" s="82"/>
      <c r="C403" s="84"/>
      <c r="D403" s="82"/>
      <c r="E403" s="82"/>
      <c r="F403" s="153"/>
      <c r="H403" s="84"/>
      <c r="I403" s="82"/>
      <c r="J403" s="82"/>
      <c r="K403" s="153"/>
      <c r="M403" s="53"/>
      <c r="N403" s="54"/>
    </row>
    <row r="404" spans="1:14" ht="12.75">
      <c r="A404" s="82" t="s">
        <v>23</v>
      </c>
      <c r="B404" s="82"/>
      <c r="C404" s="84"/>
      <c r="D404" s="82"/>
      <c r="E404" s="110">
        <f>SUM(E400:E402)</f>
        <v>599851.4661999999</v>
      </c>
      <c r="F404" s="154">
        <f>SUM(F400:F403)</f>
        <v>1</v>
      </c>
      <c r="H404" s="84"/>
      <c r="I404" s="82"/>
      <c r="J404" s="110">
        <f>SUM(J400:J402)</f>
        <v>629026.2087567886</v>
      </c>
      <c r="K404" s="154">
        <f>SUM(K400:K403)</f>
        <v>1</v>
      </c>
      <c r="M404" s="58">
        <f t="shared" si="26"/>
        <v>29174.742556788726</v>
      </c>
      <c r="N404" s="59">
        <f t="shared" si="27"/>
        <v>0.048636611229122856</v>
      </c>
    </row>
    <row r="405" spans="1:14" ht="12.75">
      <c r="A405" s="97"/>
      <c r="B405" s="97"/>
      <c r="C405" s="84"/>
      <c r="D405" s="87"/>
      <c r="E405" s="82"/>
      <c r="F405" s="153"/>
      <c r="H405" s="84"/>
      <c r="I405" s="87"/>
      <c r="J405" s="82"/>
      <c r="K405" s="153"/>
      <c r="M405" s="53"/>
      <c r="N405" s="54"/>
    </row>
    <row r="406" spans="1:14" ht="12.75">
      <c r="A406" s="82" t="s">
        <v>12</v>
      </c>
      <c r="B406" s="82"/>
      <c r="C406" s="84"/>
      <c r="D406" s="87"/>
      <c r="E406" s="84">
        <v>67296.59</v>
      </c>
      <c r="F406" s="153"/>
      <c r="H406" s="84"/>
      <c r="I406" s="87"/>
      <c r="J406" s="84">
        <f>E406</f>
        <v>67296.59</v>
      </c>
      <c r="K406" s="153"/>
      <c r="M406" s="53">
        <f t="shared" si="26"/>
        <v>0</v>
      </c>
      <c r="N406" s="54">
        <f t="shared" si="27"/>
        <v>0</v>
      </c>
    </row>
    <row r="407" spans="1:14" ht="12.75">
      <c r="A407" s="82" t="s">
        <v>13</v>
      </c>
      <c r="B407" s="82"/>
      <c r="C407" s="84"/>
      <c r="D407" s="87"/>
      <c r="E407" s="92">
        <v>45779.54</v>
      </c>
      <c r="F407" s="156"/>
      <c r="H407" s="84"/>
      <c r="I407" s="87"/>
      <c r="J407" s="93">
        <f>E407</f>
        <v>45779.54</v>
      </c>
      <c r="K407" s="154"/>
      <c r="M407" s="60">
        <f t="shared" si="26"/>
        <v>0</v>
      </c>
      <c r="N407" s="61">
        <f t="shared" si="27"/>
        <v>0</v>
      </c>
    </row>
    <row r="408" spans="1:14" ht="12.75">
      <c r="A408" s="82"/>
      <c r="B408" s="82"/>
      <c r="C408" s="84"/>
      <c r="D408" s="82"/>
      <c r="E408" s="82"/>
      <c r="F408" s="153"/>
      <c r="H408" s="84"/>
      <c r="I408" s="82"/>
      <c r="J408" s="82"/>
      <c r="K408" s="153"/>
      <c r="M408" s="53"/>
      <c r="N408" s="54"/>
    </row>
    <row r="409" spans="1:14" ht="13.5" thickBot="1">
      <c r="A409" s="82" t="s">
        <v>27</v>
      </c>
      <c r="B409" s="82"/>
      <c r="C409" s="84"/>
      <c r="D409" s="82"/>
      <c r="E409" s="94">
        <f>SUM(E404:E407)</f>
        <v>712927.5961999999</v>
      </c>
      <c r="F409" s="154"/>
      <c r="H409" s="84"/>
      <c r="I409" s="82"/>
      <c r="J409" s="94">
        <f>SUM(J404:J407)</f>
        <v>742102.3387567886</v>
      </c>
      <c r="K409" s="154"/>
      <c r="M409" s="62">
        <f t="shared" si="26"/>
        <v>29174.742556788726</v>
      </c>
      <c r="N409" s="63">
        <f t="shared" si="27"/>
        <v>0.04092244810313703</v>
      </c>
    </row>
    <row r="410" spans="1:14" ht="13.5" thickTop="1">
      <c r="A410" s="82"/>
      <c r="B410" s="82"/>
      <c r="C410" s="82"/>
      <c r="D410" s="82"/>
      <c r="E410" s="82"/>
      <c r="F410" s="153"/>
      <c r="M410" s="53"/>
      <c r="N410" s="54"/>
    </row>
    <row r="411" spans="1:20" ht="12.75">
      <c r="A411" s="82" t="s">
        <v>15</v>
      </c>
      <c r="B411" s="82"/>
      <c r="C411" s="84"/>
      <c r="D411" s="84"/>
      <c r="E411" s="100">
        <f>E409/C400</f>
        <v>102.24115821023948</v>
      </c>
      <c r="F411" s="153"/>
      <c r="G411" s="57"/>
      <c r="H411" s="57"/>
      <c r="I411" s="57"/>
      <c r="J411" s="100">
        <f>J409/H400</f>
        <v>106.42511670110262</v>
      </c>
      <c r="K411" s="153"/>
      <c r="M411" s="68">
        <f t="shared" si="26"/>
        <v>4.183958490863148</v>
      </c>
      <c r="N411" s="54">
        <f t="shared" si="27"/>
        <v>0.040922448103137034</v>
      </c>
      <c r="S411" s="69">
        <v>3655565</v>
      </c>
      <c r="T411" s="52" t="s">
        <v>91</v>
      </c>
    </row>
    <row r="412" spans="1:19" ht="12.75">
      <c r="A412" s="82"/>
      <c r="B412" s="82"/>
      <c r="C412" s="84"/>
      <c r="D412" s="84"/>
      <c r="E412" s="100"/>
      <c r="F412" s="153"/>
      <c r="G412" s="57"/>
      <c r="H412" s="57"/>
      <c r="I412" s="57"/>
      <c r="J412" s="100"/>
      <c r="K412" s="153"/>
      <c r="M412" s="53"/>
      <c r="N412" s="54"/>
      <c r="S412" s="53"/>
    </row>
    <row r="413" spans="1:19" ht="12.75">
      <c r="A413" s="82" t="s">
        <v>97</v>
      </c>
      <c r="B413" s="84">
        <f>'3a2 pg 6'!L32</f>
        <v>19455575</v>
      </c>
      <c r="C413" s="84"/>
      <c r="D413" s="84"/>
      <c r="E413" s="100"/>
      <c r="F413" s="153"/>
      <c r="G413" s="57"/>
      <c r="H413" s="57"/>
      <c r="I413" s="57"/>
      <c r="J413" s="100"/>
      <c r="K413" s="153"/>
      <c r="M413" s="53"/>
      <c r="N413" s="54"/>
      <c r="R413" s="53">
        <f>'3a2 pg 6'!R32</f>
        <v>77100.89499890548</v>
      </c>
      <c r="S413" s="53"/>
    </row>
    <row r="414" spans="1:19" ht="12.75">
      <c r="A414" s="82"/>
      <c r="B414" s="112"/>
      <c r="C414" s="84"/>
      <c r="D414" s="84"/>
      <c r="E414" s="100"/>
      <c r="F414" s="153"/>
      <c r="G414" s="57"/>
      <c r="H414" s="57"/>
      <c r="I414" s="57"/>
      <c r="J414" s="100"/>
      <c r="K414" s="153"/>
      <c r="M414" s="53"/>
      <c r="N414" s="54"/>
      <c r="S414" s="53"/>
    </row>
    <row r="415" spans="2:18" ht="12.75">
      <c r="B415" s="66">
        <f>SUM(B16:B413)</f>
        <v>847785523.15</v>
      </c>
      <c r="P415" s="67"/>
      <c r="Q415" s="67"/>
      <c r="R415" s="67"/>
    </row>
    <row r="416" spans="16:20" ht="12.75">
      <c r="P416" s="53">
        <f>SUM(P18:P411)</f>
        <v>295858.45820000005</v>
      </c>
      <c r="S416" s="55">
        <f>S411-P416</f>
        <v>3359706.5418</v>
      </c>
      <c r="T416" s="52" t="s">
        <v>92</v>
      </c>
    </row>
    <row r="418" spans="19:20" ht="12.75">
      <c r="S418" s="65">
        <f>S416/B415</f>
        <v>0.003962920396796587</v>
      </c>
      <c r="T418" s="52" t="s">
        <v>93</v>
      </c>
    </row>
    <row r="419" ht="12.75">
      <c r="R419" s="53">
        <f>SUM(R18:R418)</f>
        <v>3359706.5390923964</v>
      </c>
    </row>
    <row r="422" ht="12.75">
      <c r="R422" s="55">
        <f>SUM(P416:R419)</f>
        <v>3655564.9972923966</v>
      </c>
    </row>
    <row r="424" spans="17:18" ht="12.75">
      <c r="Q424" s="70">
        <f>R424/0.6</f>
        <v>0.004512672312557697</v>
      </c>
      <c r="R424" s="68">
        <f>S411-R422</f>
        <v>0.0027076033875346184</v>
      </c>
    </row>
  </sheetData>
  <printOptions/>
  <pageMargins left="0.65" right="0.31" top="0.55" bottom="0.38" header="0.22" footer="0.18"/>
  <pageSetup fitToHeight="0" fitToWidth="1" horizontalDpi="600" verticalDpi="600" orientation="portrait" scale="62" r:id="rId1"/>
  <headerFooter alignWithMargins="0">
    <oddHeader>&amp;R&amp;"Times New Roman,Regular"&amp;12
</oddHeader>
    <oddFooter>&amp;C&amp;P of &amp;N&amp;R&amp;A, &amp;F</oddFooter>
  </headerFooter>
  <rowBreaks count="4" manualBreakCount="4">
    <brk id="86" max="255" man="1"/>
    <brk id="174" max="255" man="1"/>
    <brk id="264" max="255" man="1"/>
    <brk id="3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8"/>
  <sheetViews>
    <sheetView view="pageBreakPreview" zoomScale="60" zoomScaleNormal="75" workbookViewId="0" topLeftCell="A6">
      <selection activeCell="U58" sqref="U58"/>
    </sheetView>
  </sheetViews>
  <sheetFormatPr defaultColWidth="9.140625" defaultRowHeight="12.75"/>
  <cols>
    <col min="1" max="1" width="9.28125" style="21" bestFit="1" customWidth="1"/>
    <col min="2" max="2" width="54.57421875" style="39" customWidth="1"/>
    <col min="3" max="3" width="8.28125" style="0" hidden="1" customWidth="1"/>
    <col min="4" max="4" width="14.00390625" style="0" bestFit="1" customWidth="1"/>
    <col min="5" max="5" width="13.7109375" style="25" customWidth="1"/>
    <col min="6" max="6" width="11.28125" style="0" bestFit="1" customWidth="1"/>
    <col min="7" max="7" width="14.28125" style="0" bestFit="1" customWidth="1"/>
    <col min="8" max="8" width="14.00390625" style="0" hidden="1" customWidth="1"/>
    <col min="9" max="9" width="14.00390625" style="141" customWidth="1"/>
    <col min="10" max="10" width="3.7109375" style="0" customWidth="1"/>
    <col min="11" max="11" width="14.00390625" style="0" bestFit="1" customWidth="1"/>
    <col min="12" max="12" width="13.7109375" style="0" customWidth="1"/>
    <col min="13" max="13" width="13.57421875" style="0" customWidth="1"/>
    <col min="14" max="14" width="15.140625" style="0" bestFit="1" customWidth="1"/>
    <col min="15" max="15" width="9.28125" style="0" hidden="1" customWidth="1"/>
    <col min="16" max="16" width="9.28125" style="141" customWidth="1"/>
    <col min="17" max="17" width="3.8515625" style="0" customWidth="1"/>
    <col min="18" max="18" width="12.28125" style="0" bestFit="1" customWidth="1"/>
    <col min="19" max="19" width="11.7109375" style="0" bestFit="1" customWidth="1"/>
    <col min="20" max="20" width="9.28125" style="0" bestFit="1" customWidth="1"/>
    <col min="21" max="22" width="4.140625" style="0" customWidth="1"/>
    <col min="23" max="23" width="5.421875" style="0" bestFit="1" customWidth="1"/>
  </cols>
  <sheetData>
    <row r="2" spans="2:19" ht="15">
      <c r="B2" s="165" t="str">
        <f>'3a2 pgs  1-5'!H4</f>
        <v>Jackson Energy Cooperative Corporation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2:19" ht="14.25">
      <c r="B3" s="166" t="str">
        <f>'3a2 pgs  1-5'!H5</f>
        <v>Billing Analysis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2:19" ht="14.25">
      <c r="B4" s="166" t="str">
        <f>'3a2 pgs  1-5'!H6</f>
        <v>for the 12 months ended September 30, 2006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</row>
    <row r="5" spans="2:9" ht="14.25">
      <c r="B5" s="36"/>
      <c r="C5" s="1"/>
      <c r="D5" s="1"/>
      <c r="E5" s="17"/>
      <c r="F5" s="1"/>
      <c r="G5" s="1"/>
      <c r="H5" s="1"/>
      <c r="I5" s="134"/>
    </row>
    <row r="6" spans="2:19" ht="14.25">
      <c r="B6" s="166" t="s">
        <v>69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</row>
    <row r="7" spans="2:19" ht="14.25">
      <c r="B7" s="166" t="s">
        <v>21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</row>
    <row r="8" spans="2:19" ht="14.25"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</row>
    <row r="9" spans="2:9" ht="14.25">
      <c r="B9" s="36"/>
      <c r="C9" s="1"/>
      <c r="D9" s="1"/>
      <c r="E9" s="17"/>
      <c r="F9" s="1"/>
      <c r="G9" s="1"/>
      <c r="H9" s="1"/>
      <c r="I9" s="134"/>
    </row>
    <row r="10" spans="2:19" ht="14.25">
      <c r="B10" s="36"/>
      <c r="C10" s="1"/>
      <c r="D10" s="167" t="s">
        <v>0</v>
      </c>
      <c r="E10" s="168"/>
      <c r="F10" s="168"/>
      <c r="G10" s="168"/>
      <c r="H10" s="168"/>
      <c r="I10" s="169"/>
      <c r="K10" s="167" t="s">
        <v>1</v>
      </c>
      <c r="L10" s="168"/>
      <c r="M10" s="168"/>
      <c r="N10" s="168"/>
      <c r="O10" s="168"/>
      <c r="P10" s="169"/>
      <c r="R10" s="5" t="s">
        <v>2</v>
      </c>
      <c r="S10" s="6" t="s">
        <v>3</v>
      </c>
    </row>
    <row r="11" spans="2:16" ht="14.25">
      <c r="B11" s="37"/>
      <c r="C11" s="2"/>
      <c r="D11" s="125"/>
      <c r="E11" s="126"/>
      <c r="F11" s="127"/>
      <c r="G11" s="127"/>
      <c r="H11" s="127"/>
      <c r="I11" s="135"/>
      <c r="K11" s="125"/>
      <c r="L11" s="127"/>
      <c r="M11" s="127"/>
      <c r="N11" s="127"/>
      <c r="O11" s="133"/>
      <c r="P11" s="142"/>
    </row>
    <row r="12" spans="2:16" ht="14.25">
      <c r="B12" s="37"/>
      <c r="C12" s="2"/>
      <c r="D12" s="128" t="s">
        <v>4</v>
      </c>
      <c r="E12" s="130" t="s">
        <v>70</v>
      </c>
      <c r="F12" s="128" t="s">
        <v>5</v>
      </c>
      <c r="G12" s="128" t="s">
        <v>6</v>
      </c>
      <c r="H12" s="22"/>
      <c r="I12" s="136" t="s">
        <v>129</v>
      </c>
      <c r="K12" s="128" t="s">
        <v>4</v>
      </c>
      <c r="L12" s="128" t="s">
        <v>70</v>
      </c>
      <c r="M12" s="128"/>
      <c r="N12" s="128" t="s">
        <v>6</v>
      </c>
      <c r="O12" s="10"/>
      <c r="P12" s="143" t="s">
        <v>129</v>
      </c>
    </row>
    <row r="13" spans="2:16" ht="14.25">
      <c r="B13" s="38"/>
      <c r="C13" s="3" t="s">
        <v>71</v>
      </c>
      <c r="D13" s="129" t="s">
        <v>7</v>
      </c>
      <c r="E13" s="131"/>
      <c r="F13" s="129" t="s">
        <v>8</v>
      </c>
      <c r="G13" s="129" t="s">
        <v>9</v>
      </c>
      <c r="H13" s="22" t="s">
        <v>96</v>
      </c>
      <c r="I13" s="137" t="s">
        <v>130</v>
      </c>
      <c r="K13" s="129" t="s">
        <v>7</v>
      </c>
      <c r="L13" s="129"/>
      <c r="M13" s="129" t="s">
        <v>8</v>
      </c>
      <c r="N13" s="129" t="s">
        <v>9</v>
      </c>
      <c r="O13" s="132" t="s">
        <v>93</v>
      </c>
      <c r="P13" s="144" t="s">
        <v>130</v>
      </c>
    </row>
    <row r="15" spans="1:19" ht="14.25">
      <c r="A15" s="21">
        <v>65</v>
      </c>
      <c r="B15" s="39" t="s">
        <v>72</v>
      </c>
      <c r="C15">
        <v>30</v>
      </c>
      <c r="D15" s="16">
        <v>115</v>
      </c>
      <c r="E15" s="25">
        <f aca="true" t="shared" si="0" ref="E15:E30">C15*D15</f>
        <v>3450</v>
      </c>
      <c r="F15" s="12">
        <v>9.14</v>
      </c>
      <c r="G15" s="4">
        <f aca="true" t="shared" si="1" ref="G15:G30">D15*F15</f>
        <v>1051.1000000000001</v>
      </c>
      <c r="H15" s="23">
        <f aca="true" t="shared" si="2" ref="H15:H23">G15/E15</f>
        <v>0.3046666666666667</v>
      </c>
      <c r="I15" s="138">
        <f>G15/$G$32</f>
        <v>0.0005200344444772245</v>
      </c>
      <c r="K15" s="4">
        <f aca="true" t="shared" si="3" ref="K15:K30">D15</f>
        <v>115</v>
      </c>
      <c r="L15" s="4">
        <f aca="true" t="shared" si="4" ref="L15:L30">E15</f>
        <v>3450</v>
      </c>
      <c r="M15" s="8">
        <f aca="true" t="shared" si="5" ref="M15:M21">N15/K15</f>
        <v>9.258887611903898</v>
      </c>
      <c r="N15" s="48">
        <f aca="true" t="shared" si="6" ref="N15:N30">E15*O15</f>
        <v>1064.7720753689482</v>
      </c>
      <c r="O15" s="24">
        <f>H15+'3a2 pgs  1-5'!$S$418</f>
        <v>0.3086295870634633</v>
      </c>
      <c r="P15" s="138">
        <f>N15/$N$32</f>
        <v>0.0005074419267485764</v>
      </c>
      <c r="R15" s="42">
        <f aca="true" t="shared" si="7" ref="R15:R24">N15-G15</f>
        <v>13.672075368948072</v>
      </c>
      <c r="S15" s="26">
        <f aca="true" t="shared" si="8" ref="S15:S23">R15/G15</f>
        <v>0.013007397363664798</v>
      </c>
    </row>
    <row r="16" spans="1:19" ht="14.25">
      <c r="A16" s="21">
        <v>65</v>
      </c>
      <c r="B16" s="39" t="s">
        <v>73</v>
      </c>
      <c r="C16">
        <v>87</v>
      </c>
      <c r="D16" s="16">
        <v>271</v>
      </c>
      <c r="E16" s="25">
        <f t="shared" si="0"/>
        <v>23577</v>
      </c>
      <c r="F16" s="14">
        <v>13.55</v>
      </c>
      <c r="G16" s="4">
        <f t="shared" si="1"/>
        <v>3672.05</v>
      </c>
      <c r="H16" s="23">
        <f t="shared" si="2"/>
        <v>0.15574712643678162</v>
      </c>
      <c r="I16" s="138">
        <f aca="true" t="shared" si="9" ref="I16:I30">G16/$G$32</f>
        <v>0.0018167562380768645</v>
      </c>
      <c r="J16" s="10"/>
      <c r="K16" s="4">
        <f t="shared" si="3"/>
        <v>271</v>
      </c>
      <c r="L16" s="4">
        <f t="shared" si="4"/>
        <v>23577</v>
      </c>
      <c r="M16" s="8">
        <f t="shared" si="5"/>
        <v>13.894774074521305</v>
      </c>
      <c r="N16" s="48">
        <f t="shared" si="6"/>
        <v>3765.4837741952733</v>
      </c>
      <c r="O16" s="24">
        <f>H16+'3a2 pgs  1-5'!$S$418</f>
        <v>0.1597100468335782</v>
      </c>
      <c r="P16" s="138">
        <f aca="true" t="shared" si="10" ref="P16:P30">N16/$N$32</f>
        <v>0.0017945289754674142</v>
      </c>
      <c r="Q16" s="10"/>
      <c r="R16" s="42">
        <f t="shared" si="7"/>
        <v>93.43377419527314</v>
      </c>
      <c r="S16" s="26">
        <f t="shared" si="8"/>
        <v>0.025444581145483623</v>
      </c>
    </row>
    <row r="17" spans="1:19" ht="14.25">
      <c r="A17" s="21" t="s">
        <v>98</v>
      </c>
      <c r="B17" s="39" t="s">
        <v>74</v>
      </c>
      <c r="C17">
        <v>70</v>
      </c>
      <c r="D17" s="16">
        <v>54839</v>
      </c>
      <c r="E17" s="25">
        <f t="shared" si="0"/>
        <v>3838730</v>
      </c>
      <c r="F17" s="44">
        <v>7.4</v>
      </c>
      <c r="G17" s="4">
        <f t="shared" si="1"/>
        <v>405808.60000000003</v>
      </c>
      <c r="H17" s="23">
        <f t="shared" si="2"/>
        <v>0.10571428571428572</v>
      </c>
      <c r="I17" s="138">
        <f t="shared" si="9"/>
        <v>0.20077485478553916</v>
      </c>
      <c r="J17" s="10"/>
      <c r="K17" s="4">
        <f t="shared" si="3"/>
        <v>54839</v>
      </c>
      <c r="L17" s="4">
        <f t="shared" si="4"/>
        <v>3838730</v>
      </c>
      <c r="M17" s="8">
        <f t="shared" si="5"/>
        <v>7.677404427775762</v>
      </c>
      <c r="N17" s="48">
        <f t="shared" si="6"/>
        <v>421021.181414795</v>
      </c>
      <c r="O17" s="24">
        <f>H17+'3a2 pgs  1-5'!$S$418</f>
        <v>0.10967720611108231</v>
      </c>
      <c r="P17" s="138">
        <f t="shared" si="10"/>
        <v>0.20064744788226813</v>
      </c>
      <c r="Q17" s="10"/>
      <c r="R17" s="42">
        <f t="shared" si="7"/>
        <v>15212.581414794957</v>
      </c>
      <c r="S17" s="26">
        <f t="shared" si="8"/>
        <v>0.03748708483456229</v>
      </c>
    </row>
    <row r="18" spans="1:19" ht="14.25">
      <c r="A18" s="21" t="s">
        <v>98</v>
      </c>
      <c r="B18" s="39" t="s">
        <v>76</v>
      </c>
      <c r="C18">
        <v>70</v>
      </c>
      <c r="D18" s="16">
        <v>184116</v>
      </c>
      <c r="E18" s="25">
        <f t="shared" si="0"/>
        <v>12888120</v>
      </c>
      <c r="F18" s="44">
        <v>7.4</v>
      </c>
      <c r="G18" s="4">
        <f t="shared" si="1"/>
        <v>1362458.4000000001</v>
      </c>
      <c r="H18" s="23">
        <f t="shared" si="2"/>
        <v>0.10571428571428572</v>
      </c>
      <c r="I18" s="138">
        <f t="shared" si="9"/>
        <v>0.6740798184447989</v>
      </c>
      <c r="J18" s="10"/>
      <c r="K18" s="4">
        <f t="shared" si="3"/>
        <v>184116</v>
      </c>
      <c r="L18" s="4">
        <f t="shared" si="4"/>
        <v>12888120</v>
      </c>
      <c r="M18" s="8">
        <f t="shared" si="5"/>
        <v>7.677404427775762</v>
      </c>
      <c r="N18" s="48">
        <f t="shared" si="6"/>
        <v>1413532.9936243622</v>
      </c>
      <c r="O18" s="24">
        <f>H18+'3a2 pgs  1-5'!$S$418</f>
        <v>0.10967720611108231</v>
      </c>
      <c r="P18" s="138">
        <f t="shared" si="10"/>
        <v>0.6736520635732175</v>
      </c>
      <c r="Q18" s="10"/>
      <c r="R18" s="42">
        <f t="shared" si="7"/>
        <v>51074.59362436202</v>
      </c>
      <c r="S18" s="26">
        <f t="shared" si="8"/>
        <v>0.037487084834562305</v>
      </c>
    </row>
    <row r="19" spans="1:19" ht="14.25">
      <c r="A19" s="21" t="s">
        <v>98</v>
      </c>
      <c r="B19" s="39" t="s">
        <v>77</v>
      </c>
      <c r="C19">
        <v>156</v>
      </c>
      <c r="D19" s="16">
        <v>5013</v>
      </c>
      <c r="E19" s="25">
        <f t="shared" si="0"/>
        <v>782028</v>
      </c>
      <c r="F19" s="44">
        <v>13.85</v>
      </c>
      <c r="G19" s="4">
        <f t="shared" si="1"/>
        <v>69430.05</v>
      </c>
      <c r="H19" s="23">
        <f t="shared" si="2"/>
        <v>0.08878205128205129</v>
      </c>
      <c r="I19" s="138">
        <f t="shared" si="9"/>
        <v>0.034350696871635354</v>
      </c>
      <c r="J19" s="10"/>
      <c r="K19" s="4">
        <f t="shared" si="3"/>
        <v>5013</v>
      </c>
      <c r="L19" s="4">
        <f t="shared" si="4"/>
        <v>782028</v>
      </c>
      <c r="M19" s="8">
        <f t="shared" si="5"/>
        <v>14.46821558190027</v>
      </c>
      <c r="N19" s="48">
        <f t="shared" si="6"/>
        <v>72529.16471206605</v>
      </c>
      <c r="O19" s="24">
        <f>H19+'3a2 pgs  1-5'!$S$418</f>
        <v>0.09274497167884788</v>
      </c>
      <c r="P19" s="138">
        <f t="shared" si="10"/>
        <v>0.034565462354187663</v>
      </c>
      <c r="Q19" s="10"/>
      <c r="R19" s="42">
        <f t="shared" si="7"/>
        <v>3099.114712066046</v>
      </c>
      <c r="S19" s="26">
        <f t="shared" si="8"/>
        <v>0.044636504108322636</v>
      </c>
    </row>
    <row r="20" spans="1:19" ht="14.25">
      <c r="A20" s="21" t="s">
        <v>98</v>
      </c>
      <c r="B20" s="39" t="s">
        <v>78</v>
      </c>
      <c r="C20">
        <v>376</v>
      </c>
      <c r="D20" s="16">
        <v>2978</v>
      </c>
      <c r="E20" s="25">
        <f t="shared" si="0"/>
        <v>1119728</v>
      </c>
      <c r="F20" s="44">
        <v>26.6</v>
      </c>
      <c r="G20" s="4">
        <f t="shared" si="1"/>
        <v>79214.8</v>
      </c>
      <c r="H20" s="23">
        <f t="shared" si="2"/>
        <v>0.07074468085106383</v>
      </c>
      <c r="I20" s="138">
        <f t="shared" si="9"/>
        <v>0.03919172724990433</v>
      </c>
      <c r="J20" s="10"/>
      <c r="K20" s="4">
        <f t="shared" si="3"/>
        <v>2978</v>
      </c>
      <c r="L20" s="4">
        <f t="shared" si="4"/>
        <v>1119728</v>
      </c>
      <c r="M20" s="8">
        <f t="shared" si="5"/>
        <v>28.090058069195518</v>
      </c>
      <c r="N20" s="48">
        <f t="shared" si="6"/>
        <v>83652.19293006425</v>
      </c>
      <c r="O20" s="24">
        <f>H20+'3a2 pgs  1-5'!$S$418</f>
        <v>0.07470760124786043</v>
      </c>
      <c r="P20" s="138">
        <f t="shared" si="10"/>
        <v>0.03986640046177658</v>
      </c>
      <c r="Q20" s="10"/>
      <c r="R20" s="42">
        <f t="shared" si="7"/>
        <v>4437.3929300642485</v>
      </c>
      <c r="S20" s="26">
        <f t="shared" si="8"/>
        <v>0.05601722064644799</v>
      </c>
    </row>
    <row r="21" spans="1:19" ht="14.25">
      <c r="A21" s="21" t="s">
        <v>98</v>
      </c>
      <c r="B21" s="39" t="s">
        <v>75</v>
      </c>
      <c r="C21">
        <v>72</v>
      </c>
      <c r="D21" s="16">
        <v>302</v>
      </c>
      <c r="E21" s="25">
        <f t="shared" si="0"/>
        <v>21744</v>
      </c>
      <c r="F21" s="44">
        <v>13.95</v>
      </c>
      <c r="G21" s="4">
        <f t="shared" si="1"/>
        <v>4212.9</v>
      </c>
      <c r="H21" s="23">
        <f t="shared" si="2"/>
        <v>0.19374999999999998</v>
      </c>
      <c r="I21" s="138">
        <f t="shared" si="9"/>
        <v>0.0020843431749006745</v>
      </c>
      <c r="J21" s="10"/>
      <c r="K21" s="4">
        <f t="shared" si="3"/>
        <v>302</v>
      </c>
      <c r="L21" s="4">
        <f t="shared" si="4"/>
        <v>21744</v>
      </c>
      <c r="M21" s="8">
        <f t="shared" si="5"/>
        <v>14.235330268569353</v>
      </c>
      <c r="N21" s="48">
        <f t="shared" si="6"/>
        <v>4299.0697411079445</v>
      </c>
      <c r="O21" s="24">
        <f>H21+'3a2 pgs  1-5'!$S$418</f>
        <v>0.19771292039679655</v>
      </c>
      <c r="P21" s="138">
        <f t="shared" si="10"/>
        <v>0.002048821793056894</v>
      </c>
      <c r="Q21" s="10"/>
      <c r="R21" s="42">
        <f t="shared" si="7"/>
        <v>86.1697411079449</v>
      </c>
      <c r="S21" s="26">
        <f t="shared" si="8"/>
        <v>0.020453782693143657</v>
      </c>
    </row>
    <row r="22" spans="1:19" s="28" customFormat="1" ht="26.25">
      <c r="A22" s="21"/>
      <c r="B22" s="40" t="s">
        <v>87</v>
      </c>
      <c r="C22" s="28">
        <v>72</v>
      </c>
      <c r="D22" s="29">
        <v>302</v>
      </c>
      <c r="E22" s="30"/>
      <c r="F22" s="45">
        <v>4.26</v>
      </c>
      <c r="G22" s="31">
        <f t="shared" si="1"/>
        <v>1286.52</v>
      </c>
      <c r="H22" s="23"/>
      <c r="I22" s="138">
        <f t="shared" si="9"/>
        <v>0.0006365090985718188</v>
      </c>
      <c r="J22" s="32"/>
      <c r="K22" s="31">
        <f t="shared" si="3"/>
        <v>302</v>
      </c>
      <c r="L22" s="31"/>
      <c r="M22" s="33">
        <v>4.26</v>
      </c>
      <c r="N22" s="49">
        <f>G22</f>
        <v>1286.52</v>
      </c>
      <c r="O22" s="34"/>
      <c r="P22" s="138">
        <f t="shared" si="10"/>
        <v>0.000613121063843047</v>
      </c>
      <c r="Q22" s="32"/>
      <c r="R22" s="42">
        <f t="shared" si="7"/>
        <v>0</v>
      </c>
      <c r="S22" s="26"/>
    </row>
    <row r="23" spans="1:19" ht="15">
      <c r="A23" s="21" t="s">
        <v>98</v>
      </c>
      <c r="B23" s="39" t="s">
        <v>79</v>
      </c>
      <c r="C23">
        <v>72</v>
      </c>
      <c r="D23" s="16">
        <v>1690</v>
      </c>
      <c r="E23" s="25">
        <f t="shared" si="0"/>
        <v>121680</v>
      </c>
      <c r="F23" s="44">
        <v>7.28</v>
      </c>
      <c r="G23" s="4">
        <f t="shared" si="1"/>
        <v>12303.2</v>
      </c>
      <c r="H23" s="23">
        <f t="shared" si="2"/>
        <v>0.10111111111111112</v>
      </c>
      <c r="I23" s="138">
        <f t="shared" si="9"/>
        <v>0.006087040031673665</v>
      </c>
      <c r="J23" s="10"/>
      <c r="K23" s="4">
        <f t="shared" si="3"/>
        <v>1690</v>
      </c>
      <c r="L23" s="4">
        <f t="shared" si="4"/>
        <v>121680</v>
      </c>
      <c r="M23" s="33">
        <f>N23/K23</f>
        <v>7.5653302685693555</v>
      </c>
      <c r="N23" s="48">
        <f t="shared" si="6"/>
        <v>12785.40815388221</v>
      </c>
      <c r="O23" s="24">
        <f>H23+'3a2 pgs  1-5'!$S$418</f>
        <v>0.10507403150790771</v>
      </c>
      <c r="P23" s="138">
        <f t="shared" si="10"/>
        <v>0.0060931839761339335</v>
      </c>
      <c r="Q23" s="10"/>
      <c r="R23" s="42">
        <f t="shared" si="7"/>
        <v>482.20815388220944</v>
      </c>
      <c r="S23" s="26">
        <f t="shared" si="8"/>
        <v>0.039193718210076195</v>
      </c>
    </row>
    <row r="24" spans="1:19" s="28" customFormat="1" ht="26.25">
      <c r="A24" s="21"/>
      <c r="B24" s="40" t="s">
        <v>86</v>
      </c>
      <c r="C24" s="28">
        <v>72</v>
      </c>
      <c r="D24" s="29">
        <v>1690</v>
      </c>
      <c r="E24" s="30"/>
      <c r="F24" s="46">
        <v>4.26</v>
      </c>
      <c r="G24" s="31">
        <f t="shared" si="1"/>
        <v>7199.4</v>
      </c>
      <c r="H24" s="23"/>
      <c r="I24" s="138">
        <f t="shared" si="9"/>
        <v>0.0035619217767760723</v>
      </c>
      <c r="K24" s="31">
        <f t="shared" si="3"/>
        <v>1690</v>
      </c>
      <c r="L24" s="31"/>
      <c r="M24" s="33">
        <v>4.26</v>
      </c>
      <c r="N24" s="49">
        <f>G24</f>
        <v>7199.4</v>
      </c>
      <c r="O24" s="34"/>
      <c r="P24" s="138">
        <f t="shared" si="10"/>
        <v>0.003431041714883276</v>
      </c>
      <c r="R24" s="42">
        <f t="shared" si="7"/>
        <v>0</v>
      </c>
      <c r="S24" s="35"/>
    </row>
    <row r="25" spans="1:19" ht="14.25">
      <c r="A25" s="21" t="s">
        <v>98</v>
      </c>
      <c r="B25" s="39" t="s">
        <v>80</v>
      </c>
      <c r="C25">
        <v>156</v>
      </c>
      <c r="D25" s="16">
        <v>910</v>
      </c>
      <c r="E25" s="25">
        <f t="shared" si="0"/>
        <v>141960</v>
      </c>
      <c r="F25" s="47">
        <v>11.86</v>
      </c>
      <c r="G25" s="4">
        <f t="shared" si="1"/>
        <v>10792.6</v>
      </c>
      <c r="H25" s="23">
        <f aca="true" t="shared" si="11" ref="H25:H30">G25/E25</f>
        <v>0.07602564102564102</v>
      </c>
      <c r="I25" s="138">
        <f t="shared" si="9"/>
        <v>0.005339666773346868</v>
      </c>
      <c r="K25" s="4">
        <f t="shared" si="3"/>
        <v>910</v>
      </c>
      <c r="L25" s="4">
        <f t="shared" si="4"/>
        <v>141960</v>
      </c>
      <c r="M25" s="8">
        <f aca="true" t="shared" si="12" ref="M25:M30">N25/K25</f>
        <v>12.478215581900269</v>
      </c>
      <c r="N25" s="48">
        <f t="shared" si="6"/>
        <v>11355.176179529244</v>
      </c>
      <c r="O25" s="24">
        <f>H25+'3a2 pgs  1-5'!$S$418</f>
        <v>0.07998856142243761</v>
      </c>
      <c r="P25" s="138">
        <f t="shared" si="10"/>
        <v>0.0054115736244428345</v>
      </c>
      <c r="R25" s="42">
        <f aca="true" t="shared" si="13" ref="R25:R30">N25-G25</f>
        <v>562.5761795292437</v>
      </c>
      <c r="S25" s="26">
        <f aca="true" t="shared" si="14" ref="S25:S30">R25/G25</f>
        <v>0.05212610302700403</v>
      </c>
    </row>
    <row r="26" spans="1:19" ht="14.25">
      <c r="A26" s="21" t="s">
        <v>98</v>
      </c>
      <c r="B26" s="39" t="s">
        <v>81</v>
      </c>
      <c r="C26">
        <v>156</v>
      </c>
      <c r="D26" s="16">
        <v>36</v>
      </c>
      <c r="E26" s="25">
        <f t="shared" si="0"/>
        <v>5616</v>
      </c>
      <c r="F26" s="47">
        <v>16.46</v>
      </c>
      <c r="G26" s="4">
        <f t="shared" si="1"/>
        <v>592.5600000000001</v>
      </c>
      <c r="H26" s="23">
        <f t="shared" si="11"/>
        <v>0.10551282051282053</v>
      </c>
      <c r="I26" s="138">
        <f t="shared" si="9"/>
        <v>0.0002931705931114301</v>
      </c>
      <c r="K26" s="4">
        <f t="shared" si="3"/>
        <v>36</v>
      </c>
      <c r="L26" s="4">
        <f t="shared" si="4"/>
        <v>5616</v>
      </c>
      <c r="M26" s="8">
        <f t="shared" si="12"/>
        <v>17.07821558190027</v>
      </c>
      <c r="N26" s="48">
        <f t="shared" si="6"/>
        <v>614.8157609484098</v>
      </c>
      <c r="O26" s="24">
        <f>H26+'3a2 pgs  1-5'!$S$418</f>
        <v>0.10947574090961712</v>
      </c>
      <c r="P26" s="138">
        <f t="shared" si="10"/>
        <v>0.00029300476745030115</v>
      </c>
      <c r="R26" s="42">
        <f t="shared" si="13"/>
        <v>22.255760948409716</v>
      </c>
      <c r="S26" s="26">
        <f t="shared" si="14"/>
        <v>0.03755866232686937</v>
      </c>
    </row>
    <row r="27" spans="1:19" ht="14.25">
      <c r="A27" s="21" t="s">
        <v>98</v>
      </c>
      <c r="B27" s="39" t="s">
        <v>82</v>
      </c>
      <c r="C27">
        <v>20</v>
      </c>
      <c r="D27" s="16">
        <v>1412</v>
      </c>
      <c r="E27" s="25">
        <f t="shared" si="0"/>
        <v>28240</v>
      </c>
      <c r="F27" s="47">
        <v>9.84</v>
      </c>
      <c r="G27" s="4">
        <f t="shared" si="1"/>
        <v>13894.08</v>
      </c>
      <c r="H27" s="23">
        <f t="shared" si="11"/>
        <v>0.492</v>
      </c>
      <c r="I27" s="138">
        <f t="shared" si="9"/>
        <v>0.006874132027706322</v>
      </c>
      <c r="K27" s="4">
        <f t="shared" si="3"/>
        <v>1412</v>
      </c>
      <c r="L27" s="4">
        <f t="shared" si="4"/>
        <v>28240</v>
      </c>
      <c r="M27" s="8">
        <f t="shared" si="12"/>
        <v>9.919258407935931</v>
      </c>
      <c r="N27" s="48">
        <f t="shared" si="6"/>
        <v>14005.992872005536</v>
      </c>
      <c r="O27" s="24">
        <f>H27+'3a2 pgs  1-5'!$S$418</f>
        <v>0.49596292039679657</v>
      </c>
      <c r="P27" s="138">
        <f t="shared" si="10"/>
        <v>0.006674882046032838</v>
      </c>
      <c r="R27" s="42">
        <f t="shared" si="13"/>
        <v>111.91287200553597</v>
      </c>
      <c r="S27" s="26">
        <f t="shared" si="14"/>
        <v>0.008054716253651626</v>
      </c>
    </row>
    <row r="28" spans="1:19" ht="14.25">
      <c r="A28" s="21" t="s">
        <v>98</v>
      </c>
      <c r="B28" s="39" t="s">
        <v>83</v>
      </c>
      <c r="C28">
        <v>88</v>
      </c>
      <c r="D28" s="16">
        <v>915</v>
      </c>
      <c r="E28" s="25">
        <f t="shared" si="0"/>
        <v>80520</v>
      </c>
      <c r="F28" s="47">
        <v>11.85</v>
      </c>
      <c r="G28" s="4">
        <f t="shared" si="1"/>
        <v>10842.75</v>
      </c>
      <c r="H28" s="23">
        <f t="shared" si="11"/>
        <v>0.13465909090909092</v>
      </c>
      <c r="I28" s="138">
        <f t="shared" si="9"/>
        <v>0.00536447861559835</v>
      </c>
      <c r="K28" s="4">
        <f t="shared" si="3"/>
        <v>915</v>
      </c>
      <c r="L28" s="4">
        <f t="shared" si="4"/>
        <v>80520</v>
      </c>
      <c r="M28" s="8">
        <f t="shared" si="12"/>
        <v>12.1987369949181</v>
      </c>
      <c r="N28" s="48">
        <f t="shared" si="6"/>
        <v>11161.844350350062</v>
      </c>
      <c r="O28" s="24">
        <f>H28+'3a2 pgs  1-5'!$S$418</f>
        <v>0.1386220113058875</v>
      </c>
      <c r="P28" s="138">
        <f t="shared" si="10"/>
        <v>0.005319436839331789</v>
      </c>
      <c r="R28" s="42">
        <f t="shared" si="13"/>
        <v>319.0943503500621</v>
      </c>
      <c r="S28" s="26">
        <f t="shared" si="14"/>
        <v>0.029429282271569674</v>
      </c>
    </row>
    <row r="29" spans="1:19" ht="14.25">
      <c r="A29" s="21" t="s">
        <v>98</v>
      </c>
      <c r="B29" s="39" t="s">
        <v>84</v>
      </c>
      <c r="C29">
        <v>159</v>
      </c>
      <c r="D29" s="16">
        <v>1690</v>
      </c>
      <c r="E29" s="25">
        <f t="shared" si="0"/>
        <v>268710</v>
      </c>
      <c r="F29" s="47">
        <v>13.48</v>
      </c>
      <c r="G29" s="4">
        <f t="shared" si="1"/>
        <v>22781.2</v>
      </c>
      <c r="H29" s="23">
        <f t="shared" si="11"/>
        <v>0.08477987421383648</v>
      </c>
      <c r="I29" s="138">
        <f t="shared" si="9"/>
        <v>0.011271057641066071</v>
      </c>
      <c r="K29" s="4">
        <f t="shared" si="3"/>
        <v>1690</v>
      </c>
      <c r="L29" s="4">
        <f t="shared" si="4"/>
        <v>268710</v>
      </c>
      <c r="M29" s="8">
        <f t="shared" si="12"/>
        <v>14.110104343090658</v>
      </c>
      <c r="N29" s="48">
        <f t="shared" si="6"/>
        <v>23846.076339823212</v>
      </c>
      <c r="O29" s="24">
        <f>H29+'3a2 pgs  1-5'!$S$418</f>
        <v>0.08874279461063307</v>
      </c>
      <c r="P29" s="138">
        <f t="shared" si="10"/>
        <v>0.011364402958333271</v>
      </c>
      <c r="R29" s="42">
        <f t="shared" si="13"/>
        <v>1064.8763398232113</v>
      </c>
      <c r="S29" s="26">
        <f t="shared" si="14"/>
        <v>0.04674364562987074</v>
      </c>
    </row>
    <row r="30" spans="1:19" ht="14.25">
      <c r="A30" s="21" t="s">
        <v>98</v>
      </c>
      <c r="B30" s="39" t="s">
        <v>85</v>
      </c>
      <c r="C30">
        <v>88</v>
      </c>
      <c r="D30" s="16">
        <v>1494</v>
      </c>
      <c r="E30" s="25">
        <f t="shared" si="0"/>
        <v>131472</v>
      </c>
      <c r="F30" s="47">
        <v>10.49</v>
      </c>
      <c r="G30" s="4">
        <f t="shared" si="1"/>
        <v>15672.06</v>
      </c>
      <c r="H30" s="23">
        <f t="shared" si="11"/>
        <v>0.11920454545454545</v>
      </c>
      <c r="I30" s="138">
        <f t="shared" si="9"/>
        <v>0.0077537922328167926</v>
      </c>
      <c r="K30" s="4">
        <f t="shared" si="3"/>
        <v>1494</v>
      </c>
      <c r="L30" s="4">
        <f t="shared" si="4"/>
        <v>131472</v>
      </c>
      <c r="M30" s="8">
        <f t="shared" si="12"/>
        <v>10.8387369949181</v>
      </c>
      <c r="N30" s="48">
        <f t="shared" si="6"/>
        <v>16193.073070407641</v>
      </c>
      <c r="O30" s="24">
        <f>H30+'3a2 pgs  1-5'!$S$418</f>
        <v>0.12316746585134204</v>
      </c>
      <c r="P30" s="138">
        <f t="shared" si="10"/>
        <v>0.007717186042826017</v>
      </c>
      <c r="R30" s="42">
        <f t="shared" si="13"/>
        <v>521.0130704076419</v>
      </c>
      <c r="S30" s="26">
        <f t="shared" si="14"/>
        <v>0.03324470876244998</v>
      </c>
    </row>
    <row r="31" spans="6:19" ht="14.25">
      <c r="F31" s="50"/>
      <c r="G31" s="13"/>
      <c r="H31" s="23"/>
      <c r="I31" s="139"/>
      <c r="N31" s="13"/>
      <c r="P31" s="139"/>
      <c r="R31" s="42"/>
      <c r="S31" s="26"/>
    </row>
    <row r="32" spans="4:19" ht="14.25">
      <c r="D32" s="16">
        <f>SUM(D15:D31)</f>
        <v>257773</v>
      </c>
      <c r="E32" s="16">
        <f>SUM(E15:E31)</f>
        <v>19455575</v>
      </c>
      <c r="G32" s="43">
        <f>SUM(G15:G31)</f>
        <v>2021212.2700000003</v>
      </c>
      <c r="H32" s="23">
        <f>G32/E32</f>
        <v>0.10388859080237928</v>
      </c>
      <c r="I32" s="139">
        <f>SUM(I15:I31)</f>
        <v>0.9999999999999999</v>
      </c>
      <c r="L32" s="13">
        <f>SUM(L15:L31)</f>
        <v>19455575</v>
      </c>
      <c r="N32" s="13">
        <f>SUM(N15:N31)</f>
        <v>2098313.1649989057</v>
      </c>
      <c r="P32" s="139">
        <f>SUM(P15:P31)</f>
        <v>1.0000000000000002</v>
      </c>
      <c r="R32" s="42">
        <f>N32-G32</f>
        <v>77100.89499890548</v>
      </c>
      <c r="S32" s="26">
        <f>R32/G32</f>
        <v>0.038145867281374396</v>
      </c>
    </row>
    <row r="33" spans="7:19" ht="12.75">
      <c r="G33" s="13"/>
      <c r="H33" s="13"/>
      <c r="I33" s="140"/>
      <c r="N33" s="13"/>
      <c r="R33" s="13"/>
      <c r="S33" s="26"/>
    </row>
    <row r="34" spans="2:20" ht="25.5">
      <c r="B34" s="77" t="s">
        <v>117</v>
      </c>
      <c r="G34" s="74">
        <f>G32/D32</f>
        <v>7.841054998002119</v>
      </c>
      <c r="H34" s="13"/>
      <c r="I34" s="140"/>
      <c r="N34" s="74">
        <f>N32/D32</f>
        <v>8.140158841301865</v>
      </c>
      <c r="R34" s="13"/>
      <c r="S34" s="75">
        <f>N34-G34</f>
        <v>0.29910384329974615</v>
      </c>
      <c r="T34" s="76">
        <f>S34/G34</f>
        <v>0.03814586728137439</v>
      </c>
    </row>
    <row r="35" spans="7:19" ht="12.75">
      <c r="G35" s="13"/>
      <c r="H35" s="13"/>
      <c r="I35" s="140"/>
      <c r="N35" s="13"/>
      <c r="R35" s="13"/>
      <c r="S35" s="26"/>
    </row>
    <row r="36" ht="12.75">
      <c r="B36" s="39" t="s">
        <v>22</v>
      </c>
    </row>
    <row r="37" spans="2:19" ht="14.25">
      <c r="B37" s="41" t="str">
        <f aca="true" t="shared" si="15" ref="B37:B52">B15</f>
        <v>Sodium Vapor - 5,800 Lumens - Street Light</v>
      </c>
      <c r="C37" s="9"/>
      <c r="D37" s="15"/>
      <c r="E37" s="15"/>
      <c r="F37" s="15">
        <f aca="true" t="shared" si="16" ref="F37:F52">F15</f>
        <v>9.14</v>
      </c>
      <c r="M37" s="18">
        <f aca="true" t="shared" si="17" ref="M37:M52">M15</f>
        <v>9.258887611903898</v>
      </c>
      <c r="R37" s="7">
        <f aca="true" t="shared" si="18" ref="R37:R43">M37-F37</f>
        <v>0.1188876119038973</v>
      </c>
      <c r="S37" s="26">
        <f aca="true" t="shared" si="19" ref="S37:S43">R37/F37</f>
        <v>0.013007397363664911</v>
      </c>
    </row>
    <row r="38" spans="2:19" ht="14.25">
      <c r="B38" s="41" t="str">
        <f t="shared" si="15"/>
        <v>Sodium Vapor - 22,000 Lumens - Street Light</v>
      </c>
      <c r="C38" s="11"/>
      <c r="D38" s="15"/>
      <c r="E38" s="15"/>
      <c r="F38" s="15">
        <f t="shared" si="16"/>
        <v>13.55</v>
      </c>
      <c r="M38" s="18">
        <f t="shared" si="17"/>
        <v>13.894774074521305</v>
      </c>
      <c r="R38" s="7">
        <f t="shared" si="18"/>
        <v>0.34477407452130393</v>
      </c>
      <c r="S38" s="26">
        <f t="shared" si="19"/>
        <v>0.025444581145483685</v>
      </c>
    </row>
    <row r="39" spans="2:19" ht="14.25">
      <c r="B39" s="41" t="str">
        <f t="shared" si="15"/>
        <v>Sodium Vapor - 9,500 Lumens, 100W - Security Light</v>
      </c>
      <c r="C39" s="11"/>
      <c r="D39" s="15"/>
      <c r="E39" s="15"/>
      <c r="F39" s="15">
        <f t="shared" si="16"/>
        <v>7.4</v>
      </c>
      <c r="M39" s="18">
        <f t="shared" si="17"/>
        <v>7.677404427775762</v>
      </c>
      <c r="R39" s="7">
        <f t="shared" si="18"/>
        <v>0.27740442777576124</v>
      </c>
      <c r="S39" s="26">
        <f t="shared" si="19"/>
        <v>0.037487084834562326</v>
      </c>
    </row>
    <row r="40" spans="2:19" ht="14.25">
      <c r="B40" s="41" t="str">
        <f t="shared" si="15"/>
        <v>Mercury Vapor - 7,000 Lumens, 175W - Security Light</v>
      </c>
      <c r="C40" s="11"/>
      <c r="D40" s="15"/>
      <c r="E40" s="15"/>
      <c r="F40" s="15">
        <f t="shared" si="16"/>
        <v>7.4</v>
      </c>
      <c r="M40" s="18">
        <f t="shared" si="17"/>
        <v>7.677404427775762</v>
      </c>
      <c r="R40" s="7">
        <f t="shared" si="18"/>
        <v>0.27740442777576124</v>
      </c>
      <c r="S40" s="26">
        <f t="shared" si="19"/>
        <v>0.037487084834562326</v>
      </c>
    </row>
    <row r="41" spans="2:19" ht="14.25">
      <c r="B41" s="41" t="str">
        <f t="shared" si="15"/>
        <v>Mercury Vapor - 400W - Flood Light</v>
      </c>
      <c r="C41" s="11"/>
      <c r="D41" s="15"/>
      <c r="E41" s="15"/>
      <c r="F41" s="15">
        <f t="shared" si="16"/>
        <v>13.85</v>
      </c>
      <c r="M41" s="18">
        <f t="shared" si="17"/>
        <v>14.46821558190027</v>
      </c>
      <c r="R41" s="7">
        <f t="shared" si="18"/>
        <v>0.6182155819002695</v>
      </c>
      <c r="S41" s="26">
        <f t="shared" si="19"/>
        <v>0.044636504108322705</v>
      </c>
    </row>
    <row r="42" spans="2:19" ht="14.25">
      <c r="B42" s="41" t="str">
        <f t="shared" si="15"/>
        <v>Mercury Vapor - 1,000W - Flood Light</v>
      </c>
      <c r="C42" s="11"/>
      <c r="D42" s="15"/>
      <c r="E42" s="15"/>
      <c r="F42" s="15">
        <f t="shared" si="16"/>
        <v>26.6</v>
      </c>
      <c r="M42" s="18">
        <f t="shared" si="17"/>
        <v>28.090058069195518</v>
      </c>
      <c r="R42" s="7">
        <f t="shared" si="18"/>
        <v>1.4900580691955163</v>
      </c>
      <c r="S42" s="26">
        <f t="shared" si="19"/>
        <v>0.05601722064644798</v>
      </c>
    </row>
    <row r="43" spans="2:19" ht="14.25">
      <c r="B43" s="41" t="str">
        <f t="shared" si="15"/>
        <v>Mercury Vapor - 175W - Alcorn Light</v>
      </c>
      <c r="C43" s="11"/>
      <c r="D43" s="15"/>
      <c r="E43" s="15"/>
      <c r="F43" s="15">
        <f t="shared" si="16"/>
        <v>13.95</v>
      </c>
      <c r="M43" s="18">
        <f t="shared" si="17"/>
        <v>14.235330268569353</v>
      </c>
      <c r="R43" s="7">
        <f t="shared" si="18"/>
        <v>0.2853302685693535</v>
      </c>
      <c r="S43" s="26">
        <f t="shared" si="19"/>
        <v>0.020453782693143623</v>
      </c>
    </row>
    <row r="44" spans="2:19" ht="28.5">
      <c r="B44" s="41" t="str">
        <f t="shared" si="15"/>
        <v>Mercury Vapor - 175W - Alcorn Head Yard Light ($13.95+$4.26)</v>
      </c>
      <c r="C44" s="11"/>
      <c r="D44" s="15"/>
      <c r="E44" s="15"/>
      <c r="F44" s="15">
        <f t="shared" si="16"/>
        <v>4.26</v>
      </c>
      <c r="M44" s="18">
        <f t="shared" si="17"/>
        <v>4.26</v>
      </c>
      <c r="R44" s="7">
        <f>M44-F44</f>
        <v>0</v>
      </c>
      <c r="S44" s="26">
        <f>R44/F44</f>
        <v>0</v>
      </c>
    </row>
    <row r="45" spans="2:19" ht="14.25">
      <c r="B45" s="41" t="str">
        <f t="shared" si="15"/>
        <v>Mercury Vapor - 175W - Colonial Light</v>
      </c>
      <c r="D45" s="15"/>
      <c r="E45" s="15"/>
      <c r="F45" s="15">
        <f t="shared" si="16"/>
        <v>7.28</v>
      </c>
      <c r="M45" s="18">
        <f t="shared" si="17"/>
        <v>7.5653302685693555</v>
      </c>
      <c r="R45" s="7">
        <f>M45-F45</f>
        <v>0.2853302685693553</v>
      </c>
      <c r="S45" s="26">
        <f>R45/F45</f>
        <v>0.03919371821007627</v>
      </c>
    </row>
    <row r="46" spans="2:19" ht="28.5">
      <c r="B46" s="41" t="str">
        <f t="shared" si="15"/>
        <v>Mercury Vapor - 175W - Colonial Post Yard Light and Pole ($7.28+$4.26)</v>
      </c>
      <c r="D46" s="15"/>
      <c r="E46" s="15"/>
      <c r="F46" s="15">
        <f t="shared" si="16"/>
        <v>4.26</v>
      </c>
      <c r="M46" s="18">
        <f t="shared" si="17"/>
        <v>4.26</v>
      </c>
      <c r="R46" s="7">
        <f aca="true" t="shared" si="20" ref="R46:R52">M46-F46</f>
        <v>0</v>
      </c>
      <c r="S46" s="26">
        <f aca="true" t="shared" si="21" ref="S46:S52">R46/F46</f>
        <v>0</v>
      </c>
    </row>
    <row r="47" spans="2:19" ht="14.25">
      <c r="B47" s="41" t="str">
        <f t="shared" si="15"/>
        <v>Mercury Vapor - 400W - Copra Head Light</v>
      </c>
      <c r="D47" s="15"/>
      <c r="E47" s="15"/>
      <c r="F47" s="15">
        <f t="shared" si="16"/>
        <v>11.86</v>
      </c>
      <c r="M47" s="18">
        <f t="shared" si="17"/>
        <v>12.478215581900269</v>
      </c>
      <c r="R47" s="7">
        <f t="shared" si="20"/>
        <v>0.6182155819002695</v>
      </c>
      <c r="S47" s="26">
        <f t="shared" si="21"/>
        <v>0.05212610302700418</v>
      </c>
    </row>
    <row r="48" spans="2:19" ht="14.25">
      <c r="B48" s="41" t="str">
        <f t="shared" si="15"/>
        <v>Mercury Vapor - 400W - Interstate Light</v>
      </c>
      <c r="D48" s="15"/>
      <c r="E48" s="15"/>
      <c r="F48" s="15">
        <f t="shared" si="16"/>
        <v>16.46</v>
      </c>
      <c r="M48" s="18">
        <f t="shared" si="17"/>
        <v>17.07821558190027</v>
      </c>
      <c r="R48" s="7">
        <f t="shared" si="20"/>
        <v>0.6182155819002695</v>
      </c>
      <c r="S48" s="26">
        <f t="shared" si="21"/>
        <v>0.037558662326869344</v>
      </c>
    </row>
    <row r="49" spans="2:19" ht="14.25">
      <c r="B49" s="41" t="str">
        <f t="shared" si="15"/>
        <v>Sodium Vapor - 4,000 Lumens - Colonial</v>
      </c>
      <c r="D49" s="15"/>
      <c r="E49" s="15"/>
      <c r="F49" s="15">
        <f t="shared" si="16"/>
        <v>9.84</v>
      </c>
      <c r="M49" s="18">
        <f t="shared" si="17"/>
        <v>9.919258407935931</v>
      </c>
      <c r="R49" s="7">
        <f t="shared" si="20"/>
        <v>0.07925840793593153</v>
      </c>
      <c r="S49" s="26">
        <f t="shared" si="21"/>
        <v>0.008054716253651579</v>
      </c>
    </row>
    <row r="50" spans="2:19" ht="14.25">
      <c r="B50" s="41" t="str">
        <f t="shared" si="15"/>
        <v>Sodium Vapor - 27,500 Lumens - Flood Light</v>
      </c>
      <c r="D50" s="15"/>
      <c r="E50" s="15"/>
      <c r="F50" s="15">
        <f t="shared" si="16"/>
        <v>11.85</v>
      </c>
      <c r="M50" s="18">
        <f t="shared" si="17"/>
        <v>12.1987369949181</v>
      </c>
      <c r="R50" s="7">
        <f t="shared" si="20"/>
        <v>0.3487369949181005</v>
      </c>
      <c r="S50" s="26">
        <f t="shared" si="21"/>
        <v>0.029429282271569664</v>
      </c>
    </row>
    <row r="51" spans="2:19" ht="14.25">
      <c r="B51" s="41" t="str">
        <f t="shared" si="15"/>
        <v>Sodium Vapor - 50,000 Lumens - Flood Light</v>
      </c>
      <c r="D51" s="15"/>
      <c r="E51" s="15"/>
      <c r="F51" s="15">
        <f t="shared" si="16"/>
        <v>13.48</v>
      </c>
      <c r="M51" s="18">
        <f t="shared" si="17"/>
        <v>14.110104343090658</v>
      </c>
      <c r="R51" s="7">
        <f t="shared" si="20"/>
        <v>0.6301043430906574</v>
      </c>
      <c r="S51" s="26">
        <f t="shared" si="21"/>
        <v>0.046743645629870725</v>
      </c>
    </row>
    <row r="52" spans="2:19" ht="14.25">
      <c r="B52" s="41" t="str">
        <f t="shared" si="15"/>
        <v>Sodium Vapor - 27,500 Lumens - Cobra Head</v>
      </c>
      <c r="D52" s="15"/>
      <c r="E52" s="15"/>
      <c r="F52" s="15">
        <f t="shared" si="16"/>
        <v>10.49</v>
      </c>
      <c r="M52" s="18">
        <f t="shared" si="17"/>
        <v>10.8387369949181</v>
      </c>
      <c r="R52" s="7">
        <f t="shared" si="20"/>
        <v>0.3487369949181005</v>
      </c>
      <c r="S52" s="26">
        <f t="shared" si="21"/>
        <v>0.03324470876245</v>
      </c>
    </row>
    <row r="53" ht="14.25">
      <c r="B53" s="41"/>
    </row>
    <row r="54" spans="4:14" ht="12.75" hidden="1">
      <c r="D54" s="15"/>
      <c r="E54" s="15"/>
      <c r="G54">
        <f>SUM(G37:G52)</f>
        <v>0</v>
      </c>
      <c r="N54">
        <f>SUM(N37:N52)</f>
        <v>0</v>
      </c>
    </row>
    <row r="58" spans="21:23" ht="75" customHeight="1">
      <c r="U58" s="114" t="s">
        <v>128</v>
      </c>
      <c r="V58" s="114" t="s">
        <v>133</v>
      </c>
      <c r="W58" s="114" t="s">
        <v>132</v>
      </c>
    </row>
  </sheetData>
  <mergeCells count="8">
    <mergeCell ref="B7:S7"/>
    <mergeCell ref="B8:S8"/>
    <mergeCell ref="K10:P10"/>
    <mergeCell ref="D10:I10"/>
    <mergeCell ref="B2:S2"/>
    <mergeCell ref="B3:S3"/>
    <mergeCell ref="B4:S4"/>
    <mergeCell ref="B6:S6"/>
  </mergeCells>
  <printOptions horizontalCentered="1"/>
  <pageMargins left="0.2" right="0.22" top="0.68" bottom="0.34" header="0.5" footer="0.17"/>
  <pageSetup fitToHeight="1" fitToWidth="1"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tabSelected="1" view="pageBreakPreview" zoomScale="60" zoomScaleNormal="75" workbookViewId="0" topLeftCell="A1">
      <selection activeCell="A32" sqref="A32"/>
    </sheetView>
  </sheetViews>
  <sheetFormatPr defaultColWidth="9.140625" defaultRowHeight="12.75"/>
  <cols>
    <col min="1" max="1" width="50.57421875" style="0" bestFit="1" customWidth="1"/>
    <col min="2" max="2" width="17.00390625" style="0" customWidth="1"/>
    <col min="3" max="3" width="11.57421875" style="0" bestFit="1" customWidth="1"/>
    <col min="4" max="4" width="4.421875" style="0" customWidth="1"/>
    <col min="5" max="5" width="18.421875" style="0" customWidth="1"/>
    <col min="6" max="6" width="11.57421875" style="76" bestFit="1" customWidth="1"/>
    <col min="7" max="7" width="3.28125" style="0" customWidth="1"/>
    <col min="8" max="8" width="13.57421875" style="0" bestFit="1" customWidth="1"/>
    <col min="9" max="9" width="11.421875" style="0" bestFit="1" customWidth="1"/>
    <col min="10" max="12" width="3.28125" style="115" customWidth="1"/>
  </cols>
  <sheetData>
    <row r="2" spans="1:9" ht="15.75">
      <c r="A2" s="165" t="s">
        <v>100</v>
      </c>
      <c r="B2" s="165"/>
      <c r="C2" s="165"/>
      <c r="D2" s="165"/>
      <c r="E2" s="165"/>
      <c r="F2" s="165"/>
      <c r="G2" s="165"/>
      <c r="H2" s="165"/>
      <c r="I2" s="165"/>
    </row>
    <row r="3" spans="1:9" ht="15.75">
      <c r="A3" s="166" t="s">
        <v>18</v>
      </c>
      <c r="B3" s="166"/>
      <c r="C3" s="166"/>
      <c r="D3" s="166"/>
      <c r="E3" s="166"/>
      <c r="F3" s="166"/>
      <c r="G3" s="166"/>
      <c r="H3" s="166"/>
      <c r="I3" s="166"/>
    </row>
    <row r="4" spans="1:9" ht="15.75">
      <c r="A4" s="166" t="s">
        <v>16</v>
      </c>
      <c r="B4" s="166"/>
      <c r="C4" s="166"/>
      <c r="D4" s="166"/>
      <c r="E4" s="166"/>
      <c r="F4" s="166"/>
      <c r="G4" s="166"/>
      <c r="H4" s="166"/>
      <c r="I4" s="166"/>
    </row>
    <row r="5" spans="1:9" ht="15.75">
      <c r="A5" s="71"/>
      <c r="B5" s="71"/>
      <c r="C5" s="71"/>
      <c r="D5" s="71"/>
      <c r="E5" s="71"/>
      <c r="F5" s="116"/>
      <c r="G5" s="71"/>
      <c r="H5" s="71"/>
      <c r="I5" s="71"/>
    </row>
    <row r="6" spans="1:9" ht="15.75">
      <c r="A6" s="71"/>
      <c r="B6" s="71"/>
      <c r="C6" s="71"/>
      <c r="D6" s="71"/>
      <c r="E6" s="71"/>
      <c r="F6" s="116"/>
      <c r="G6" s="71"/>
      <c r="H6" s="71"/>
      <c r="I6" s="71"/>
    </row>
    <row r="7" spans="1:9" ht="15.75">
      <c r="A7" s="71"/>
      <c r="B7" s="71"/>
      <c r="C7" s="71"/>
      <c r="D7" s="71"/>
      <c r="E7" s="71"/>
      <c r="F7" s="116"/>
      <c r="G7" s="71"/>
      <c r="H7" s="71"/>
      <c r="I7" s="71"/>
    </row>
    <row r="8" spans="1:12" s="39" customFormat="1" ht="29.25">
      <c r="A8" s="117"/>
      <c r="B8" s="117" t="s">
        <v>101</v>
      </c>
      <c r="C8" s="164" t="s">
        <v>118</v>
      </c>
      <c r="D8" s="117"/>
      <c r="E8" s="117" t="s">
        <v>102</v>
      </c>
      <c r="F8" s="160" t="s">
        <v>118</v>
      </c>
      <c r="G8" s="117"/>
      <c r="H8" s="117" t="s">
        <v>2</v>
      </c>
      <c r="I8" s="117" t="s">
        <v>3</v>
      </c>
      <c r="J8" s="118"/>
      <c r="K8" s="118"/>
      <c r="L8" s="118"/>
    </row>
    <row r="9" spans="1:9" ht="15.75">
      <c r="A9" t="s">
        <v>103</v>
      </c>
      <c r="B9" s="25">
        <v>21760.92442</v>
      </c>
      <c r="C9" s="161">
        <f>B9/$B$25</f>
        <v>0.0002707530539806666</v>
      </c>
      <c r="D9" s="25"/>
      <c r="E9" s="25">
        <v>22771.504787466703</v>
      </c>
      <c r="F9" s="161">
        <f>E9/$E$25</f>
        <v>0.00027100088952215225</v>
      </c>
      <c r="G9" s="25"/>
      <c r="H9" s="25">
        <f aca="true" t="shared" si="0" ref="H9:H23">E9-B9</f>
        <v>1010.580367466704</v>
      </c>
      <c r="I9" s="26">
        <f aca="true" t="shared" si="1" ref="I9:I23">H9/B9</f>
        <v>0.046440139580554825</v>
      </c>
    </row>
    <row r="10" spans="1:9" ht="15.75">
      <c r="A10" t="s">
        <v>104</v>
      </c>
      <c r="B10" s="25">
        <v>58593932.803279996</v>
      </c>
      <c r="C10" s="161">
        <f aca="true" t="shared" si="2" ref="C10:C23">B10/$B$25</f>
        <v>0.729035492474084</v>
      </c>
      <c r="D10" s="25"/>
      <c r="E10" s="25">
        <v>61164284.36222657</v>
      </c>
      <c r="F10" s="161">
        <f aca="true" t="shared" si="3" ref="F10:F23">E10/$E$25</f>
        <v>0.7279086570630309</v>
      </c>
      <c r="G10" s="25"/>
      <c r="H10" s="25">
        <f t="shared" si="0"/>
        <v>2570351.5589465722</v>
      </c>
      <c r="I10" s="26">
        <f t="shared" si="1"/>
        <v>0.04386719641393807</v>
      </c>
    </row>
    <row r="11" spans="1:9" ht="15.75">
      <c r="A11" t="s">
        <v>105</v>
      </c>
      <c r="B11" s="25">
        <v>498461.3567</v>
      </c>
      <c r="C11" s="161">
        <f t="shared" si="2"/>
        <v>0.006201939403540808</v>
      </c>
      <c r="D11" s="25"/>
      <c r="E11" s="25">
        <v>520918.7900494162</v>
      </c>
      <c r="F11" s="161">
        <f t="shared" si="3"/>
        <v>0.006199390720541835</v>
      </c>
      <c r="G11" s="25"/>
      <c r="H11" s="25">
        <f t="shared" si="0"/>
        <v>22457.433349416184</v>
      </c>
      <c r="I11" s="26">
        <f t="shared" si="1"/>
        <v>0.045053509259158554</v>
      </c>
    </row>
    <row r="12" spans="1:9" ht="15.75">
      <c r="A12" t="s">
        <v>106</v>
      </c>
      <c r="B12" s="25">
        <v>3880472.4417224997</v>
      </c>
      <c r="C12" s="161">
        <f t="shared" si="2"/>
        <v>0.048281485850782666</v>
      </c>
      <c r="D12" s="25"/>
      <c r="E12" s="25">
        <v>4048488.645906109</v>
      </c>
      <c r="F12" s="161">
        <f t="shared" si="3"/>
        <v>0.04818056753389221</v>
      </c>
      <c r="G12" s="25"/>
      <c r="H12" s="25">
        <f t="shared" si="0"/>
        <v>168016.20418360922</v>
      </c>
      <c r="I12" s="26">
        <f t="shared" si="1"/>
        <v>0.04329787331488654</v>
      </c>
    </row>
    <row r="13" spans="1:9" ht="15.75">
      <c r="A13" t="s">
        <v>107</v>
      </c>
      <c r="B13" s="25">
        <v>11055.95508</v>
      </c>
      <c r="C13" s="161">
        <f t="shared" si="2"/>
        <v>0.0001375600385722522</v>
      </c>
      <c r="D13" s="25"/>
      <c r="E13" s="25">
        <v>11513.673649366792</v>
      </c>
      <c r="F13" s="161">
        <f t="shared" si="3"/>
        <v>0.00013702281995713842</v>
      </c>
      <c r="G13" s="25"/>
      <c r="H13" s="25">
        <f t="shared" si="0"/>
        <v>457.7185693667925</v>
      </c>
      <c r="I13" s="26">
        <f t="shared" si="1"/>
        <v>0.04140018352596206</v>
      </c>
    </row>
    <row r="14" spans="1:9" ht="15.75">
      <c r="A14" t="s">
        <v>108</v>
      </c>
      <c r="B14" s="25">
        <v>1416680.8431</v>
      </c>
      <c r="C14" s="161">
        <f t="shared" si="2"/>
        <v>0.017626579523096864</v>
      </c>
      <c r="D14" s="25"/>
      <c r="E14" s="25">
        <v>1471341.8479800997</v>
      </c>
      <c r="F14" s="161">
        <f t="shared" si="3"/>
        <v>0.017510259129349923</v>
      </c>
      <c r="G14" s="25"/>
      <c r="H14" s="25">
        <f t="shared" si="0"/>
        <v>54661.00488009979</v>
      </c>
      <c r="I14" s="26">
        <f t="shared" si="1"/>
        <v>0.038583852634366006</v>
      </c>
    </row>
    <row r="15" spans="1:9" ht="15.75">
      <c r="A15" t="s">
        <v>109</v>
      </c>
      <c r="B15" s="25">
        <v>143895.37176</v>
      </c>
      <c r="C15" s="161">
        <f t="shared" si="2"/>
        <v>0.001790370234542792</v>
      </c>
      <c r="D15" s="25"/>
      <c r="E15" s="25">
        <v>152079.17489390224</v>
      </c>
      <c r="F15" s="161">
        <f t="shared" si="3"/>
        <v>0.0018098756344256256</v>
      </c>
      <c r="G15" s="25"/>
      <c r="H15" s="25">
        <f t="shared" si="0"/>
        <v>8183.803133902227</v>
      </c>
      <c r="I15" s="26">
        <f t="shared" si="1"/>
        <v>0.056873289486696045</v>
      </c>
    </row>
    <row r="16" spans="1:9" ht="15.75">
      <c r="A16" t="s">
        <v>110</v>
      </c>
      <c r="B16" s="25">
        <v>4922621.967759999</v>
      </c>
      <c r="C16" s="161">
        <f t="shared" si="2"/>
        <v>0.06124808420998772</v>
      </c>
      <c r="D16" s="25"/>
      <c r="E16" s="25">
        <v>5157104.801265056</v>
      </c>
      <c r="F16" s="161">
        <f t="shared" si="3"/>
        <v>0.061374072620401086</v>
      </c>
      <c r="G16" s="25"/>
      <c r="H16" s="25">
        <f t="shared" si="0"/>
        <v>234482.8335050568</v>
      </c>
      <c r="I16" s="26">
        <f t="shared" si="1"/>
        <v>0.04763372752178985</v>
      </c>
    </row>
    <row r="17" spans="1:9" ht="15.75">
      <c r="A17" t="s">
        <v>111</v>
      </c>
      <c r="B17" s="25">
        <v>2808771.41</v>
      </c>
      <c r="C17" s="161">
        <f t="shared" si="2"/>
        <v>0.03494720272508915</v>
      </c>
      <c r="D17" s="25"/>
      <c r="E17" s="25">
        <v>2952431.633596313</v>
      </c>
      <c r="F17" s="161">
        <f t="shared" si="3"/>
        <v>0.035136527270622823</v>
      </c>
      <c r="G17" s="25"/>
      <c r="H17" s="25">
        <f t="shared" si="0"/>
        <v>143660.22359631304</v>
      </c>
      <c r="I17" s="26">
        <f t="shared" si="1"/>
        <v>0.05114699725468689</v>
      </c>
    </row>
    <row r="18" spans="1:9" ht="15.75">
      <c r="A18" t="s">
        <v>112</v>
      </c>
      <c r="B18" s="25">
        <v>2556564.5687</v>
      </c>
      <c r="C18" s="161">
        <f t="shared" si="2"/>
        <v>0.031809203107111876</v>
      </c>
      <c r="D18" s="25"/>
      <c r="E18" s="25">
        <v>2733711.6957</v>
      </c>
      <c r="F18" s="161">
        <f t="shared" si="3"/>
        <v>0.03253356807757229</v>
      </c>
      <c r="G18" s="25"/>
      <c r="H18" s="25">
        <f t="shared" si="0"/>
        <v>177147.12699999986</v>
      </c>
      <c r="I18" s="26">
        <f t="shared" si="1"/>
        <v>0.06929108271655281</v>
      </c>
    </row>
    <row r="19" spans="1:9" ht="15.75">
      <c r="A19" t="s">
        <v>113</v>
      </c>
      <c r="B19" s="25">
        <v>1777865.34536</v>
      </c>
      <c r="C19" s="161">
        <f t="shared" si="2"/>
        <v>0.022120497389357344</v>
      </c>
      <c r="D19" s="25"/>
      <c r="E19" s="25">
        <v>1896576.6765599998</v>
      </c>
      <c r="F19" s="161">
        <f t="shared" si="3"/>
        <v>0.022570926743392703</v>
      </c>
      <c r="G19" s="25"/>
      <c r="H19" s="25">
        <f t="shared" si="0"/>
        <v>118711.3311999999</v>
      </c>
      <c r="I19" s="26">
        <f t="shared" si="1"/>
        <v>0.06677183483542284</v>
      </c>
    </row>
    <row r="20" spans="1:9" ht="15.75">
      <c r="A20" t="s">
        <v>114</v>
      </c>
      <c r="B20" s="25">
        <v>417808.7395</v>
      </c>
      <c r="C20" s="161">
        <f t="shared" si="2"/>
        <v>0.005198446077753427</v>
      </c>
      <c r="D20" s="25"/>
      <c r="E20" s="25">
        <v>436183.01806576725</v>
      </c>
      <c r="F20" s="161">
        <f t="shared" si="3"/>
        <v>0.005190960676228116</v>
      </c>
      <c r="G20" s="25"/>
      <c r="H20" s="25">
        <f t="shared" si="0"/>
        <v>18374.27856576722</v>
      </c>
      <c r="I20" s="26">
        <f t="shared" si="1"/>
        <v>0.043977726717148335</v>
      </c>
    </row>
    <row r="21" spans="1:9" ht="15.75">
      <c r="A21" t="s">
        <v>115</v>
      </c>
      <c r="B21" s="25">
        <v>587820.54277</v>
      </c>
      <c r="C21" s="161">
        <f t="shared" si="2"/>
        <v>0.007313761312514614</v>
      </c>
      <c r="D21" s="25"/>
      <c r="E21" s="25">
        <v>619595.8052091317</v>
      </c>
      <c r="F21" s="161">
        <f t="shared" si="3"/>
        <v>0.007373733792431937</v>
      </c>
      <c r="G21" s="25"/>
      <c r="H21" s="25">
        <f t="shared" si="0"/>
        <v>31775.262439131737</v>
      </c>
      <c r="I21" s="26">
        <f t="shared" si="1"/>
        <v>0.054056059846762844</v>
      </c>
    </row>
    <row r="22" spans="1:9" ht="15.75">
      <c r="A22" t="s">
        <v>116</v>
      </c>
      <c r="B22" s="25">
        <v>712927.5961999999</v>
      </c>
      <c r="C22" s="161">
        <f t="shared" si="2"/>
        <v>0.008870364154237776</v>
      </c>
      <c r="D22" s="25"/>
      <c r="E22" s="25">
        <v>742102.3387567886</v>
      </c>
      <c r="F22" s="161">
        <f t="shared" si="3"/>
        <v>0.0088316690441226</v>
      </c>
      <c r="G22" s="25"/>
      <c r="H22" s="25">
        <f t="shared" si="0"/>
        <v>29174.742556788726</v>
      </c>
      <c r="I22" s="26">
        <f t="shared" si="1"/>
        <v>0.04092244810313703</v>
      </c>
    </row>
    <row r="23" spans="1:9" ht="15.75">
      <c r="A23" t="s">
        <v>69</v>
      </c>
      <c r="B23" s="25">
        <v>2021212.27</v>
      </c>
      <c r="C23" s="161">
        <f t="shared" si="2"/>
        <v>0.025148260445348104</v>
      </c>
      <c r="D23" s="25"/>
      <c r="E23" s="25">
        <v>2098313.1649989057</v>
      </c>
      <c r="F23" s="161">
        <f t="shared" si="3"/>
        <v>0.024971767984508633</v>
      </c>
      <c r="G23" s="25"/>
      <c r="H23" s="25">
        <f t="shared" si="0"/>
        <v>77100.89499890571</v>
      </c>
      <c r="I23" s="26">
        <f t="shared" si="1"/>
        <v>0.038145867281374514</v>
      </c>
    </row>
    <row r="24" spans="2:9" ht="15.75">
      <c r="B24" s="25"/>
      <c r="C24" s="162"/>
      <c r="D24" s="25"/>
      <c r="E24" s="25"/>
      <c r="F24" s="162"/>
      <c r="G24" s="25"/>
      <c r="H24" s="25"/>
      <c r="I24" s="26"/>
    </row>
    <row r="25" spans="2:9" ht="16.5" thickBot="1">
      <c r="B25" s="72">
        <f>SUM(B9:B24)</f>
        <v>80371852.1363525</v>
      </c>
      <c r="C25" s="73">
        <f>SUM(C9:C24)</f>
        <v>1</v>
      </c>
      <c r="D25" s="72"/>
      <c r="E25" s="72">
        <f>SUM(E9:E24)</f>
        <v>84027417.1336449</v>
      </c>
      <c r="F25" s="163">
        <f>SUM(F9:F24)</f>
        <v>0.9999999999999997</v>
      </c>
      <c r="G25" s="72"/>
      <c r="H25" s="72">
        <f>SUM(H9:H24)</f>
        <v>3655564.997292396</v>
      </c>
      <c r="I25" s="73">
        <f>H25/B25</f>
        <v>0.045483149885492936</v>
      </c>
    </row>
    <row r="26" spans="2:8" ht="16.5" thickTop="1">
      <c r="B26" s="25"/>
      <c r="C26" s="25"/>
      <c r="D26" s="25"/>
      <c r="E26" s="25"/>
      <c r="F26" s="26"/>
      <c r="G26" s="25"/>
      <c r="H26" s="25"/>
    </row>
    <row r="27" spans="2:8" ht="15.75">
      <c r="B27" s="25"/>
      <c r="C27" s="25"/>
      <c r="D27" s="25"/>
      <c r="E27" s="25"/>
      <c r="F27" s="26"/>
      <c r="G27" s="25"/>
      <c r="H27" s="25"/>
    </row>
    <row r="28" spans="2:3" ht="15.75">
      <c r="B28" s="25"/>
      <c r="C28" s="25"/>
    </row>
    <row r="30" spans="2:3" ht="15.75">
      <c r="B30" s="26"/>
      <c r="C30" s="26"/>
    </row>
    <row r="32" spans="10:12" ht="76.5" customHeight="1">
      <c r="J32" s="114" t="s">
        <v>131</v>
      </c>
      <c r="K32" s="114" t="s">
        <v>133</v>
      </c>
      <c r="L32" s="114" t="s">
        <v>119</v>
      </c>
    </row>
  </sheetData>
  <mergeCells count="3">
    <mergeCell ref="A2:I2"/>
    <mergeCell ref="A3:I3"/>
    <mergeCell ref="A4:I4"/>
  </mergeCells>
  <printOptions horizontalCentered="1"/>
  <pageMargins left="0.2" right="0.22" top="1" bottom="0.85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kentucky power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charlene</cp:lastModifiedBy>
  <cp:lastPrinted>2007-03-15T19:28:14Z</cp:lastPrinted>
  <dcterms:created xsi:type="dcterms:W3CDTF">2006-12-02T15:53:04Z</dcterms:created>
  <dcterms:modified xsi:type="dcterms:W3CDTF">2007-03-16T20:09:22Z</dcterms:modified>
  <cp:category/>
  <cp:version/>
  <cp:contentType/>
  <cp:contentStatus/>
</cp:coreProperties>
</file>