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0"/>
  </bookViews>
  <sheets>
    <sheet name="1b pg 1" sheetId="1" r:id="rId1"/>
    <sheet name="1b pgs 2-6" sheetId="2" r:id="rId2"/>
    <sheet name="1b pg 7" sheetId="3" r:id="rId3"/>
  </sheets>
  <definedNames>
    <definedName name="_xlnm.Print_Area" localSheetId="0">'1b pg 1'!$A$1:$J$33</definedName>
    <definedName name="_xlnm.Print_Area" localSheetId="2">'1b pg 7'!$A$1:$U$59</definedName>
  </definedNames>
  <calcPr fullCalcOnLoad="1"/>
</workbook>
</file>

<file path=xl/sharedStrings.xml><?xml version="1.0" encoding="utf-8"?>
<sst xmlns="http://schemas.openxmlformats.org/spreadsheetml/2006/main" count="506" uniqueCount="128">
  <si>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</si>
  <si>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</si>
  <si>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</si>
  <si>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</si>
  <si>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</si>
  <si>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</si>
  <si>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</si>
  <si>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</si>
  <si>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</si>
  <si>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</si>
  <si>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</si>
  <si>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</si>
  <si>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</si>
  <si>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</si>
  <si>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</si>
  <si>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</si>
  <si>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</si>
  <si>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</si>
  <si>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</si>
  <si>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</si>
  <si>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</si>
  <si>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Outdoor Lighting</t>
  </si>
  <si>
    <t>Average Invoice</t>
  </si>
  <si>
    <t>Total Baseload Charges</t>
  </si>
  <si>
    <t>Schedule 1</t>
  </si>
  <si>
    <t>Schedule 10</t>
  </si>
  <si>
    <t>Excess Demand</t>
  </si>
  <si>
    <t>Total Revenues</t>
  </si>
  <si>
    <t>Environmental Surcharge</t>
  </si>
  <si>
    <t>Jackson Energy Cooperative Corporation</t>
  </si>
  <si>
    <t>Dual Fuel</t>
  </si>
  <si>
    <t>Rate 1</t>
  </si>
  <si>
    <t>Residential, Farm and Non-Farm Service</t>
  </si>
  <si>
    <t>Rate 10</t>
  </si>
  <si>
    <t>Renewable Resource Adder</t>
  </si>
  <si>
    <t>Rate 11</t>
  </si>
  <si>
    <t>Residential, Farm and Non-Farm Service - Of Peak Retail Marketing Rate</t>
  </si>
  <si>
    <t>Schedule 20</t>
  </si>
  <si>
    <t>Rate 20</t>
  </si>
  <si>
    <t>Commercial, Small Power &amp; Three-Phase Farm Service</t>
  </si>
  <si>
    <t>Commercial, Small Power &amp; three-Phase Farm Service - Off Peak Retail Marketing Rate</t>
  </si>
  <si>
    <t>Rate 22</t>
  </si>
  <si>
    <t>Schedule 30</t>
  </si>
  <si>
    <t>Large Power Service Less than 50 kW</t>
  </si>
  <si>
    <t>Rate 30</t>
  </si>
  <si>
    <t>Rate 33</t>
  </si>
  <si>
    <t>Schedule 33</t>
  </si>
  <si>
    <t>Water Pumping Service</t>
  </si>
  <si>
    <t>Schedule 40</t>
  </si>
  <si>
    <t>Large Power More than 50 kW But Less Than 275 kW</t>
  </si>
  <si>
    <t>Rate 40</t>
  </si>
  <si>
    <t>Schedule 43</t>
  </si>
  <si>
    <t>Large Power Rate - Over 275 kW</t>
  </si>
  <si>
    <t>Rate 43</t>
  </si>
  <si>
    <t>Schedule 46</t>
  </si>
  <si>
    <t>Large Power Rate - 500 kW and Over</t>
  </si>
  <si>
    <t>Rate 46</t>
  </si>
  <si>
    <t>Schedule 47</t>
  </si>
  <si>
    <t>Large Power Rate 500 kW to 4,999 kW</t>
  </si>
  <si>
    <t>Rate 47</t>
  </si>
  <si>
    <t>Demand</t>
  </si>
  <si>
    <t>Schedule 50</t>
  </si>
  <si>
    <t>Schools, Churches &amp; Community Halls</t>
  </si>
  <si>
    <t>Rate 50</t>
  </si>
  <si>
    <t>Schedule 52</t>
  </si>
  <si>
    <t>All Electric Schools</t>
  </si>
  <si>
    <t>Rate 52</t>
  </si>
  <si>
    <t>Schedule 60</t>
  </si>
  <si>
    <t>Rate 60</t>
  </si>
  <si>
    <t>Street Lighting and Security Lights</t>
  </si>
  <si>
    <t>Total kWh</t>
  </si>
  <si>
    <t>kWh</t>
  </si>
  <si>
    <t>Sodium Vapor - 5,800 Lumens - Street Light</t>
  </si>
  <si>
    <t>Sodium Vapor - 22,000 Lumens - Street Light</t>
  </si>
  <si>
    <t>Sodium Vapor - 9,500 Lumens, 100W - Security Light</t>
  </si>
  <si>
    <t>Mercury Vapor - 175W - Alcorn Light</t>
  </si>
  <si>
    <t>Mercury Vapor - 7,000 Lumens, 175W - Security Light</t>
  </si>
  <si>
    <t>Mercury Vapor - 400W - Flood Light</t>
  </si>
  <si>
    <t>Mercury Vapor - 1,000W - Flood Light</t>
  </si>
  <si>
    <t>Mercury Vapor - 175W - Colonial Light</t>
  </si>
  <si>
    <t>Mercury Vapor - 400W - Copra Head Light</t>
  </si>
  <si>
    <t>Mercury Vapor - 400W - Interstate Light</t>
  </si>
  <si>
    <t>Sodium Vapor - 4,000 Lumens - Colonial</t>
  </si>
  <si>
    <t>Sodium Vapor - 27,500 Lumens - Flood Light</t>
  </si>
  <si>
    <t>Sodium Vapor - 50,000 Lumens - Flood Light</t>
  </si>
  <si>
    <t>Sodium Vapor - 27,500 Lumens - Cobra Head</t>
  </si>
  <si>
    <t>Mercury Vapor - 175W - Colonial Post Yard Light and Pole ($7.28+$4.26)</t>
  </si>
  <si>
    <t>Mercury Vapor - 175W - Alcorn Head Yard Light ($13.95+$4.26)</t>
  </si>
  <si>
    <t>Fuel Adjustment</t>
  </si>
  <si>
    <t>Customer</t>
  </si>
  <si>
    <t>Energy</t>
  </si>
  <si>
    <t>Rev Req</t>
  </si>
  <si>
    <t>Less Dmd</t>
  </si>
  <si>
    <t>per kWh</t>
  </si>
  <si>
    <t>Schedule 11 (ETS)</t>
  </si>
  <si>
    <t>Schedule 22 (ETS)</t>
  </si>
  <si>
    <t>Per kWh</t>
  </si>
  <si>
    <t>Jackson Lighting</t>
  </si>
  <si>
    <t>OL</t>
  </si>
  <si>
    <t>E-Based kWh</t>
  </si>
  <si>
    <t>Jackson Energy Cooperative</t>
  </si>
  <si>
    <t>Present Revenue Total</t>
  </si>
  <si>
    <t>Proposed Revenue Total</t>
  </si>
  <si>
    <t>Schedule 1 Dual Fuel</t>
  </si>
  <si>
    <t>Schedule 10 Res, Farm &amp; Non-Farm</t>
  </si>
  <si>
    <t>Sch 11 - Res, Farm, Non-Farm Retail Mkt Rate (ETS)</t>
  </si>
  <si>
    <t>Sch 20 Comm, Sm Power &amp; 3-Phase Farm</t>
  </si>
  <si>
    <t>Sch 22 Comm, Sm Power &amp; 3-Phase Farm Ret Mkt (ETS)</t>
  </si>
  <si>
    <t>Sch 30 Large Power Svce &lt;50 kW</t>
  </si>
  <si>
    <t>Sch 33 Water Pumping Service</t>
  </si>
  <si>
    <t>Sch 40 Lg Power 50 kW - 274 kW</t>
  </si>
  <si>
    <t>Sch 43 Lg Power &gt;275 kW</t>
  </si>
  <si>
    <t>Sch 46 - Large Power - 500 kW and Over</t>
  </si>
  <si>
    <t>Sch 47 - Large Power 500 kW - 4,999 kW</t>
  </si>
  <si>
    <t>Sch 50 - Schools, Churches &amp; Comm Halls</t>
  </si>
  <si>
    <t>Sch 52 - All Electric Schools</t>
  </si>
  <si>
    <t>Sch 60 - Schools, Churches &amp; Community Halls</t>
  </si>
  <si>
    <t>(ES and FAC for Lighting Rates included with primary rate class billed to each customer.)</t>
  </si>
  <si>
    <t>Page 1 of 7</t>
  </si>
  <si>
    <t>Page 2 of 7</t>
  </si>
  <si>
    <t>Page 3 of 7</t>
  </si>
  <si>
    <t>Page 4 of 7</t>
  </si>
  <si>
    <t>Page 5 of 7</t>
  </si>
  <si>
    <t>Page 6 of 7</t>
  </si>
  <si>
    <t>Page 7 of 7</t>
  </si>
  <si>
    <t>Request 1b</t>
  </si>
  <si>
    <t>Atachment</t>
  </si>
  <si>
    <t>Attachment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</si>
</sst>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* #,##0.0000_);_(* \(#,##0.0000\);_(* &quot;-&quot;????_);_(@_)"/>
  </numFmts>
  <fonts count="13">
    <font>
      <sz val="10"/>
      <name val="Arial"/>
      <family val="0"/>
    </font>
    <font>
      <sz val="11"/>
      <color indexed="8"/>
      <name val="P-TIMES"/>
      <family val="0"/>
    </font>
    <font>
      <u val="single"/>
      <sz val="11"/>
      <color indexed="8"/>
      <name val="P-TIMES"/>
      <family val="0"/>
    </font>
    <font>
      <sz val="12"/>
      <color indexed="8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1"/>
      <color indexed="8"/>
      <name val="P-TIMES"/>
      <family val="0"/>
    </font>
    <font>
      <sz val="11"/>
      <name val="P-TIMES"/>
      <family val="0"/>
    </font>
    <font>
      <b/>
      <sz val="11"/>
      <name val="P-TIMES"/>
      <family val="0"/>
    </font>
    <font>
      <sz val="12"/>
      <name val="Times New Roman"/>
      <family val="1"/>
    </font>
    <font>
      <u val="single"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0" fontId="0" fillId="0" borderId="8" xfId="0" applyBorder="1" applyAlignment="1">
      <alignment horizontal="center"/>
    </xf>
    <xf numFmtId="0" fontId="1" fillId="0" borderId="8" xfId="0" applyFont="1" applyBorder="1" applyAlignment="1" applyProtection="1">
      <alignment horizontal="center"/>
      <protection/>
    </xf>
    <xf numFmtId="7" fontId="0" fillId="0" borderId="0" xfId="0" applyNumberFormat="1" applyAlignment="1">
      <alignment/>
    </xf>
    <xf numFmtId="7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43" fontId="1" fillId="0" borderId="0" xfId="15" applyFont="1" applyAlignment="1" applyProtection="1">
      <alignment/>
      <protection/>
    </xf>
    <xf numFmtId="37" fontId="0" fillId="0" borderId="0" xfId="0" applyNumberFormat="1" applyAlignment="1">
      <alignment/>
    </xf>
    <xf numFmtId="43" fontId="1" fillId="0" borderId="0" xfId="15" applyFont="1" applyBorder="1" applyAlignment="1" applyProtection="1">
      <alignment/>
      <protection/>
    </xf>
    <xf numFmtId="43" fontId="0" fillId="0" borderId="0" xfId="0" applyNumberFormat="1" applyAlignment="1">
      <alignment/>
    </xf>
    <xf numFmtId="38" fontId="0" fillId="0" borderId="0" xfId="0" applyNumberFormat="1" applyAlignment="1">
      <alignment/>
    </xf>
    <xf numFmtId="172" fontId="1" fillId="0" borderId="0" xfId="15" applyNumberFormat="1" applyFont="1" applyAlignment="1" applyProtection="1">
      <alignment horizontal="centerContinuous"/>
      <protection/>
    </xf>
    <xf numFmtId="172" fontId="1" fillId="0" borderId="2" xfId="15" applyNumberFormat="1" applyFont="1" applyBorder="1" applyAlignment="1" applyProtection="1">
      <alignment/>
      <protection/>
    </xf>
    <xf numFmtId="172" fontId="1" fillId="0" borderId="4" xfId="15" applyNumberFormat="1" applyFont="1" applyBorder="1" applyAlignment="1" applyProtection="1">
      <alignment horizontal="center"/>
      <protection/>
    </xf>
    <xf numFmtId="172" fontId="1" fillId="0" borderId="7" xfId="15" applyNumberFormat="1" applyFont="1" applyBorder="1" applyAlignment="1" applyProtection="1">
      <alignment horizontal="center"/>
      <protection/>
    </xf>
    <xf numFmtId="7" fontId="0" fillId="2" borderId="0" xfId="0" applyNumberFormat="1" applyFill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168" fontId="1" fillId="0" borderId="0" xfId="15" applyNumberFormat="1" applyFont="1" applyAlignment="1" applyProtection="1">
      <alignment/>
      <protection/>
    </xf>
    <xf numFmtId="0" fontId="1" fillId="0" borderId="9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72" fontId="0" fillId="0" borderId="0" xfId="15" applyNumberFormat="1" applyAlignment="1">
      <alignment/>
    </xf>
    <xf numFmtId="10" fontId="0" fillId="0" borderId="0" xfId="21" applyNumberForma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172" fontId="6" fillId="0" borderId="0" xfId="15" applyNumberFormat="1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6" fillId="0" borderId="0" xfId="0" applyFont="1" applyBorder="1" applyAlignment="1">
      <alignment/>
    </xf>
    <xf numFmtId="7" fontId="7" fillId="2" borderId="0" xfId="0" applyNumberFormat="1" applyFont="1" applyFill="1" applyAlignment="1" applyProtection="1">
      <alignment/>
      <protection/>
    </xf>
    <xf numFmtId="168" fontId="6" fillId="0" borderId="0" xfId="0" applyNumberFormat="1" applyFont="1" applyAlignment="1">
      <alignment/>
    </xf>
    <xf numFmtId="10" fontId="6" fillId="0" borderId="0" xfId="21" applyNumberFormat="1" applyFont="1" applyAlignment="1">
      <alignment/>
    </xf>
    <xf numFmtId="0" fontId="1" fillId="0" borderId="0" xfId="0" applyFont="1" applyAlignment="1" applyProtection="1">
      <alignment horizontal="centerContinuous" wrapText="1"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 applyProtection="1">
      <alignment horizontal="left" wrapText="1"/>
      <protection/>
    </xf>
    <xf numFmtId="44" fontId="0" fillId="0" borderId="0" xfId="17" applyAlignment="1">
      <alignment/>
    </xf>
    <xf numFmtId="165" fontId="0" fillId="0" borderId="0" xfId="17" applyNumberFormat="1" applyAlignment="1">
      <alignment/>
    </xf>
    <xf numFmtId="43" fontId="8" fillId="0" borderId="0" xfId="15" applyFont="1" applyBorder="1" applyAlignment="1" applyProtection="1">
      <alignment/>
      <protection/>
    </xf>
    <xf numFmtId="43" fontId="9" fillId="0" borderId="0" xfId="15" applyFont="1" applyBorder="1" applyAlignment="1" applyProtection="1">
      <alignment/>
      <protection/>
    </xf>
    <xf numFmtId="43" fontId="9" fillId="0" borderId="0" xfId="15" applyFont="1" applyFill="1" applyBorder="1" applyAlignment="1" applyProtection="1">
      <alignment/>
      <protection/>
    </xf>
    <xf numFmtId="43" fontId="8" fillId="0" borderId="0" xfId="15" applyFont="1" applyFill="1" applyBorder="1" applyAlignment="1" applyProtection="1">
      <alignment/>
      <protection/>
    </xf>
    <xf numFmtId="172" fontId="1" fillId="0" borderId="0" xfId="15" applyNumberFormat="1" applyFont="1" applyAlignment="1" applyProtection="1">
      <alignment/>
      <protection/>
    </xf>
    <xf numFmtId="172" fontId="7" fillId="0" borderId="0" xfId="15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172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44" fontId="0" fillId="0" borderId="0" xfId="17" applyFont="1" applyAlignment="1">
      <alignment/>
    </xf>
    <xf numFmtId="172" fontId="0" fillId="0" borderId="10" xfId="15" applyNumberFormat="1" applyFont="1" applyBorder="1" applyAlignment="1">
      <alignment/>
    </xf>
    <xf numFmtId="10" fontId="0" fillId="0" borderId="10" xfId="21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10" fontId="0" fillId="0" borderId="11" xfId="21" applyNumberFormat="1" applyFont="1" applyBorder="1" applyAlignment="1">
      <alignment/>
    </xf>
    <xf numFmtId="172" fontId="0" fillId="0" borderId="12" xfId="15" applyNumberFormat="1" applyFont="1" applyBorder="1" applyAlignment="1">
      <alignment/>
    </xf>
    <xf numFmtId="10" fontId="0" fillId="0" borderId="12" xfId="21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43" fontId="0" fillId="0" borderId="0" xfId="15" applyFont="1" applyAlignment="1">
      <alignment/>
    </xf>
    <xf numFmtId="172" fontId="0" fillId="2" borderId="0" xfId="15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72" fontId="0" fillId="0" borderId="13" xfId="15" applyNumberFormat="1" applyBorder="1" applyAlignment="1">
      <alignment/>
    </xf>
    <xf numFmtId="10" fontId="0" fillId="0" borderId="13" xfId="21" applyNumberFormat="1" applyBorder="1" applyAlignment="1">
      <alignment/>
    </xf>
    <xf numFmtId="43" fontId="0" fillId="0" borderId="0" xfId="15" applyAlignment="1">
      <alignment/>
    </xf>
    <xf numFmtId="43" fontId="0" fillId="0" borderId="0" xfId="21" applyNumberFormat="1" applyAlignment="1">
      <alignment/>
    </xf>
    <xf numFmtId="10" fontId="0" fillId="0" borderId="0" xfId="21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5" fontId="0" fillId="0" borderId="19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44" fontId="0" fillId="0" borderId="0" xfId="17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7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72" fontId="0" fillId="0" borderId="0" xfId="15" applyNumberFormat="1" applyFont="1" applyAlignment="1" applyProtection="1">
      <alignment/>
      <protection/>
    </xf>
    <xf numFmtId="5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7" fontId="0" fillId="2" borderId="0" xfId="0" applyNumberFormat="1" applyFont="1" applyFill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 textRotation="18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view="pageBreakPreview" zoomScale="60" zoomScaleNormal="75" workbookViewId="0" topLeftCell="A1">
      <selection activeCell="M25" sqref="M25"/>
    </sheetView>
  </sheetViews>
  <sheetFormatPr defaultColWidth="9.140625" defaultRowHeight="12.75"/>
  <cols>
    <col min="1" max="1" width="50.57421875" style="0" bestFit="1" customWidth="1"/>
    <col min="2" max="2" width="23.00390625" style="0" bestFit="1" customWidth="1"/>
    <col min="3" max="3" width="4.421875" style="0" customWidth="1"/>
    <col min="4" max="4" width="24.8515625" style="0" bestFit="1" customWidth="1"/>
    <col min="5" max="5" width="3.28125" style="0" customWidth="1"/>
    <col min="6" max="6" width="13.57421875" style="0" bestFit="1" customWidth="1"/>
    <col min="7" max="7" width="11.421875" style="0" bestFit="1" customWidth="1"/>
    <col min="8" max="10" width="3.28125" style="144" customWidth="1"/>
  </cols>
  <sheetData>
    <row r="2" spans="1:7" ht="15.75">
      <c r="A2" s="146" t="s">
        <v>100</v>
      </c>
      <c r="B2" s="146"/>
      <c r="C2" s="146"/>
      <c r="D2" s="146"/>
      <c r="E2" s="146"/>
      <c r="F2" s="146"/>
      <c r="G2" s="146"/>
    </row>
    <row r="3" spans="1:7" ht="15.75">
      <c r="A3" s="147" t="s">
        <v>18</v>
      </c>
      <c r="B3" s="147"/>
      <c r="C3" s="147"/>
      <c r="D3" s="147"/>
      <c r="E3" s="147"/>
      <c r="F3" s="147"/>
      <c r="G3" s="147"/>
    </row>
    <row r="4" spans="1:7" ht="15.75">
      <c r="A4" s="147" t="s">
        <v>16</v>
      </c>
      <c r="B4" s="147"/>
      <c r="C4" s="147"/>
      <c r="D4" s="147"/>
      <c r="E4" s="147"/>
      <c r="F4" s="147"/>
      <c r="G4" s="147"/>
    </row>
    <row r="5" spans="1:7" ht="15.75">
      <c r="A5" s="82"/>
      <c r="B5" s="82"/>
      <c r="C5" s="82"/>
      <c r="D5" s="82"/>
      <c r="E5" s="82"/>
      <c r="F5" s="82"/>
      <c r="G5" s="82"/>
    </row>
    <row r="6" spans="1:7" ht="15.75">
      <c r="A6" s="82"/>
      <c r="B6" s="82"/>
      <c r="C6" s="82"/>
      <c r="D6" s="82"/>
      <c r="E6" s="82"/>
      <c r="F6" s="82"/>
      <c r="G6" s="82"/>
    </row>
    <row r="7" spans="1:7" ht="15.75">
      <c r="A7" s="82"/>
      <c r="B7" s="82"/>
      <c r="C7" s="82"/>
      <c r="D7" s="82"/>
      <c r="E7" s="82"/>
      <c r="F7" s="82"/>
      <c r="G7" s="82"/>
    </row>
    <row r="8" spans="1:7" ht="15.75">
      <c r="A8" s="82"/>
      <c r="B8" s="82" t="s">
        <v>101</v>
      </c>
      <c r="C8" s="82"/>
      <c r="D8" s="82" t="s">
        <v>102</v>
      </c>
      <c r="E8" s="82"/>
      <c r="F8" s="82" t="s">
        <v>2</v>
      </c>
      <c r="G8" s="82" t="s">
        <v>3</v>
      </c>
    </row>
    <row r="9" spans="1:7" ht="15.75">
      <c r="A9" t="s">
        <v>103</v>
      </c>
      <c r="B9" s="36">
        <v>21760.92442</v>
      </c>
      <c r="C9" s="36"/>
      <c r="D9" s="36">
        <v>22771.504787466703</v>
      </c>
      <c r="E9" s="36"/>
      <c r="F9" s="36">
        <f aca="true" t="shared" si="0" ref="F9:F23">D9-B9</f>
        <v>1010.580367466704</v>
      </c>
      <c r="G9" s="37">
        <f aca="true" t="shared" si="1" ref="G9:G23">F9/B9</f>
        <v>0.046440139580554825</v>
      </c>
    </row>
    <row r="10" spans="1:7" ht="15.75">
      <c r="A10" t="s">
        <v>104</v>
      </c>
      <c r="B10" s="36">
        <v>58593932.803279996</v>
      </c>
      <c r="C10" s="36"/>
      <c r="D10" s="36">
        <v>61164284.36222657</v>
      </c>
      <c r="E10" s="36"/>
      <c r="F10" s="36">
        <f t="shared" si="0"/>
        <v>2570351.5589465722</v>
      </c>
      <c r="G10" s="37">
        <f t="shared" si="1"/>
        <v>0.04386719641393807</v>
      </c>
    </row>
    <row r="11" spans="1:7" ht="15.75">
      <c r="A11" t="s">
        <v>105</v>
      </c>
      <c r="B11" s="36">
        <v>498461.3567</v>
      </c>
      <c r="C11" s="36"/>
      <c r="D11" s="36">
        <v>520918.7900494162</v>
      </c>
      <c r="E11" s="36"/>
      <c r="F11" s="36">
        <f t="shared" si="0"/>
        <v>22457.433349416184</v>
      </c>
      <c r="G11" s="37">
        <f t="shared" si="1"/>
        <v>0.045053509259158554</v>
      </c>
    </row>
    <row r="12" spans="1:7" ht="15.75">
      <c r="A12" t="s">
        <v>106</v>
      </c>
      <c r="B12" s="36">
        <v>3880472.4417224997</v>
      </c>
      <c r="C12" s="36"/>
      <c r="D12" s="36">
        <v>4048488.645906109</v>
      </c>
      <c r="E12" s="36"/>
      <c r="F12" s="36">
        <f t="shared" si="0"/>
        <v>168016.20418360922</v>
      </c>
      <c r="G12" s="37">
        <f t="shared" si="1"/>
        <v>0.04329787331488654</v>
      </c>
    </row>
    <row r="13" spans="1:7" ht="15.75">
      <c r="A13" t="s">
        <v>107</v>
      </c>
      <c r="B13" s="36">
        <v>11055.95508</v>
      </c>
      <c r="C13" s="36"/>
      <c r="D13" s="36">
        <v>11513.673649366792</v>
      </c>
      <c r="E13" s="36"/>
      <c r="F13" s="36">
        <f t="shared" si="0"/>
        <v>457.7185693667925</v>
      </c>
      <c r="G13" s="37">
        <f t="shared" si="1"/>
        <v>0.04140018352596206</v>
      </c>
    </row>
    <row r="14" spans="1:7" ht="15.75">
      <c r="A14" t="s">
        <v>108</v>
      </c>
      <c r="B14" s="36">
        <v>1416680.8431</v>
      </c>
      <c r="C14" s="36"/>
      <c r="D14" s="36">
        <v>1471341.8479800997</v>
      </c>
      <c r="E14" s="36"/>
      <c r="F14" s="36">
        <f t="shared" si="0"/>
        <v>54661.00488009979</v>
      </c>
      <c r="G14" s="37">
        <f t="shared" si="1"/>
        <v>0.038583852634366006</v>
      </c>
    </row>
    <row r="15" spans="1:7" ht="15.75">
      <c r="A15" t="s">
        <v>109</v>
      </c>
      <c r="B15" s="36">
        <v>143895.37176</v>
      </c>
      <c r="C15" s="36"/>
      <c r="D15" s="36">
        <v>152079.17489390224</v>
      </c>
      <c r="E15" s="36"/>
      <c r="F15" s="36">
        <f t="shared" si="0"/>
        <v>8183.803133902227</v>
      </c>
      <c r="G15" s="37">
        <f t="shared" si="1"/>
        <v>0.056873289486696045</v>
      </c>
    </row>
    <row r="16" spans="1:7" ht="15.75">
      <c r="A16" t="s">
        <v>110</v>
      </c>
      <c r="B16" s="36">
        <v>4922621.967759999</v>
      </c>
      <c r="C16" s="36"/>
      <c r="D16" s="36">
        <v>5157104.801265056</v>
      </c>
      <c r="E16" s="36"/>
      <c r="F16" s="36">
        <f t="shared" si="0"/>
        <v>234482.8335050568</v>
      </c>
      <c r="G16" s="37">
        <f t="shared" si="1"/>
        <v>0.04763372752178985</v>
      </c>
    </row>
    <row r="17" spans="1:7" ht="15.75">
      <c r="A17" t="s">
        <v>111</v>
      </c>
      <c r="B17" s="36">
        <v>2808771.41</v>
      </c>
      <c r="C17" s="36"/>
      <c r="D17" s="36">
        <v>2952431.633596313</v>
      </c>
      <c r="E17" s="36"/>
      <c r="F17" s="36">
        <f t="shared" si="0"/>
        <v>143660.22359631304</v>
      </c>
      <c r="G17" s="37">
        <f t="shared" si="1"/>
        <v>0.05114699725468689</v>
      </c>
    </row>
    <row r="18" spans="1:7" ht="15.75">
      <c r="A18" t="s">
        <v>112</v>
      </c>
      <c r="B18" s="36">
        <v>2556564.5687</v>
      </c>
      <c r="C18" s="36"/>
      <c r="D18" s="36">
        <v>2733711.6957</v>
      </c>
      <c r="E18" s="36"/>
      <c r="F18" s="36">
        <f t="shared" si="0"/>
        <v>177147.12699999986</v>
      </c>
      <c r="G18" s="37">
        <f t="shared" si="1"/>
        <v>0.06929108271655281</v>
      </c>
    </row>
    <row r="19" spans="1:7" ht="15.75">
      <c r="A19" t="s">
        <v>113</v>
      </c>
      <c r="B19" s="36">
        <v>1777865.34536</v>
      </c>
      <c r="C19" s="36"/>
      <c r="D19" s="36">
        <v>1896576.6765599998</v>
      </c>
      <c r="E19" s="36"/>
      <c r="F19" s="36">
        <f t="shared" si="0"/>
        <v>118711.3311999999</v>
      </c>
      <c r="G19" s="37">
        <f t="shared" si="1"/>
        <v>0.06677183483542284</v>
      </c>
    </row>
    <row r="20" spans="1:7" ht="15.75">
      <c r="A20" t="s">
        <v>114</v>
      </c>
      <c r="B20" s="36">
        <v>417808.7395</v>
      </c>
      <c r="C20" s="36"/>
      <c r="D20" s="36">
        <v>436183.01806576725</v>
      </c>
      <c r="E20" s="36"/>
      <c r="F20" s="36">
        <f t="shared" si="0"/>
        <v>18374.27856576722</v>
      </c>
      <c r="G20" s="37">
        <f t="shared" si="1"/>
        <v>0.043977726717148335</v>
      </c>
    </row>
    <row r="21" spans="1:7" ht="15.75">
      <c r="A21" t="s">
        <v>115</v>
      </c>
      <c r="B21" s="36">
        <v>587820.54277</v>
      </c>
      <c r="C21" s="36"/>
      <c r="D21" s="36">
        <v>619595.8052091317</v>
      </c>
      <c r="E21" s="36"/>
      <c r="F21" s="36">
        <f t="shared" si="0"/>
        <v>31775.262439131737</v>
      </c>
      <c r="G21" s="37">
        <f t="shared" si="1"/>
        <v>0.054056059846762844</v>
      </c>
    </row>
    <row r="22" spans="1:7" ht="15.75">
      <c r="A22" t="s">
        <v>116</v>
      </c>
      <c r="B22" s="36">
        <v>712927.5961999999</v>
      </c>
      <c r="C22" s="36"/>
      <c r="D22" s="36">
        <v>742102.3387567886</v>
      </c>
      <c r="E22" s="36"/>
      <c r="F22" s="36">
        <f t="shared" si="0"/>
        <v>29174.742556788726</v>
      </c>
      <c r="G22" s="37">
        <f t="shared" si="1"/>
        <v>0.04092244810313703</v>
      </c>
    </row>
    <row r="23" spans="1:7" ht="15.75">
      <c r="A23" t="s">
        <v>69</v>
      </c>
      <c r="B23" s="36">
        <v>2021212.27</v>
      </c>
      <c r="C23" s="36"/>
      <c r="D23" s="36">
        <v>2098313.1649989057</v>
      </c>
      <c r="E23" s="36"/>
      <c r="F23" s="36">
        <f t="shared" si="0"/>
        <v>77100.89499890571</v>
      </c>
      <c r="G23" s="37">
        <f t="shared" si="1"/>
        <v>0.038145867281374514</v>
      </c>
    </row>
    <row r="24" spans="2:7" ht="15.75">
      <c r="B24" s="36"/>
      <c r="C24" s="36"/>
      <c r="D24" s="36"/>
      <c r="E24" s="36"/>
      <c r="F24" s="36"/>
      <c r="G24" s="37"/>
    </row>
    <row r="25" spans="2:7" ht="16.5" thickBot="1">
      <c r="B25" s="83">
        <f>SUM(B9:B24)</f>
        <v>80371852.1363525</v>
      </c>
      <c r="C25" s="83"/>
      <c r="D25" s="83">
        <f>SUM(D9:D24)</f>
        <v>84027417.1336449</v>
      </c>
      <c r="E25" s="83"/>
      <c r="F25" s="83">
        <f>SUM(F9:F24)</f>
        <v>3655564.997292396</v>
      </c>
      <c r="G25" s="84">
        <f>F25/B25</f>
        <v>0.045483149885492936</v>
      </c>
    </row>
    <row r="26" spans="2:6" ht="16.5" thickTop="1">
      <c r="B26" s="36"/>
      <c r="C26" s="36"/>
      <c r="D26" s="36"/>
      <c r="E26" s="36"/>
      <c r="F26" s="36"/>
    </row>
    <row r="27" spans="2:6" ht="15.75">
      <c r="B27" s="36"/>
      <c r="C27" s="36"/>
      <c r="D27" s="36"/>
      <c r="E27" s="36"/>
      <c r="F27" s="36"/>
    </row>
    <row r="28" ht="15.75">
      <c r="B28" s="36"/>
    </row>
    <row r="30" ht="15.75">
      <c r="B30" s="37"/>
    </row>
    <row r="32" spans="8:10" ht="72" customHeight="1">
      <c r="H32" s="143" t="s">
        <v>118</v>
      </c>
      <c r="I32" s="143" t="s">
        <v>127</v>
      </c>
      <c r="J32" s="143" t="s">
        <v>125</v>
      </c>
    </row>
  </sheetData>
  <mergeCells count="3">
    <mergeCell ref="A2:G2"/>
    <mergeCell ref="A3:G3"/>
    <mergeCell ref="A4:G4"/>
  </mergeCells>
  <printOptions horizontalCentered="1"/>
  <pageMargins left="0.2" right="0.22" top="1" bottom="0.85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4"/>
  <sheetViews>
    <sheetView view="pageBreakPreview" zoomScale="60" zoomScaleNormal="75" workbookViewId="0" topLeftCell="A1">
      <selection activeCell="P64" sqref="P64"/>
    </sheetView>
  </sheetViews>
  <sheetFormatPr defaultColWidth="9.140625" defaultRowHeight="12.75"/>
  <cols>
    <col min="1" max="1" width="24.28125" style="63" bestFit="1" customWidth="1"/>
    <col min="2" max="2" width="14.57421875" style="63" customWidth="1"/>
    <col min="3" max="3" width="15.00390625" style="63" bestFit="1" customWidth="1"/>
    <col min="4" max="4" width="10.8515625" style="63" bestFit="1" customWidth="1"/>
    <col min="5" max="5" width="15.00390625" style="63" bestFit="1" customWidth="1"/>
    <col min="6" max="6" width="3.28125" style="63" customWidth="1"/>
    <col min="7" max="7" width="15.00390625" style="63" bestFit="1" customWidth="1"/>
    <col min="8" max="8" width="10.8515625" style="63" bestFit="1" customWidth="1"/>
    <col min="9" max="9" width="13.28125" style="63" bestFit="1" customWidth="1"/>
    <col min="10" max="10" width="2.8515625" style="63" customWidth="1"/>
    <col min="11" max="11" width="12.28125" style="63" bestFit="1" customWidth="1"/>
    <col min="12" max="12" width="12.57421875" style="63" bestFit="1" customWidth="1"/>
    <col min="13" max="13" width="2.28125" style="63" customWidth="1"/>
    <col min="14" max="14" width="11.00390625" style="63" customWidth="1"/>
    <col min="15" max="15" width="11.421875" style="63" hidden="1" customWidth="1"/>
    <col min="16" max="16" width="13.140625" style="63" customWidth="1"/>
    <col min="17" max="17" width="13.421875" style="63" bestFit="1" customWidth="1"/>
    <col min="18" max="18" width="13.57421875" style="63" customWidth="1"/>
    <col min="19" max="16384" width="8.7109375" style="63" customWidth="1"/>
  </cols>
  <sheetData>
    <row r="1" ht="15.75">
      <c r="P1" s="142" t="s">
        <v>125</v>
      </c>
    </row>
    <row r="2" ht="15">
      <c r="P2" s="145" t="s">
        <v>127</v>
      </c>
    </row>
    <row r="3" spans="1:16" ht="15.75">
      <c r="A3" s="89"/>
      <c r="B3" s="89"/>
      <c r="C3" s="89"/>
      <c r="D3" s="89"/>
      <c r="E3" s="89"/>
      <c r="F3" s="62"/>
      <c r="G3" s="62"/>
      <c r="H3" s="62"/>
      <c r="I3" s="62"/>
      <c r="J3" s="62"/>
      <c r="K3" s="62"/>
      <c r="L3" s="62"/>
      <c r="P3" s="142" t="s">
        <v>119</v>
      </c>
    </row>
    <row r="4" spans="2:12" ht="12.75">
      <c r="B4" s="90"/>
      <c r="C4" s="90"/>
      <c r="D4" s="90"/>
      <c r="E4" s="90"/>
      <c r="F4" s="90"/>
      <c r="G4" s="90" t="s">
        <v>29</v>
      </c>
      <c r="H4" s="90"/>
      <c r="I4" s="90"/>
      <c r="J4" s="90"/>
      <c r="K4" s="90"/>
      <c r="L4" s="90"/>
    </row>
    <row r="5" spans="2:12" ht="12.75">
      <c r="B5" s="90"/>
      <c r="C5" s="90"/>
      <c r="D5" s="90"/>
      <c r="E5" s="90"/>
      <c r="F5" s="90"/>
      <c r="G5" s="90" t="s">
        <v>18</v>
      </c>
      <c r="H5" s="90"/>
      <c r="I5" s="90"/>
      <c r="J5" s="90"/>
      <c r="K5" s="90"/>
      <c r="L5" s="90"/>
    </row>
    <row r="6" spans="2:12" ht="12.75">
      <c r="B6" s="90"/>
      <c r="C6" s="90"/>
      <c r="D6" s="90"/>
      <c r="E6" s="90"/>
      <c r="F6" s="90"/>
      <c r="G6" s="90" t="s">
        <v>16</v>
      </c>
      <c r="H6" s="90"/>
      <c r="I6" s="90"/>
      <c r="J6" s="90"/>
      <c r="K6" s="90"/>
      <c r="L6" s="90"/>
    </row>
    <row r="7" spans="2:7" ht="12.75">
      <c r="B7" s="91"/>
      <c r="C7" s="91"/>
      <c r="D7" s="91"/>
      <c r="E7" s="91"/>
      <c r="G7" s="91"/>
    </row>
    <row r="8" spans="2:12" ht="12.75">
      <c r="B8" s="90"/>
      <c r="C8" s="90"/>
      <c r="D8" s="90"/>
      <c r="E8" s="90"/>
      <c r="F8" s="90"/>
      <c r="G8" s="90" t="s">
        <v>24</v>
      </c>
      <c r="H8" s="90"/>
      <c r="I8" s="90"/>
      <c r="J8" s="90"/>
      <c r="K8" s="90"/>
      <c r="L8" s="90"/>
    </row>
    <row r="9" spans="2:12" ht="12.75">
      <c r="B9" s="90"/>
      <c r="C9" s="90"/>
      <c r="D9" s="90"/>
      <c r="E9" s="90"/>
      <c r="F9" s="90"/>
      <c r="G9" s="90" t="s">
        <v>30</v>
      </c>
      <c r="H9" s="90"/>
      <c r="I9" s="90"/>
      <c r="J9" s="90"/>
      <c r="K9" s="90"/>
      <c r="L9" s="90"/>
    </row>
    <row r="10" spans="2:12" ht="12.75">
      <c r="B10" s="90"/>
      <c r="C10" s="90"/>
      <c r="D10" s="90"/>
      <c r="E10" s="90"/>
      <c r="F10" s="90"/>
      <c r="G10" s="90" t="s">
        <v>31</v>
      </c>
      <c r="H10" s="90"/>
      <c r="I10" s="90"/>
      <c r="J10" s="90"/>
      <c r="K10" s="90"/>
      <c r="L10" s="90"/>
    </row>
    <row r="11" spans="1:5" ht="12.75">
      <c r="A11" s="91"/>
      <c r="B11" s="91"/>
      <c r="C11" s="91"/>
      <c r="D11" s="91"/>
      <c r="E11" s="91"/>
    </row>
    <row r="12" spans="2:16" ht="12.75">
      <c r="B12" s="29" t="s">
        <v>99</v>
      </c>
      <c r="C12" s="92" t="s">
        <v>0</v>
      </c>
      <c r="D12" s="92"/>
      <c r="E12" s="93"/>
      <c r="G12" s="94" t="s">
        <v>1</v>
      </c>
      <c r="H12" s="92"/>
      <c r="I12" s="93"/>
      <c r="K12" s="29" t="s">
        <v>2</v>
      </c>
      <c r="L12" s="95" t="s">
        <v>3</v>
      </c>
      <c r="N12" s="29" t="s">
        <v>60</v>
      </c>
      <c r="O12" s="30" t="s">
        <v>89</v>
      </c>
      <c r="P12" s="30" t="s">
        <v>90</v>
      </c>
    </row>
    <row r="13" spans="1:9" ht="12.75">
      <c r="A13" s="96"/>
      <c r="B13" s="96"/>
      <c r="C13" s="97"/>
      <c r="D13" s="98"/>
      <c r="E13" s="99"/>
      <c r="G13" s="97"/>
      <c r="H13" s="98"/>
      <c r="I13" s="99"/>
    </row>
    <row r="14" spans="1:9" ht="12.75">
      <c r="A14" s="96"/>
      <c r="B14" s="96"/>
      <c r="C14" s="100" t="s">
        <v>4</v>
      </c>
      <c r="D14" s="101" t="s">
        <v>5</v>
      </c>
      <c r="E14" s="101" t="s">
        <v>6</v>
      </c>
      <c r="G14" s="100" t="s">
        <v>4</v>
      </c>
      <c r="H14" s="101"/>
      <c r="I14" s="101" t="s">
        <v>6</v>
      </c>
    </row>
    <row r="15" spans="1:9" ht="12.75">
      <c r="A15" s="102"/>
      <c r="B15" s="102"/>
      <c r="C15" s="103" t="s">
        <v>7</v>
      </c>
      <c r="D15" s="104" t="s">
        <v>8</v>
      </c>
      <c r="E15" s="101" t="s">
        <v>9</v>
      </c>
      <c r="G15" s="103" t="s">
        <v>7</v>
      </c>
      <c r="H15" s="104" t="s">
        <v>8</v>
      </c>
      <c r="I15" s="101" t="s">
        <v>9</v>
      </c>
    </row>
    <row r="17" spans="1:9" ht="12.75">
      <c r="A17" s="96"/>
      <c r="B17" s="96"/>
      <c r="C17" s="105"/>
      <c r="D17" s="96"/>
      <c r="E17" s="106"/>
      <c r="G17" s="105"/>
      <c r="H17" s="96"/>
      <c r="I17" s="96"/>
    </row>
    <row r="18" spans="1:12" ht="12.75">
      <c r="A18" s="96" t="s">
        <v>17</v>
      </c>
      <c r="B18" s="96"/>
      <c r="C18" s="105">
        <v>261</v>
      </c>
      <c r="D18" s="106">
        <v>1.95</v>
      </c>
      <c r="E18" s="107">
        <f>C18*D18</f>
        <v>508.95</v>
      </c>
      <c r="G18" s="105">
        <f>C18</f>
        <v>261</v>
      </c>
      <c r="H18" s="106">
        <f>D18</f>
        <v>1.95</v>
      </c>
      <c r="I18" s="107">
        <f>H18*G18</f>
        <v>508.95</v>
      </c>
      <c r="K18" s="64">
        <f>I18-E18</f>
        <v>0</v>
      </c>
      <c r="L18" s="65">
        <f>K18/E18</f>
        <v>0</v>
      </c>
    </row>
    <row r="19" spans="1:12" ht="12.75">
      <c r="A19" s="96"/>
      <c r="B19" s="96"/>
      <c r="C19" s="105"/>
      <c r="D19" s="106"/>
      <c r="E19" s="107"/>
      <c r="G19" s="105"/>
      <c r="H19" s="106"/>
      <c r="I19" s="107"/>
      <c r="K19" s="64"/>
      <c r="L19" s="65"/>
    </row>
    <row r="20" spans="1:12" ht="12.75">
      <c r="A20" s="96"/>
      <c r="B20" s="96"/>
      <c r="C20" s="105"/>
      <c r="D20" s="106"/>
      <c r="E20" s="106"/>
      <c r="G20" s="105"/>
      <c r="H20" s="106"/>
      <c r="I20" s="96"/>
      <c r="K20" s="64"/>
      <c r="L20" s="65"/>
    </row>
    <row r="21" spans="1:16" ht="12.75">
      <c r="A21" s="96" t="s">
        <v>10</v>
      </c>
      <c r="B21" s="105">
        <f>C21</f>
        <v>255009</v>
      </c>
      <c r="C21" s="105">
        <v>255009</v>
      </c>
      <c r="D21" s="108">
        <v>0.06938</v>
      </c>
      <c r="E21" s="109">
        <f>C21*D21</f>
        <v>17692.524419999998</v>
      </c>
      <c r="G21" s="105">
        <f>C21</f>
        <v>255009</v>
      </c>
      <c r="H21" s="110">
        <f>D21+Q418</f>
        <v>0.07334292039679659</v>
      </c>
      <c r="I21" s="109">
        <f>G21*H21</f>
        <v>18703.104787466702</v>
      </c>
      <c r="K21" s="64">
        <f aca="true" t="shared" si="0" ref="K21:K30">I21-E21</f>
        <v>1010.580367466704</v>
      </c>
      <c r="L21" s="65">
        <f aca="true" t="shared" si="1" ref="L21:L30">K21/E21</f>
        <v>0.05711906020173825</v>
      </c>
      <c r="P21" s="66">
        <f>K21</f>
        <v>1010.580367466704</v>
      </c>
    </row>
    <row r="22" spans="1:12" ht="12.75">
      <c r="A22" s="96"/>
      <c r="B22" s="96"/>
      <c r="C22" s="105"/>
      <c r="D22" s="108"/>
      <c r="E22" s="105"/>
      <c r="G22" s="105"/>
      <c r="H22" s="108"/>
      <c r="I22" s="105"/>
      <c r="K22" s="64"/>
      <c r="L22" s="65"/>
    </row>
    <row r="23" spans="1:12" ht="12.75">
      <c r="A23" s="96" t="s">
        <v>11</v>
      </c>
      <c r="B23" s="96"/>
      <c r="C23" s="105"/>
      <c r="D23" s="96"/>
      <c r="E23" s="111">
        <f>SUM(E18:E21)</f>
        <v>18201.47442</v>
      </c>
      <c r="G23" s="105"/>
      <c r="H23" s="96"/>
      <c r="I23" s="111">
        <f>SUM(I18:I22)</f>
        <v>19212.054787466703</v>
      </c>
      <c r="K23" s="64">
        <f t="shared" si="0"/>
        <v>1010.580367466704</v>
      </c>
      <c r="L23" s="65">
        <f t="shared" si="1"/>
        <v>0.055521895872142436</v>
      </c>
    </row>
    <row r="24" spans="1:12" ht="12.75">
      <c r="A24" s="96"/>
      <c r="B24" s="96"/>
      <c r="C24" s="105"/>
      <c r="D24" s="108"/>
      <c r="E24" s="96"/>
      <c r="G24" s="105"/>
      <c r="H24" s="108"/>
      <c r="I24" s="96"/>
      <c r="K24" s="64"/>
      <c r="L24" s="65"/>
    </row>
    <row r="25" spans="1:12" ht="12.75">
      <c r="A25" s="96" t="s">
        <v>12</v>
      </c>
      <c r="B25" s="96"/>
      <c r="C25" s="105"/>
      <c r="D25" s="108"/>
      <c r="E25" s="112">
        <v>2141.22</v>
      </c>
      <c r="G25" s="105"/>
      <c r="H25" s="108"/>
      <c r="I25" s="105">
        <f>E25</f>
        <v>2141.22</v>
      </c>
      <c r="K25" s="64">
        <f t="shared" si="0"/>
        <v>0</v>
      </c>
      <c r="L25" s="65">
        <f t="shared" si="1"/>
        <v>0</v>
      </c>
    </row>
    <row r="26" spans="1:12" ht="12.75">
      <c r="A26" s="96" t="s">
        <v>13</v>
      </c>
      <c r="B26" s="96"/>
      <c r="C26" s="105"/>
      <c r="D26" s="108"/>
      <c r="E26" s="113">
        <v>1418.23</v>
      </c>
      <c r="G26" s="105"/>
      <c r="H26" s="108"/>
      <c r="I26" s="114">
        <f>E26</f>
        <v>1418.23</v>
      </c>
      <c r="K26" s="64">
        <f t="shared" si="0"/>
        <v>0</v>
      </c>
      <c r="L26" s="65">
        <f t="shared" si="1"/>
        <v>0</v>
      </c>
    </row>
    <row r="27" spans="1:12" ht="12.75">
      <c r="A27" s="96"/>
      <c r="B27" s="96"/>
      <c r="C27" s="105"/>
      <c r="D27" s="96"/>
      <c r="E27" s="96"/>
      <c r="G27" s="105"/>
      <c r="H27" s="96"/>
      <c r="I27" s="96"/>
      <c r="K27" s="64"/>
      <c r="L27" s="65"/>
    </row>
    <row r="28" spans="1:12" ht="13.5" thickBot="1">
      <c r="A28" s="96" t="s">
        <v>14</v>
      </c>
      <c r="B28" s="96"/>
      <c r="C28" s="105"/>
      <c r="D28" s="96"/>
      <c r="E28" s="115">
        <f>SUM(E23:E26)</f>
        <v>21760.92442</v>
      </c>
      <c r="G28" s="105"/>
      <c r="H28" s="96"/>
      <c r="I28" s="115">
        <f>SUM(I23:I26)</f>
        <v>22771.504787466703</v>
      </c>
      <c r="K28" s="64">
        <f t="shared" si="0"/>
        <v>1010.580367466704</v>
      </c>
      <c r="L28" s="65">
        <f t="shared" si="1"/>
        <v>0.046440139580554825</v>
      </c>
    </row>
    <row r="29" spans="1:12" ht="13.5" thickTop="1">
      <c r="A29" s="96"/>
      <c r="B29" s="96"/>
      <c r="C29" s="96"/>
      <c r="D29" s="96"/>
      <c r="E29" s="96"/>
      <c r="K29" s="64"/>
      <c r="L29" s="65"/>
    </row>
    <row r="30" spans="1:12" ht="12.75">
      <c r="A30" s="96" t="s">
        <v>15</v>
      </c>
      <c r="B30" s="96"/>
      <c r="E30" s="67">
        <f>E28/C18</f>
        <v>83.375189348659</v>
      </c>
      <c r="I30" s="67">
        <f>I28/G18</f>
        <v>87.24714477956591</v>
      </c>
      <c r="K30" s="79">
        <f t="shared" si="0"/>
        <v>3.871955430906908</v>
      </c>
      <c r="L30" s="65">
        <f t="shared" si="1"/>
        <v>0.046440139580554776</v>
      </c>
    </row>
    <row r="31" spans="1:12" ht="12.75">
      <c r="A31" s="96"/>
      <c r="B31" s="96"/>
      <c r="E31" s="67"/>
      <c r="I31" s="67"/>
      <c r="K31" s="67"/>
      <c r="L31" s="65"/>
    </row>
    <row r="32" spans="2:12" ht="12.75" hidden="1">
      <c r="B32" s="90"/>
      <c r="C32" s="90"/>
      <c r="D32" s="90"/>
      <c r="E32" s="90"/>
      <c r="F32" s="90"/>
      <c r="G32" s="90" t="str">
        <f>G4</f>
        <v>Jackson Energy Cooperative Corporation</v>
      </c>
      <c r="H32" s="90"/>
      <c r="I32" s="90"/>
      <c r="J32" s="90"/>
      <c r="K32" s="90"/>
      <c r="L32" s="90"/>
    </row>
    <row r="33" spans="2:12" ht="12.75" hidden="1">
      <c r="B33" s="90"/>
      <c r="C33" s="90"/>
      <c r="D33" s="90"/>
      <c r="E33" s="90"/>
      <c r="F33" s="90"/>
      <c r="G33" s="90" t="s">
        <v>18</v>
      </c>
      <c r="H33" s="90"/>
      <c r="I33" s="90"/>
      <c r="J33" s="90"/>
      <c r="K33" s="90"/>
      <c r="L33" s="90"/>
    </row>
    <row r="34" spans="2:12" ht="12.75" hidden="1">
      <c r="B34" s="90"/>
      <c r="C34" s="90"/>
      <c r="D34" s="90"/>
      <c r="E34" s="90"/>
      <c r="F34" s="90"/>
      <c r="G34" s="90" t="s">
        <v>16</v>
      </c>
      <c r="H34" s="90"/>
      <c r="I34" s="90"/>
      <c r="J34" s="90"/>
      <c r="K34" s="90"/>
      <c r="L34" s="90"/>
    </row>
    <row r="35" spans="2:7" ht="12.75" hidden="1">
      <c r="B35" s="91"/>
      <c r="C35" s="91"/>
      <c r="D35" s="91"/>
      <c r="E35" s="91"/>
      <c r="G35" s="91"/>
    </row>
    <row r="36" spans="2:12" ht="12.75">
      <c r="B36" s="90"/>
      <c r="C36" s="90"/>
      <c r="D36" s="90"/>
      <c r="E36" s="90"/>
      <c r="F36" s="90"/>
      <c r="G36" s="90" t="s">
        <v>25</v>
      </c>
      <c r="H36" s="90"/>
      <c r="I36" s="90"/>
      <c r="J36" s="90"/>
      <c r="K36" s="90"/>
      <c r="L36" s="90"/>
    </row>
    <row r="37" spans="2:12" ht="12.75">
      <c r="B37" s="90"/>
      <c r="C37" s="90"/>
      <c r="D37" s="90"/>
      <c r="E37" s="90"/>
      <c r="F37" s="90"/>
      <c r="G37" s="90" t="s">
        <v>32</v>
      </c>
      <c r="H37" s="90"/>
      <c r="I37" s="90"/>
      <c r="J37" s="90"/>
      <c r="K37" s="90"/>
      <c r="L37" s="90"/>
    </row>
    <row r="38" spans="2:12" ht="12.75">
      <c r="B38" s="90"/>
      <c r="C38" s="90"/>
      <c r="D38" s="90"/>
      <c r="E38" s="90"/>
      <c r="F38" s="90"/>
      <c r="G38" s="90" t="s">
        <v>33</v>
      </c>
      <c r="H38" s="90"/>
      <c r="I38" s="90"/>
      <c r="J38" s="90"/>
      <c r="K38" s="90"/>
      <c r="L38" s="90"/>
    </row>
    <row r="39" spans="1:5" ht="12.75">
      <c r="A39" s="91"/>
      <c r="B39" s="91"/>
      <c r="C39" s="91"/>
      <c r="D39" s="91"/>
      <c r="E39" s="91"/>
    </row>
    <row r="40" spans="3:16" ht="12.75">
      <c r="C40" s="116" t="s">
        <v>0</v>
      </c>
      <c r="D40" s="117"/>
      <c r="E40" s="118"/>
      <c r="G40" s="116" t="s">
        <v>1</v>
      </c>
      <c r="H40" s="117"/>
      <c r="I40" s="118"/>
      <c r="K40" s="29" t="s">
        <v>2</v>
      </c>
      <c r="L40" s="95" t="s">
        <v>3</v>
      </c>
      <c r="N40" s="29" t="s">
        <v>60</v>
      </c>
      <c r="O40" s="30" t="s">
        <v>89</v>
      </c>
      <c r="P40" s="30" t="s">
        <v>90</v>
      </c>
    </row>
    <row r="41" spans="1:9" ht="12.75">
      <c r="A41" s="96"/>
      <c r="B41" s="96"/>
      <c r="C41" s="119" t="s">
        <v>4</v>
      </c>
      <c r="D41" s="119" t="s">
        <v>5</v>
      </c>
      <c r="E41" s="119" t="s">
        <v>6</v>
      </c>
      <c r="F41" s="62"/>
      <c r="G41" s="119" t="s">
        <v>4</v>
      </c>
      <c r="H41" s="119"/>
      <c r="I41" s="119" t="s">
        <v>6</v>
      </c>
    </row>
    <row r="42" spans="1:9" ht="12.75">
      <c r="A42" s="102"/>
      <c r="B42" s="102"/>
      <c r="C42" s="120" t="s">
        <v>7</v>
      </c>
      <c r="D42" s="120" t="s">
        <v>8</v>
      </c>
      <c r="E42" s="120" t="s">
        <v>9</v>
      </c>
      <c r="F42" s="62"/>
      <c r="G42" s="120" t="s">
        <v>7</v>
      </c>
      <c r="H42" s="120" t="s">
        <v>8</v>
      </c>
      <c r="I42" s="120" t="s">
        <v>9</v>
      </c>
    </row>
    <row r="44" spans="1:9" ht="12.75">
      <c r="A44" s="96"/>
      <c r="B44" s="96"/>
      <c r="C44" s="105"/>
      <c r="D44" s="96"/>
      <c r="E44" s="106"/>
      <c r="G44" s="105"/>
      <c r="H44" s="96"/>
      <c r="I44" s="96"/>
    </row>
    <row r="45" spans="1:12" ht="12.75">
      <c r="A45" s="96" t="s">
        <v>17</v>
      </c>
      <c r="B45" s="96"/>
      <c r="C45" s="105">
        <f>558825+177</f>
        <v>559002</v>
      </c>
      <c r="D45" s="106">
        <v>8.25</v>
      </c>
      <c r="E45" s="107">
        <f>C45*D45</f>
        <v>4611766.5</v>
      </c>
      <c r="G45" s="105">
        <f>C45</f>
        <v>559002</v>
      </c>
      <c r="H45" s="106">
        <f>D45</f>
        <v>8.25</v>
      </c>
      <c r="I45" s="107">
        <f>H45*G45</f>
        <v>4611766.5</v>
      </c>
      <c r="K45" s="64">
        <f aca="true" t="shared" si="2" ref="K45:K58">I45-E45</f>
        <v>0</v>
      </c>
      <c r="L45" s="65">
        <f aca="true" t="shared" si="3" ref="L45:L58">K45/E45</f>
        <v>0</v>
      </c>
    </row>
    <row r="46" spans="1:12" ht="12.75">
      <c r="A46" s="121"/>
      <c r="B46" s="121"/>
      <c r="C46" s="105"/>
      <c r="D46" s="106"/>
      <c r="E46" s="106"/>
      <c r="G46" s="105"/>
      <c r="H46" s="106"/>
      <c r="I46" s="96"/>
      <c r="K46" s="64"/>
      <c r="L46" s="65"/>
    </row>
    <row r="47" spans="1:16" ht="12.75">
      <c r="A47" s="96" t="s">
        <v>10</v>
      </c>
      <c r="B47" s="105">
        <f>C47</f>
        <v>645005288</v>
      </c>
      <c r="C47" s="105">
        <v>645005288</v>
      </c>
      <c r="D47" s="108">
        <v>0.06956</v>
      </c>
      <c r="E47" s="109">
        <f>D47*C47</f>
        <v>44866567.83328</v>
      </c>
      <c r="G47" s="105">
        <f>C47</f>
        <v>645005288</v>
      </c>
      <c r="H47" s="110">
        <f>D47+$Q$418+(15305.62/($B$47+($B$75*0.6)+$B$105+($B$134*0.6)))</f>
        <v>0.07354500850576991</v>
      </c>
      <c r="I47" s="109">
        <f>H47*G47</f>
        <v>47436919.39222657</v>
      </c>
      <c r="K47" s="64">
        <f t="shared" si="2"/>
        <v>2570351.5589465722</v>
      </c>
      <c r="L47" s="65">
        <f t="shared" si="3"/>
        <v>0.05728879392998725</v>
      </c>
      <c r="P47" s="66">
        <f>K47</f>
        <v>2570351.5589465722</v>
      </c>
    </row>
    <row r="48" spans="1:12" ht="12.75">
      <c r="A48" s="96"/>
      <c r="B48" s="96"/>
      <c r="C48" s="105"/>
      <c r="D48" s="108"/>
      <c r="E48" s="109"/>
      <c r="G48" s="105"/>
      <c r="H48" s="122"/>
      <c r="I48" s="109"/>
      <c r="K48" s="64"/>
      <c r="L48" s="65"/>
    </row>
    <row r="49" spans="1:12" ht="12.75">
      <c r="A49" s="96" t="s">
        <v>34</v>
      </c>
      <c r="B49" s="96"/>
      <c r="C49" s="105"/>
      <c r="D49" s="108"/>
      <c r="E49" s="109">
        <v>5538.5</v>
      </c>
      <c r="G49" s="105"/>
      <c r="H49" s="122"/>
      <c r="I49" s="109">
        <f>E49</f>
        <v>5538.5</v>
      </c>
      <c r="K49" s="64">
        <f t="shared" si="2"/>
        <v>0</v>
      </c>
      <c r="L49" s="65">
        <f t="shared" si="3"/>
        <v>0</v>
      </c>
    </row>
    <row r="50" spans="1:12" ht="12.75">
      <c r="A50" s="96"/>
      <c r="B50" s="96"/>
      <c r="C50" s="105"/>
      <c r="D50" s="108"/>
      <c r="E50" s="105"/>
      <c r="G50" s="105"/>
      <c r="H50" s="108"/>
      <c r="I50" s="105"/>
      <c r="K50" s="64"/>
      <c r="L50" s="65"/>
    </row>
    <row r="51" spans="1:12" ht="12.75">
      <c r="A51" s="96" t="s">
        <v>11</v>
      </c>
      <c r="B51" s="96"/>
      <c r="C51" s="105"/>
      <c r="D51" s="96"/>
      <c r="E51" s="111">
        <f>SUM(E45:E49)</f>
        <v>49483872.83328</v>
      </c>
      <c r="G51" s="105"/>
      <c r="H51" s="96"/>
      <c r="I51" s="111">
        <f>SUM(I45:I50)</f>
        <v>52054224.39222657</v>
      </c>
      <c r="K51" s="64">
        <f t="shared" si="2"/>
        <v>2570351.5589465722</v>
      </c>
      <c r="L51" s="65">
        <f t="shared" si="3"/>
        <v>0.05194321729033913</v>
      </c>
    </row>
    <row r="52" spans="1:12" ht="12.75">
      <c r="A52" s="96"/>
      <c r="B52" s="96"/>
      <c r="C52" s="105"/>
      <c r="D52" s="108"/>
      <c r="E52" s="96"/>
      <c r="G52" s="105"/>
      <c r="H52" s="108"/>
      <c r="I52" s="96"/>
      <c r="K52" s="64"/>
      <c r="L52" s="65"/>
    </row>
    <row r="53" spans="1:12" ht="12.75">
      <c r="A53" s="96" t="s">
        <v>12</v>
      </c>
      <c r="B53" s="96"/>
      <c r="C53" s="105"/>
      <c r="D53" s="108"/>
      <c r="E53" s="105">
        <v>5506853.97</v>
      </c>
      <c r="G53" s="105"/>
      <c r="H53" s="108"/>
      <c r="I53" s="105">
        <f>E53</f>
        <v>5506853.97</v>
      </c>
      <c r="K53" s="64">
        <f t="shared" si="2"/>
        <v>0</v>
      </c>
      <c r="L53" s="65">
        <f t="shared" si="3"/>
        <v>0</v>
      </c>
    </row>
    <row r="54" spans="1:12" ht="12.75">
      <c r="A54" s="96" t="s">
        <v>13</v>
      </c>
      <c r="B54" s="96"/>
      <c r="C54" s="105"/>
      <c r="D54" s="108"/>
      <c r="E54" s="113">
        <v>3603206</v>
      </c>
      <c r="G54" s="105"/>
      <c r="H54" s="108"/>
      <c r="I54" s="114">
        <f>E54</f>
        <v>3603206</v>
      </c>
      <c r="K54" s="64">
        <f t="shared" si="2"/>
        <v>0</v>
      </c>
      <c r="L54" s="65">
        <f t="shared" si="3"/>
        <v>0</v>
      </c>
    </row>
    <row r="55" spans="1:12" ht="12.75">
      <c r="A55" s="96"/>
      <c r="B55" s="96"/>
      <c r="C55" s="105"/>
      <c r="D55" s="96"/>
      <c r="E55" s="96"/>
      <c r="G55" s="105"/>
      <c r="H55" s="96"/>
      <c r="I55" s="96"/>
      <c r="K55" s="64"/>
      <c r="L55" s="65"/>
    </row>
    <row r="56" spans="1:12" ht="13.5" thickBot="1">
      <c r="A56" s="96" t="s">
        <v>14</v>
      </c>
      <c r="B56" s="96"/>
      <c r="C56" s="105"/>
      <c r="D56" s="96"/>
      <c r="E56" s="115">
        <f>SUM(E51:E54)</f>
        <v>58593932.803279996</v>
      </c>
      <c r="G56" s="105"/>
      <c r="H56" s="96"/>
      <c r="I56" s="115">
        <f>SUM(I51:I54)</f>
        <v>61164284.36222657</v>
      </c>
      <c r="K56" s="64">
        <f t="shared" si="2"/>
        <v>2570351.5589465722</v>
      </c>
      <c r="L56" s="65">
        <f t="shared" si="3"/>
        <v>0.04386719641393807</v>
      </c>
    </row>
    <row r="57" spans="1:12" ht="13.5" thickTop="1">
      <c r="A57" s="96"/>
      <c r="B57" s="96"/>
      <c r="C57" s="96"/>
      <c r="D57" s="96"/>
      <c r="E57" s="96"/>
      <c r="K57" s="64"/>
      <c r="L57" s="65"/>
    </row>
    <row r="58" spans="1:12" ht="12.75">
      <c r="A58" s="96" t="s">
        <v>15</v>
      </c>
      <c r="B58" s="96"/>
      <c r="E58" s="67">
        <f>E56/C45</f>
        <v>104.81882498323797</v>
      </c>
      <c r="I58" s="67">
        <f>I56/G45</f>
        <v>109.41693296665588</v>
      </c>
      <c r="K58" s="79">
        <f t="shared" si="2"/>
        <v>4.598107983417904</v>
      </c>
      <c r="L58" s="65">
        <f t="shared" si="3"/>
        <v>0.04386719641393812</v>
      </c>
    </row>
    <row r="59" spans="1:12" ht="12.75">
      <c r="A59" s="96"/>
      <c r="B59" s="96"/>
      <c r="E59" s="67"/>
      <c r="I59" s="67"/>
      <c r="K59" s="67"/>
      <c r="L59" s="65"/>
    </row>
    <row r="60" spans="2:12" ht="12.75" hidden="1">
      <c r="B60" s="90"/>
      <c r="C60" s="90"/>
      <c r="D60" s="90"/>
      <c r="E60" s="90"/>
      <c r="F60" s="90"/>
      <c r="G60" s="90" t="str">
        <f>G4</f>
        <v>Jackson Energy Cooperative Corporation</v>
      </c>
      <c r="H60" s="90"/>
      <c r="I60" s="90"/>
      <c r="J60" s="90"/>
      <c r="K60" s="90"/>
      <c r="L60" s="90"/>
    </row>
    <row r="61" spans="2:12" ht="12.75" hidden="1">
      <c r="B61" s="90"/>
      <c r="C61" s="90"/>
      <c r="D61" s="90"/>
      <c r="E61" s="90"/>
      <c r="F61" s="90"/>
      <c r="G61" s="90" t="s">
        <v>18</v>
      </c>
      <c r="H61" s="90"/>
      <c r="I61" s="90"/>
      <c r="J61" s="90"/>
      <c r="K61" s="90"/>
      <c r="L61" s="90"/>
    </row>
    <row r="62" spans="2:12" ht="12.75" hidden="1">
      <c r="B62" s="90"/>
      <c r="C62" s="90"/>
      <c r="D62" s="90"/>
      <c r="E62" s="90"/>
      <c r="F62" s="90"/>
      <c r="G62" s="90" t="str">
        <f>G6</f>
        <v>for the 12 months ended September 30, 2006</v>
      </c>
      <c r="H62" s="90"/>
      <c r="I62" s="90"/>
      <c r="J62" s="90"/>
      <c r="K62" s="90"/>
      <c r="L62" s="90"/>
    </row>
    <row r="63" spans="2:7" ht="12.75" hidden="1">
      <c r="B63" s="91"/>
      <c r="C63" s="91"/>
      <c r="D63" s="91"/>
      <c r="E63" s="91"/>
      <c r="G63" s="91"/>
    </row>
    <row r="64" spans="2:12" ht="12.75">
      <c r="B64" s="90"/>
      <c r="C64" s="90"/>
      <c r="D64" s="90"/>
      <c r="E64" s="90"/>
      <c r="F64" s="90"/>
      <c r="G64" s="90" t="s">
        <v>94</v>
      </c>
      <c r="H64" s="90"/>
      <c r="I64" s="90"/>
      <c r="J64" s="90"/>
      <c r="K64" s="90"/>
      <c r="L64" s="90"/>
    </row>
    <row r="65" spans="2:12" ht="12.75">
      <c r="B65" s="90"/>
      <c r="C65" s="90"/>
      <c r="D65" s="90"/>
      <c r="E65" s="90"/>
      <c r="F65" s="90"/>
      <c r="G65" s="90" t="s">
        <v>36</v>
      </c>
      <c r="H65" s="90"/>
      <c r="I65" s="90"/>
      <c r="J65" s="90"/>
      <c r="K65" s="90"/>
      <c r="L65" s="90"/>
    </row>
    <row r="66" spans="2:12" ht="12.75">
      <c r="B66" s="90"/>
      <c r="C66" s="90"/>
      <c r="D66" s="90"/>
      <c r="E66" s="90"/>
      <c r="F66" s="90"/>
      <c r="G66" s="90" t="s">
        <v>35</v>
      </c>
      <c r="H66" s="90"/>
      <c r="I66" s="90"/>
      <c r="J66" s="90"/>
      <c r="K66" s="90"/>
      <c r="L66" s="90"/>
    </row>
    <row r="67" spans="1:5" ht="12.75">
      <c r="A67" s="91"/>
      <c r="B67" s="91"/>
      <c r="C67" s="91"/>
      <c r="D67" s="91"/>
      <c r="E67" s="91"/>
    </row>
    <row r="68" spans="3:16" ht="12.75">
      <c r="C68" s="116" t="s">
        <v>0</v>
      </c>
      <c r="D68" s="117"/>
      <c r="E68" s="118"/>
      <c r="G68" s="116" t="s">
        <v>1</v>
      </c>
      <c r="H68" s="117"/>
      <c r="I68" s="118"/>
      <c r="K68" s="29" t="s">
        <v>2</v>
      </c>
      <c r="L68" s="95" t="s">
        <v>3</v>
      </c>
      <c r="N68" s="29" t="s">
        <v>60</v>
      </c>
      <c r="O68" s="30" t="s">
        <v>89</v>
      </c>
      <c r="P68" s="30" t="s">
        <v>90</v>
      </c>
    </row>
    <row r="69" spans="1:9" ht="12.75">
      <c r="A69" s="96"/>
      <c r="B69" s="96"/>
      <c r="C69" s="119" t="s">
        <v>4</v>
      </c>
      <c r="D69" s="119" t="s">
        <v>5</v>
      </c>
      <c r="E69" s="119" t="s">
        <v>6</v>
      </c>
      <c r="F69" s="62"/>
      <c r="G69" s="119" t="s">
        <v>4</v>
      </c>
      <c r="H69" s="119"/>
      <c r="I69" s="119" t="s">
        <v>6</v>
      </c>
    </row>
    <row r="70" spans="1:9" ht="12.75">
      <c r="A70" s="102"/>
      <c r="B70" s="102"/>
      <c r="C70" s="120" t="s">
        <v>7</v>
      </c>
      <c r="D70" s="120" t="s">
        <v>8</v>
      </c>
      <c r="E70" s="120" t="s">
        <v>9</v>
      </c>
      <c r="F70" s="62"/>
      <c r="G70" s="120" t="s">
        <v>7</v>
      </c>
      <c r="H70" s="120" t="s">
        <v>8</v>
      </c>
      <c r="I70" s="120" t="s">
        <v>9</v>
      </c>
    </row>
    <row r="72" spans="1:9" ht="12.75">
      <c r="A72" s="96"/>
      <c r="B72" s="96"/>
      <c r="C72" s="105"/>
      <c r="D72" s="96"/>
      <c r="E72" s="96"/>
      <c r="G72" s="105"/>
      <c r="H72" s="96"/>
      <c r="I72" s="96"/>
    </row>
    <row r="73" spans="1:12" ht="12.75">
      <c r="A73" s="96" t="s">
        <v>17</v>
      </c>
      <c r="B73" s="96"/>
      <c r="C73" s="105">
        <v>10681</v>
      </c>
      <c r="D73" s="106"/>
      <c r="E73" s="107">
        <f>C73*D73</f>
        <v>0</v>
      </c>
      <c r="G73" s="105">
        <f>C73</f>
        <v>10681</v>
      </c>
      <c r="H73" s="106">
        <f>D73</f>
        <v>0</v>
      </c>
      <c r="I73" s="107">
        <f>H73*G73</f>
        <v>0</v>
      </c>
      <c r="K73" s="64"/>
      <c r="L73" s="65"/>
    </row>
    <row r="74" spans="1:12" ht="12.75">
      <c r="A74" s="121"/>
      <c r="B74" s="121"/>
      <c r="C74" s="105"/>
      <c r="D74" s="106"/>
      <c r="E74" s="96"/>
      <c r="G74" s="105"/>
      <c r="H74" s="106"/>
      <c r="I74" s="96"/>
      <c r="K74" s="64"/>
      <c r="L74" s="65"/>
    </row>
    <row r="75" spans="1:16" ht="12.75">
      <c r="A75" s="96" t="s">
        <v>20</v>
      </c>
      <c r="B75" s="105">
        <f>C75</f>
        <v>9408205</v>
      </c>
      <c r="C75" s="105">
        <v>9408205</v>
      </c>
      <c r="D75" s="108">
        <v>0.04174</v>
      </c>
      <c r="E75" s="123">
        <f>C75*D75</f>
        <v>392698.4767</v>
      </c>
      <c r="G75" s="105">
        <f>C75</f>
        <v>9408205</v>
      </c>
      <c r="H75" s="110">
        <f>H47*0.6</f>
        <v>0.044127005103461944</v>
      </c>
      <c r="I75" s="123">
        <f>G75*H75</f>
        <v>415155.9100494162</v>
      </c>
      <c r="K75" s="64">
        <f aca="true" t="shared" si="4" ref="K75:K84">I75-E75</f>
        <v>22457.433349416184</v>
      </c>
      <c r="L75" s="65">
        <f aca="true" t="shared" si="5" ref="L75:L84">K75/E75</f>
        <v>0.057187472531431346</v>
      </c>
      <c r="P75" s="66">
        <f>K75</f>
        <v>22457.433349416184</v>
      </c>
    </row>
    <row r="76" spans="1:12" ht="12.75">
      <c r="A76" s="96"/>
      <c r="B76" s="96"/>
      <c r="C76" s="105"/>
      <c r="D76" s="96"/>
      <c r="E76" s="96"/>
      <c r="G76" s="105"/>
      <c r="H76" s="96"/>
      <c r="I76" s="96"/>
      <c r="K76" s="64"/>
      <c r="L76" s="65"/>
    </row>
    <row r="77" spans="1:12" ht="12.75">
      <c r="A77" s="96" t="s">
        <v>23</v>
      </c>
      <c r="B77" s="96"/>
      <c r="C77" s="105"/>
      <c r="D77" s="96"/>
      <c r="E77" s="107">
        <f>SUM(E73:E75)</f>
        <v>392698.4767</v>
      </c>
      <c r="G77" s="105"/>
      <c r="H77" s="96"/>
      <c r="I77" s="96"/>
      <c r="K77" s="64">
        <f t="shared" si="4"/>
        <v>-392698.4767</v>
      </c>
      <c r="L77" s="65">
        <f t="shared" si="5"/>
        <v>-1</v>
      </c>
    </row>
    <row r="78" spans="1:12" ht="12.75">
      <c r="A78" s="121"/>
      <c r="B78" s="121"/>
      <c r="C78" s="105"/>
      <c r="D78" s="108"/>
      <c r="E78" s="96"/>
      <c r="G78" s="105"/>
      <c r="H78" s="108"/>
      <c r="I78" s="96"/>
      <c r="K78" s="64"/>
      <c r="L78" s="65"/>
    </row>
    <row r="79" spans="1:12" ht="12.75">
      <c r="A79" s="96" t="s">
        <v>88</v>
      </c>
      <c r="B79" s="96"/>
      <c r="C79" s="105"/>
      <c r="D79" s="108"/>
      <c r="E79" s="105">
        <v>78429.29</v>
      </c>
      <c r="G79" s="105"/>
      <c r="H79" s="108"/>
      <c r="I79" s="105">
        <f>E79</f>
        <v>78429.29</v>
      </c>
      <c r="K79" s="64">
        <f t="shared" si="4"/>
        <v>0</v>
      </c>
      <c r="L79" s="65">
        <f t="shared" si="5"/>
        <v>0</v>
      </c>
    </row>
    <row r="80" spans="1:12" ht="12.75">
      <c r="A80" s="96" t="s">
        <v>28</v>
      </c>
      <c r="B80" s="96"/>
      <c r="C80" s="105"/>
      <c r="D80" s="108"/>
      <c r="E80" s="113">
        <v>27333.59</v>
      </c>
      <c r="G80" s="105"/>
      <c r="H80" s="108"/>
      <c r="I80" s="114">
        <f>E80</f>
        <v>27333.59</v>
      </c>
      <c r="K80" s="64">
        <f t="shared" si="4"/>
        <v>0</v>
      </c>
      <c r="L80" s="65">
        <f t="shared" si="5"/>
        <v>0</v>
      </c>
    </row>
    <row r="81" spans="1:12" ht="12.75">
      <c r="A81" s="96"/>
      <c r="B81" s="96"/>
      <c r="C81" s="105"/>
      <c r="D81" s="96"/>
      <c r="E81" s="96"/>
      <c r="G81" s="105"/>
      <c r="H81" s="96"/>
      <c r="I81" s="96"/>
      <c r="K81" s="64"/>
      <c r="L81" s="65"/>
    </row>
    <row r="82" spans="1:12" ht="13.5" thickBot="1">
      <c r="A82" s="96" t="s">
        <v>27</v>
      </c>
      <c r="B82" s="96"/>
      <c r="C82" s="105"/>
      <c r="D82" s="96"/>
      <c r="E82" s="115">
        <f>SUM(E77:E80)</f>
        <v>498461.3567</v>
      </c>
      <c r="G82" s="105"/>
      <c r="H82" s="96"/>
      <c r="I82" s="115">
        <f>SUM(I73:I80)</f>
        <v>520918.7900494162</v>
      </c>
      <c r="K82" s="64">
        <f t="shared" si="4"/>
        <v>22457.433349416184</v>
      </c>
      <c r="L82" s="65">
        <f t="shared" si="5"/>
        <v>0.045053509259158554</v>
      </c>
    </row>
    <row r="83" spans="1:12" ht="13.5" thickTop="1">
      <c r="A83" s="96"/>
      <c r="B83" s="96"/>
      <c r="C83" s="96"/>
      <c r="D83" s="96"/>
      <c r="E83" s="96"/>
      <c r="K83" s="64"/>
      <c r="L83" s="65"/>
    </row>
    <row r="84" spans="1:12" ht="12.75">
      <c r="A84" s="96" t="s">
        <v>15</v>
      </c>
      <c r="B84" s="96"/>
      <c r="C84" s="105"/>
      <c r="D84" s="105"/>
      <c r="E84" s="124">
        <f>E82/C73</f>
        <v>46.668042009175174</v>
      </c>
      <c r="F84" s="68"/>
      <c r="G84" s="68"/>
      <c r="H84" s="68"/>
      <c r="I84" s="124">
        <f>I82/G73</f>
        <v>48.770601071942345</v>
      </c>
      <c r="K84" s="79">
        <f t="shared" si="4"/>
        <v>2.1025590627671704</v>
      </c>
      <c r="L84" s="65">
        <f t="shared" si="5"/>
        <v>0.04505350925915848</v>
      </c>
    </row>
    <row r="85" spans="1:12" ht="12.75">
      <c r="A85" s="96"/>
      <c r="B85" s="96"/>
      <c r="C85" s="105"/>
      <c r="D85" s="105"/>
      <c r="E85" s="125"/>
      <c r="I85" s="125"/>
      <c r="L85" s="65"/>
    </row>
    <row r="86" spans="1:12" ht="12.75">
      <c r="A86" s="96"/>
      <c r="B86" s="96"/>
      <c r="C86" s="105"/>
      <c r="D86" s="105"/>
      <c r="E86" s="125"/>
      <c r="I86" s="125"/>
      <c r="L86" s="65"/>
    </row>
    <row r="87" spans="1:16" ht="15.75">
      <c r="A87" s="96"/>
      <c r="B87" s="96"/>
      <c r="C87" s="105"/>
      <c r="D87" s="105"/>
      <c r="E87" s="125"/>
      <c r="I87" s="125"/>
      <c r="P87" s="142" t="s">
        <v>125</v>
      </c>
    </row>
    <row r="88" spans="1:16" ht="15.75">
      <c r="A88" s="96"/>
      <c r="B88" s="96"/>
      <c r="C88" s="105"/>
      <c r="D88" s="105"/>
      <c r="E88" s="125"/>
      <c r="I88" s="125"/>
      <c r="P88" s="142" t="s">
        <v>127</v>
      </c>
    </row>
    <row r="89" spans="1:16" ht="15.75">
      <c r="A89" s="96"/>
      <c r="B89" s="96"/>
      <c r="C89" s="105"/>
      <c r="D89" s="105"/>
      <c r="E89" s="125"/>
      <c r="I89" s="125"/>
      <c r="P89" s="142" t="s">
        <v>120</v>
      </c>
    </row>
    <row r="90" spans="2:12" ht="12.75">
      <c r="B90" s="90"/>
      <c r="C90" s="90"/>
      <c r="D90" s="90"/>
      <c r="E90" s="90"/>
      <c r="F90" s="90"/>
      <c r="G90" s="90" t="str">
        <f>G4</f>
        <v>Jackson Energy Cooperative Corporation</v>
      </c>
      <c r="H90" s="90"/>
      <c r="I90" s="90"/>
      <c r="J90" s="90"/>
      <c r="K90" s="90"/>
      <c r="L90" s="90"/>
    </row>
    <row r="91" spans="2:12" ht="12.75">
      <c r="B91" s="90"/>
      <c r="C91" s="90"/>
      <c r="D91" s="90"/>
      <c r="E91" s="90"/>
      <c r="F91" s="90"/>
      <c r="G91" s="90" t="s">
        <v>18</v>
      </c>
      <c r="H91" s="90"/>
      <c r="I91" s="90"/>
      <c r="J91" s="90"/>
      <c r="K91" s="90"/>
      <c r="L91" s="90"/>
    </row>
    <row r="92" spans="2:12" ht="12.75">
      <c r="B92" s="90"/>
      <c r="C92" s="90"/>
      <c r="D92" s="90"/>
      <c r="E92" s="90"/>
      <c r="F92" s="90"/>
      <c r="G92" s="90" t="str">
        <f>G6</f>
        <v>for the 12 months ended September 30, 2006</v>
      </c>
      <c r="H92" s="90"/>
      <c r="I92" s="90"/>
      <c r="J92" s="90"/>
      <c r="K92" s="90"/>
      <c r="L92" s="90"/>
    </row>
    <row r="93" spans="2:7" ht="12.75">
      <c r="B93" s="91"/>
      <c r="C93" s="91"/>
      <c r="D93" s="91"/>
      <c r="E93" s="91"/>
      <c r="G93" s="91"/>
    </row>
    <row r="94" spans="2:12" ht="12.75">
      <c r="B94" s="90"/>
      <c r="C94" s="90"/>
      <c r="D94" s="90"/>
      <c r="E94" s="90"/>
      <c r="F94" s="90"/>
      <c r="G94" s="90" t="s">
        <v>37</v>
      </c>
      <c r="H94" s="90"/>
      <c r="I94" s="90"/>
      <c r="J94" s="90"/>
      <c r="K94" s="90"/>
      <c r="L94" s="90"/>
    </row>
    <row r="95" spans="2:12" ht="12.75">
      <c r="B95" s="90"/>
      <c r="C95" s="90"/>
      <c r="D95" s="90"/>
      <c r="E95" s="90"/>
      <c r="F95" s="90"/>
      <c r="G95" s="90" t="s">
        <v>39</v>
      </c>
      <c r="H95" s="90"/>
      <c r="I95" s="90"/>
      <c r="J95" s="90"/>
      <c r="K95" s="90"/>
      <c r="L95" s="90"/>
    </row>
    <row r="96" spans="2:12" ht="12.75">
      <c r="B96" s="90"/>
      <c r="C96" s="90"/>
      <c r="D96" s="90"/>
      <c r="E96" s="90"/>
      <c r="F96" s="90"/>
      <c r="G96" s="90" t="s">
        <v>38</v>
      </c>
      <c r="H96" s="90"/>
      <c r="I96" s="90"/>
      <c r="J96" s="90"/>
      <c r="K96" s="90"/>
      <c r="L96" s="90"/>
    </row>
    <row r="97" spans="1:5" ht="12.75">
      <c r="A97" s="91"/>
      <c r="B97" s="91"/>
      <c r="C97" s="91"/>
      <c r="D97" s="91"/>
      <c r="E97" s="91"/>
    </row>
    <row r="98" spans="3:16" ht="12.75">
      <c r="C98" s="94" t="s">
        <v>0</v>
      </c>
      <c r="D98" s="117"/>
      <c r="E98" s="118"/>
      <c r="G98" s="94" t="s">
        <v>1</v>
      </c>
      <c r="H98" s="117"/>
      <c r="I98" s="118"/>
      <c r="K98" s="29" t="s">
        <v>2</v>
      </c>
      <c r="L98" s="95" t="s">
        <v>3</v>
      </c>
      <c r="N98" s="29" t="s">
        <v>60</v>
      </c>
      <c r="O98" s="30" t="s">
        <v>89</v>
      </c>
      <c r="P98" s="30" t="s">
        <v>90</v>
      </c>
    </row>
    <row r="99" spans="1:9" ht="12.75">
      <c r="A99" s="96"/>
      <c r="B99" s="96"/>
      <c r="C99" s="126" t="s">
        <v>4</v>
      </c>
      <c r="D99" s="119" t="s">
        <v>5</v>
      </c>
      <c r="E99" s="119" t="s">
        <v>6</v>
      </c>
      <c r="G99" s="126" t="s">
        <v>4</v>
      </c>
      <c r="H99" s="119"/>
      <c r="I99" s="119" t="s">
        <v>6</v>
      </c>
    </row>
    <row r="100" spans="1:9" ht="12.75">
      <c r="A100" s="102"/>
      <c r="B100" s="102"/>
      <c r="C100" s="104" t="s">
        <v>7</v>
      </c>
      <c r="D100" s="120" t="s">
        <v>8</v>
      </c>
      <c r="E100" s="120" t="s">
        <v>9</v>
      </c>
      <c r="G100" s="104" t="s">
        <v>7</v>
      </c>
      <c r="H100" s="120" t="s">
        <v>8</v>
      </c>
      <c r="I100" s="120" t="s">
        <v>9</v>
      </c>
    </row>
    <row r="102" spans="1:9" ht="12.75">
      <c r="A102" s="96"/>
      <c r="B102" s="96"/>
      <c r="C102" s="105"/>
      <c r="D102" s="96"/>
      <c r="E102" s="96"/>
      <c r="G102" s="105"/>
      <c r="H102" s="96"/>
      <c r="I102" s="96"/>
    </row>
    <row r="103" spans="1:12" ht="12.75">
      <c r="A103" s="96" t="s">
        <v>17</v>
      </c>
      <c r="B103" s="96"/>
      <c r="C103" s="112">
        <v>35555</v>
      </c>
      <c r="D103" s="127">
        <v>10</v>
      </c>
      <c r="E103" s="107">
        <f>D103*C103</f>
        <v>355550</v>
      </c>
      <c r="G103" s="105">
        <f>C103</f>
        <v>35555</v>
      </c>
      <c r="H103" s="106">
        <f>D103</f>
        <v>10</v>
      </c>
      <c r="I103" s="107">
        <f>E103</f>
        <v>355550</v>
      </c>
      <c r="K103" s="64">
        <f aca="true" t="shared" si="6" ref="K103:K115">I103-E103</f>
        <v>0</v>
      </c>
      <c r="L103" s="65">
        <f aca="true" t="shared" si="7" ref="L103:L115">K103/E103</f>
        <v>0</v>
      </c>
    </row>
    <row r="104" spans="1:12" ht="12.75">
      <c r="A104" s="96"/>
      <c r="B104" s="96"/>
      <c r="C104" s="105"/>
      <c r="D104" s="106"/>
      <c r="E104" s="96"/>
      <c r="G104" s="105"/>
      <c r="H104" s="106"/>
      <c r="I104" s="96"/>
      <c r="K104" s="64"/>
      <c r="L104" s="65"/>
    </row>
    <row r="105" spans="1:16" ht="12.75">
      <c r="A105" s="96" t="s">
        <v>10</v>
      </c>
      <c r="B105" s="105">
        <f>C105</f>
        <v>42162069.15</v>
      </c>
      <c r="C105" s="105">
        <v>42162069.15</v>
      </c>
      <c r="D105" s="128">
        <v>0.06915</v>
      </c>
      <c r="E105" s="105">
        <f>C105*D105</f>
        <v>2915507.0817225</v>
      </c>
      <c r="G105" s="105">
        <f>C105</f>
        <v>42162069.15</v>
      </c>
      <c r="H105" s="110">
        <f>D105+$Q$418+(15305.62/($B$47+($B$75*0.6)+$B$105+($B$134*0.6)))</f>
        <v>0.07313500850576991</v>
      </c>
      <c r="I105" s="105">
        <f>H105*G105</f>
        <v>3083523.285906109</v>
      </c>
      <c r="K105" s="64">
        <f t="shared" si="6"/>
        <v>168016.20418360922</v>
      </c>
      <c r="L105" s="65">
        <f t="shared" si="7"/>
        <v>0.05762846718394668</v>
      </c>
      <c r="P105" s="66">
        <f>K105</f>
        <v>168016.20418360922</v>
      </c>
    </row>
    <row r="106" spans="1:12" ht="12.75">
      <c r="A106" s="96"/>
      <c r="B106" s="96"/>
      <c r="C106" s="105"/>
      <c r="D106" s="96"/>
      <c r="E106" s="109"/>
      <c r="F106" s="62"/>
      <c r="G106" s="109"/>
      <c r="H106" s="129"/>
      <c r="I106" s="109"/>
      <c r="K106" s="64"/>
      <c r="L106" s="65"/>
    </row>
    <row r="107" spans="5:12" ht="12.75">
      <c r="E107" s="62"/>
      <c r="F107" s="62"/>
      <c r="G107" s="62"/>
      <c r="H107" s="62"/>
      <c r="I107" s="62"/>
      <c r="K107" s="64"/>
      <c r="L107" s="65"/>
    </row>
    <row r="108" spans="1:12" ht="12.75">
      <c r="A108" s="96" t="s">
        <v>11</v>
      </c>
      <c r="B108" s="96"/>
      <c r="C108" s="105"/>
      <c r="D108" s="96"/>
      <c r="E108" s="111">
        <f>SUM(E103:E105)</f>
        <v>3271057.0817225</v>
      </c>
      <c r="G108" s="105"/>
      <c r="H108" s="96"/>
      <c r="I108" s="111">
        <f>SUM(I103:I105)</f>
        <v>3439073.285906109</v>
      </c>
      <c r="K108" s="69">
        <f t="shared" si="6"/>
        <v>168016.20418360922</v>
      </c>
      <c r="L108" s="70">
        <f t="shared" si="7"/>
        <v>0.051364497771201806</v>
      </c>
    </row>
    <row r="109" spans="1:12" ht="12.75">
      <c r="A109" s="96"/>
      <c r="B109" s="96"/>
      <c r="C109" s="105"/>
      <c r="D109" s="108"/>
      <c r="E109" s="96"/>
      <c r="G109" s="105"/>
      <c r="H109" s="108"/>
      <c r="I109" s="96"/>
      <c r="K109" s="64"/>
      <c r="L109" s="65"/>
    </row>
    <row r="110" spans="1:12" ht="12.75">
      <c r="A110" s="96" t="s">
        <v>12</v>
      </c>
      <c r="B110" s="96"/>
      <c r="C110" s="105"/>
      <c r="D110" s="108"/>
      <c r="E110" s="105">
        <v>362975.32</v>
      </c>
      <c r="G110" s="105"/>
      <c r="H110" s="108"/>
      <c r="I110" s="105">
        <f>E110</f>
        <v>362975.32</v>
      </c>
      <c r="K110" s="64">
        <f t="shared" si="6"/>
        <v>0</v>
      </c>
      <c r="L110" s="65">
        <f t="shared" si="7"/>
        <v>0</v>
      </c>
    </row>
    <row r="111" spans="1:12" ht="12.75">
      <c r="A111" s="96" t="s">
        <v>13</v>
      </c>
      <c r="B111" s="96"/>
      <c r="C111" s="105"/>
      <c r="D111" s="108"/>
      <c r="E111" s="113">
        <v>246440.04</v>
      </c>
      <c r="G111" s="105"/>
      <c r="H111" s="108"/>
      <c r="I111" s="114">
        <f>E111</f>
        <v>246440.04</v>
      </c>
      <c r="K111" s="71">
        <f t="shared" si="6"/>
        <v>0</v>
      </c>
      <c r="L111" s="72">
        <f t="shared" si="7"/>
        <v>0</v>
      </c>
    </row>
    <row r="112" spans="1:12" ht="12.75">
      <c r="A112" s="96"/>
      <c r="B112" s="96"/>
      <c r="C112" s="105"/>
      <c r="D112" s="96"/>
      <c r="E112" s="96"/>
      <c r="G112" s="105"/>
      <c r="H112" s="96"/>
      <c r="I112" s="96"/>
      <c r="K112" s="64"/>
      <c r="L112" s="65"/>
    </row>
    <row r="113" spans="1:12" ht="13.5" thickBot="1">
      <c r="A113" s="96" t="s">
        <v>14</v>
      </c>
      <c r="B113" s="96"/>
      <c r="C113" s="105"/>
      <c r="D113" s="96"/>
      <c r="E113" s="115">
        <f>SUM(E108:E111)</f>
        <v>3880472.4417224997</v>
      </c>
      <c r="G113" s="105"/>
      <c r="H113" s="96"/>
      <c r="I113" s="115">
        <f>SUM(I108:I111)</f>
        <v>4048488.645906109</v>
      </c>
      <c r="K113" s="73">
        <f t="shared" si="6"/>
        <v>168016.20418360922</v>
      </c>
      <c r="L113" s="74">
        <f t="shared" si="7"/>
        <v>0.04329787331488654</v>
      </c>
    </row>
    <row r="114" spans="1:12" ht="13.5" thickTop="1">
      <c r="A114" s="96"/>
      <c r="B114" s="96"/>
      <c r="C114" s="96"/>
      <c r="D114" s="96"/>
      <c r="E114" s="96"/>
      <c r="K114" s="64"/>
      <c r="L114" s="65"/>
    </row>
    <row r="115" spans="1:12" ht="12.75">
      <c r="A115" s="96" t="s">
        <v>15</v>
      </c>
      <c r="B115" s="96"/>
      <c r="C115" s="105"/>
      <c r="D115" s="105"/>
      <c r="E115" s="124">
        <f>E113/C103</f>
        <v>109.1399927358318</v>
      </c>
      <c r="I115" s="124">
        <f>I113/G103</f>
        <v>113.86552231489549</v>
      </c>
      <c r="K115" s="79">
        <f t="shared" si="6"/>
        <v>4.725529579063689</v>
      </c>
      <c r="L115" s="65">
        <f t="shared" si="7"/>
        <v>0.043297873314886604</v>
      </c>
    </row>
    <row r="116" spans="1:12" ht="12.75">
      <c r="A116" s="96"/>
      <c r="B116" s="96"/>
      <c r="C116" s="105"/>
      <c r="D116" s="105"/>
      <c r="E116" s="124"/>
      <c r="I116" s="124"/>
      <c r="K116" s="75"/>
      <c r="L116" s="65"/>
    </row>
    <row r="117" spans="2:12" ht="12.75" hidden="1">
      <c r="B117" s="90"/>
      <c r="C117" s="90"/>
      <c r="D117" s="90"/>
      <c r="E117" s="90"/>
      <c r="F117" s="90"/>
      <c r="G117" s="90" t="str">
        <f>G4</f>
        <v>Jackson Energy Cooperative Corporation</v>
      </c>
      <c r="H117" s="90"/>
      <c r="I117" s="90"/>
      <c r="J117" s="90"/>
      <c r="K117" s="90"/>
      <c r="L117" s="90"/>
    </row>
    <row r="118" spans="2:12" ht="12.75" hidden="1">
      <c r="B118" s="90"/>
      <c r="C118" s="90"/>
      <c r="D118" s="90"/>
      <c r="E118" s="90"/>
      <c r="F118" s="90"/>
      <c r="G118" s="90" t="str">
        <f>G5</f>
        <v>Billing Analysis</v>
      </c>
      <c r="H118" s="90"/>
      <c r="I118" s="90"/>
      <c r="J118" s="90"/>
      <c r="K118" s="90"/>
      <c r="L118" s="90"/>
    </row>
    <row r="119" spans="2:12" ht="12.75" hidden="1">
      <c r="B119" s="90"/>
      <c r="C119" s="90"/>
      <c r="D119" s="90"/>
      <c r="E119" s="90"/>
      <c r="F119" s="90"/>
      <c r="G119" s="90" t="str">
        <f>G6</f>
        <v>for the 12 months ended September 30, 2006</v>
      </c>
      <c r="H119" s="90"/>
      <c r="I119" s="90"/>
      <c r="J119" s="90"/>
      <c r="K119" s="90"/>
      <c r="L119" s="90"/>
    </row>
    <row r="120" spans="2:7" ht="12.75" hidden="1">
      <c r="B120" s="91"/>
      <c r="C120" s="91"/>
      <c r="D120" s="91"/>
      <c r="E120" s="91"/>
      <c r="G120" s="91"/>
    </row>
    <row r="121" spans="2:12" ht="12.75">
      <c r="B121" s="90"/>
      <c r="C121" s="90"/>
      <c r="D121" s="90"/>
      <c r="E121" s="90"/>
      <c r="F121" s="90"/>
      <c r="G121" s="90" t="s">
        <v>95</v>
      </c>
      <c r="H121" s="90"/>
      <c r="I121" s="90"/>
      <c r="J121" s="90"/>
      <c r="K121" s="90"/>
      <c r="L121" s="90"/>
    </row>
    <row r="122" spans="2:12" ht="12.75">
      <c r="B122" s="90"/>
      <c r="C122" s="90"/>
      <c r="D122" s="90"/>
      <c r="E122" s="90"/>
      <c r="F122" s="90"/>
      <c r="G122" s="90" t="s">
        <v>40</v>
      </c>
      <c r="H122" s="90"/>
      <c r="I122" s="90"/>
      <c r="J122" s="90"/>
      <c r="K122" s="90"/>
      <c r="L122" s="90"/>
    </row>
    <row r="123" spans="2:12" ht="12.75">
      <c r="B123" s="90"/>
      <c r="C123" s="90"/>
      <c r="D123" s="90"/>
      <c r="E123" s="90"/>
      <c r="F123" s="90"/>
      <c r="G123" s="90" t="s">
        <v>41</v>
      </c>
      <c r="H123" s="90"/>
      <c r="I123" s="90"/>
      <c r="J123" s="90"/>
      <c r="K123" s="90"/>
      <c r="L123" s="90"/>
    </row>
    <row r="125" spans="3:16" ht="12.75">
      <c r="C125" s="94" t="s">
        <v>0</v>
      </c>
      <c r="D125" s="92"/>
      <c r="E125" s="93"/>
      <c r="G125" s="94" t="s">
        <v>1</v>
      </c>
      <c r="H125" s="92"/>
      <c r="I125" s="93"/>
      <c r="K125" s="29" t="s">
        <v>2</v>
      </c>
      <c r="L125" s="95" t="s">
        <v>3</v>
      </c>
      <c r="N125" s="29" t="s">
        <v>60</v>
      </c>
      <c r="O125" s="30" t="s">
        <v>89</v>
      </c>
      <c r="P125" s="30" t="s">
        <v>90</v>
      </c>
    </row>
    <row r="126" spans="1:9" ht="12.75">
      <c r="A126" s="96"/>
      <c r="B126" s="96"/>
      <c r="C126" s="130"/>
      <c r="D126" s="131"/>
      <c r="E126" s="132"/>
      <c r="G126" s="130"/>
      <c r="H126" s="131"/>
      <c r="I126" s="132"/>
    </row>
    <row r="127" spans="1:9" ht="12.75">
      <c r="A127" s="96"/>
      <c r="B127" s="96"/>
      <c r="C127" s="100" t="s">
        <v>4</v>
      </c>
      <c r="D127" s="101" t="s">
        <v>5</v>
      </c>
      <c r="E127" s="101" t="s">
        <v>6</v>
      </c>
      <c r="G127" s="100" t="s">
        <v>4</v>
      </c>
      <c r="H127" s="101"/>
      <c r="I127" s="101" t="s">
        <v>6</v>
      </c>
    </row>
    <row r="128" spans="1:9" ht="12.75">
      <c r="A128" s="102"/>
      <c r="B128" s="102"/>
      <c r="C128" s="103" t="s">
        <v>7</v>
      </c>
      <c r="D128" s="104" t="s">
        <v>8</v>
      </c>
      <c r="E128" s="101" t="s">
        <v>9</v>
      </c>
      <c r="G128" s="103" t="s">
        <v>7</v>
      </c>
      <c r="H128" s="104" t="s">
        <v>8</v>
      </c>
      <c r="I128" s="101" t="s">
        <v>9</v>
      </c>
    </row>
    <row r="130" spans="1:9" ht="12.75">
      <c r="A130" s="96"/>
      <c r="B130" s="96"/>
      <c r="C130" s="105"/>
      <c r="D130" s="96"/>
      <c r="E130" s="96"/>
      <c r="G130" s="105"/>
      <c r="H130" s="96"/>
      <c r="I130" s="96"/>
    </row>
    <row r="131" spans="1:12" ht="12.75">
      <c r="A131" s="96" t="s">
        <v>17</v>
      </c>
      <c r="B131" s="96"/>
      <c r="C131" s="105">
        <v>157</v>
      </c>
      <c r="D131" s="106"/>
      <c r="E131" s="107">
        <f>C131*D131</f>
        <v>0</v>
      </c>
      <c r="G131" s="105">
        <f>C131</f>
        <v>157</v>
      </c>
      <c r="H131" s="106">
        <f>D131</f>
        <v>0</v>
      </c>
      <c r="I131" s="107">
        <f>G131*H131</f>
        <v>0</v>
      </c>
      <c r="K131" s="64"/>
      <c r="L131" s="65"/>
    </row>
    <row r="132" spans="1:12" s="136" customFormat="1" ht="12.75">
      <c r="A132" s="121"/>
      <c r="B132" s="121"/>
      <c r="C132" s="133"/>
      <c r="D132" s="134"/>
      <c r="E132" s="135"/>
      <c r="G132" s="133"/>
      <c r="H132" s="134"/>
      <c r="I132" s="135"/>
      <c r="K132" s="64"/>
      <c r="L132" s="65"/>
    </row>
    <row r="133" spans="1:12" ht="12.75">
      <c r="A133" s="96"/>
      <c r="B133" s="96"/>
      <c r="C133" s="105"/>
      <c r="D133" s="106"/>
      <c r="E133" s="107"/>
      <c r="G133" s="105"/>
      <c r="H133" s="106"/>
      <c r="I133" s="107"/>
      <c r="K133" s="64"/>
      <c r="L133" s="65"/>
    </row>
    <row r="134" spans="1:16" ht="12.75">
      <c r="A134" s="96" t="s">
        <v>10</v>
      </c>
      <c r="B134" s="105">
        <f>C134</f>
        <v>204247</v>
      </c>
      <c r="C134" s="105">
        <v>204247</v>
      </c>
      <c r="D134" s="108">
        <v>0.04164</v>
      </c>
      <c r="E134" s="105">
        <f>C134*D134</f>
        <v>8504.845080000001</v>
      </c>
      <c r="G134" s="105">
        <f>C134</f>
        <v>204247</v>
      </c>
      <c r="H134" s="110">
        <f>H105*0.6</f>
        <v>0.04388100510346195</v>
      </c>
      <c r="I134" s="105">
        <f>H134*G134</f>
        <v>8962.563649366792</v>
      </c>
      <c r="K134" s="64">
        <f aca="true" t="shared" si="8" ref="K134:K144">I134-E134</f>
        <v>457.7185693667907</v>
      </c>
      <c r="L134" s="65">
        <f aca="true" t="shared" si="9" ref="L134:L144">K134/E134</f>
        <v>0.05381856636556049</v>
      </c>
      <c r="P134" s="66">
        <f>K134</f>
        <v>457.7185693667907</v>
      </c>
    </row>
    <row r="135" spans="1:12" ht="12.75">
      <c r="A135" s="96"/>
      <c r="B135" s="96"/>
      <c r="C135" s="105"/>
      <c r="D135" s="96"/>
      <c r="E135" s="109"/>
      <c r="F135" s="62"/>
      <c r="G135" s="109"/>
      <c r="H135" s="129"/>
      <c r="I135" s="109"/>
      <c r="K135" s="64"/>
      <c r="L135" s="65"/>
    </row>
    <row r="136" spans="5:12" ht="12.75">
      <c r="E136" s="62"/>
      <c r="F136" s="62"/>
      <c r="G136" s="62"/>
      <c r="H136" s="62"/>
      <c r="I136" s="62"/>
      <c r="K136" s="64"/>
      <c r="L136" s="65"/>
    </row>
    <row r="137" spans="1:12" ht="12.75">
      <c r="A137" s="96" t="s">
        <v>11</v>
      </c>
      <c r="B137" s="96"/>
      <c r="C137" s="105"/>
      <c r="D137" s="96"/>
      <c r="E137" s="111">
        <f>SUM(E131:E134)</f>
        <v>8504.845080000001</v>
      </c>
      <c r="G137" s="105"/>
      <c r="H137" s="96"/>
      <c r="I137" s="111">
        <f>SUM(I131:I134)</f>
        <v>8962.563649366792</v>
      </c>
      <c r="K137" s="69">
        <f t="shared" si="8"/>
        <v>457.7185693667907</v>
      </c>
      <c r="L137" s="70">
        <f t="shared" si="9"/>
        <v>0.05381856636556049</v>
      </c>
    </row>
    <row r="138" spans="1:12" ht="12.75">
      <c r="A138" s="96"/>
      <c r="B138" s="96"/>
      <c r="C138" s="105"/>
      <c r="D138" s="108"/>
      <c r="E138" s="96"/>
      <c r="G138" s="105"/>
      <c r="H138" s="108"/>
      <c r="I138" s="96"/>
      <c r="K138" s="64"/>
      <c r="L138" s="65"/>
    </row>
    <row r="139" spans="1:12" ht="12.75">
      <c r="A139" s="96" t="s">
        <v>12</v>
      </c>
      <c r="B139" s="96"/>
      <c r="C139" s="105"/>
      <c r="D139" s="108"/>
      <c r="E139" s="105">
        <v>1847.13</v>
      </c>
      <c r="G139" s="105"/>
      <c r="H139" s="108"/>
      <c r="I139" s="105">
        <f>E139</f>
        <v>1847.13</v>
      </c>
      <c r="K139" s="64">
        <f t="shared" si="8"/>
        <v>0</v>
      </c>
      <c r="L139" s="65">
        <f t="shared" si="9"/>
        <v>0</v>
      </c>
    </row>
    <row r="140" spans="1:12" ht="12.75">
      <c r="A140" s="96" t="s">
        <v>13</v>
      </c>
      <c r="B140" s="96"/>
      <c r="C140" s="105"/>
      <c r="D140" s="108"/>
      <c r="E140" s="113">
        <v>703.98</v>
      </c>
      <c r="G140" s="105"/>
      <c r="H140" s="108"/>
      <c r="I140" s="114">
        <f>E140</f>
        <v>703.98</v>
      </c>
      <c r="K140" s="71">
        <f t="shared" si="8"/>
        <v>0</v>
      </c>
      <c r="L140" s="72">
        <f t="shared" si="9"/>
        <v>0</v>
      </c>
    </row>
    <row r="141" spans="1:12" ht="12.75">
      <c r="A141" s="96"/>
      <c r="B141" s="96"/>
      <c r="C141" s="105"/>
      <c r="D141" s="96"/>
      <c r="E141" s="96"/>
      <c r="G141" s="105"/>
      <c r="H141" s="96"/>
      <c r="I141" s="96"/>
      <c r="K141" s="64"/>
      <c r="L141" s="65"/>
    </row>
    <row r="142" spans="1:12" ht="13.5" thickBot="1">
      <c r="A142" s="96" t="s">
        <v>14</v>
      </c>
      <c r="B142" s="96"/>
      <c r="C142" s="105"/>
      <c r="D142" s="96"/>
      <c r="E142" s="115">
        <f>SUM(E137:E140)</f>
        <v>11055.95508</v>
      </c>
      <c r="G142" s="105"/>
      <c r="H142" s="96"/>
      <c r="I142" s="115">
        <f>SUM(I137:I140)</f>
        <v>11513.673649366792</v>
      </c>
      <c r="K142" s="73">
        <f t="shared" si="8"/>
        <v>457.7185693667925</v>
      </c>
      <c r="L142" s="74">
        <f t="shared" si="9"/>
        <v>0.04140018352596206</v>
      </c>
    </row>
    <row r="143" spans="1:12" ht="13.5" thickTop="1">
      <c r="A143" s="96"/>
      <c r="B143" s="96"/>
      <c r="C143" s="96"/>
      <c r="D143" s="96"/>
      <c r="E143" s="96"/>
      <c r="K143" s="64"/>
      <c r="L143" s="65"/>
    </row>
    <row r="144" spans="1:12" ht="12.75">
      <c r="A144" s="96" t="s">
        <v>15</v>
      </c>
      <c r="B144" s="96"/>
      <c r="C144" s="105"/>
      <c r="D144" s="105"/>
      <c r="E144" s="124">
        <f>E142/C131</f>
        <v>70.42009605095541</v>
      </c>
      <c r="F144" s="68"/>
      <c r="G144" s="68"/>
      <c r="H144" s="68"/>
      <c r="I144" s="124">
        <f>I142/G131</f>
        <v>73.33550095138084</v>
      </c>
      <c r="J144" s="68"/>
      <c r="K144" s="79">
        <f t="shared" si="8"/>
        <v>2.915404900425429</v>
      </c>
      <c r="L144" s="65">
        <f t="shared" si="9"/>
        <v>0.041400183525962045</v>
      </c>
    </row>
    <row r="145" spans="1:12" ht="12.75">
      <c r="A145" s="96"/>
      <c r="B145" s="96"/>
      <c r="C145" s="105"/>
      <c r="D145" s="105"/>
      <c r="E145" s="125"/>
      <c r="I145" s="76"/>
      <c r="L145" s="65"/>
    </row>
    <row r="146" spans="2:12" ht="12.75" hidden="1">
      <c r="B146" s="38"/>
      <c r="C146" s="38"/>
      <c r="D146" s="38"/>
      <c r="E146" s="38"/>
      <c r="F146" s="38"/>
      <c r="G146" s="38" t="str">
        <f>G117</f>
        <v>Jackson Energy Cooperative Corporation</v>
      </c>
      <c r="H146" s="38"/>
      <c r="I146" s="38"/>
      <c r="J146" s="38"/>
      <c r="K146" s="38"/>
      <c r="L146" s="38"/>
    </row>
    <row r="147" spans="2:12" ht="12.75" hidden="1">
      <c r="B147" s="38"/>
      <c r="C147" s="38"/>
      <c r="D147" s="38"/>
      <c r="E147" s="38"/>
      <c r="F147" s="38"/>
      <c r="G147" s="38" t="str">
        <f>G118</f>
        <v>Billing Analysis</v>
      </c>
      <c r="H147" s="38"/>
      <c r="I147" s="38"/>
      <c r="J147" s="38"/>
      <c r="K147" s="38"/>
      <c r="L147" s="38"/>
    </row>
    <row r="148" spans="2:12" ht="12.75" hidden="1">
      <c r="B148" s="38"/>
      <c r="C148" s="38"/>
      <c r="D148" s="38"/>
      <c r="E148" s="38"/>
      <c r="F148" s="38"/>
      <c r="G148" s="38" t="str">
        <f>G119</f>
        <v>for the 12 months ended September 30, 2006</v>
      </c>
      <c r="H148" s="38"/>
      <c r="I148" s="38"/>
      <c r="J148" s="38"/>
      <c r="K148" s="38"/>
      <c r="L148" s="38"/>
    </row>
    <row r="149" ht="12.75" hidden="1"/>
    <row r="150" spans="2:12" ht="12.75">
      <c r="B150" s="90"/>
      <c r="C150" s="90"/>
      <c r="D150" s="90"/>
      <c r="E150" s="90"/>
      <c r="F150" s="90"/>
      <c r="G150" s="90" t="s">
        <v>42</v>
      </c>
      <c r="H150" s="90"/>
      <c r="I150" s="90"/>
      <c r="J150" s="90"/>
      <c r="K150" s="90"/>
      <c r="L150" s="90"/>
    </row>
    <row r="151" spans="2:12" ht="12.75">
      <c r="B151" s="90"/>
      <c r="C151" s="90"/>
      <c r="D151" s="90"/>
      <c r="E151" s="90"/>
      <c r="F151" s="90"/>
      <c r="G151" s="90" t="s">
        <v>43</v>
      </c>
      <c r="H151" s="90"/>
      <c r="I151" s="90"/>
      <c r="J151" s="90"/>
      <c r="K151" s="90"/>
      <c r="L151" s="90"/>
    </row>
    <row r="152" spans="2:12" ht="12.75">
      <c r="B152" s="90"/>
      <c r="C152" s="90"/>
      <c r="D152" s="90"/>
      <c r="E152" s="90"/>
      <c r="F152" s="90"/>
      <c r="G152" s="90" t="s">
        <v>44</v>
      </c>
      <c r="H152" s="90"/>
      <c r="I152" s="90"/>
      <c r="J152" s="90"/>
      <c r="K152" s="90"/>
      <c r="L152" s="90"/>
    </row>
    <row r="153" spans="1:5" ht="12.75">
      <c r="A153" s="91"/>
      <c r="B153" s="91"/>
      <c r="C153" s="91"/>
      <c r="D153" s="91"/>
      <c r="E153" s="91"/>
    </row>
    <row r="154" spans="3:16" ht="12.75">
      <c r="C154" s="94" t="s">
        <v>0</v>
      </c>
      <c r="D154" s="92"/>
      <c r="E154" s="93"/>
      <c r="G154" s="94" t="s">
        <v>1</v>
      </c>
      <c r="H154" s="92"/>
      <c r="I154" s="93"/>
      <c r="K154" s="29" t="s">
        <v>2</v>
      </c>
      <c r="L154" s="95" t="s">
        <v>3</v>
      </c>
      <c r="N154" s="29" t="s">
        <v>60</v>
      </c>
      <c r="O154" s="30" t="s">
        <v>89</v>
      </c>
      <c r="P154" s="30" t="s">
        <v>90</v>
      </c>
    </row>
    <row r="155" spans="1:9" ht="12.75">
      <c r="A155" s="96"/>
      <c r="B155" s="96"/>
      <c r="C155" s="130"/>
      <c r="D155" s="131"/>
      <c r="E155" s="132"/>
      <c r="G155" s="130"/>
      <c r="H155" s="131"/>
      <c r="I155" s="132"/>
    </row>
    <row r="156" spans="1:9" ht="12.75">
      <c r="A156" s="96"/>
      <c r="B156" s="96"/>
      <c r="C156" s="100" t="s">
        <v>4</v>
      </c>
      <c r="D156" s="101" t="s">
        <v>5</v>
      </c>
      <c r="E156" s="101" t="s">
        <v>6</v>
      </c>
      <c r="G156" s="100" t="s">
        <v>4</v>
      </c>
      <c r="H156" s="101"/>
      <c r="I156" s="101" t="s">
        <v>6</v>
      </c>
    </row>
    <row r="157" spans="1:9" ht="12.75">
      <c r="A157" s="102"/>
      <c r="B157" s="102"/>
      <c r="C157" s="103" t="s">
        <v>7</v>
      </c>
      <c r="D157" s="104" t="s">
        <v>8</v>
      </c>
      <c r="E157" s="101" t="s">
        <v>9</v>
      </c>
      <c r="G157" s="103" t="s">
        <v>7</v>
      </c>
      <c r="H157" s="104" t="s">
        <v>8</v>
      </c>
      <c r="I157" s="101" t="s">
        <v>9</v>
      </c>
    </row>
    <row r="159" spans="1:9" ht="12.75">
      <c r="A159" s="96"/>
      <c r="B159" s="96"/>
      <c r="C159" s="105"/>
      <c r="D159" s="96"/>
      <c r="E159" s="96"/>
      <c r="G159" s="105"/>
      <c r="H159" s="96"/>
      <c r="I159" s="96"/>
    </row>
    <row r="160" spans="1:15" ht="12.75">
      <c r="A160" s="96" t="s">
        <v>17</v>
      </c>
      <c r="B160" s="96"/>
      <c r="C160" s="105">
        <v>2851</v>
      </c>
      <c r="D160" s="106">
        <v>21.75</v>
      </c>
      <c r="E160" s="107">
        <f>C160*D160</f>
        <v>62009.25</v>
      </c>
      <c r="G160" s="105">
        <f>C160</f>
        <v>2851</v>
      </c>
      <c r="H160" s="127">
        <f>D160</f>
        <v>21.75</v>
      </c>
      <c r="I160" s="107">
        <f>H160*G160</f>
        <v>62009.25</v>
      </c>
      <c r="K160" s="64">
        <f aca="true" t="shared" si="10" ref="K160:K173">I160-E160</f>
        <v>0</v>
      </c>
      <c r="L160" s="65">
        <f aca="true" t="shared" si="11" ref="L160:L173">K160/E160</f>
        <v>0</v>
      </c>
      <c r="O160" s="66">
        <f>K160</f>
        <v>0</v>
      </c>
    </row>
    <row r="161" spans="1:12" ht="12.75">
      <c r="A161" s="96"/>
      <c r="B161" s="96"/>
      <c r="C161" s="105"/>
      <c r="D161" s="106"/>
      <c r="E161" s="96"/>
      <c r="G161" s="105"/>
      <c r="H161" s="106"/>
      <c r="I161" s="96"/>
      <c r="K161" s="64"/>
      <c r="L161" s="65"/>
    </row>
    <row r="162" spans="1:14" ht="12.75">
      <c r="A162" s="96" t="s">
        <v>19</v>
      </c>
      <c r="B162" s="96"/>
      <c r="C162" s="105">
        <v>55302.451</v>
      </c>
      <c r="D162" s="106">
        <v>5.22</v>
      </c>
      <c r="E162" s="137">
        <f>D162*C162</f>
        <v>288678.79422</v>
      </c>
      <c r="G162" s="105">
        <f>C162</f>
        <v>55302.451</v>
      </c>
      <c r="H162" s="127">
        <f>D162</f>
        <v>5.22</v>
      </c>
      <c r="I162" s="106">
        <f>H162*G162</f>
        <v>288678.79422</v>
      </c>
      <c r="K162" s="64">
        <f t="shared" si="10"/>
        <v>0</v>
      </c>
      <c r="L162" s="65">
        <f t="shared" si="11"/>
        <v>0</v>
      </c>
      <c r="N162" s="66">
        <f>K162</f>
        <v>0</v>
      </c>
    </row>
    <row r="163" spans="1:12" ht="12.75">
      <c r="A163" s="96"/>
      <c r="B163" s="96"/>
      <c r="C163" s="105"/>
      <c r="D163" s="106"/>
      <c r="E163" s="137"/>
      <c r="G163" s="105"/>
      <c r="H163" s="127"/>
      <c r="I163" s="106"/>
      <c r="K163" s="64"/>
      <c r="L163" s="65"/>
    </row>
    <row r="164" spans="1:16" ht="12.75">
      <c r="A164" s="96" t="s">
        <v>20</v>
      </c>
      <c r="B164" s="105">
        <f>C164</f>
        <v>13793112</v>
      </c>
      <c r="C164" s="105">
        <v>13793112</v>
      </c>
      <c r="D164" s="108">
        <v>0.06249</v>
      </c>
      <c r="E164" s="105">
        <f>C164*D164</f>
        <v>861931.5688799999</v>
      </c>
      <c r="G164" s="105">
        <f>C164</f>
        <v>13793112</v>
      </c>
      <c r="H164" s="110">
        <f>D164+Q418</f>
        <v>0.06645292039679658</v>
      </c>
      <c r="I164" s="105">
        <f>G164*H164</f>
        <v>916592.5737600997</v>
      </c>
      <c r="K164" s="64">
        <f t="shared" si="10"/>
        <v>54661.00488009979</v>
      </c>
      <c r="L164" s="65">
        <f t="shared" si="11"/>
        <v>0.06341687304843317</v>
      </c>
      <c r="P164" s="66">
        <f>K164</f>
        <v>54661.00488009979</v>
      </c>
    </row>
    <row r="165" spans="1:12" ht="12.75">
      <c r="A165" s="96"/>
      <c r="B165" s="96"/>
      <c r="C165" s="105"/>
      <c r="D165" s="96"/>
      <c r="E165" s="96"/>
      <c r="G165" s="105"/>
      <c r="H165" s="96"/>
      <c r="I165" s="96"/>
      <c r="K165" s="64"/>
      <c r="L165" s="65"/>
    </row>
    <row r="166" spans="1:12" ht="12.75">
      <c r="A166" s="96" t="s">
        <v>23</v>
      </c>
      <c r="B166" s="96"/>
      <c r="C166" s="105"/>
      <c r="D166" s="96"/>
      <c r="E166" s="138">
        <f>SUM(E160:E164)</f>
        <v>1212619.6131</v>
      </c>
      <c r="G166" s="105"/>
      <c r="H166" s="96"/>
      <c r="I166" s="138">
        <f>SUM(I160:I165)</f>
        <v>1267280.6179800997</v>
      </c>
      <c r="K166" s="69">
        <f t="shared" si="10"/>
        <v>54661.00488009979</v>
      </c>
      <c r="L166" s="70">
        <f t="shared" si="11"/>
        <v>0.045076794313397034</v>
      </c>
    </row>
    <row r="167" spans="1:12" ht="12.75">
      <c r="A167" s="121"/>
      <c r="B167" s="121"/>
      <c r="C167" s="105"/>
      <c r="D167" s="108"/>
      <c r="E167" s="96"/>
      <c r="G167" s="105"/>
      <c r="H167" s="108"/>
      <c r="I167" s="96"/>
      <c r="K167" s="64"/>
      <c r="L167" s="65"/>
    </row>
    <row r="168" spans="1:12" ht="12.75">
      <c r="A168" s="96" t="s">
        <v>12</v>
      </c>
      <c r="B168" s="96"/>
      <c r="C168" s="105"/>
      <c r="D168" s="108"/>
      <c r="E168" s="105">
        <v>115083.89</v>
      </c>
      <c r="G168" s="105"/>
      <c r="H168" s="108"/>
      <c r="I168" s="105">
        <f>E168</f>
        <v>115083.89</v>
      </c>
      <c r="K168" s="64">
        <f t="shared" si="10"/>
        <v>0</v>
      </c>
      <c r="L168" s="65">
        <f t="shared" si="11"/>
        <v>0</v>
      </c>
    </row>
    <row r="169" spans="1:12" ht="12.75">
      <c r="A169" s="96" t="s">
        <v>13</v>
      </c>
      <c r="B169" s="96"/>
      <c r="C169" s="105"/>
      <c r="D169" s="108"/>
      <c r="E169" s="113">
        <v>88977.34</v>
      </c>
      <c r="G169" s="105"/>
      <c r="H169" s="108"/>
      <c r="I169" s="114">
        <f>E169</f>
        <v>88977.34</v>
      </c>
      <c r="K169" s="71">
        <f t="shared" si="10"/>
        <v>0</v>
      </c>
      <c r="L169" s="72">
        <f t="shared" si="11"/>
        <v>0</v>
      </c>
    </row>
    <row r="170" spans="1:12" ht="12.75">
      <c r="A170" s="96"/>
      <c r="B170" s="96"/>
      <c r="C170" s="105"/>
      <c r="D170" s="96"/>
      <c r="E170" s="96"/>
      <c r="G170" s="105"/>
      <c r="H170" s="96"/>
      <c r="I170" s="96"/>
      <c r="K170" s="64"/>
      <c r="L170" s="65"/>
    </row>
    <row r="171" spans="1:12" ht="13.5" thickBot="1">
      <c r="A171" s="96" t="s">
        <v>27</v>
      </c>
      <c r="B171" s="96"/>
      <c r="C171" s="105"/>
      <c r="D171" s="96"/>
      <c r="E171" s="115">
        <f>SUM(E166:E169)</f>
        <v>1416680.8431</v>
      </c>
      <c r="G171" s="105"/>
      <c r="H171" s="96"/>
      <c r="I171" s="115">
        <f>SUM(I166:I169)</f>
        <v>1471341.8479800997</v>
      </c>
      <c r="K171" s="73">
        <f t="shared" si="10"/>
        <v>54661.00488009979</v>
      </c>
      <c r="L171" s="74">
        <f t="shared" si="11"/>
        <v>0.038583852634366006</v>
      </c>
    </row>
    <row r="172" spans="1:12" ht="13.5" thickTop="1">
      <c r="A172" s="96"/>
      <c r="B172" s="96"/>
      <c r="C172" s="96"/>
      <c r="D172" s="96"/>
      <c r="E172" s="96"/>
      <c r="K172" s="64"/>
      <c r="L172" s="65"/>
    </row>
    <row r="173" spans="1:12" ht="12.75">
      <c r="A173" s="96" t="s">
        <v>15</v>
      </c>
      <c r="B173" s="96"/>
      <c r="C173" s="105"/>
      <c r="D173" s="105"/>
      <c r="E173" s="124">
        <f>E171/C160</f>
        <v>496.90664437039635</v>
      </c>
      <c r="F173" s="68"/>
      <c r="G173" s="68"/>
      <c r="H173" s="68"/>
      <c r="I173" s="124">
        <f>I171/G160</f>
        <v>516.079217109821</v>
      </c>
      <c r="K173" s="79">
        <f t="shared" si="10"/>
        <v>19.172572739424652</v>
      </c>
      <c r="L173" s="65">
        <f t="shared" si="11"/>
        <v>0.03858385263436593</v>
      </c>
    </row>
    <row r="175" ht="15.75">
      <c r="P175" s="142" t="s">
        <v>125</v>
      </c>
    </row>
    <row r="176" ht="15">
      <c r="P176" s="145" t="s">
        <v>127</v>
      </c>
    </row>
    <row r="177" ht="15.75">
      <c r="P177" s="142" t="s">
        <v>121</v>
      </c>
    </row>
    <row r="178" spans="2:12" ht="12.75">
      <c r="B178" s="38"/>
      <c r="C178" s="38"/>
      <c r="D178" s="38"/>
      <c r="E178" s="38"/>
      <c r="F178" s="38"/>
      <c r="G178" s="38" t="str">
        <f>G146</f>
        <v>Jackson Energy Cooperative Corporation</v>
      </c>
      <c r="H178" s="38"/>
      <c r="I178" s="38"/>
      <c r="J178" s="38"/>
      <c r="K178" s="38"/>
      <c r="L178" s="38"/>
    </row>
    <row r="179" spans="2:12" ht="12.75">
      <c r="B179" s="38"/>
      <c r="C179" s="38"/>
      <c r="D179" s="38"/>
      <c r="E179" s="38"/>
      <c r="F179" s="38"/>
      <c r="G179" s="38" t="str">
        <f>G147</f>
        <v>Billing Analysis</v>
      </c>
      <c r="H179" s="38"/>
      <c r="I179" s="38"/>
      <c r="J179" s="38"/>
      <c r="K179" s="38"/>
      <c r="L179" s="38"/>
    </row>
    <row r="180" spans="2:12" ht="12.75">
      <c r="B180" s="38"/>
      <c r="C180" s="38"/>
      <c r="D180" s="38"/>
      <c r="E180" s="38"/>
      <c r="F180" s="38"/>
      <c r="G180" s="38" t="str">
        <f>G148</f>
        <v>for the 12 months ended September 30, 2006</v>
      </c>
      <c r="H180" s="38"/>
      <c r="I180" s="38"/>
      <c r="J180" s="38"/>
      <c r="K180" s="38"/>
      <c r="L180" s="38"/>
    </row>
    <row r="182" spans="2:12" ht="12.75">
      <c r="B182" s="90"/>
      <c r="C182" s="90"/>
      <c r="D182" s="90"/>
      <c r="E182" s="90"/>
      <c r="F182" s="90"/>
      <c r="G182" s="90" t="s">
        <v>46</v>
      </c>
      <c r="H182" s="90"/>
      <c r="I182" s="90"/>
      <c r="J182" s="90"/>
      <c r="K182" s="90"/>
      <c r="L182" s="90"/>
    </row>
    <row r="183" spans="2:12" ht="12.75">
      <c r="B183" s="90"/>
      <c r="C183" s="90"/>
      <c r="D183" s="90"/>
      <c r="E183" s="90"/>
      <c r="F183" s="90"/>
      <c r="G183" s="90" t="s">
        <v>47</v>
      </c>
      <c r="H183" s="90"/>
      <c r="I183" s="90"/>
      <c r="J183" s="90"/>
      <c r="K183" s="90"/>
      <c r="L183" s="90"/>
    </row>
    <row r="184" spans="2:12" ht="12.75">
      <c r="B184" s="90"/>
      <c r="C184" s="90"/>
      <c r="D184" s="90"/>
      <c r="E184" s="90"/>
      <c r="F184" s="90"/>
      <c r="G184" s="90" t="s">
        <v>45</v>
      </c>
      <c r="H184" s="90"/>
      <c r="I184" s="90"/>
      <c r="J184" s="90"/>
      <c r="K184" s="90"/>
      <c r="L184" s="90"/>
    </row>
    <row r="185" spans="1:5" ht="12.75">
      <c r="A185" s="91"/>
      <c r="B185" s="91"/>
      <c r="C185" s="91"/>
      <c r="D185" s="91"/>
      <c r="E185" s="91"/>
    </row>
    <row r="186" spans="3:16" ht="12.75">
      <c r="C186" s="94" t="s">
        <v>0</v>
      </c>
      <c r="D186" s="92"/>
      <c r="E186" s="93"/>
      <c r="G186" s="94" t="s">
        <v>1</v>
      </c>
      <c r="H186" s="92"/>
      <c r="I186" s="93"/>
      <c r="K186" s="29" t="s">
        <v>2</v>
      </c>
      <c r="L186" s="95" t="s">
        <v>3</v>
      </c>
      <c r="N186" s="29" t="s">
        <v>60</v>
      </c>
      <c r="O186" s="30" t="s">
        <v>89</v>
      </c>
      <c r="P186" s="30" t="s">
        <v>90</v>
      </c>
    </row>
    <row r="187" spans="1:9" ht="12.75">
      <c r="A187" s="96"/>
      <c r="B187" s="96"/>
      <c r="C187" s="130"/>
      <c r="D187" s="131"/>
      <c r="E187" s="132"/>
      <c r="G187" s="130"/>
      <c r="H187" s="131"/>
      <c r="I187" s="132"/>
    </row>
    <row r="188" spans="1:9" ht="12.75">
      <c r="A188" s="96"/>
      <c r="B188" s="96"/>
      <c r="C188" s="100" t="s">
        <v>4</v>
      </c>
      <c r="D188" s="101" t="s">
        <v>5</v>
      </c>
      <c r="E188" s="101" t="s">
        <v>6</v>
      </c>
      <c r="G188" s="100" t="s">
        <v>4</v>
      </c>
      <c r="H188" s="101"/>
      <c r="I188" s="101" t="s">
        <v>6</v>
      </c>
    </row>
    <row r="189" spans="1:9" ht="12.75">
      <c r="A189" s="102"/>
      <c r="B189" s="102"/>
      <c r="C189" s="103" t="s">
        <v>7</v>
      </c>
      <c r="D189" s="104" t="s">
        <v>8</v>
      </c>
      <c r="E189" s="101" t="s">
        <v>9</v>
      </c>
      <c r="G189" s="103" t="s">
        <v>7</v>
      </c>
      <c r="H189" s="104" t="s">
        <v>8</v>
      </c>
      <c r="I189" s="101" t="s">
        <v>9</v>
      </c>
    </row>
    <row r="191" spans="1:9" ht="12.75">
      <c r="A191" s="96"/>
      <c r="B191" s="96"/>
      <c r="C191" s="105"/>
      <c r="D191" s="96"/>
      <c r="E191" s="96"/>
      <c r="G191" s="105"/>
      <c r="H191" s="96"/>
      <c r="I191" s="96"/>
    </row>
    <row r="192" spans="1:12" ht="12.75">
      <c r="A192" s="96" t="s">
        <v>17</v>
      </c>
      <c r="B192" s="96"/>
      <c r="C192" s="105">
        <v>72</v>
      </c>
      <c r="D192" s="106">
        <v>15.25</v>
      </c>
      <c r="E192" s="107">
        <f>C192*D192</f>
        <v>1098</v>
      </c>
      <c r="G192" s="105">
        <f>C192</f>
        <v>72</v>
      </c>
      <c r="H192" s="106">
        <f>D192</f>
        <v>15.25</v>
      </c>
      <c r="I192" s="107">
        <f>H192*G192</f>
        <v>1098</v>
      </c>
      <c r="K192" s="64">
        <f aca="true" t="shared" si="12" ref="K192:K204">I192-E192</f>
        <v>0</v>
      </c>
      <c r="L192" s="65">
        <f aca="true" t="shared" si="13" ref="L192:L204">K192/E192</f>
        <v>0</v>
      </c>
    </row>
    <row r="193" spans="1:12" ht="12.75">
      <c r="A193" s="96"/>
      <c r="B193" s="96"/>
      <c r="C193" s="105"/>
      <c r="D193" s="106"/>
      <c r="E193" s="96"/>
      <c r="G193" s="105"/>
      <c r="H193" s="106"/>
      <c r="I193" s="96"/>
      <c r="K193" s="64"/>
      <c r="L193" s="65"/>
    </row>
    <row r="194" spans="1:12" ht="12.75">
      <c r="A194" s="96" t="s">
        <v>20</v>
      </c>
      <c r="B194" s="96"/>
      <c r="C194" s="105"/>
      <c r="D194" s="108"/>
      <c r="E194" s="105"/>
      <c r="G194" s="105"/>
      <c r="H194" s="128"/>
      <c r="I194" s="105"/>
      <c r="K194" s="64"/>
      <c r="L194" s="65"/>
    </row>
    <row r="195" spans="1:16" ht="12.75">
      <c r="A195" s="96"/>
      <c r="B195" s="105">
        <f>C195</f>
        <v>2065094</v>
      </c>
      <c r="C195" s="105">
        <v>2065094</v>
      </c>
      <c r="D195" s="108">
        <v>0.05704</v>
      </c>
      <c r="E195" s="105">
        <f>C195*D195</f>
        <v>117792.96176</v>
      </c>
      <c r="G195" s="105">
        <f>C195</f>
        <v>2065094</v>
      </c>
      <c r="H195" s="110">
        <f>D195+Q418</f>
        <v>0.061002920396796584</v>
      </c>
      <c r="I195" s="105">
        <f>G195*H195</f>
        <v>125976.76489390225</v>
      </c>
      <c r="K195" s="64">
        <f t="shared" si="12"/>
        <v>8183.803133902242</v>
      </c>
      <c r="L195" s="65">
        <f t="shared" si="13"/>
        <v>0.06947616403921077</v>
      </c>
      <c r="P195" s="66">
        <f>K195</f>
        <v>8183.803133902242</v>
      </c>
    </row>
    <row r="196" spans="1:12" ht="12.75">
      <c r="A196" s="96"/>
      <c r="B196" s="96"/>
      <c r="C196" s="105"/>
      <c r="D196" s="96"/>
      <c r="E196" s="96"/>
      <c r="G196" s="105"/>
      <c r="H196" s="96"/>
      <c r="I196" s="96"/>
      <c r="K196" s="64"/>
      <c r="L196" s="65"/>
    </row>
    <row r="197" spans="1:12" ht="12.75">
      <c r="A197" s="96" t="s">
        <v>23</v>
      </c>
      <c r="B197" s="96"/>
      <c r="C197" s="105"/>
      <c r="D197" s="96"/>
      <c r="E197" s="138">
        <f>SUM(E192:E195)</f>
        <v>118890.96176</v>
      </c>
      <c r="G197" s="105"/>
      <c r="H197" s="96"/>
      <c r="I197" s="139"/>
      <c r="K197" s="69">
        <f t="shared" si="12"/>
        <v>-118890.96176</v>
      </c>
      <c r="L197" s="70">
        <f t="shared" si="13"/>
        <v>-1</v>
      </c>
    </row>
    <row r="198" spans="1:12" ht="12.75">
      <c r="A198" s="121"/>
      <c r="B198" s="121"/>
      <c r="C198" s="105"/>
      <c r="D198" s="108"/>
      <c r="E198" s="96"/>
      <c r="G198" s="105"/>
      <c r="H198" s="108"/>
      <c r="I198" s="96"/>
      <c r="K198" s="64"/>
      <c r="L198" s="65"/>
    </row>
    <row r="199" spans="1:12" ht="12.75">
      <c r="A199" s="96" t="s">
        <v>12</v>
      </c>
      <c r="B199" s="96"/>
      <c r="C199" s="105"/>
      <c r="D199" s="108"/>
      <c r="E199" s="105">
        <v>16327.91</v>
      </c>
      <c r="G199" s="105"/>
      <c r="H199" s="108"/>
      <c r="I199" s="105">
        <f>E199</f>
        <v>16327.91</v>
      </c>
      <c r="K199" s="64">
        <f t="shared" si="12"/>
        <v>0</v>
      </c>
      <c r="L199" s="65">
        <f t="shared" si="13"/>
        <v>0</v>
      </c>
    </row>
    <row r="200" spans="1:12" ht="12.75">
      <c r="A200" s="96" t="s">
        <v>13</v>
      </c>
      <c r="B200" s="96"/>
      <c r="C200" s="105"/>
      <c r="D200" s="108"/>
      <c r="E200" s="113">
        <v>8676.5</v>
      </c>
      <c r="G200" s="105"/>
      <c r="H200" s="108"/>
      <c r="I200" s="114">
        <f>E200</f>
        <v>8676.5</v>
      </c>
      <c r="K200" s="71">
        <f t="shared" si="12"/>
        <v>0</v>
      </c>
      <c r="L200" s="72">
        <f t="shared" si="13"/>
        <v>0</v>
      </c>
    </row>
    <row r="201" spans="1:12" ht="12.75">
      <c r="A201" s="96"/>
      <c r="B201" s="96"/>
      <c r="C201" s="105"/>
      <c r="D201" s="96"/>
      <c r="E201" s="96"/>
      <c r="G201" s="105"/>
      <c r="H201" s="96"/>
      <c r="I201" s="96"/>
      <c r="K201" s="64"/>
      <c r="L201" s="65"/>
    </row>
    <row r="202" spans="1:12" ht="13.5" thickBot="1">
      <c r="A202" s="96" t="s">
        <v>27</v>
      </c>
      <c r="B202" s="96"/>
      <c r="C202" s="105"/>
      <c r="D202" s="96"/>
      <c r="E202" s="115">
        <f>SUM(E197:E200)</f>
        <v>143895.37176</v>
      </c>
      <c r="G202" s="105"/>
      <c r="H202" s="96"/>
      <c r="I202" s="115">
        <f>SUM(I192:I200)</f>
        <v>152079.17489390224</v>
      </c>
      <c r="K202" s="73">
        <f t="shared" si="12"/>
        <v>8183.803133902227</v>
      </c>
      <c r="L202" s="74">
        <f t="shared" si="13"/>
        <v>0.056873289486696045</v>
      </c>
    </row>
    <row r="203" spans="1:12" ht="13.5" thickTop="1">
      <c r="A203" s="96"/>
      <c r="B203" s="96"/>
      <c r="C203" s="96"/>
      <c r="D203" s="96"/>
      <c r="E203" s="96"/>
      <c r="K203" s="64"/>
      <c r="L203" s="65"/>
    </row>
    <row r="204" spans="1:12" ht="12.75">
      <c r="A204" s="96" t="s">
        <v>15</v>
      </c>
      <c r="B204" s="96"/>
      <c r="C204" s="105"/>
      <c r="D204" s="105"/>
      <c r="E204" s="124">
        <f>E202/C192</f>
        <v>1998.5468300000002</v>
      </c>
      <c r="F204" s="68"/>
      <c r="G204" s="68"/>
      <c r="H204" s="68"/>
      <c r="I204" s="124">
        <f>I202/G192</f>
        <v>2112.2107624153086</v>
      </c>
      <c r="K204" s="79">
        <f t="shared" si="12"/>
        <v>113.66393241530841</v>
      </c>
      <c r="L204" s="65">
        <f t="shared" si="13"/>
        <v>0.05687328948669589</v>
      </c>
    </row>
    <row r="206" ht="12.75" hidden="1"/>
    <row r="207" spans="2:12" ht="12.75" hidden="1">
      <c r="B207" s="38"/>
      <c r="C207" s="38"/>
      <c r="D207" s="38"/>
      <c r="E207" s="38"/>
      <c r="F207" s="38"/>
      <c r="G207" s="38" t="str">
        <f>G178</f>
        <v>Jackson Energy Cooperative Corporation</v>
      </c>
      <c r="H207" s="38"/>
      <c r="I207" s="38"/>
      <c r="J207" s="38"/>
      <c r="K207" s="38"/>
      <c r="L207" s="38"/>
    </row>
    <row r="208" spans="2:12" ht="12.75" hidden="1">
      <c r="B208" s="38"/>
      <c r="C208" s="38"/>
      <c r="D208" s="38"/>
      <c r="E208" s="38"/>
      <c r="F208" s="38"/>
      <c r="G208" s="38" t="str">
        <f>G179</f>
        <v>Billing Analysis</v>
      </c>
      <c r="H208" s="38"/>
      <c r="I208" s="38"/>
      <c r="J208" s="38"/>
      <c r="K208" s="38"/>
      <c r="L208" s="38"/>
    </row>
    <row r="209" spans="2:12" ht="12.75" hidden="1">
      <c r="B209" s="38"/>
      <c r="C209" s="38"/>
      <c r="D209" s="38"/>
      <c r="E209" s="38"/>
      <c r="F209" s="38"/>
      <c r="G209" s="38" t="str">
        <f>G180</f>
        <v>for the 12 months ended September 30, 2006</v>
      </c>
      <c r="H209" s="38"/>
      <c r="I209" s="38"/>
      <c r="J209" s="38"/>
      <c r="K209" s="38"/>
      <c r="L209" s="38"/>
    </row>
    <row r="210" ht="12.75" hidden="1"/>
    <row r="211" spans="2:12" ht="12.75">
      <c r="B211" s="90"/>
      <c r="C211" s="90"/>
      <c r="D211" s="90"/>
      <c r="E211" s="90"/>
      <c r="F211" s="90"/>
      <c r="G211" s="90" t="s">
        <v>48</v>
      </c>
      <c r="H211" s="90"/>
      <c r="I211" s="90"/>
      <c r="J211" s="90"/>
      <c r="K211" s="90"/>
      <c r="L211" s="90"/>
    </row>
    <row r="212" spans="2:12" ht="12.75">
      <c r="B212" s="90"/>
      <c r="C212" s="90"/>
      <c r="D212" s="90"/>
      <c r="E212" s="90"/>
      <c r="F212" s="90"/>
      <c r="G212" s="90" t="s">
        <v>49</v>
      </c>
      <c r="H212" s="90"/>
      <c r="I212" s="90"/>
      <c r="J212" s="90"/>
      <c r="K212" s="90"/>
      <c r="L212" s="90"/>
    </row>
    <row r="213" spans="2:12" ht="12.75">
      <c r="B213" s="90"/>
      <c r="C213" s="90"/>
      <c r="D213" s="90"/>
      <c r="E213" s="90"/>
      <c r="F213" s="90"/>
      <c r="G213" s="90" t="s">
        <v>50</v>
      </c>
      <c r="H213" s="90"/>
      <c r="I213" s="90"/>
      <c r="J213" s="90"/>
      <c r="K213" s="90"/>
      <c r="L213" s="90"/>
    </row>
    <row r="214" spans="1:5" ht="12.75">
      <c r="A214" s="91"/>
      <c r="B214" s="91"/>
      <c r="C214" s="91"/>
      <c r="D214" s="91"/>
      <c r="E214" s="91"/>
    </row>
    <row r="215" spans="3:16" ht="12.75">
      <c r="C215" s="94" t="s">
        <v>0</v>
      </c>
      <c r="D215" s="92"/>
      <c r="E215" s="93"/>
      <c r="G215" s="94" t="s">
        <v>1</v>
      </c>
      <c r="H215" s="92"/>
      <c r="I215" s="93"/>
      <c r="K215" s="29" t="s">
        <v>2</v>
      </c>
      <c r="L215" s="95" t="s">
        <v>3</v>
      </c>
      <c r="N215" s="29" t="s">
        <v>60</v>
      </c>
      <c r="O215" s="30" t="s">
        <v>89</v>
      </c>
      <c r="P215" s="30" t="s">
        <v>90</v>
      </c>
    </row>
    <row r="216" spans="1:9" ht="12.75">
      <c r="A216" s="96"/>
      <c r="B216" s="96"/>
      <c r="C216" s="130"/>
      <c r="D216" s="131"/>
      <c r="E216" s="132"/>
      <c r="G216" s="130"/>
      <c r="H216" s="131"/>
      <c r="I216" s="132"/>
    </row>
    <row r="217" spans="1:9" ht="12.75">
      <c r="A217" s="96"/>
      <c r="B217" s="96"/>
      <c r="C217" s="100" t="s">
        <v>4</v>
      </c>
      <c r="D217" s="101" t="s">
        <v>5</v>
      </c>
      <c r="E217" s="101" t="s">
        <v>6</v>
      </c>
      <c r="G217" s="100" t="s">
        <v>4</v>
      </c>
      <c r="H217" s="101"/>
      <c r="I217" s="101" t="s">
        <v>6</v>
      </c>
    </row>
    <row r="218" spans="1:9" ht="12.75">
      <c r="A218" s="102"/>
      <c r="B218" s="102"/>
      <c r="C218" s="103" t="s">
        <v>7</v>
      </c>
      <c r="D218" s="104" t="s">
        <v>8</v>
      </c>
      <c r="E218" s="101" t="s">
        <v>9</v>
      </c>
      <c r="G218" s="103" t="s">
        <v>7</v>
      </c>
      <c r="H218" s="104" t="s">
        <v>8</v>
      </c>
      <c r="I218" s="101" t="s">
        <v>9</v>
      </c>
    </row>
    <row r="220" spans="1:9" ht="12.75">
      <c r="A220" s="96"/>
      <c r="B220" s="96"/>
      <c r="C220" s="105"/>
      <c r="D220" s="96"/>
      <c r="E220" s="96"/>
      <c r="G220" s="105"/>
      <c r="H220" s="96"/>
      <c r="I220" s="96"/>
    </row>
    <row r="221" spans="1:15" ht="12.75">
      <c r="A221" s="96" t="s">
        <v>17</v>
      </c>
      <c r="B221" s="96"/>
      <c r="C221" s="105">
        <v>1833</v>
      </c>
      <c r="D221" s="106">
        <v>17.9</v>
      </c>
      <c r="E221" s="107">
        <f>C221*D221</f>
        <v>32810.7</v>
      </c>
      <c r="G221" s="105">
        <f>C221</f>
        <v>1833</v>
      </c>
      <c r="H221" s="127">
        <f>D221</f>
        <v>17.9</v>
      </c>
      <c r="I221" s="107">
        <f>H221*G221</f>
        <v>32810.7</v>
      </c>
      <c r="K221" s="64">
        <f aca="true" t="shared" si="14" ref="K221:K234">I221-E221</f>
        <v>0</v>
      </c>
      <c r="L221" s="65">
        <f aca="true" t="shared" si="15" ref="L221:L234">K221/E221</f>
        <v>0</v>
      </c>
      <c r="O221" s="66">
        <f>K221</f>
        <v>0</v>
      </c>
    </row>
    <row r="222" spans="1:12" ht="12.75">
      <c r="A222" s="96"/>
      <c r="B222" s="96"/>
      <c r="C222" s="105"/>
      <c r="D222" s="106"/>
      <c r="E222" s="96"/>
      <c r="G222" s="105"/>
      <c r="H222" s="127"/>
      <c r="I222" s="96"/>
      <c r="K222" s="64"/>
      <c r="L222" s="65"/>
    </row>
    <row r="223" spans="1:14" ht="12.75">
      <c r="A223" s="96" t="s">
        <v>19</v>
      </c>
      <c r="B223" s="96"/>
      <c r="C223" s="105">
        <v>194421.072</v>
      </c>
      <c r="D223" s="106">
        <v>4.84</v>
      </c>
      <c r="E223" s="137">
        <f>D223*C223</f>
        <v>940997.9884799999</v>
      </c>
      <c r="G223" s="105">
        <f>C223</f>
        <v>194421.072</v>
      </c>
      <c r="H223" s="127">
        <f>D223</f>
        <v>4.84</v>
      </c>
      <c r="I223" s="106">
        <f>G223*H223</f>
        <v>940997.9884799999</v>
      </c>
      <c r="K223" s="64">
        <f t="shared" si="14"/>
        <v>0</v>
      </c>
      <c r="L223" s="65">
        <f t="shared" si="15"/>
        <v>0</v>
      </c>
      <c r="N223" s="66">
        <f>K223</f>
        <v>0</v>
      </c>
    </row>
    <row r="224" spans="1:12" ht="12.75">
      <c r="A224" s="96"/>
      <c r="B224" s="96"/>
      <c r="C224" s="105"/>
      <c r="D224" s="106"/>
      <c r="E224" s="96"/>
      <c r="G224" s="105"/>
      <c r="H224" s="106"/>
      <c r="I224" s="96"/>
      <c r="K224" s="64"/>
      <c r="L224" s="65"/>
    </row>
    <row r="225" spans="1:16" ht="12.75">
      <c r="A225" s="96" t="s">
        <v>20</v>
      </c>
      <c r="B225" s="105">
        <f>C225</f>
        <v>59169201</v>
      </c>
      <c r="C225" s="105">
        <v>59169201</v>
      </c>
      <c r="D225" s="108">
        <v>0.05328</v>
      </c>
      <c r="E225" s="105">
        <f>C225*D225</f>
        <v>3152535.02928</v>
      </c>
      <c r="G225" s="105">
        <f>C225</f>
        <v>59169201</v>
      </c>
      <c r="H225" s="110">
        <f>D225+Q418</f>
        <v>0.057242920396796584</v>
      </c>
      <c r="I225" s="105">
        <f>G225*H225</f>
        <v>3387017.8627850567</v>
      </c>
      <c r="K225" s="64">
        <f t="shared" si="14"/>
        <v>234482.8335050568</v>
      </c>
      <c r="L225" s="65">
        <f t="shared" si="15"/>
        <v>0.07437913657651245</v>
      </c>
      <c r="P225" s="66">
        <f>K225</f>
        <v>234482.8335050568</v>
      </c>
    </row>
    <row r="226" spans="1:12" ht="12.75">
      <c r="A226" s="96"/>
      <c r="B226" s="96"/>
      <c r="C226" s="105"/>
      <c r="D226" s="96"/>
      <c r="E226" s="96"/>
      <c r="G226" s="105"/>
      <c r="H226" s="96"/>
      <c r="I226" s="96"/>
      <c r="K226" s="64"/>
      <c r="L226" s="65"/>
    </row>
    <row r="227" spans="1:12" ht="12.75">
      <c r="A227" s="96" t="s">
        <v>23</v>
      </c>
      <c r="B227" s="96"/>
      <c r="C227" s="105"/>
      <c r="D227" s="96"/>
      <c r="E227" s="138">
        <f>SUM(E221:E225)</f>
        <v>4126343.71776</v>
      </c>
      <c r="G227" s="105"/>
      <c r="H227" s="96"/>
      <c r="I227" s="139"/>
      <c r="K227" s="69">
        <f t="shared" si="14"/>
        <v>-4126343.71776</v>
      </c>
      <c r="L227" s="70">
        <f t="shared" si="15"/>
        <v>-1</v>
      </c>
    </row>
    <row r="228" spans="1:12" ht="12.75">
      <c r="A228" s="121"/>
      <c r="B228" s="121"/>
      <c r="C228" s="105"/>
      <c r="D228" s="108"/>
      <c r="E228" s="96"/>
      <c r="G228" s="105"/>
      <c r="H228" s="108"/>
      <c r="I228" s="96"/>
      <c r="K228" s="64"/>
      <c r="L228" s="65"/>
    </row>
    <row r="229" spans="1:12" ht="12.75">
      <c r="A229" s="96" t="s">
        <v>12</v>
      </c>
      <c r="B229" s="96"/>
      <c r="C229" s="105"/>
      <c r="D229" s="108"/>
      <c r="E229" s="105">
        <v>493713.19</v>
      </c>
      <c r="G229" s="105"/>
      <c r="H229" s="108"/>
      <c r="I229" s="105">
        <f>E229</f>
        <v>493713.19</v>
      </c>
      <c r="K229" s="64">
        <f t="shared" si="14"/>
        <v>0</v>
      </c>
      <c r="L229" s="65">
        <f t="shared" si="15"/>
        <v>0</v>
      </c>
    </row>
    <row r="230" spans="1:12" ht="12.75">
      <c r="A230" s="96" t="s">
        <v>13</v>
      </c>
      <c r="B230" s="96"/>
      <c r="C230" s="105"/>
      <c r="D230" s="108"/>
      <c r="E230" s="113">
        <v>302565.06</v>
      </c>
      <c r="G230" s="105"/>
      <c r="H230" s="108"/>
      <c r="I230" s="114">
        <f>E230</f>
        <v>302565.06</v>
      </c>
      <c r="K230" s="71">
        <f t="shared" si="14"/>
        <v>0</v>
      </c>
      <c r="L230" s="72">
        <f t="shared" si="15"/>
        <v>0</v>
      </c>
    </row>
    <row r="231" spans="1:12" ht="12.75">
      <c r="A231" s="96"/>
      <c r="B231" s="96"/>
      <c r="C231" s="105"/>
      <c r="D231" s="96"/>
      <c r="E231" s="96"/>
      <c r="G231" s="105"/>
      <c r="H231" s="96"/>
      <c r="I231" s="96"/>
      <c r="K231" s="64"/>
      <c r="L231" s="65"/>
    </row>
    <row r="232" spans="1:12" ht="13.5" thickBot="1">
      <c r="A232" s="96" t="s">
        <v>27</v>
      </c>
      <c r="B232" s="96"/>
      <c r="C232" s="105"/>
      <c r="D232" s="96"/>
      <c r="E232" s="115">
        <f>SUM(E227:E230)</f>
        <v>4922621.967759999</v>
      </c>
      <c r="G232" s="105"/>
      <c r="H232" s="96"/>
      <c r="I232" s="115">
        <f>SUM(I221:I230)</f>
        <v>5157104.801265056</v>
      </c>
      <c r="K232" s="73">
        <f t="shared" si="14"/>
        <v>234482.8335050568</v>
      </c>
      <c r="L232" s="74">
        <f t="shared" si="15"/>
        <v>0.04763372752178985</v>
      </c>
    </row>
    <row r="233" spans="1:12" ht="13.5" thickTop="1">
      <c r="A233" s="96"/>
      <c r="B233" s="96"/>
      <c r="C233" s="96"/>
      <c r="D233" s="96"/>
      <c r="E233" s="96"/>
      <c r="K233" s="64"/>
      <c r="L233" s="65"/>
    </row>
    <row r="234" spans="1:12" ht="12.75">
      <c r="A234" s="96" t="s">
        <v>15</v>
      </c>
      <c r="B234" s="96"/>
      <c r="C234" s="105"/>
      <c r="D234" s="105"/>
      <c r="E234" s="124">
        <f>E232/C221</f>
        <v>2685.55481056192</v>
      </c>
      <c r="F234" s="68"/>
      <c r="G234" s="68"/>
      <c r="H234" s="68"/>
      <c r="I234" s="124">
        <f>I232/G221</f>
        <v>2813.4777966530587</v>
      </c>
      <c r="K234" s="79">
        <f t="shared" si="14"/>
        <v>127.92298609113868</v>
      </c>
      <c r="L234" s="65">
        <f t="shared" si="15"/>
        <v>0.04763372752178993</v>
      </c>
    </row>
    <row r="236" ht="12.75" hidden="1"/>
    <row r="237" spans="2:12" ht="12.75" hidden="1">
      <c r="B237" s="38"/>
      <c r="C237" s="38"/>
      <c r="D237" s="38"/>
      <c r="E237" s="38"/>
      <c r="F237" s="38"/>
      <c r="G237" s="38" t="str">
        <f>G207</f>
        <v>Jackson Energy Cooperative Corporation</v>
      </c>
      <c r="H237" s="38"/>
      <c r="I237" s="38"/>
      <c r="J237" s="38"/>
      <c r="K237" s="38"/>
      <c r="L237" s="38"/>
    </row>
    <row r="238" spans="2:12" ht="12.75" hidden="1">
      <c r="B238" s="38"/>
      <c r="C238" s="38"/>
      <c r="D238" s="38"/>
      <c r="E238" s="38"/>
      <c r="F238" s="38"/>
      <c r="G238" s="38" t="str">
        <f>G208</f>
        <v>Billing Analysis</v>
      </c>
      <c r="H238" s="38"/>
      <c r="I238" s="38"/>
      <c r="J238" s="38"/>
      <c r="K238" s="38"/>
      <c r="L238" s="38"/>
    </row>
    <row r="239" spans="2:12" ht="12.75" hidden="1">
      <c r="B239" s="38"/>
      <c r="C239" s="38"/>
      <c r="D239" s="38"/>
      <c r="E239" s="38"/>
      <c r="F239" s="38"/>
      <c r="G239" s="38" t="str">
        <f>G209</f>
        <v>for the 12 months ended September 30, 2006</v>
      </c>
      <c r="H239" s="38"/>
      <c r="I239" s="38"/>
      <c r="J239" s="38"/>
      <c r="K239" s="38"/>
      <c r="L239" s="38"/>
    </row>
    <row r="240" ht="12.75" hidden="1"/>
    <row r="241" spans="2:12" ht="12.75">
      <c r="B241" s="90"/>
      <c r="C241" s="90"/>
      <c r="D241" s="90"/>
      <c r="E241" s="90"/>
      <c r="F241" s="90"/>
      <c r="G241" s="90" t="s">
        <v>51</v>
      </c>
      <c r="H241" s="90"/>
      <c r="I241" s="90"/>
      <c r="J241" s="90"/>
      <c r="K241" s="90"/>
      <c r="L241" s="90"/>
    </row>
    <row r="242" spans="2:12" ht="12.75">
      <c r="B242" s="90"/>
      <c r="C242" s="90"/>
      <c r="D242" s="90"/>
      <c r="E242" s="90"/>
      <c r="F242" s="90"/>
      <c r="G242" s="90" t="s">
        <v>52</v>
      </c>
      <c r="H242" s="90"/>
      <c r="I242" s="90"/>
      <c r="J242" s="90"/>
      <c r="K242" s="90"/>
      <c r="L242" s="90"/>
    </row>
    <row r="243" spans="2:12" ht="12.75">
      <c r="B243" s="90"/>
      <c r="C243" s="90"/>
      <c r="D243" s="90"/>
      <c r="E243" s="90"/>
      <c r="F243" s="90"/>
      <c r="G243" s="90" t="s">
        <v>53</v>
      </c>
      <c r="H243" s="90"/>
      <c r="I243" s="90"/>
      <c r="J243" s="90"/>
      <c r="K243" s="90"/>
      <c r="L243" s="90"/>
    </row>
    <row r="244" spans="1:5" ht="12.75">
      <c r="A244" s="91"/>
      <c r="B244" s="91"/>
      <c r="C244" s="91"/>
      <c r="D244" s="91"/>
      <c r="E244" s="91"/>
    </row>
    <row r="245" spans="3:16" ht="12.75">
      <c r="C245" s="94" t="s">
        <v>0</v>
      </c>
      <c r="D245" s="92"/>
      <c r="E245" s="93"/>
      <c r="G245" s="94" t="s">
        <v>1</v>
      </c>
      <c r="H245" s="92"/>
      <c r="I245" s="93"/>
      <c r="K245" s="29" t="s">
        <v>2</v>
      </c>
      <c r="L245" s="95" t="s">
        <v>3</v>
      </c>
      <c r="N245" s="29" t="s">
        <v>60</v>
      </c>
      <c r="O245" s="30" t="s">
        <v>89</v>
      </c>
      <c r="P245" s="30" t="s">
        <v>90</v>
      </c>
    </row>
    <row r="246" spans="1:9" ht="12.75">
      <c r="A246" s="96"/>
      <c r="B246" s="96"/>
      <c r="C246" s="130"/>
      <c r="D246" s="131"/>
      <c r="E246" s="132"/>
      <c r="G246" s="130"/>
      <c r="H246" s="131"/>
      <c r="I246" s="132"/>
    </row>
    <row r="247" spans="1:9" ht="12.75">
      <c r="A247" s="96"/>
      <c r="B247" s="96"/>
      <c r="C247" s="100" t="s">
        <v>4</v>
      </c>
      <c r="D247" s="101" t="s">
        <v>5</v>
      </c>
      <c r="E247" s="101" t="s">
        <v>6</v>
      </c>
      <c r="G247" s="100" t="s">
        <v>4</v>
      </c>
      <c r="H247" s="101"/>
      <c r="I247" s="101" t="s">
        <v>6</v>
      </c>
    </row>
    <row r="248" spans="1:9" ht="12.75">
      <c r="A248" s="102"/>
      <c r="B248" s="102"/>
      <c r="C248" s="103" t="s">
        <v>7</v>
      </c>
      <c r="D248" s="104" t="s">
        <v>8</v>
      </c>
      <c r="E248" s="101" t="s">
        <v>9</v>
      </c>
      <c r="G248" s="103" t="s">
        <v>7</v>
      </c>
      <c r="H248" s="104" t="s">
        <v>8</v>
      </c>
      <c r="I248" s="101" t="s">
        <v>9</v>
      </c>
    </row>
    <row r="250" spans="1:9" ht="12.75">
      <c r="A250" s="96"/>
      <c r="B250" s="96"/>
      <c r="C250" s="105"/>
      <c r="D250" s="96"/>
      <c r="E250" s="96"/>
      <c r="G250" s="105"/>
      <c r="H250" s="96"/>
      <c r="I250" s="96"/>
    </row>
    <row r="251" spans="1:15" ht="12.75">
      <c r="A251" s="96" t="s">
        <v>17</v>
      </c>
      <c r="B251" s="96"/>
      <c r="C251" s="105">
        <v>246</v>
      </c>
      <c r="D251" s="106">
        <v>31.82</v>
      </c>
      <c r="E251" s="107">
        <f>C251*D251</f>
        <v>7827.72</v>
      </c>
      <c r="G251" s="105">
        <f>C251</f>
        <v>246</v>
      </c>
      <c r="H251" s="127">
        <f>D251</f>
        <v>31.82</v>
      </c>
      <c r="I251" s="107">
        <f>H251*G251</f>
        <v>7827.72</v>
      </c>
      <c r="K251" s="64">
        <f aca="true" t="shared" si="16" ref="K251:K264">I251-E251</f>
        <v>0</v>
      </c>
      <c r="L251" s="65">
        <f aca="true" t="shared" si="17" ref="L251:L264">K251/E251</f>
        <v>0</v>
      </c>
      <c r="O251" s="66">
        <f>K251</f>
        <v>0</v>
      </c>
    </row>
    <row r="252" spans="1:12" ht="12.75">
      <c r="A252" s="96"/>
      <c r="B252" s="96"/>
      <c r="C252" s="105"/>
      <c r="D252" s="106"/>
      <c r="E252" s="96"/>
      <c r="G252" s="105"/>
      <c r="H252" s="127"/>
      <c r="I252" s="96"/>
      <c r="K252" s="64"/>
      <c r="L252" s="65"/>
    </row>
    <row r="253" spans="1:14" ht="12.75">
      <c r="A253" s="96" t="s">
        <v>19</v>
      </c>
      <c r="B253" s="96"/>
      <c r="C253" s="105">
        <v>108154</v>
      </c>
      <c r="D253" s="106">
        <v>4.84</v>
      </c>
      <c r="E253" s="106">
        <f>C253*D253</f>
        <v>523465.36</v>
      </c>
      <c r="G253" s="105">
        <f>C253</f>
        <v>108154</v>
      </c>
      <c r="H253" s="127">
        <f>D253</f>
        <v>4.84</v>
      </c>
      <c r="I253" s="137">
        <f>G253*H253</f>
        <v>523465.36</v>
      </c>
      <c r="K253" s="64">
        <f t="shared" si="16"/>
        <v>0</v>
      </c>
      <c r="L253" s="65">
        <f t="shared" si="17"/>
        <v>0</v>
      </c>
      <c r="N253" s="66">
        <f>K253</f>
        <v>0</v>
      </c>
    </row>
    <row r="254" spans="3:12" ht="12.75">
      <c r="C254" s="105"/>
      <c r="D254" s="108"/>
      <c r="E254" s="105"/>
      <c r="G254" s="105"/>
      <c r="H254" s="128"/>
      <c r="I254" s="105"/>
      <c r="K254" s="64"/>
      <c r="L254" s="65"/>
    </row>
    <row r="255" spans="1:16" ht="12.75">
      <c r="A255" s="96" t="s">
        <v>20</v>
      </c>
      <c r="B255" s="105">
        <f>C255</f>
        <v>36251100</v>
      </c>
      <c r="C255" s="105">
        <v>36251100</v>
      </c>
      <c r="D255" s="108">
        <v>0.0498</v>
      </c>
      <c r="E255" s="105">
        <f>C255*D255</f>
        <v>1805304.7799999998</v>
      </c>
      <c r="G255" s="105">
        <f>C255</f>
        <v>36251100</v>
      </c>
      <c r="H255" s="110">
        <f>D255+Q418</f>
        <v>0.05376292039679659</v>
      </c>
      <c r="I255" s="105">
        <f>G255*H255</f>
        <v>1948965.0035963128</v>
      </c>
      <c r="K255" s="64">
        <f t="shared" si="16"/>
        <v>143660.22359631304</v>
      </c>
      <c r="L255" s="65">
        <f t="shared" si="17"/>
        <v>0.07957671479511236</v>
      </c>
      <c r="P255" s="66">
        <f>K255</f>
        <v>143660.22359631304</v>
      </c>
    </row>
    <row r="256" spans="1:12" ht="12.75">
      <c r="A256" s="96"/>
      <c r="B256" s="96"/>
      <c r="C256" s="105"/>
      <c r="D256" s="96"/>
      <c r="E256" s="96"/>
      <c r="G256" s="105"/>
      <c r="H256" s="96"/>
      <c r="I256" s="96"/>
      <c r="K256" s="64"/>
      <c r="L256" s="65"/>
    </row>
    <row r="257" spans="1:12" ht="12.75">
      <c r="A257" s="96" t="s">
        <v>23</v>
      </c>
      <c r="B257" s="96"/>
      <c r="C257" s="105"/>
      <c r="D257" s="96"/>
      <c r="E257" s="138">
        <f>SUM(E251:E255)</f>
        <v>2336597.86</v>
      </c>
      <c r="G257" s="105"/>
      <c r="H257" s="96"/>
      <c r="I257" s="138">
        <f>SUM(I251:I256)</f>
        <v>2480258.083596313</v>
      </c>
      <c r="K257" s="69">
        <f t="shared" si="16"/>
        <v>143660.22359631304</v>
      </c>
      <c r="L257" s="70">
        <f t="shared" si="17"/>
        <v>0.06148264793682257</v>
      </c>
    </row>
    <row r="258" spans="1:12" ht="12.75">
      <c r="A258" s="121"/>
      <c r="B258" s="121"/>
      <c r="C258" s="105"/>
      <c r="D258" s="108"/>
      <c r="E258" s="96"/>
      <c r="G258" s="105"/>
      <c r="H258" s="108"/>
      <c r="I258" s="96"/>
      <c r="K258" s="64"/>
      <c r="L258" s="65"/>
    </row>
    <row r="259" spans="1:12" ht="12.75">
      <c r="A259" s="96" t="s">
        <v>12</v>
      </c>
      <c r="B259" s="96"/>
      <c r="C259" s="105"/>
      <c r="D259" s="108"/>
      <c r="E259" s="105">
        <v>302299.97</v>
      </c>
      <c r="G259" s="105"/>
      <c r="H259" s="108"/>
      <c r="I259" s="105">
        <f>E259</f>
        <v>302299.97</v>
      </c>
      <c r="K259" s="64">
        <f t="shared" si="16"/>
        <v>0</v>
      </c>
      <c r="L259" s="65">
        <f t="shared" si="17"/>
        <v>0</v>
      </c>
    </row>
    <row r="260" spans="1:12" ht="12.75">
      <c r="A260" s="96" t="s">
        <v>13</v>
      </c>
      <c r="B260" s="96"/>
      <c r="C260" s="105"/>
      <c r="D260" s="108"/>
      <c r="E260" s="113">
        <v>169873.58</v>
      </c>
      <c r="G260" s="105"/>
      <c r="H260" s="108"/>
      <c r="I260" s="114">
        <f>E260</f>
        <v>169873.58</v>
      </c>
      <c r="K260" s="71">
        <f t="shared" si="16"/>
        <v>0</v>
      </c>
      <c r="L260" s="72">
        <f t="shared" si="17"/>
        <v>0</v>
      </c>
    </row>
    <row r="261" spans="1:12" ht="12.75">
      <c r="A261" s="96"/>
      <c r="B261" s="96"/>
      <c r="C261" s="105"/>
      <c r="D261" s="96"/>
      <c r="E261" s="96"/>
      <c r="G261" s="105"/>
      <c r="H261" s="96"/>
      <c r="I261" s="96"/>
      <c r="K261" s="64"/>
      <c r="L261" s="65"/>
    </row>
    <row r="262" spans="1:12" ht="13.5" thickBot="1">
      <c r="A262" s="96" t="s">
        <v>27</v>
      </c>
      <c r="B262" s="96"/>
      <c r="C262" s="105"/>
      <c r="D262" s="96"/>
      <c r="E262" s="115">
        <f>SUM(E257:E260)</f>
        <v>2808771.41</v>
      </c>
      <c r="G262" s="105"/>
      <c r="H262" s="96"/>
      <c r="I262" s="115">
        <f>SUM(I257:I260)</f>
        <v>2952431.633596313</v>
      </c>
      <c r="K262" s="73">
        <f t="shared" si="16"/>
        <v>143660.22359631304</v>
      </c>
      <c r="L262" s="74">
        <f t="shared" si="17"/>
        <v>0.05114699725468689</v>
      </c>
    </row>
    <row r="263" spans="1:12" ht="13.5" thickTop="1">
      <c r="A263" s="96"/>
      <c r="B263" s="96"/>
      <c r="C263" s="96"/>
      <c r="D263" s="96"/>
      <c r="E263" s="96"/>
      <c r="K263" s="64"/>
      <c r="L263" s="65"/>
    </row>
    <row r="264" spans="1:12" ht="12.75">
      <c r="A264" s="96" t="s">
        <v>15</v>
      </c>
      <c r="B264" s="96"/>
      <c r="C264" s="105"/>
      <c r="D264" s="105"/>
      <c r="E264" s="124">
        <f>E262/C251</f>
        <v>11417.769959349595</v>
      </c>
      <c r="F264" s="68"/>
      <c r="G264" s="68"/>
      <c r="H264" s="68"/>
      <c r="I264" s="124">
        <f>I262/G251</f>
        <v>12001.754608115094</v>
      </c>
      <c r="K264" s="79">
        <f t="shared" si="16"/>
        <v>583.9846487654995</v>
      </c>
      <c r="L264" s="65">
        <f t="shared" si="17"/>
        <v>0.051146997254686834</v>
      </c>
    </row>
    <row r="265" ht="15.75">
      <c r="P265" s="142" t="s">
        <v>125</v>
      </c>
    </row>
    <row r="266" ht="15.75">
      <c r="P266" s="142" t="s">
        <v>127</v>
      </c>
    </row>
    <row r="267" ht="15.75">
      <c r="P267" s="142" t="s">
        <v>122</v>
      </c>
    </row>
    <row r="268" spans="2:12" ht="12.75">
      <c r="B268" s="38"/>
      <c r="C268" s="38"/>
      <c r="D268" s="38"/>
      <c r="E268" s="38"/>
      <c r="F268" s="38"/>
      <c r="G268" s="38" t="str">
        <f>G237</f>
        <v>Jackson Energy Cooperative Corporation</v>
      </c>
      <c r="H268" s="38"/>
      <c r="I268" s="38"/>
      <c r="J268" s="38"/>
      <c r="K268" s="38"/>
      <c r="L268" s="38"/>
    </row>
    <row r="269" spans="2:12" ht="12.75">
      <c r="B269" s="38"/>
      <c r="C269" s="38"/>
      <c r="D269" s="38"/>
      <c r="E269" s="38"/>
      <c r="F269" s="38"/>
      <c r="G269" s="38" t="str">
        <f>G238</f>
        <v>Billing Analysis</v>
      </c>
      <c r="H269" s="38"/>
      <c r="I269" s="38"/>
      <c r="J269" s="38"/>
      <c r="K269" s="38"/>
      <c r="L269" s="38"/>
    </row>
    <row r="270" spans="2:12" ht="12.75">
      <c r="B270" s="38"/>
      <c r="C270" s="38"/>
      <c r="D270" s="38"/>
      <c r="E270" s="38"/>
      <c r="F270" s="38"/>
      <c r="G270" s="38" t="str">
        <f>G239</f>
        <v>for the 12 months ended September 30, 2006</v>
      </c>
      <c r="H270" s="38"/>
      <c r="I270" s="38"/>
      <c r="J270" s="38"/>
      <c r="K270" s="38"/>
      <c r="L270" s="38"/>
    </row>
    <row r="272" spans="2:12" ht="12.75">
      <c r="B272" s="90"/>
      <c r="C272" s="90"/>
      <c r="D272" s="90"/>
      <c r="E272" s="90"/>
      <c r="F272" s="90"/>
      <c r="G272" s="90" t="s">
        <v>54</v>
      </c>
      <c r="H272" s="90"/>
      <c r="I272" s="90"/>
      <c r="J272" s="90"/>
      <c r="K272" s="90"/>
      <c r="L272" s="90"/>
    </row>
    <row r="273" spans="2:12" ht="12.75">
      <c r="B273" s="90"/>
      <c r="C273" s="90"/>
      <c r="D273" s="90"/>
      <c r="E273" s="90"/>
      <c r="F273" s="90"/>
      <c r="G273" s="90" t="s">
        <v>55</v>
      </c>
      <c r="H273" s="90"/>
      <c r="I273" s="90"/>
      <c r="J273" s="90"/>
      <c r="K273" s="90"/>
      <c r="L273" s="90"/>
    </row>
    <row r="274" spans="2:12" ht="12.75">
      <c r="B274" s="90"/>
      <c r="C274" s="90"/>
      <c r="D274" s="90"/>
      <c r="E274" s="90"/>
      <c r="F274" s="90"/>
      <c r="G274" s="90" t="s">
        <v>56</v>
      </c>
      <c r="H274" s="90"/>
      <c r="I274" s="90"/>
      <c r="J274" s="90"/>
      <c r="K274" s="90"/>
      <c r="L274" s="90"/>
    </row>
    <row r="275" spans="1:5" ht="12.75">
      <c r="A275" s="91"/>
      <c r="B275" s="91"/>
      <c r="C275" s="91"/>
      <c r="D275" s="91"/>
      <c r="E275" s="91"/>
    </row>
    <row r="276" spans="3:16" ht="12.75">
      <c r="C276" s="94" t="s">
        <v>0</v>
      </c>
      <c r="D276" s="92"/>
      <c r="E276" s="93"/>
      <c r="G276" s="94" t="s">
        <v>1</v>
      </c>
      <c r="H276" s="92"/>
      <c r="I276" s="93"/>
      <c r="K276" s="29" t="s">
        <v>2</v>
      </c>
      <c r="L276" s="95" t="s">
        <v>3</v>
      </c>
      <c r="N276" s="29" t="s">
        <v>60</v>
      </c>
      <c r="O276" s="30" t="s">
        <v>89</v>
      </c>
      <c r="P276" s="30" t="s">
        <v>90</v>
      </c>
    </row>
    <row r="277" spans="1:9" ht="12.75">
      <c r="A277" s="96"/>
      <c r="B277" s="96"/>
      <c r="C277" s="130"/>
      <c r="D277" s="131"/>
      <c r="E277" s="132"/>
      <c r="G277" s="130"/>
      <c r="H277" s="131"/>
      <c r="I277" s="132"/>
    </row>
    <row r="278" spans="1:9" ht="12.75">
      <c r="A278" s="96"/>
      <c r="B278" s="96"/>
      <c r="C278" s="100" t="s">
        <v>4</v>
      </c>
      <c r="D278" s="101" t="s">
        <v>5</v>
      </c>
      <c r="E278" s="101" t="s">
        <v>6</v>
      </c>
      <c r="G278" s="100" t="s">
        <v>4</v>
      </c>
      <c r="H278" s="101"/>
      <c r="I278" s="101" t="s">
        <v>6</v>
      </c>
    </row>
    <row r="279" spans="1:9" ht="12.75">
      <c r="A279" s="102"/>
      <c r="B279" s="102"/>
      <c r="C279" s="103" t="s">
        <v>7</v>
      </c>
      <c r="D279" s="104" t="s">
        <v>8</v>
      </c>
      <c r="E279" s="101" t="s">
        <v>9</v>
      </c>
      <c r="G279" s="103" t="s">
        <v>7</v>
      </c>
      <c r="H279" s="104" t="s">
        <v>8</v>
      </c>
      <c r="I279" s="101" t="s">
        <v>9</v>
      </c>
    </row>
    <row r="281" spans="1:9" ht="12.75">
      <c r="A281" s="96"/>
      <c r="B281" s="96"/>
      <c r="C281" s="105"/>
      <c r="D281" s="96"/>
      <c r="E281" s="96"/>
      <c r="G281" s="105"/>
      <c r="H281" s="96"/>
      <c r="I281" s="96"/>
    </row>
    <row r="282" spans="1:15" ht="12.75">
      <c r="A282" s="96" t="s">
        <v>17</v>
      </c>
      <c r="B282" s="96"/>
      <c r="C282" s="105">
        <v>36</v>
      </c>
      <c r="D282" s="106">
        <v>960</v>
      </c>
      <c r="E282" s="107">
        <f>C282*D282</f>
        <v>34560</v>
      </c>
      <c r="G282" s="105">
        <f>C282</f>
        <v>36</v>
      </c>
      <c r="H282" s="127">
        <f>D282</f>
        <v>960</v>
      </c>
      <c r="I282" s="107">
        <f>H282*G282</f>
        <v>34560</v>
      </c>
      <c r="K282" s="64">
        <f aca="true" t="shared" si="18" ref="K282:K295">I282-E282</f>
        <v>0</v>
      </c>
      <c r="L282" s="65">
        <f aca="true" t="shared" si="19" ref="L282:L295">K282/E282</f>
        <v>0</v>
      </c>
      <c r="O282" s="66">
        <f>K282</f>
        <v>0</v>
      </c>
    </row>
    <row r="283" spans="1:12" ht="12.75">
      <c r="A283" s="96"/>
      <c r="B283" s="96"/>
      <c r="C283" s="105"/>
      <c r="D283" s="106"/>
      <c r="E283" s="96"/>
      <c r="G283" s="105"/>
      <c r="H283" s="106"/>
      <c r="I283" s="96"/>
      <c r="K283" s="64"/>
      <c r="L283" s="65"/>
    </row>
    <row r="284" spans="1:14" ht="12.75">
      <c r="A284" s="96" t="s">
        <v>19</v>
      </c>
      <c r="B284" s="96"/>
      <c r="C284" s="105">
        <v>93235.33</v>
      </c>
      <c r="D284" s="106">
        <v>5.39</v>
      </c>
      <c r="E284" s="137">
        <f>D284*C284</f>
        <v>502538.4287</v>
      </c>
      <c r="G284" s="105">
        <f>C284</f>
        <v>93235.33</v>
      </c>
      <c r="H284" s="140">
        <v>7.29</v>
      </c>
      <c r="I284" s="137">
        <f>G284*H284</f>
        <v>679685.5557</v>
      </c>
      <c r="K284" s="64">
        <f t="shared" si="18"/>
        <v>177147.12700000004</v>
      </c>
      <c r="L284" s="65">
        <f t="shared" si="19"/>
        <v>0.352504638218924</v>
      </c>
      <c r="N284" s="66">
        <f>K284</f>
        <v>177147.12700000004</v>
      </c>
    </row>
    <row r="285" spans="3:12" ht="12.75">
      <c r="C285" s="105"/>
      <c r="D285" s="108"/>
      <c r="E285" s="105"/>
      <c r="G285" s="105"/>
      <c r="H285" s="128"/>
      <c r="I285" s="105"/>
      <c r="K285" s="64"/>
      <c r="L285" s="65"/>
    </row>
    <row r="286" spans="1:12" ht="12.75">
      <c r="A286" s="96" t="s">
        <v>20</v>
      </c>
      <c r="B286" s="96"/>
      <c r="C286" s="105">
        <v>42568800</v>
      </c>
      <c r="D286" s="108">
        <v>0.0355</v>
      </c>
      <c r="E286" s="105">
        <f>C286*D286</f>
        <v>1511192.4</v>
      </c>
      <c r="G286" s="105">
        <f>C286</f>
        <v>42568800</v>
      </c>
      <c r="H286" s="128">
        <f>D286</f>
        <v>0.0355</v>
      </c>
      <c r="I286" s="105">
        <f>G286*H286</f>
        <v>1511192.4</v>
      </c>
      <c r="K286" s="64">
        <f t="shared" si="18"/>
        <v>0</v>
      </c>
      <c r="L286" s="65">
        <f t="shared" si="19"/>
        <v>0</v>
      </c>
    </row>
    <row r="287" spans="1:12" ht="12.75">
      <c r="A287" s="96"/>
      <c r="B287" s="96"/>
      <c r="C287" s="105"/>
      <c r="D287" s="96"/>
      <c r="E287" s="96"/>
      <c r="G287" s="105"/>
      <c r="H287" s="96"/>
      <c r="I287" s="96"/>
      <c r="K287" s="64"/>
      <c r="L287" s="65"/>
    </row>
    <row r="288" spans="1:12" ht="12.75">
      <c r="A288" s="96" t="s">
        <v>23</v>
      </c>
      <c r="B288" s="96"/>
      <c r="C288" s="105"/>
      <c r="D288" s="96"/>
      <c r="E288" s="138">
        <f>SUM(E282:E286)</f>
        <v>2048290.8287</v>
      </c>
      <c r="G288" s="105"/>
      <c r="H288" s="96"/>
      <c r="I288" s="139"/>
      <c r="K288" s="64"/>
      <c r="L288" s="65"/>
    </row>
    <row r="289" spans="1:12" ht="12.75">
      <c r="A289" s="121"/>
      <c r="B289" s="121"/>
      <c r="C289" s="105"/>
      <c r="D289" s="108"/>
      <c r="E289" s="96"/>
      <c r="G289" s="105"/>
      <c r="H289" s="108"/>
      <c r="I289" s="96"/>
      <c r="K289" s="64"/>
      <c r="L289" s="65"/>
    </row>
    <row r="290" spans="1:12" ht="12.75">
      <c r="A290" s="96" t="s">
        <v>12</v>
      </c>
      <c r="B290" s="96"/>
      <c r="C290" s="105"/>
      <c r="D290" s="108"/>
      <c r="E290" s="105">
        <v>352473.93</v>
      </c>
      <c r="G290" s="105"/>
      <c r="H290" s="108"/>
      <c r="I290" s="105">
        <f>E290</f>
        <v>352473.93</v>
      </c>
      <c r="K290" s="64">
        <f t="shared" si="18"/>
        <v>0</v>
      </c>
      <c r="L290" s="65">
        <f t="shared" si="19"/>
        <v>0</v>
      </c>
    </row>
    <row r="291" spans="1:12" ht="12.75">
      <c r="A291" s="96" t="s">
        <v>13</v>
      </c>
      <c r="B291" s="96"/>
      <c r="C291" s="105"/>
      <c r="D291" s="108"/>
      <c r="E291" s="113">
        <v>155799.81</v>
      </c>
      <c r="G291" s="105"/>
      <c r="H291" s="108"/>
      <c r="I291" s="114">
        <f>E291</f>
        <v>155799.81</v>
      </c>
      <c r="K291" s="64">
        <f t="shared" si="18"/>
        <v>0</v>
      </c>
      <c r="L291" s="65">
        <f t="shared" si="19"/>
        <v>0</v>
      </c>
    </row>
    <row r="292" spans="1:12" ht="12.75">
      <c r="A292" s="96"/>
      <c r="B292" s="96"/>
      <c r="C292" s="105"/>
      <c r="D292" s="96"/>
      <c r="E292" s="96"/>
      <c r="G292" s="105"/>
      <c r="H292" s="96"/>
      <c r="I292" s="96"/>
      <c r="K292" s="64"/>
      <c r="L292" s="65"/>
    </row>
    <row r="293" spans="1:12" ht="13.5" thickBot="1">
      <c r="A293" s="96" t="s">
        <v>27</v>
      </c>
      <c r="B293" s="96"/>
      <c r="C293" s="105"/>
      <c r="D293" s="96"/>
      <c r="E293" s="115">
        <f>SUM(E288:E291)</f>
        <v>2556564.5687</v>
      </c>
      <c r="G293" s="105"/>
      <c r="H293" s="96"/>
      <c r="I293" s="115">
        <f>SUM(I282:I291)</f>
        <v>2733711.6957</v>
      </c>
      <c r="K293" s="64">
        <f t="shared" si="18"/>
        <v>177147.12699999986</v>
      </c>
      <c r="L293" s="65">
        <f t="shared" si="19"/>
        <v>0.06929108271655281</v>
      </c>
    </row>
    <row r="294" spans="1:12" ht="13.5" thickTop="1">
      <c r="A294" s="96"/>
      <c r="B294" s="96"/>
      <c r="C294" s="96"/>
      <c r="D294" s="96"/>
      <c r="E294" s="96"/>
      <c r="K294" s="64"/>
      <c r="L294" s="65"/>
    </row>
    <row r="295" spans="1:12" ht="12.75">
      <c r="A295" s="96" t="s">
        <v>15</v>
      </c>
      <c r="B295" s="96"/>
      <c r="C295" s="105"/>
      <c r="D295" s="105"/>
      <c r="E295" s="124">
        <f>E293/C282</f>
        <v>71015.6824638889</v>
      </c>
      <c r="F295" s="68"/>
      <c r="G295" s="68"/>
      <c r="H295" s="68"/>
      <c r="I295" s="124">
        <f>I293/G282</f>
        <v>75936.43599166667</v>
      </c>
      <c r="K295" s="79">
        <f t="shared" si="18"/>
        <v>4920.753527777779</v>
      </c>
      <c r="L295" s="65">
        <f t="shared" si="19"/>
        <v>0.06929108271655288</v>
      </c>
    </row>
    <row r="297" ht="12.75" hidden="1"/>
    <row r="298" spans="2:12" ht="12.75" hidden="1">
      <c r="B298" s="38"/>
      <c r="C298" s="38"/>
      <c r="D298" s="38"/>
      <c r="E298" s="38"/>
      <c r="F298" s="38"/>
      <c r="G298" s="38" t="str">
        <f>G268</f>
        <v>Jackson Energy Cooperative Corporation</v>
      </c>
      <c r="H298" s="38"/>
      <c r="I298" s="38"/>
      <c r="J298" s="38"/>
      <c r="K298" s="38"/>
      <c r="L298" s="38"/>
    </row>
    <row r="299" spans="2:12" ht="12.75" hidden="1">
      <c r="B299" s="38"/>
      <c r="C299" s="38"/>
      <c r="D299" s="38"/>
      <c r="E299" s="38"/>
      <c r="F299" s="38"/>
      <c r="G299" s="38" t="str">
        <f>G269</f>
        <v>Billing Analysis</v>
      </c>
      <c r="H299" s="38"/>
      <c r="I299" s="38"/>
      <c r="J299" s="38"/>
      <c r="K299" s="38"/>
      <c r="L299" s="38"/>
    </row>
    <row r="300" spans="2:12" ht="12.75" hidden="1">
      <c r="B300" s="38"/>
      <c r="C300" s="38"/>
      <c r="D300" s="38"/>
      <c r="E300" s="38"/>
      <c r="F300" s="38"/>
      <c r="G300" s="38" t="str">
        <f>G270</f>
        <v>for the 12 months ended September 30, 2006</v>
      </c>
      <c r="H300" s="38"/>
      <c r="I300" s="38"/>
      <c r="J300" s="38"/>
      <c r="K300" s="38"/>
      <c r="L300" s="38"/>
    </row>
    <row r="301" ht="12.75" hidden="1"/>
    <row r="302" spans="2:12" ht="12.75">
      <c r="B302" s="90"/>
      <c r="C302" s="90"/>
      <c r="D302" s="90"/>
      <c r="E302" s="90"/>
      <c r="F302" s="90"/>
      <c r="G302" s="90" t="s">
        <v>57</v>
      </c>
      <c r="H302" s="90"/>
      <c r="I302" s="90"/>
      <c r="J302" s="90"/>
      <c r="K302" s="90"/>
      <c r="L302" s="90"/>
    </row>
    <row r="303" spans="2:12" ht="12.75">
      <c r="B303" s="90"/>
      <c r="C303" s="90"/>
      <c r="D303" s="90"/>
      <c r="E303" s="90"/>
      <c r="F303" s="90"/>
      <c r="G303" s="90" t="s">
        <v>58</v>
      </c>
      <c r="H303" s="90"/>
      <c r="I303" s="90"/>
      <c r="J303" s="90"/>
      <c r="K303" s="90"/>
      <c r="L303" s="90"/>
    </row>
    <row r="304" spans="2:12" ht="12.75">
      <c r="B304" s="90"/>
      <c r="C304" s="90"/>
      <c r="D304" s="90"/>
      <c r="E304" s="90"/>
      <c r="F304" s="90"/>
      <c r="G304" s="90" t="s">
        <v>59</v>
      </c>
      <c r="H304" s="90"/>
      <c r="I304" s="90"/>
      <c r="J304" s="90"/>
      <c r="K304" s="90"/>
      <c r="L304" s="90"/>
    </row>
    <row r="305" spans="1:5" ht="12.75">
      <c r="A305" s="91"/>
      <c r="B305" s="91"/>
      <c r="C305" s="91"/>
      <c r="D305" s="91"/>
      <c r="E305" s="91"/>
    </row>
    <row r="306" spans="3:16" ht="12.75">
      <c r="C306" s="94" t="s">
        <v>0</v>
      </c>
      <c r="D306" s="92"/>
      <c r="E306" s="93"/>
      <c r="G306" s="94" t="s">
        <v>1</v>
      </c>
      <c r="H306" s="92"/>
      <c r="I306" s="93"/>
      <c r="K306" s="29" t="s">
        <v>2</v>
      </c>
      <c r="L306" s="95" t="s">
        <v>3</v>
      </c>
      <c r="N306" s="29" t="s">
        <v>60</v>
      </c>
      <c r="O306" s="30" t="s">
        <v>89</v>
      </c>
      <c r="P306" s="30" t="s">
        <v>90</v>
      </c>
    </row>
    <row r="307" spans="1:9" ht="12.75">
      <c r="A307" s="96"/>
      <c r="B307" s="96"/>
      <c r="C307" s="130"/>
      <c r="D307" s="131"/>
      <c r="E307" s="132"/>
      <c r="G307" s="130"/>
      <c r="H307" s="131"/>
      <c r="I307" s="132"/>
    </row>
    <row r="308" spans="1:9" ht="12.75">
      <c r="A308" s="96"/>
      <c r="B308" s="96"/>
      <c r="C308" s="100" t="s">
        <v>4</v>
      </c>
      <c r="D308" s="101" t="s">
        <v>5</v>
      </c>
      <c r="E308" s="101" t="s">
        <v>6</v>
      </c>
      <c r="G308" s="100" t="s">
        <v>4</v>
      </c>
      <c r="H308" s="101"/>
      <c r="I308" s="101" t="s">
        <v>6</v>
      </c>
    </row>
    <row r="309" spans="1:9" ht="12.75">
      <c r="A309" s="102"/>
      <c r="B309" s="102"/>
      <c r="C309" s="103" t="s">
        <v>7</v>
      </c>
      <c r="D309" s="104" t="s">
        <v>8</v>
      </c>
      <c r="E309" s="101" t="s">
        <v>9</v>
      </c>
      <c r="G309" s="103" t="s">
        <v>7</v>
      </c>
      <c r="H309" s="104" t="s">
        <v>8</v>
      </c>
      <c r="I309" s="101" t="s">
        <v>9</v>
      </c>
    </row>
    <row r="311" spans="1:9" ht="12.75">
      <c r="A311" s="96"/>
      <c r="B311" s="96"/>
      <c r="C311" s="105"/>
      <c r="D311" s="96"/>
      <c r="E311" s="96"/>
      <c r="G311" s="105"/>
      <c r="H311" s="96"/>
      <c r="I311" s="96"/>
    </row>
    <row r="312" spans="1:15" ht="12.75">
      <c r="A312" s="96" t="s">
        <v>17</v>
      </c>
      <c r="B312" s="96"/>
      <c r="C312" s="105">
        <v>44</v>
      </c>
      <c r="D312" s="106">
        <v>960</v>
      </c>
      <c r="E312" s="107">
        <f>C312*D312</f>
        <v>42240</v>
      </c>
      <c r="G312" s="105">
        <f>C312</f>
        <v>44</v>
      </c>
      <c r="H312" s="127">
        <f>D312</f>
        <v>960</v>
      </c>
      <c r="I312" s="107">
        <f>H312*G312</f>
        <v>42240</v>
      </c>
      <c r="K312" s="64">
        <f aca="true" t="shared" si="20" ref="K312:K326">I312-E312</f>
        <v>0</v>
      </c>
      <c r="L312" s="65">
        <f aca="true" t="shared" si="21" ref="L312:L326">K312/E312</f>
        <v>0</v>
      </c>
      <c r="O312" s="66">
        <f>K312</f>
        <v>0</v>
      </c>
    </row>
    <row r="313" spans="1:12" ht="12.75">
      <c r="A313" s="96"/>
      <c r="B313" s="96"/>
      <c r="C313" s="105"/>
      <c r="D313" s="106"/>
      <c r="E313" s="96"/>
      <c r="G313" s="105"/>
      <c r="H313" s="106"/>
      <c r="I313" s="96"/>
      <c r="K313" s="64"/>
      <c r="L313" s="65"/>
    </row>
    <row r="314" spans="1:14" ht="12.75">
      <c r="A314" s="96" t="s">
        <v>60</v>
      </c>
      <c r="B314" s="96"/>
      <c r="C314" s="105">
        <v>50200</v>
      </c>
      <c r="D314" s="106">
        <v>5.39</v>
      </c>
      <c r="E314" s="137">
        <f>D314*C314</f>
        <v>270578</v>
      </c>
      <c r="G314" s="105">
        <f>C314</f>
        <v>50200</v>
      </c>
      <c r="H314" s="140">
        <v>7.29</v>
      </c>
      <c r="I314" s="137">
        <f>G314*H314</f>
        <v>365958</v>
      </c>
      <c r="K314" s="64">
        <f t="shared" si="20"/>
        <v>95380</v>
      </c>
      <c r="L314" s="65">
        <f t="shared" si="21"/>
        <v>0.3525046382189239</v>
      </c>
      <c r="N314" s="66">
        <f>K314</f>
        <v>95380</v>
      </c>
    </row>
    <row r="315" spans="1:14" ht="12.75">
      <c r="A315" s="96" t="s">
        <v>26</v>
      </c>
      <c r="B315" s="96"/>
      <c r="C315" s="105">
        <v>12279.648</v>
      </c>
      <c r="D315" s="106">
        <v>7.82</v>
      </c>
      <c r="E315" s="137">
        <f>D315*C315</f>
        <v>96026.84736</v>
      </c>
      <c r="G315" s="105">
        <f>C315</f>
        <v>12279.648</v>
      </c>
      <c r="H315" s="140">
        <v>9.72</v>
      </c>
      <c r="I315" s="137">
        <f>G315*H315</f>
        <v>119358.17856</v>
      </c>
      <c r="K315" s="64">
        <f t="shared" si="20"/>
        <v>23331.3312</v>
      </c>
      <c r="L315" s="65">
        <f t="shared" si="21"/>
        <v>0.24296675191815859</v>
      </c>
      <c r="N315" s="66">
        <f>K315</f>
        <v>23331.3312</v>
      </c>
    </row>
    <row r="316" spans="3:12" ht="12.75">
      <c r="C316" s="105"/>
      <c r="D316" s="108"/>
      <c r="E316" s="105"/>
      <c r="G316" s="105"/>
      <c r="H316" s="128"/>
      <c r="I316" s="105"/>
      <c r="K316" s="64"/>
      <c r="L316" s="65"/>
    </row>
    <row r="317" spans="1:12" ht="12.75">
      <c r="A317" s="96" t="s">
        <v>20</v>
      </c>
      <c r="B317" s="96"/>
      <c r="C317" s="105">
        <v>27563700</v>
      </c>
      <c r="D317" s="108">
        <v>0.03754</v>
      </c>
      <c r="E317" s="105">
        <f>C317*D317</f>
        <v>1034741.298</v>
      </c>
      <c r="G317" s="105">
        <f>C317</f>
        <v>27563700</v>
      </c>
      <c r="H317" s="128">
        <f>D317</f>
        <v>0.03754</v>
      </c>
      <c r="I317" s="105">
        <f>G317*H317</f>
        <v>1034741.298</v>
      </c>
      <c r="K317" s="64">
        <f t="shared" si="20"/>
        <v>0</v>
      </c>
      <c r="L317" s="65">
        <f t="shared" si="21"/>
        <v>0</v>
      </c>
    </row>
    <row r="318" spans="1:12" ht="12.75">
      <c r="A318" s="96"/>
      <c r="B318" s="96"/>
      <c r="C318" s="105"/>
      <c r="D318" s="96"/>
      <c r="E318" s="96"/>
      <c r="G318" s="105"/>
      <c r="H318" s="96"/>
      <c r="I318" s="96"/>
      <c r="K318" s="64"/>
      <c r="L318" s="65"/>
    </row>
    <row r="319" spans="1:12" ht="12.75">
      <c r="A319" s="96" t="s">
        <v>23</v>
      </c>
      <c r="B319" s="96"/>
      <c r="C319" s="105"/>
      <c r="D319" s="96"/>
      <c r="E319" s="138">
        <f>SUM(E312:E317)</f>
        <v>1443586.14536</v>
      </c>
      <c r="G319" s="105"/>
      <c r="H319" s="96"/>
      <c r="I319" s="138">
        <f>SUM(I312:I317)</f>
        <v>1562297.4765599999</v>
      </c>
      <c r="K319" s="64"/>
      <c r="L319" s="65"/>
    </row>
    <row r="320" spans="1:12" ht="12.75">
      <c r="A320" s="121"/>
      <c r="B320" s="121"/>
      <c r="C320" s="105"/>
      <c r="D320" s="108"/>
      <c r="E320" s="96"/>
      <c r="G320" s="105"/>
      <c r="H320" s="108"/>
      <c r="I320" s="96"/>
      <c r="K320" s="64"/>
      <c r="L320" s="65"/>
    </row>
    <row r="321" spans="1:12" ht="12.75">
      <c r="A321" s="96" t="s">
        <v>12</v>
      </c>
      <c r="B321" s="96"/>
      <c r="C321" s="105"/>
      <c r="D321" s="108"/>
      <c r="E321" s="105">
        <v>226515.97</v>
      </c>
      <c r="G321" s="105"/>
      <c r="H321" s="108"/>
      <c r="I321" s="105">
        <f>E321</f>
        <v>226515.97</v>
      </c>
      <c r="K321" s="64">
        <f t="shared" si="20"/>
        <v>0</v>
      </c>
      <c r="L321" s="65">
        <f t="shared" si="21"/>
        <v>0</v>
      </c>
    </row>
    <row r="322" spans="1:12" ht="12.75">
      <c r="A322" s="96" t="s">
        <v>13</v>
      </c>
      <c r="B322" s="96"/>
      <c r="C322" s="105"/>
      <c r="D322" s="108"/>
      <c r="E322" s="113">
        <v>107763.23</v>
      </c>
      <c r="G322" s="105"/>
      <c r="H322" s="108"/>
      <c r="I322" s="114">
        <f>E322</f>
        <v>107763.23</v>
      </c>
      <c r="K322" s="64">
        <f t="shared" si="20"/>
        <v>0</v>
      </c>
      <c r="L322" s="65">
        <f t="shared" si="21"/>
        <v>0</v>
      </c>
    </row>
    <row r="323" spans="1:12" ht="12.75">
      <c r="A323" s="96"/>
      <c r="B323" s="96"/>
      <c r="C323" s="105"/>
      <c r="D323" s="96"/>
      <c r="E323" s="96"/>
      <c r="G323" s="105"/>
      <c r="H323" s="96"/>
      <c r="I323" s="96"/>
      <c r="K323" s="64"/>
      <c r="L323" s="65"/>
    </row>
    <row r="324" spans="1:12" ht="13.5" thickBot="1">
      <c r="A324" s="96" t="s">
        <v>27</v>
      </c>
      <c r="B324" s="96"/>
      <c r="C324" s="105"/>
      <c r="D324" s="96"/>
      <c r="E324" s="115">
        <f>SUM(E319:E322)</f>
        <v>1777865.34536</v>
      </c>
      <c r="G324" s="105"/>
      <c r="H324" s="96"/>
      <c r="I324" s="115">
        <f>SUM(I319:I322)</f>
        <v>1896576.6765599998</v>
      </c>
      <c r="K324" s="64">
        <f t="shared" si="20"/>
        <v>118711.3311999999</v>
      </c>
      <c r="L324" s="65">
        <f t="shared" si="21"/>
        <v>0.06677183483542284</v>
      </c>
    </row>
    <row r="325" spans="1:12" ht="13.5" thickTop="1">
      <c r="A325" s="96"/>
      <c r="B325" s="96"/>
      <c r="C325" s="96"/>
      <c r="D325" s="96"/>
      <c r="E325" s="96"/>
      <c r="K325" s="64"/>
      <c r="L325" s="65"/>
    </row>
    <row r="326" spans="1:12" ht="12.75">
      <c r="A326" s="96" t="s">
        <v>15</v>
      </c>
      <c r="B326" s="96"/>
      <c r="C326" s="105"/>
      <c r="D326" s="105"/>
      <c r="E326" s="124">
        <f>E324/C312</f>
        <v>40406.030576363635</v>
      </c>
      <c r="F326" s="68"/>
      <c r="G326" s="68"/>
      <c r="H326" s="68"/>
      <c r="I326" s="124">
        <f>I324/G312</f>
        <v>43104.01537636363</v>
      </c>
      <c r="K326" s="79">
        <f t="shared" si="20"/>
        <v>2697.9847999999984</v>
      </c>
      <c r="L326" s="65">
        <f t="shared" si="21"/>
        <v>0.06677183483542286</v>
      </c>
    </row>
    <row r="328" ht="12.75" hidden="1"/>
    <row r="329" spans="2:12" ht="12.75" hidden="1">
      <c r="B329" s="38"/>
      <c r="C329" s="38"/>
      <c r="D329" s="38"/>
      <c r="E329" s="38"/>
      <c r="F329" s="38"/>
      <c r="G329" s="38" t="str">
        <f>G298</f>
        <v>Jackson Energy Cooperative Corporation</v>
      </c>
      <c r="H329" s="38"/>
      <c r="I329" s="38"/>
      <c r="J329" s="38"/>
      <c r="K329" s="38"/>
      <c r="L329" s="38"/>
    </row>
    <row r="330" spans="2:12" ht="12.75" hidden="1">
      <c r="B330" s="38"/>
      <c r="C330" s="38"/>
      <c r="D330" s="38"/>
      <c r="E330" s="38"/>
      <c r="F330" s="38"/>
      <c r="G330" s="38" t="str">
        <f>G299</f>
        <v>Billing Analysis</v>
      </c>
      <c r="H330" s="38"/>
      <c r="I330" s="38"/>
      <c r="J330" s="38"/>
      <c r="K330" s="38"/>
      <c r="L330" s="38"/>
    </row>
    <row r="331" spans="2:12" ht="12.75" hidden="1">
      <c r="B331" s="38"/>
      <c r="C331" s="38"/>
      <c r="D331" s="38"/>
      <c r="E331" s="38"/>
      <c r="F331" s="38"/>
      <c r="G331" s="38" t="str">
        <f>G300</f>
        <v>for the 12 months ended September 30, 2006</v>
      </c>
      <c r="H331" s="38"/>
      <c r="I331" s="38"/>
      <c r="J331" s="38"/>
      <c r="K331" s="38"/>
      <c r="L331" s="38"/>
    </row>
    <row r="333" spans="2:12" ht="12.75">
      <c r="B333" s="90"/>
      <c r="C333" s="90"/>
      <c r="D333" s="90"/>
      <c r="E333" s="90"/>
      <c r="F333" s="90"/>
      <c r="G333" s="90" t="s">
        <v>61</v>
      </c>
      <c r="H333" s="90"/>
      <c r="I333" s="90"/>
      <c r="J333" s="90"/>
      <c r="K333" s="90"/>
      <c r="L333" s="90"/>
    </row>
    <row r="334" spans="2:12" ht="12.75">
      <c r="B334" s="90"/>
      <c r="C334" s="90"/>
      <c r="D334" s="90"/>
      <c r="E334" s="90"/>
      <c r="F334" s="90"/>
      <c r="G334" s="90" t="s">
        <v>62</v>
      </c>
      <c r="H334" s="90"/>
      <c r="I334" s="90"/>
      <c r="J334" s="90"/>
      <c r="K334" s="90"/>
      <c r="L334" s="90"/>
    </row>
    <row r="335" spans="2:12" ht="12.75">
      <c r="B335" s="90"/>
      <c r="C335" s="90"/>
      <c r="D335" s="90"/>
      <c r="E335" s="90"/>
      <c r="F335" s="90"/>
      <c r="G335" s="90" t="s">
        <v>63</v>
      </c>
      <c r="H335" s="90"/>
      <c r="I335" s="90"/>
      <c r="J335" s="90"/>
      <c r="K335" s="90"/>
      <c r="L335" s="90"/>
    </row>
    <row r="336" spans="1:5" ht="12.75">
      <c r="A336" s="91"/>
      <c r="B336" s="91"/>
      <c r="C336" s="91"/>
      <c r="D336" s="91"/>
      <c r="E336" s="91"/>
    </row>
    <row r="337" spans="3:16" ht="12.75">
      <c r="C337" s="94" t="s">
        <v>0</v>
      </c>
      <c r="D337" s="92"/>
      <c r="E337" s="93"/>
      <c r="G337" s="94" t="s">
        <v>1</v>
      </c>
      <c r="H337" s="92"/>
      <c r="I337" s="93"/>
      <c r="K337" s="29" t="s">
        <v>2</v>
      </c>
      <c r="L337" s="95" t="s">
        <v>3</v>
      </c>
      <c r="N337" s="29" t="s">
        <v>60</v>
      </c>
      <c r="O337" s="30" t="s">
        <v>89</v>
      </c>
      <c r="P337" s="30" t="s">
        <v>90</v>
      </c>
    </row>
    <row r="338" spans="1:9" ht="12.75">
      <c r="A338" s="96"/>
      <c r="B338" s="96"/>
      <c r="C338" s="130"/>
      <c r="D338" s="131"/>
      <c r="E338" s="132"/>
      <c r="G338" s="130"/>
      <c r="H338" s="131"/>
      <c r="I338" s="132"/>
    </row>
    <row r="339" spans="1:9" ht="12.75">
      <c r="A339" s="96"/>
      <c r="B339" s="96"/>
      <c r="C339" s="100" t="s">
        <v>4</v>
      </c>
      <c r="D339" s="101" t="s">
        <v>5</v>
      </c>
      <c r="E339" s="101" t="s">
        <v>6</v>
      </c>
      <c r="G339" s="100" t="s">
        <v>4</v>
      </c>
      <c r="H339" s="101"/>
      <c r="I339" s="101" t="s">
        <v>6</v>
      </c>
    </row>
    <row r="340" spans="1:9" ht="12.75">
      <c r="A340" s="102"/>
      <c r="B340" s="102"/>
      <c r="C340" s="103" t="s">
        <v>7</v>
      </c>
      <c r="D340" s="104" t="s">
        <v>8</v>
      </c>
      <c r="E340" s="101" t="s">
        <v>9</v>
      </c>
      <c r="G340" s="103" t="s">
        <v>7</v>
      </c>
      <c r="H340" s="104" t="s">
        <v>8</v>
      </c>
      <c r="I340" s="101" t="s">
        <v>9</v>
      </c>
    </row>
    <row r="342" spans="1:9" ht="12.75">
      <c r="A342" s="96"/>
      <c r="B342" s="96"/>
      <c r="C342" s="105"/>
      <c r="D342" s="96"/>
      <c r="E342" s="96"/>
      <c r="G342" s="105"/>
      <c r="H342" s="96"/>
      <c r="I342" s="96"/>
    </row>
    <row r="343" spans="1:12" ht="12.75">
      <c r="A343" s="96" t="s">
        <v>17</v>
      </c>
      <c r="B343" s="96"/>
      <c r="C343" s="105">
        <v>1847</v>
      </c>
      <c r="D343" s="106">
        <v>9.75</v>
      </c>
      <c r="E343" s="107">
        <f>C343*D343</f>
        <v>18008.25</v>
      </c>
      <c r="G343" s="105">
        <f>C343</f>
        <v>1847</v>
      </c>
      <c r="H343" s="106">
        <f>D343</f>
        <v>9.75</v>
      </c>
      <c r="I343" s="107">
        <f>H343*G343</f>
        <v>18008.25</v>
      </c>
      <c r="K343" s="64">
        <f aca="true" t="shared" si="22" ref="K343:K354">I343-E343</f>
        <v>0</v>
      </c>
      <c r="L343" s="65">
        <f aca="true" t="shared" si="23" ref="L343:L354">K343/E343</f>
        <v>0</v>
      </c>
    </row>
    <row r="344" spans="1:12" ht="12.75">
      <c r="A344" s="96"/>
      <c r="B344" s="96"/>
      <c r="C344" s="105"/>
      <c r="D344" s="106"/>
      <c r="E344" s="96"/>
      <c r="G344" s="105"/>
      <c r="H344" s="106"/>
      <c r="I344" s="96"/>
      <c r="K344" s="64"/>
      <c r="L344" s="65"/>
    </row>
    <row r="345" spans="1:16" ht="12.75">
      <c r="A345" s="96" t="s">
        <v>20</v>
      </c>
      <c r="B345" s="105">
        <f>C345</f>
        <v>4636550</v>
      </c>
      <c r="C345" s="105">
        <v>4636550</v>
      </c>
      <c r="D345" s="108">
        <v>0.07269</v>
      </c>
      <c r="E345" s="105">
        <f>C345*D345</f>
        <v>337030.81950000004</v>
      </c>
      <c r="G345" s="105">
        <f>C345</f>
        <v>4636550</v>
      </c>
      <c r="H345" s="110">
        <f>D345+Q418</f>
        <v>0.0766529203967966</v>
      </c>
      <c r="I345" s="105">
        <f>G345*H345</f>
        <v>355405.09806576726</v>
      </c>
      <c r="K345" s="64">
        <f t="shared" si="22"/>
        <v>18374.27856576722</v>
      </c>
      <c r="L345" s="65">
        <f t="shared" si="23"/>
        <v>0.05451809598014291</v>
      </c>
      <c r="P345" s="66">
        <f>K345</f>
        <v>18374.27856576722</v>
      </c>
    </row>
    <row r="346" spans="1:12" ht="12.75">
      <c r="A346" s="96"/>
      <c r="B346" s="96"/>
      <c r="C346" s="105"/>
      <c r="D346" s="96"/>
      <c r="E346" s="96"/>
      <c r="G346" s="105"/>
      <c r="H346" s="96"/>
      <c r="I346" s="96"/>
      <c r="K346" s="64"/>
      <c r="L346" s="65"/>
    </row>
    <row r="347" spans="1:12" ht="12.75">
      <c r="A347" s="96" t="s">
        <v>23</v>
      </c>
      <c r="B347" s="96"/>
      <c r="C347" s="105"/>
      <c r="D347" s="96"/>
      <c r="E347" s="138">
        <f>SUM(E343:E345)</f>
        <v>355039.06950000004</v>
      </c>
      <c r="G347" s="105"/>
      <c r="H347" s="96"/>
      <c r="I347" s="139"/>
      <c r="K347" s="69">
        <f t="shared" si="22"/>
        <v>-355039.06950000004</v>
      </c>
      <c r="L347" s="70">
        <f t="shared" si="23"/>
        <v>-1</v>
      </c>
    </row>
    <row r="348" spans="1:12" ht="12.75">
      <c r="A348" s="121"/>
      <c r="B348" s="121"/>
      <c r="C348" s="105"/>
      <c r="D348" s="108"/>
      <c r="E348" s="96"/>
      <c r="G348" s="105"/>
      <c r="H348" s="108"/>
      <c r="I348" s="96"/>
      <c r="K348" s="64"/>
      <c r="L348" s="65"/>
    </row>
    <row r="349" spans="1:12" ht="12.75">
      <c r="A349" s="96" t="s">
        <v>12</v>
      </c>
      <c r="B349" s="96"/>
      <c r="C349" s="105"/>
      <c r="D349" s="108"/>
      <c r="E349" s="105">
        <v>39108.28</v>
      </c>
      <c r="G349" s="105"/>
      <c r="H349" s="108"/>
      <c r="I349" s="105">
        <f>E349</f>
        <v>39108.28</v>
      </c>
      <c r="K349" s="64">
        <f t="shared" si="22"/>
        <v>0</v>
      </c>
      <c r="L349" s="65">
        <f t="shared" si="23"/>
        <v>0</v>
      </c>
    </row>
    <row r="350" spans="1:12" ht="12.75">
      <c r="A350" s="96" t="s">
        <v>13</v>
      </c>
      <c r="B350" s="96"/>
      <c r="C350" s="105"/>
      <c r="D350" s="108"/>
      <c r="E350" s="113">
        <v>23661.39</v>
      </c>
      <c r="G350" s="105"/>
      <c r="H350" s="108"/>
      <c r="I350" s="114">
        <f>E350</f>
        <v>23661.39</v>
      </c>
      <c r="K350" s="71">
        <f t="shared" si="22"/>
        <v>0</v>
      </c>
      <c r="L350" s="72">
        <f t="shared" si="23"/>
        <v>0</v>
      </c>
    </row>
    <row r="351" spans="1:12" ht="12.75">
      <c r="A351" s="96"/>
      <c r="B351" s="96"/>
      <c r="C351" s="105"/>
      <c r="D351" s="96"/>
      <c r="E351" s="96"/>
      <c r="G351" s="105"/>
      <c r="H351" s="96"/>
      <c r="I351" s="96"/>
      <c r="K351" s="64"/>
      <c r="L351" s="65"/>
    </row>
    <row r="352" spans="1:12" ht="13.5" thickBot="1">
      <c r="A352" s="96" t="s">
        <v>27</v>
      </c>
      <c r="B352" s="96"/>
      <c r="C352" s="105"/>
      <c r="D352" s="96"/>
      <c r="E352" s="115">
        <f>SUM(E347:E350)</f>
        <v>417808.7395</v>
      </c>
      <c r="G352" s="105"/>
      <c r="H352" s="96"/>
      <c r="I352" s="115">
        <f>SUM(I343:I350)</f>
        <v>436183.01806576725</v>
      </c>
      <c r="K352" s="73">
        <f t="shared" si="22"/>
        <v>18374.27856576722</v>
      </c>
      <c r="L352" s="74">
        <f t="shared" si="23"/>
        <v>0.043977726717148335</v>
      </c>
    </row>
    <row r="353" spans="1:12" ht="13.5" thickTop="1">
      <c r="A353" s="96"/>
      <c r="B353" s="96"/>
      <c r="C353" s="96"/>
      <c r="D353" s="96"/>
      <c r="E353" s="96"/>
      <c r="K353" s="64"/>
      <c r="L353" s="65"/>
    </row>
    <row r="354" spans="1:12" ht="12.75">
      <c r="A354" s="96" t="s">
        <v>15</v>
      </c>
      <c r="B354" s="96"/>
      <c r="C354" s="105"/>
      <c r="D354" s="105"/>
      <c r="E354" s="124">
        <f>E352/C343</f>
        <v>226.2093879263671</v>
      </c>
      <c r="F354" s="68"/>
      <c r="G354" s="68"/>
      <c r="H354" s="68"/>
      <c r="I354" s="124">
        <f>I352/G343</f>
        <v>236.15756256944627</v>
      </c>
      <c r="K354" s="79">
        <f t="shared" si="22"/>
        <v>9.94817464307917</v>
      </c>
      <c r="L354" s="65">
        <f t="shared" si="23"/>
        <v>0.04397772671714835</v>
      </c>
    </row>
    <row r="355" ht="15.75">
      <c r="P355" s="142" t="s">
        <v>125</v>
      </c>
    </row>
    <row r="356" ht="15.75">
      <c r="P356" s="142" t="s">
        <v>127</v>
      </c>
    </row>
    <row r="357" ht="15.75">
      <c r="P357" s="142" t="s">
        <v>123</v>
      </c>
    </row>
    <row r="358" spans="2:12" ht="12.75">
      <c r="B358" s="38"/>
      <c r="C358" s="38"/>
      <c r="D358" s="38"/>
      <c r="E358" s="38"/>
      <c r="F358" s="38"/>
      <c r="G358" s="38" t="str">
        <f>G329</f>
        <v>Jackson Energy Cooperative Corporation</v>
      </c>
      <c r="H358" s="38"/>
      <c r="I358" s="38"/>
      <c r="J358" s="38"/>
      <c r="K358" s="38"/>
      <c r="L358" s="38"/>
    </row>
    <row r="359" spans="2:12" ht="12.75">
      <c r="B359" s="38"/>
      <c r="C359" s="38"/>
      <c r="D359" s="38"/>
      <c r="E359" s="38"/>
      <c r="F359" s="38"/>
      <c r="G359" s="38" t="str">
        <f>G330</f>
        <v>Billing Analysis</v>
      </c>
      <c r="H359" s="38"/>
      <c r="I359" s="38"/>
      <c r="J359" s="38"/>
      <c r="K359" s="38"/>
      <c r="L359" s="38"/>
    </row>
    <row r="360" spans="2:12" ht="12.75">
      <c r="B360" s="38"/>
      <c r="C360" s="38"/>
      <c r="D360" s="38"/>
      <c r="E360" s="38"/>
      <c r="F360" s="38"/>
      <c r="G360" s="38" t="str">
        <f>G331</f>
        <v>for the 12 months ended September 30, 2006</v>
      </c>
      <c r="H360" s="38"/>
      <c r="I360" s="38"/>
      <c r="J360" s="38"/>
      <c r="K360" s="38"/>
      <c r="L360" s="38"/>
    </row>
    <row r="362" spans="2:12" ht="12.75">
      <c r="B362" s="90"/>
      <c r="C362" s="90"/>
      <c r="D362" s="90"/>
      <c r="E362" s="90"/>
      <c r="F362" s="90"/>
      <c r="G362" s="90" t="s">
        <v>64</v>
      </c>
      <c r="H362" s="90"/>
      <c r="I362" s="90"/>
      <c r="J362" s="90"/>
      <c r="K362" s="90"/>
      <c r="L362" s="90"/>
    </row>
    <row r="363" spans="2:12" ht="12.75">
      <c r="B363" s="90"/>
      <c r="C363" s="90"/>
      <c r="D363" s="90"/>
      <c r="E363" s="90"/>
      <c r="F363" s="90"/>
      <c r="G363" s="90" t="s">
        <v>65</v>
      </c>
      <c r="H363" s="90"/>
      <c r="I363" s="90"/>
      <c r="J363" s="90"/>
      <c r="K363" s="90"/>
      <c r="L363" s="90"/>
    </row>
    <row r="364" spans="2:12" ht="12.75">
      <c r="B364" s="90"/>
      <c r="C364" s="90"/>
      <c r="D364" s="90"/>
      <c r="E364" s="90"/>
      <c r="F364" s="90"/>
      <c r="G364" s="90" t="s">
        <v>66</v>
      </c>
      <c r="H364" s="90"/>
      <c r="I364" s="90"/>
      <c r="J364" s="90"/>
      <c r="K364" s="90"/>
      <c r="L364" s="90"/>
    </row>
    <row r="365" spans="1:5" ht="12.75">
      <c r="A365" s="91"/>
      <c r="B365" s="91"/>
      <c r="C365" s="91"/>
      <c r="D365" s="91"/>
      <c r="E365" s="91"/>
    </row>
    <row r="366" spans="3:16" ht="12.75">
      <c r="C366" s="94" t="s">
        <v>0</v>
      </c>
      <c r="D366" s="92"/>
      <c r="E366" s="93"/>
      <c r="G366" s="94" t="s">
        <v>1</v>
      </c>
      <c r="H366" s="92"/>
      <c r="I366" s="93"/>
      <c r="K366" s="29" t="s">
        <v>2</v>
      </c>
      <c r="L366" s="95" t="s">
        <v>3</v>
      </c>
      <c r="N366" s="29" t="s">
        <v>60</v>
      </c>
      <c r="O366" s="30" t="s">
        <v>89</v>
      </c>
      <c r="P366" s="30" t="s">
        <v>90</v>
      </c>
    </row>
    <row r="367" spans="1:9" ht="12.75">
      <c r="A367" s="96"/>
      <c r="B367" s="96"/>
      <c r="C367" s="130"/>
      <c r="D367" s="131"/>
      <c r="E367" s="132"/>
      <c r="G367" s="130"/>
      <c r="H367" s="131"/>
      <c r="I367" s="132"/>
    </row>
    <row r="368" spans="1:9" ht="12.75">
      <c r="A368" s="96"/>
      <c r="B368" s="96"/>
      <c r="C368" s="100" t="s">
        <v>4</v>
      </c>
      <c r="D368" s="101" t="s">
        <v>5</v>
      </c>
      <c r="E368" s="101" t="s">
        <v>6</v>
      </c>
      <c r="G368" s="100" t="s">
        <v>4</v>
      </c>
      <c r="H368" s="101"/>
      <c r="I368" s="101" t="s">
        <v>6</v>
      </c>
    </row>
    <row r="369" spans="1:9" ht="12.75">
      <c r="A369" s="102"/>
      <c r="B369" s="102"/>
      <c r="C369" s="103" t="s">
        <v>7</v>
      </c>
      <c r="D369" s="104" t="s">
        <v>8</v>
      </c>
      <c r="E369" s="101" t="s">
        <v>9</v>
      </c>
      <c r="G369" s="103" t="s">
        <v>7</v>
      </c>
      <c r="H369" s="104" t="s">
        <v>8</v>
      </c>
      <c r="I369" s="101" t="s">
        <v>9</v>
      </c>
    </row>
    <row r="371" spans="1:9" ht="12.75">
      <c r="A371" s="96"/>
      <c r="B371" s="96"/>
      <c r="C371" s="105"/>
      <c r="D371" s="96"/>
      <c r="E371" s="96"/>
      <c r="G371" s="105"/>
      <c r="H371" s="96"/>
      <c r="I371" s="96"/>
    </row>
    <row r="372" spans="1:12" ht="12.75">
      <c r="A372" s="96" t="s">
        <v>17</v>
      </c>
      <c r="B372" s="96"/>
      <c r="C372" s="105">
        <v>232</v>
      </c>
      <c r="D372" s="106">
        <v>40</v>
      </c>
      <c r="E372" s="107">
        <f>C372*D372</f>
        <v>9280</v>
      </c>
      <c r="G372" s="105">
        <f>C372</f>
        <v>232</v>
      </c>
      <c r="H372" s="106">
        <f>D372</f>
        <v>40</v>
      </c>
      <c r="I372" s="107">
        <f>H372*G372</f>
        <v>9280</v>
      </c>
      <c r="K372" s="64">
        <f aca="true" t="shared" si="24" ref="K372:K383">I372-E372</f>
        <v>0</v>
      </c>
      <c r="L372" s="65">
        <f aca="true" t="shared" si="25" ref="L372:L383">K372/E372</f>
        <v>0</v>
      </c>
    </row>
    <row r="373" spans="1:12" ht="12.75">
      <c r="A373" s="96"/>
      <c r="B373" s="96"/>
      <c r="C373" s="105"/>
      <c r="D373" s="106"/>
      <c r="E373" s="96"/>
      <c r="G373" s="105"/>
      <c r="H373" s="106"/>
      <c r="I373" s="96"/>
      <c r="K373" s="64"/>
      <c r="L373" s="65"/>
    </row>
    <row r="374" spans="1:16" ht="12.75">
      <c r="A374" s="96" t="s">
        <v>20</v>
      </c>
      <c r="B374" s="105">
        <f>C374</f>
        <v>8018143</v>
      </c>
      <c r="C374" s="105">
        <v>8018143</v>
      </c>
      <c r="D374" s="108">
        <v>0.05939</v>
      </c>
      <c r="E374" s="105">
        <f>C374*D374</f>
        <v>476197.51277</v>
      </c>
      <c r="G374" s="105">
        <f>C374</f>
        <v>8018143</v>
      </c>
      <c r="H374" s="110">
        <f>D374+Q418</f>
        <v>0.06335292039679659</v>
      </c>
      <c r="I374" s="105">
        <f>G374*H374</f>
        <v>507972.77520913177</v>
      </c>
      <c r="K374" s="64">
        <f t="shared" si="24"/>
        <v>31775.262439131795</v>
      </c>
      <c r="L374" s="65">
        <f t="shared" si="25"/>
        <v>0.06672706510854672</v>
      </c>
      <c r="P374" s="66">
        <f>K374</f>
        <v>31775.262439131795</v>
      </c>
    </row>
    <row r="375" spans="1:12" ht="12.75">
      <c r="A375" s="96"/>
      <c r="B375" s="96"/>
      <c r="C375" s="105"/>
      <c r="D375" s="96"/>
      <c r="E375" s="96"/>
      <c r="G375" s="105"/>
      <c r="H375" s="96"/>
      <c r="I375" s="96"/>
      <c r="K375" s="64"/>
      <c r="L375" s="65"/>
    </row>
    <row r="376" spans="1:12" ht="12.75">
      <c r="A376" s="96" t="s">
        <v>23</v>
      </c>
      <c r="B376" s="96"/>
      <c r="C376" s="105"/>
      <c r="D376" s="96"/>
      <c r="E376" s="138">
        <f>SUM(E372:E374)</f>
        <v>485477.51277</v>
      </c>
      <c r="G376" s="105"/>
      <c r="H376" s="96"/>
      <c r="I376" s="139"/>
      <c r="K376" s="69">
        <f t="shared" si="24"/>
        <v>-485477.51277</v>
      </c>
      <c r="L376" s="70">
        <f t="shared" si="25"/>
        <v>-1</v>
      </c>
    </row>
    <row r="377" spans="1:12" ht="12.75">
      <c r="A377" s="121"/>
      <c r="B377" s="121"/>
      <c r="C377" s="105"/>
      <c r="D377" s="108"/>
      <c r="E377" s="96"/>
      <c r="G377" s="105"/>
      <c r="H377" s="108"/>
      <c r="I377" s="96"/>
      <c r="K377" s="64"/>
      <c r="L377" s="65"/>
    </row>
    <row r="378" spans="1:12" ht="12.75">
      <c r="A378" s="96" t="s">
        <v>12</v>
      </c>
      <c r="B378" s="96"/>
      <c r="C378" s="105"/>
      <c r="D378" s="108"/>
      <c r="E378" s="105">
        <v>65796.47</v>
      </c>
      <c r="G378" s="105"/>
      <c r="H378" s="108"/>
      <c r="I378" s="105">
        <f>E378</f>
        <v>65796.47</v>
      </c>
      <c r="K378" s="64">
        <f t="shared" si="24"/>
        <v>0</v>
      </c>
      <c r="L378" s="65">
        <f t="shared" si="25"/>
        <v>0</v>
      </c>
    </row>
    <row r="379" spans="1:12" ht="12.75">
      <c r="A379" s="96" t="s">
        <v>13</v>
      </c>
      <c r="B379" s="96"/>
      <c r="C379" s="105"/>
      <c r="D379" s="108"/>
      <c r="E379" s="113">
        <v>36546.56</v>
      </c>
      <c r="G379" s="105"/>
      <c r="H379" s="108"/>
      <c r="I379" s="114">
        <f>E379</f>
        <v>36546.56</v>
      </c>
      <c r="K379" s="71">
        <f t="shared" si="24"/>
        <v>0</v>
      </c>
      <c r="L379" s="72">
        <f t="shared" si="25"/>
        <v>0</v>
      </c>
    </row>
    <row r="380" spans="1:12" ht="12.75">
      <c r="A380" s="96"/>
      <c r="B380" s="96"/>
      <c r="C380" s="105"/>
      <c r="D380" s="96"/>
      <c r="E380" s="96"/>
      <c r="G380" s="105"/>
      <c r="H380" s="96"/>
      <c r="I380" s="96"/>
      <c r="K380" s="64"/>
      <c r="L380" s="65"/>
    </row>
    <row r="381" spans="1:12" ht="13.5" thickBot="1">
      <c r="A381" s="96" t="s">
        <v>27</v>
      </c>
      <c r="B381" s="96"/>
      <c r="C381" s="105"/>
      <c r="D381" s="96"/>
      <c r="E381" s="115">
        <f>SUM(E376:E379)</f>
        <v>587820.54277</v>
      </c>
      <c r="G381" s="105"/>
      <c r="H381" s="96"/>
      <c r="I381" s="115">
        <f>SUM(I372:I379)</f>
        <v>619595.8052091317</v>
      </c>
      <c r="K381" s="73">
        <f t="shared" si="24"/>
        <v>31775.262439131737</v>
      </c>
      <c r="L381" s="74">
        <f t="shared" si="25"/>
        <v>0.054056059846762844</v>
      </c>
    </row>
    <row r="382" spans="1:12" ht="13.5" thickTop="1">
      <c r="A382" s="96"/>
      <c r="B382" s="96"/>
      <c r="C382" s="96"/>
      <c r="D382" s="96"/>
      <c r="E382" s="96"/>
      <c r="K382" s="64"/>
      <c r="L382" s="65"/>
    </row>
    <row r="383" spans="1:12" ht="12.75">
      <c r="A383" s="96" t="s">
        <v>15</v>
      </c>
      <c r="B383" s="96"/>
      <c r="C383" s="105"/>
      <c r="D383" s="105"/>
      <c r="E383" s="124">
        <f>E381/C372</f>
        <v>2533.709236077586</v>
      </c>
      <c r="F383" s="68"/>
      <c r="G383" s="68"/>
      <c r="H383" s="68"/>
      <c r="I383" s="124">
        <f>I381/G372</f>
        <v>2670.671574177292</v>
      </c>
      <c r="K383" s="79">
        <f t="shared" si="24"/>
        <v>136.9623380997059</v>
      </c>
      <c r="L383" s="65">
        <f t="shared" si="25"/>
        <v>0.054056059846762906</v>
      </c>
    </row>
    <row r="386" spans="2:12" ht="12.75" hidden="1">
      <c r="B386" s="38"/>
      <c r="C386" s="38"/>
      <c r="D386" s="38"/>
      <c r="E386" s="38"/>
      <c r="F386" s="38"/>
      <c r="G386" s="38" t="str">
        <f>G358</f>
        <v>Jackson Energy Cooperative Corporation</v>
      </c>
      <c r="H386" s="38"/>
      <c r="I386" s="38"/>
      <c r="J386" s="38"/>
      <c r="K386" s="38"/>
      <c r="L386" s="38"/>
    </row>
    <row r="387" spans="2:12" ht="12.75" hidden="1">
      <c r="B387" s="38"/>
      <c r="C387" s="38"/>
      <c r="D387" s="38"/>
      <c r="E387" s="38"/>
      <c r="F387" s="38"/>
      <c r="G387" s="38" t="str">
        <f>G359</f>
        <v>Billing Analysis</v>
      </c>
      <c r="H387" s="38"/>
      <c r="I387" s="38"/>
      <c r="J387" s="38"/>
      <c r="K387" s="38"/>
      <c r="L387" s="38"/>
    </row>
    <row r="388" spans="2:12" ht="12.75" hidden="1">
      <c r="B388" s="38"/>
      <c r="C388" s="38"/>
      <c r="D388" s="38"/>
      <c r="E388" s="38"/>
      <c r="F388" s="38"/>
      <c r="G388" s="38" t="str">
        <f>G360</f>
        <v>for the 12 months ended September 30, 2006</v>
      </c>
      <c r="H388" s="38"/>
      <c r="I388" s="38"/>
      <c r="J388" s="38"/>
      <c r="K388" s="38"/>
      <c r="L388" s="38"/>
    </row>
    <row r="389" ht="12.75" hidden="1"/>
    <row r="390" spans="2:12" ht="12.75">
      <c r="B390" s="90"/>
      <c r="C390" s="90"/>
      <c r="D390" s="90"/>
      <c r="E390" s="90"/>
      <c r="F390" s="90"/>
      <c r="G390" s="90" t="s">
        <v>67</v>
      </c>
      <c r="H390" s="90"/>
      <c r="I390" s="90"/>
      <c r="J390" s="90"/>
      <c r="K390" s="90"/>
      <c r="L390" s="90"/>
    </row>
    <row r="391" spans="2:12" ht="12.75">
      <c r="B391" s="90"/>
      <c r="C391" s="90"/>
      <c r="D391" s="90"/>
      <c r="E391" s="90"/>
      <c r="F391" s="90"/>
      <c r="G391" s="90" t="s">
        <v>62</v>
      </c>
      <c r="H391" s="90"/>
      <c r="I391" s="90"/>
      <c r="J391" s="90"/>
      <c r="K391" s="90"/>
      <c r="L391" s="90"/>
    </row>
    <row r="392" spans="2:12" ht="12.75">
      <c r="B392" s="90"/>
      <c r="C392" s="90"/>
      <c r="D392" s="90"/>
      <c r="E392" s="90"/>
      <c r="F392" s="90"/>
      <c r="G392" s="90" t="s">
        <v>68</v>
      </c>
      <c r="H392" s="90"/>
      <c r="I392" s="90"/>
      <c r="J392" s="90"/>
      <c r="K392" s="90"/>
      <c r="L392" s="90"/>
    </row>
    <row r="393" spans="1:5" ht="12.75">
      <c r="A393" s="91"/>
      <c r="B393" s="91"/>
      <c r="C393" s="91"/>
      <c r="D393" s="91"/>
      <c r="E393" s="91"/>
    </row>
    <row r="394" spans="3:16" ht="12.75">
      <c r="C394" s="94" t="s">
        <v>0</v>
      </c>
      <c r="D394" s="92"/>
      <c r="E394" s="93"/>
      <c r="G394" s="94" t="s">
        <v>1</v>
      </c>
      <c r="H394" s="92"/>
      <c r="I394" s="93"/>
      <c r="K394" s="29" t="s">
        <v>2</v>
      </c>
      <c r="L394" s="95" t="s">
        <v>3</v>
      </c>
      <c r="N394" s="29" t="s">
        <v>60</v>
      </c>
      <c r="O394" s="30" t="s">
        <v>89</v>
      </c>
      <c r="P394" s="30" t="s">
        <v>90</v>
      </c>
    </row>
    <row r="395" spans="1:9" ht="12.75">
      <c r="A395" s="96"/>
      <c r="B395" s="96"/>
      <c r="C395" s="130"/>
      <c r="D395" s="131"/>
      <c r="E395" s="132"/>
      <c r="G395" s="130"/>
      <c r="H395" s="131"/>
      <c r="I395" s="132"/>
    </row>
    <row r="396" spans="1:9" ht="12.75">
      <c r="A396" s="96"/>
      <c r="B396" s="96"/>
      <c r="C396" s="100" t="s">
        <v>4</v>
      </c>
      <c r="D396" s="101" t="s">
        <v>5</v>
      </c>
      <c r="E396" s="101" t="s">
        <v>6</v>
      </c>
      <c r="G396" s="100" t="s">
        <v>4</v>
      </c>
      <c r="H396" s="101"/>
      <c r="I396" s="101" t="s">
        <v>6</v>
      </c>
    </row>
    <row r="397" spans="1:9" ht="12.75">
      <c r="A397" s="102"/>
      <c r="B397" s="102"/>
      <c r="C397" s="103" t="s">
        <v>7</v>
      </c>
      <c r="D397" s="104" t="s">
        <v>8</v>
      </c>
      <c r="E397" s="101" t="s">
        <v>9</v>
      </c>
      <c r="G397" s="103" t="s">
        <v>7</v>
      </c>
      <c r="H397" s="104" t="s">
        <v>8</v>
      </c>
      <c r="I397" s="101" t="s">
        <v>9</v>
      </c>
    </row>
    <row r="399" spans="1:9" ht="12.75">
      <c r="A399" s="96"/>
      <c r="B399" s="96"/>
      <c r="C399" s="105"/>
      <c r="D399" s="96"/>
      <c r="E399" s="96"/>
      <c r="G399" s="105"/>
      <c r="H399" s="96"/>
      <c r="I399" s="96"/>
    </row>
    <row r="400" spans="1:12" ht="12.75">
      <c r="A400" s="96" t="s">
        <v>17</v>
      </c>
      <c r="B400" s="96"/>
      <c r="C400" s="105">
        <v>6973</v>
      </c>
      <c r="D400" s="106">
        <v>9.65</v>
      </c>
      <c r="E400" s="107">
        <f>C400*D400</f>
        <v>67289.45</v>
      </c>
      <c r="G400" s="105">
        <f>C400</f>
        <v>6973</v>
      </c>
      <c r="H400" s="106">
        <f>D400</f>
        <v>9.65</v>
      </c>
      <c r="I400" s="107">
        <f>H400*G400</f>
        <v>67289.45</v>
      </c>
      <c r="K400" s="64">
        <f aca="true" t="shared" si="26" ref="K400:K411">I400-E400</f>
        <v>0</v>
      </c>
      <c r="L400" s="65">
        <f aca="true" t="shared" si="27" ref="L400:L411">K400/E400</f>
        <v>0</v>
      </c>
    </row>
    <row r="401" spans="1:12" ht="12.75">
      <c r="A401" s="96"/>
      <c r="B401" s="96"/>
      <c r="C401" s="105"/>
      <c r="D401" s="106"/>
      <c r="E401" s="96"/>
      <c r="G401" s="105"/>
      <c r="H401" s="106"/>
      <c r="I401" s="96"/>
      <c r="K401" s="64"/>
      <c r="L401" s="65"/>
    </row>
    <row r="402" spans="1:16" ht="12.75">
      <c r="A402" s="96" t="s">
        <v>20</v>
      </c>
      <c r="B402" s="105">
        <f>C402</f>
        <v>7361930</v>
      </c>
      <c r="C402" s="105">
        <v>7361930</v>
      </c>
      <c r="D402" s="108">
        <v>0.07234</v>
      </c>
      <c r="E402" s="105">
        <f>C402*D402</f>
        <v>532562.0162</v>
      </c>
      <c r="G402" s="105">
        <f>C402</f>
        <v>7361930</v>
      </c>
      <c r="H402" s="110">
        <f>D402+Q418</f>
        <v>0.07630292039679659</v>
      </c>
      <c r="I402" s="105">
        <f>G402*H402</f>
        <v>561736.7587567887</v>
      </c>
      <c r="K402" s="64">
        <f t="shared" si="26"/>
        <v>29174.742556788726</v>
      </c>
      <c r="L402" s="65">
        <f t="shared" si="27"/>
        <v>0.05478186890788763</v>
      </c>
      <c r="P402" s="66">
        <f>K402</f>
        <v>29174.742556788726</v>
      </c>
    </row>
    <row r="403" spans="1:12" ht="12.75">
      <c r="A403" s="96"/>
      <c r="B403" s="96"/>
      <c r="C403" s="105"/>
      <c r="D403" s="96"/>
      <c r="E403" s="96"/>
      <c r="G403" s="105"/>
      <c r="H403" s="96"/>
      <c r="I403" s="96"/>
      <c r="K403" s="64"/>
      <c r="L403" s="65"/>
    </row>
    <row r="404" spans="1:12" ht="12.75">
      <c r="A404" s="96" t="s">
        <v>23</v>
      </c>
      <c r="B404" s="96"/>
      <c r="C404" s="105"/>
      <c r="D404" s="96"/>
      <c r="E404" s="138">
        <f>SUM(E400:E402)</f>
        <v>599851.4661999999</v>
      </c>
      <c r="G404" s="105"/>
      <c r="H404" s="96"/>
      <c r="I404" s="139"/>
      <c r="K404" s="69">
        <f t="shared" si="26"/>
        <v>-599851.4661999999</v>
      </c>
      <c r="L404" s="70">
        <f t="shared" si="27"/>
        <v>-1</v>
      </c>
    </row>
    <row r="405" spans="1:12" ht="12.75">
      <c r="A405" s="121"/>
      <c r="B405" s="121"/>
      <c r="C405" s="105"/>
      <c r="D405" s="108"/>
      <c r="E405" s="96"/>
      <c r="G405" s="105"/>
      <c r="H405" s="108"/>
      <c r="I405" s="96"/>
      <c r="K405" s="64"/>
      <c r="L405" s="65"/>
    </row>
    <row r="406" spans="1:12" ht="12.75">
      <c r="A406" s="96" t="s">
        <v>12</v>
      </c>
      <c r="B406" s="96"/>
      <c r="C406" s="105"/>
      <c r="D406" s="108"/>
      <c r="E406" s="105">
        <v>67296.59</v>
      </c>
      <c r="G406" s="105"/>
      <c r="H406" s="108"/>
      <c r="I406" s="105">
        <f>E406</f>
        <v>67296.59</v>
      </c>
      <c r="K406" s="64">
        <f t="shared" si="26"/>
        <v>0</v>
      </c>
      <c r="L406" s="65">
        <f t="shared" si="27"/>
        <v>0</v>
      </c>
    </row>
    <row r="407" spans="1:12" ht="12.75">
      <c r="A407" s="96" t="s">
        <v>13</v>
      </c>
      <c r="B407" s="96"/>
      <c r="C407" s="105"/>
      <c r="D407" s="108"/>
      <c r="E407" s="113">
        <v>45779.54</v>
      </c>
      <c r="G407" s="105"/>
      <c r="H407" s="108"/>
      <c r="I407" s="114">
        <f>E407</f>
        <v>45779.54</v>
      </c>
      <c r="K407" s="71">
        <f t="shared" si="26"/>
        <v>0</v>
      </c>
      <c r="L407" s="72">
        <f t="shared" si="27"/>
        <v>0</v>
      </c>
    </row>
    <row r="408" spans="1:12" ht="12.75">
      <c r="A408" s="96"/>
      <c r="B408" s="96"/>
      <c r="C408" s="105"/>
      <c r="D408" s="96"/>
      <c r="E408" s="96"/>
      <c r="G408" s="105"/>
      <c r="H408" s="96"/>
      <c r="I408" s="96"/>
      <c r="K408" s="64"/>
      <c r="L408" s="65"/>
    </row>
    <row r="409" spans="1:12" ht="13.5" thickBot="1">
      <c r="A409" s="96" t="s">
        <v>27</v>
      </c>
      <c r="B409" s="96"/>
      <c r="C409" s="105"/>
      <c r="D409" s="96"/>
      <c r="E409" s="115">
        <f>SUM(E404:E407)</f>
        <v>712927.5961999999</v>
      </c>
      <c r="G409" s="105"/>
      <c r="H409" s="96"/>
      <c r="I409" s="115">
        <f>SUM(I400:I407)</f>
        <v>742102.3387567886</v>
      </c>
      <c r="K409" s="73">
        <f t="shared" si="26"/>
        <v>29174.742556788726</v>
      </c>
      <c r="L409" s="74">
        <f t="shared" si="27"/>
        <v>0.04092244810313703</v>
      </c>
    </row>
    <row r="410" spans="1:12" ht="13.5" thickTop="1">
      <c r="A410" s="96"/>
      <c r="B410" s="96"/>
      <c r="C410" s="96"/>
      <c r="D410" s="96"/>
      <c r="E410" s="96"/>
      <c r="K410" s="64"/>
      <c r="L410" s="65"/>
    </row>
    <row r="411" spans="1:18" ht="12.75">
      <c r="A411" s="96" t="s">
        <v>15</v>
      </c>
      <c r="B411" s="96"/>
      <c r="C411" s="105"/>
      <c r="D411" s="105"/>
      <c r="E411" s="124">
        <f>E409/C400</f>
        <v>102.24115821023948</v>
      </c>
      <c r="F411" s="68"/>
      <c r="G411" s="68"/>
      <c r="H411" s="68"/>
      <c r="I411" s="124">
        <f>I409/G400</f>
        <v>106.42511670110262</v>
      </c>
      <c r="K411" s="79">
        <f t="shared" si="26"/>
        <v>4.183958490863148</v>
      </c>
      <c r="L411" s="65">
        <f t="shared" si="27"/>
        <v>0.040922448103137034</v>
      </c>
      <c r="Q411" s="80">
        <v>3655565</v>
      </c>
      <c r="R411" s="63" t="s">
        <v>91</v>
      </c>
    </row>
    <row r="412" spans="1:17" ht="12.75">
      <c r="A412" s="96"/>
      <c r="B412" s="96"/>
      <c r="C412" s="105"/>
      <c r="D412" s="105"/>
      <c r="E412" s="124"/>
      <c r="F412" s="68"/>
      <c r="G412" s="68"/>
      <c r="H412" s="68"/>
      <c r="I412" s="124"/>
      <c r="K412" s="64"/>
      <c r="L412" s="65"/>
      <c r="Q412" s="64"/>
    </row>
    <row r="413" spans="1:17" ht="12.75">
      <c r="A413" s="96" t="s">
        <v>97</v>
      </c>
      <c r="B413" s="105">
        <f>'1b pg 7'!K32</f>
        <v>19455575</v>
      </c>
      <c r="C413" s="105"/>
      <c r="D413" s="105"/>
      <c r="E413" s="124"/>
      <c r="F413" s="68"/>
      <c r="G413" s="68"/>
      <c r="H413" s="68"/>
      <c r="I413" s="124"/>
      <c r="K413" s="64"/>
      <c r="L413" s="65"/>
      <c r="P413" s="64">
        <f>'1b pg 7'!P32</f>
        <v>77100.89499890548</v>
      </c>
      <c r="Q413" s="64"/>
    </row>
    <row r="414" spans="1:17" ht="12.75">
      <c r="A414" s="96"/>
      <c r="B414" s="141"/>
      <c r="C414" s="105"/>
      <c r="D414" s="105"/>
      <c r="E414" s="124"/>
      <c r="F414" s="68"/>
      <c r="G414" s="68"/>
      <c r="H414" s="68"/>
      <c r="I414" s="124"/>
      <c r="K414" s="64"/>
      <c r="L414" s="65"/>
      <c r="Q414" s="64"/>
    </row>
    <row r="415" spans="2:16" ht="12.75">
      <c r="B415" s="77">
        <f>SUM(B16:B413)</f>
        <v>847785523.15</v>
      </c>
      <c r="N415" s="78"/>
      <c r="O415" s="78"/>
      <c r="P415" s="78"/>
    </row>
    <row r="416" spans="14:18" ht="12.75">
      <c r="N416" s="64">
        <f>SUM(N18:N411)</f>
        <v>295858.45820000005</v>
      </c>
      <c r="Q416" s="66">
        <f>Q411-N416</f>
        <v>3359706.5418</v>
      </c>
      <c r="R416" s="63" t="s">
        <v>92</v>
      </c>
    </row>
    <row r="418" spans="17:18" ht="12.75">
      <c r="Q418" s="76">
        <f>Q416/B415</f>
        <v>0.003962920396796587</v>
      </c>
      <c r="R418" s="63" t="s">
        <v>93</v>
      </c>
    </row>
    <row r="419" ht="12.75">
      <c r="P419" s="64">
        <f>SUM(P18:P418)</f>
        <v>3359706.5390923964</v>
      </c>
    </row>
    <row r="422" ht="12.75">
      <c r="P422" s="66">
        <f>SUM(N416:P419)</f>
        <v>3655564.9972923966</v>
      </c>
    </row>
    <row r="424" spans="15:16" ht="12.75">
      <c r="O424" s="81">
        <f>P424/0.6</f>
        <v>0.004512672312557697</v>
      </c>
      <c r="P424" s="79">
        <f>Q411-P422</f>
        <v>0.0027076033875346184</v>
      </c>
    </row>
  </sheetData>
  <printOptions/>
  <pageMargins left="0.65" right="0.31" top="0.55" bottom="0.38" header="0.22" footer="0.18"/>
  <pageSetup fitToHeight="0" fitToWidth="1" horizontalDpi="600" verticalDpi="600" orientation="portrait" scale="48" r:id="rId1"/>
  <headerFooter alignWithMargins="0">
    <oddHeader>&amp;R&amp;"Times New Roman,Regular"&amp;12
</oddHeader>
    <oddFooter>&amp;C&amp;P of &amp;N&amp;R&amp;A, &amp;F</oddFooter>
  </headerFooter>
  <rowBreaks count="4" manualBreakCount="4">
    <brk id="86" max="255" man="1"/>
    <brk id="174" max="255" man="1"/>
    <brk id="264" max="255" man="1"/>
    <brk id="3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view="pageBreakPreview" zoomScale="60" zoomScaleNormal="75" workbookViewId="0" topLeftCell="A6">
      <selection activeCell="T58" sqref="T58"/>
    </sheetView>
  </sheetViews>
  <sheetFormatPr defaultColWidth="9.140625" defaultRowHeight="12.75"/>
  <cols>
    <col min="1" max="1" width="9.28125" style="31" bestFit="1" customWidth="1"/>
    <col min="2" max="2" width="54.57421875" style="50" customWidth="1"/>
    <col min="3" max="3" width="8.28125" style="0" hidden="1" customWidth="1"/>
    <col min="4" max="4" width="14.00390625" style="0" bestFit="1" customWidth="1"/>
    <col min="5" max="5" width="13.7109375" style="36" customWidth="1"/>
    <col min="6" max="6" width="11.28125" style="0" bestFit="1" customWidth="1"/>
    <col min="7" max="7" width="14.28125" style="0" bestFit="1" customWidth="1"/>
    <col min="8" max="8" width="14.00390625" style="0" hidden="1" customWidth="1"/>
    <col min="10" max="10" width="14.00390625" style="0" bestFit="1" customWidth="1"/>
    <col min="11" max="11" width="13.7109375" style="0" customWidth="1"/>
    <col min="12" max="12" width="13.57421875" style="0" customWidth="1"/>
    <col min="13" max="13" width="15.140625" style="0" bestFit="1" customWidth="1"/>
    <col min="14" max="14" width="9.28125" style="0" hidden="1" customWidth="1"/>
    <col min="16" max="16" width="12.28125" style="0" bestFit="1" customWidth="1"/>
    <col min="17" max="17" width="11.7109375" style="0" bestFit="1" customWidth="1"/>
    <col min="18" max="18" width="9.28125" style="0" bestFit="1" customWidth="1"/>
    <col min="19" max="20" width="4.140625" style="0" customWidth="1"/>
    <col min="21" max="21" width="5.421875" style="0" bestFit="1" customWidth="1"/>
  </cols>
  <sheetData>
    <row r="2" spans="2:17" ht="15">
      <c r="B2" s="146" t="str">
        <f>'1b pgs 2-6'!G4</f>
        <v>Jackson Energy Cooperative Corporation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2:17" ht="14.25">
      <c r="B3" s="147" t="str">
        <f>'1b pgs 2-6'!G5</f>
        <v>Billing Analysis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2:17" ht="14.25">
      <c r="B4" s="147" t="str">
        <f>'1b pgs 2-6'!G6</f>
        <v>for the 12 months ended September 30, 2006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2:8" ht="14.25">
      <c r="B5" s="47"/>
      <c r="C5" s="1"/>
      <c r="D5" s="1"/>
      <c r="E5" s="24"/>
      <c r="F5" s="1"/>
      <c r="G5" s="1"/>
      <c r="H5" s="1"/>
    </row>
    <row r="6" spans="2:17" ht="14.25">
      <c r="B6" s="147" t="s">
        <v>69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2:17" ht="14.25">
      <c r="B7" s="147" t="s">
        <v>21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2:17" ht="14.25"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2:8" ht="14.25">
      <c r="B9" s="47"/>
      <c r="C9" s="1"/>
      <c r="D9" s="1"/>
      <c r="E9" s="24"/>
      <c r="F9" s="1"/>
      <c r="G9" s="1"/>
      <c r="H9" s="1"/>
    </row>
    <row r="10" spans="2:17" ht="14.25">
      <c r="B10" s="47"/>
      <c r="C10" s="1"/>
      <c r="D10" s="148" t="s">
        <v>0</v>
      </c>
      <c r="E10" s="149"/>
      <c r="F10" s="149"/>
      <c r="G10" s="150"/>
      <c r="H10" s="32"/>
      <c r="J10" s="148" t="s">
        <v>1</v>
      </c>
      <c r="K10" s="149"/>
      <c r="L10" s="149"/>
      <c r="M10" s="150"/>
      <c r="P10" s="12" t="s">
        <v>2</v>
      </c>
      <c r="Q10" s="13" t="s">
        <v>3</v>
      </c>
    </row>
    <row r="11" spans="2:13" ht="14.25">
      <c r="B11" s="48"/>
      <c r="C11" s="2"/>
      <c r="D11" s="3"/>
      <c r="E11" s="25"/>
      <c r="F11" s="4"/>
      <c r="G11" s="5"/>
      <c r="H11" s="18"/>
      <c r="J11" s="3"/>
      <c r="K11" s="4"/>
      <c r="L11" s="4"/>
      <c r="M11" s="5"/>
    </row>
    <row r="12" spans="2:13" ht="14.25">
      <c r="B12" s="48"/>
      <c r="C12" s="2"/>
      <c r="D12" s="6" t="s">
        <v>4</v>
      </c>
      <c r="E12" s="26" t="s">
        <v>70</v>
      </c>
      <c r="F12" s="7" t="s">
        <v>5</v>
      </c>
      <c r="G12" s="7" t="s">
        <v>6</v>
      </c>
      <c r="H12" s="32"/>
      <c r="J12" s="6" t="s">
        <v>4</v>
      </c>
      <c r="K12" s="6" t="s">
        <v>70</v>
      </c>
      <c r="L12" s="7"/>
      <c r="M12" s="7" t="s">
        <v>6</v>
      </c>
    </row>
    <row r="13" spans="2:14" ht="14.25">
      <c r="B13" s="49"/>
      <c r="C13" s="8" t="s">
        <v>71</v>
      </c>
      <c r="D13" s="9" t="s">
        <v>7</v>
      </c>
      <c r="E13" s="27"/>
      <c r="F13" s="10" t="s">
        <v>8</v>
      </c>
      <c r="G13" s="7" t="s">
        <v>9</v>
      </c>
      <c r="H13" s="32" t="s">
        <v>96</v>
      </c>
      <c r="J13" s="9" t="s">
        <v>7</v>
      </c>
      <c r="K13" s="10"/>
      <c r="L13" s="10" t="s">
        <v>8</v>
      </c>
      <c r="M13" s="7" t="s">
        <v>9</v>
      </c>
      <c r="N13" s="34" t="s">
        <v>93</v>
      </c>
    </row>
    <row r="15" spans="1:17" ht="14.25">
      <c r="A15" s="31">
        <v>65</v>
      </c>
      <c r="B15" s="50" t="s">
        <v>72</v>
      </c>
      <c r="C15">
        <v>30</v>
      </c>
      <c r="D15" s="23">
        <v>115</v>
      </c>
      <c r="E15" s="36">
        <f aca="true" t="shared" si="0" ref="E15:E30">C15*D15</f>
        <v>3450</v>
      </c>
      <c r="F15" s="19">
        <v>9.14</v>
      </c>
      <c r="G15" s="11">
        <f aca="true" t="shared" si="1" ref="G15:G30">D15*F15</f>
        <v>1051.1000000000001</v>
      </c>
      <c r="H15" s="33">
        <f aca="true" t="shared" si="2" ref="H15:H23">G15/E15</f>
        <v>0.3046666666666667</v>
      </c>
      <c r="J15" s="11">
        <f aca="true" t="shared" si="3" ref="J15:J30">D15</f>
        <v>115</v>
      </c>
      <c r="K15" s="11">
        <f aca="true" t="shared" si="4" ref="K15:K30">E15</f>
        <v>3450</v>
      </c>
      <c r="L15" s="15">
        <f aca="true" t="shared" si="5" ref="L15:L21">M15/J15</f>
        <v>9.258887611903898</v>
      </c>
      <c r="M15" s="59">
        <f aca="true" t="shared" si="6" ref="M15:M30">E15*N15</f>
        <v>1064.7720753689482</v>
      </c>
      <c r="N15" s="35">
        <f>H15+'1b pgs 2-6'!$Q$418</f>
        <v>0.3086295870634633</v>
      </c>
      <c r="P15" s="53">
        <f aca="true" t="shared" si="7" ref="P15:P24">M15-G15</f>
        <v>13.672075368948072</v>
      </c>
      <c r="Q15" s="37">
        <f aca="true" t="shared" si="8" ref="Q15:Q23">P15/G15</f>
        <v>0.013007397363664798</v>
      </c>
    </row>
    <row r="16" spans="1:17" ht="14.25">
      <c r="A16" s="31">
        <v>65</v>
      </c>
      <c r="B16" s="50" t="s">
        <v>73</v>
      </c>
      <c r="C16">
        <v>87</v>
      </c>
      <c r="D16" s="23">
        <v>271</v>
      </c>
      <c r="E16" s="36">
        <f t="shared" si="0"/>
        <v>23577</v>
      </c>
      <c r="F16" s="21">
        <v>13.55</v>
      </c>
      <c r="G16" s="11">
        <f t="shared" si="1"/>
        <v>3672.05</v>
      </c>
      <c r="H16" s="33">
        <f t="shared" si="2"/>
        <v>0.15574712643678162</v>
      </c>
      <c r="I16" s="17"/>
      <c r="J16" s="11">
        <f t="shared" si="3"/>
        <v>271</v>
      </c>
      <c r="K16" s="11">
        <f t="shared" si="4"/>
        <v>23577</v>
      </c>
      <c r="L16" s="15">
        <f t="shared" si="5"/>
        <v>13.894774074521305</v>
      </c>
      <c r="M16" s="59">
        <f t="shared" si="6"/>
        <v>3765.4837741952733</v>
      </c>
      <c r="N16" s="35">
        <f>H16+'1b pgs 2-6'!$Q$418</f>
        <v>0.1597100468335782</v>
      </c>
      <c r="O16" s="17"/>
      <c r="P16" s="53">
        <f t="shared" si="7"/>
        <v>93.43377419527314</v>
      </c>
      <c r="Q16" s="37">
        <f t="shared" si="8"/>
        <v>0.025444581145483623</v>
      </c>
    </row>
    <row r="17" spans="1:17" ht="14.25">
      <c r="A17" s="31" t="s">
        <v>98</v>
      </c>
      <c r="B17" s="50" t="s">
        <v>74</v>
      </c>
      <c r="C17">
        <v>70</v>
      </c>
      <c r="D17" s="23">
        <v>54839</v>
      </c>
      <c r="E17" s="36">
        <f t="shared" si="0"/>
        <v>3838730</v>
      </c>
      <c r="F17" s="55">
        <v>7.4</v>
      </c>
      <c r="G17" s="11">
        <f t="shared" si="1"/>
        <v>405808.60000000003</v>
      </c>
      <c r="H17" s="33">
        <f t="shared" si="2"/>
        <v>0.10571428571428572</v>
      </c>
      <c r="I17" s="17"/>
      <c r="J17" s="11">
        <f t="shared" si="3"/>
        <v>54839</v>
      </c>
      <c r="K17" s="11">
        <f t="shared" si="4"/>
        <v>3838730</v>
      </c>
      <c r="L17" s="15">
        <f t="shared" si="5"/>
        <v>7.677404427775762</v>
      </c>
      <c r="M17" s="59">
        <f t="shared" si="6"/>
        <v>421021.181414795</v>
      </c>
      <c r="N17" s="35">
        <f>H17+'1b pgs 2-6'!$Q$418</f>
        <v>0.10967720611108231</v>
      </c>
      <c r="O17" s="17"/>
      <c r="P17" s="53">
        <f t="shared" si="7"/>
        <v>15212.581414794957</v>
      </c>
      <c r="Q17" s="37">
        <f t="shared" si="8"/>
        <v>0.03748708483456229</v>
      </c>
    </row>
    <row r="18" spans="1:17" ht="14.25">
      <c r="A18" s="31" t="s">
        <v>98</v>
      </c>
      <c r="B18" s="50" t="s">
        <v>76</v>
      </c>
      <c r="C18">
        <v>70</v>
      </c>
      <c r="D18" s="23">
        <v>184116</v>
      </c>
      <c r="E18" s="36">
        <f t="shared" si="0"/>
        <v>12888120</v>
      </c>
      <c r="F18" s="55">
        <v>7.4</v>
      </c>
      <c r="G18" s="11">
        <f t="shared" si="1"/>
        <v>1362458.4000000001</v>
      </c>
      <c r="H18" s="33">
        <f t="shared" si="2"/>
        <v>0.10571428571428572</v>
      </c>
      <c r="I18" s="17"/>
      <c r="J18" s="11">
        <f t="shared" si="3"/>
        <v>184116</v>
      </c>
      <c r="K18" s="11">
        <f t="shared" si="4"/>
        <v>12888120</v>
      </c>
      <c r="L18" s="15">
        <f t="shared" si="5"/>
        <v>7.677404427775762</v>
      </c>
      <c r="M18" s="59">
        <f t="shared" si="6"/>
        <v>1413532.9936243622</v>
      </c>
      <c r="N18" s="35">
        <f>H18+'1b pgs 2-6'!$Q$418</f>
        <v>0.10967720611108231</v>
      </c>
      <c r="O18" s="17"/>
      <c r="P18" s="53">
        <f t="shared" si="7"/>
        <v>51074.59362436202</v>
      </c>
      <c r="Q18" s="37">
        <f t="shared" si="8"/>
        <v>0.037487084834562305</v>
      </c>
    </row>
    <row r="19" spans="1:17" ht="14.25">
      <c r="A19" s="31" t="s">
        <v>98</v>
      </c>
      <c r="B19" s="50" t="s">
        <v>77</v>
      </c>
      <c r="C19">
        <v>156</v>
      </c>
      <c r="D19" s="23">
        <v>5013</v>
      </c>
      <c r="E19" s="36">
        <f t="shared" si="0"/>
        <v>782028</v>
      </c>
      <c r="F19" s="55">
        <v>13.85</v>
      </c>
      <c r="G19" s="11">
        <f t="shared" si="1"/>
        <v>69430.05</v>
      </c>
      <c r="H19" s="33">
        <f t="shared" si="2"/>
        <v>0.08878205128205129</v>
      </c>
      <c r="I19" s="17"/>
      <c r="J19" s="11">
        <f t="shared" si="3"/>
        <v>5013</v>
      </c>
      <c r="K19" s="11">
        <f t="shared" si="4"/>
        <v>782028</v>
      </c>
      <c r="L19" s="15">
        <f t="shared" si="5"/>
        <v>14.46821558190027</v>
      </c>
      <c r="M19" s="59">
        <f t="shared" si="6"/>
        <v>72529.16471206605</v>
      </c>
      <c r="N19" s="35">
        <f>H19+'1b pgs 2-6'!$Q$418</f>
        <v>0.09274497167884788</v>
      </c>
      <c r="O19" s="17"/>
      <c r="P19" s="53">
        <f t="shared" si="7"/>
        <v>3099.114712066046</v>
      </c>
      <c r="Q19" s="37">
        <f t="shared" si="8"/>
        <v>0.044636504108322636</v>
      </c>
    </row>
    <row r="20" spans="1:17" ht="14.25">
      <c r="A20" s="31" t="s">
        <v>98</v>
      </c>
      <c r="B20" s="50" t="s">
        <v>78</v>
      </c>
      <c r="C20">
        <v>376</v>
      </c>
      <c r="D20" s="23">
        <v>2978</v>
      </c>
      <c r="E20" s="36">
        <f t="shared" si="0"/>
        <v>1119728</v>
      </c>
      <c r="F20" s="55">
        <v>26.6</v>
      </c>
      <c r="G20" s="11">
        <f t="shared" si="1"/>
        <v>79214.8</v>
      </c>
      <c r="H20" s="33">
        <f t="shared" si="2"/>
        <v>0.07074468085106383</v>
      </c>
      <c r="I20" s="17"/>
      <c r="J20" s="11">
        <f t="shared" si="3"/>
        <v>2978</v>
      </c>
      <c r="K20" s="11">
        <f t="shared" si="4"/>
        <v>1119728</v>
      </c>
      <c r="L20" s="15">
        <f t="shared" si="5"/>
        <v>28.090058069195518</v>
      </c>
      <c r="M20" s="59">
        <f t="shared" si="6"/>
        <v>83652.19293006425</v>
      </c>
      <c r="N20" s="35">
        <f>H20+'1b pgs 2-6'!$Q$418</f>
        <v>0.07470760124786043</v>
      </c>
      <c r="O20" s="17"/>
      <c r="P20" s="53">
        <f t="shared" si="7"/>
        <v>4437.3929300642485</v>
      </c>
      <c r="Q20" s="37">
        <f t="shared" si="8"/>
        <v>0.05601722064644799</v>
      </c>
    </row>
    <row r="21" spans="1:17" ht="14.25">
      <c r="A21" s="31" t="s">
        <v>98</v>
      </c>
      <c r="B21" s="50" t="s">
        <v>75</v>
      </c>
      <c r="C21">
        <v>72</v>
      </c>
      <c r="D21" s="23">
        <v>302</v>
      </c>
      <c r="E21" s="36">
        <f t="shared" si="0"/>
        <v>21744</v>
      </c>
      <c r="F21" s="55">
        <v>13.95</v>
      </c>
      <c r="G21" s="11">
        <f t="shared" si="1"/>
        <v>4212.9</v>
      </c>
      <c r="H21" s="33">
        <f t="shared" si="2"/>
        <v>0.19374999999999998</v>
      </c>
      <c r="I21" s="17"/>
      <c r="J21" s="11">
        <f t="shared" si="3"/>
        <v>302</v>
      </c>
      <c r="K21" s="11">
        <f t="shared" si="4"/>
        <v>21744</v>
      </c>
      <c r="L21" s="15">
        <f t="shared" si="5"/>
        <v>14.235330268569353</v>
      </c>
      <c r="M21" s="59">
        <f t="shared" si="6"/>
        <v>4299.0697411079445</v>
      </c>
      <c r="N21" s="35">
        <f>H21+'1b pgs 2-6'!$Q$418</f>
        <v>0.19771292039679655</v>
      </c>
      <c r="O21" s="17"/>
      <c r="P21" s="53">
        <f t="shared" si="7"/>
        <v>86.1697411079449</v>
      </c>
      <c r="Q21" s="37">
        <f t="shared" si="8"/>
        <v>0.020453782693143657</v>
      </c>
    </row>
    <row r="22" spans="1:17" s="39" customFormat="1" ht="26.25">
      <c r="A22" s="31"/>
      <c r="B22" s="51" t="s">
        <v>87</v>
      </c>
      <c r="C22" s="39">
        <v>72</v>
      </c>
      <c r="D22" s="40">
        <v>302</v>
      </c>
      <c r="E22" s="41"/>
      <c r="F22" s="56">
        <v>4.26</v>
      </c>
      <c r="G22" s="42">
        <f t="shared" si="1"/>
        <v>1286.52</v>
      </c>
      <c r="H22" s="33"/>
      <c r="I22" s="43"/>
      <c r="J22" s="42">
        <f t="shared" si="3"/>
        <v>302</v>
      </c>
      <c r="K22" s="42"/>
      <c r="L22" s="44">
        <v>4.26</v>
      </c>
      <c r="M22" s="60">
        <f>G22</f>
        <v>1286.52</v>
      </c>
      <c r="N22" s="45"/>
      <c r="O22" s="43"/>
      <c r="P22" s="53">
        <f t="shared" si="7"/>
        <v>0</v>
      </c>
      <c r="Q22" s="37"/>
    </row>
    <row r="23" spans="1:17" ht="15">
      <c r="A23" s="31" t="s">
        <v>98</v>
      </c>
      <c r="B23" s="50" t="s">
        <v>79</v>
      </c>
      <c r="C23">
        <v>72</v>
      </c>
      <c r="D23" s="23">
        <v>1690</v>
      </c>
      <c r="E23" s="36">
        <f t="shared" si="0"/>
        <v>121680</v>
      </c>
      <c r="F23" s="55">
        <v>7.28</v>
      </c>
      <c r="G23" s="11">
        <f t="shared" si="1"/>
        <v>12303.2</v>
      </c>
      <c r="H23" s="33">
        <f t="shared" si="2"/>
        <v>0.10111111111111112</v>
      </c>
      <c r="I23" s="17"/>
      <c r="J23" s="11">
        <f t="shared" si="3"/>
        <v>1690</v>
      </c>
      <c r="K23" s="11">
        <f t="shared" si="4"/>
        <v>121680</v>
      </c>
      <c r="L23" s="44">
        <f>M23/J23</f>
        <v>7.5653302685693555</v>
      </c>
      <c r="M23" s="59">
        <f t="shared" si="6"/>
        <v>12785.40815388221</v>
      </c>
      <c r="N23" s="35">
        <f>H23+'1b pgs 2-6'!$Q$418</f>
        <v>0.10507403150790771</v>
      </c>
      <c r="O23" s="17"/>
      <c r="P23" s="53">
        <f t="shared" si="7"/>
        <v>482.20815388220944</v>
      </c>
      <c r="Q23" s="37">
        <f t="shared" si="8"/>
        <v>0.039193718210076195</v>
      </c>
    </row>
    <row r="24" spans="1:17" s="39" customFormat="1" ht="26.25">
      <c r="A24" s="31"/>
      <c r="B24" s="51" t="s">
        <v>86</v>
      </c>
      <c r="C24" s="39">
        <v>72</v>
      </c>
      <c r="D24" s="40">
        <v>1690</v>
      </c>
      <c r="E24" s="41"/>
      <c r="F24" s="57">
        <v>4.26</v>
      </c>
      <c r="G24" s="42">
        <f t="shared" si="1"/>
        <v>7199.4</v>
      </c>
      <c r="H24" s="33"/>
      <c r="J24" s="42">
        <f t="shared" si="3"/>
        <v>1690</v>
      </c>
      <c r="K24" s="42"/>
      <c r="L24" s="44">
        <v>4.26</v>
      </c>
      <c r="M24" s="60">
        <f>G24</f>
        <v>7199.4</v>
      </c>
      <c r="N24" s="45"/>
      <c r="P24" s="53">
        <f t="shared" si="7"/>
        <v>0</v>
      </c>
      <c r="Q24" s="46"/>
    </row>
    <row r="25" spans="1:17" ht="14.25">
      <c r="A25" s="31" t="s">
        <v>98</v>
      </c>
      <c r="B25" s="50" t="s">
        <v>80</v>
      </c>
      <c r="C25">
        <v>156</v>
      </c>
      <c r="D25" s="23">
        <v>910</v>
      </c>
      <c r="E25" s="36">
        <f t="shared" si="0"/>
        <v>141960</v>
      </c>
      <c r="F25" s="58">
        <v>11.86</v>
      </c>
      <c r="G25" s="11">
        <f t="shared" si="1"/>
        <v>10792.6</v>
      </c>
      <c r="H25" s="33">
        <f aca="true" t="shared" si="9" ref="H25:H30">G25/E25</f>
        <v>0.07602564102564102</v>
      </c>
      <c r="J25" s="11">
        <f t="shared" si="3"/>
        <v>910</v>
      </c>
      <c r="K25" s="11">
        <f t="shared" si="4"/>
        <v>141960</v>
      </c>
      <c r="L25" s="15">
        <f aca="true" t="shared" si="10" ref="L25:L30">M25/J25</f>
        <v>12.478215581900269</v>
      </c>
      <c r="M25" s="59">
        <f t="shared" si="6"/>
        <v>11355.176179529244</v>
      </c>
      <c r="N25" s="35">
        <f>H25+'1b pgs 2-6'!$Q$418</f>
        <v>0.07998856142243761</v>
      </c>
      <c r="P25" s="53">
        <f aca="true" t="shared" si="11" ref="P25:P30">M25-G25</f>
        <v>562.5761795292437</v>
      </c>
      <c r="Q25" s="37">
        <f aca="true" t="shared" si="12" ref="Q25:Q30">P25/G25</f>
        <v>0.05212610302700403</v>
      </c>
    </row>
    <row r="26" spans="1:17" ht="14.25">
      <c r="A26" s="31" t="s">
        <v>98</v>
      </c>
      <c r="B26" s="50" t="s">
        <v>81</v>
      </c>
      <c r="C26">
        <v>156</v>
      </c>
      <c r="D26" s="23">
        <v>36</v>
      </c>
      <c r="E26" s="36">
        <f t="shared" si="0"/>
        <v>5616</v>
      </c>
      <c r="F26" s="58">
        <v>16.46</v>
      </c>
      <c r="G26" s="11">
        <f t="shared" si="1"/>
        <v>592.5600000000001</v>
      </c>
      <c r="H26" s="33">
        <f t="shared" si="9"/>
        <v>0.10551282051282053</v>
      </c>
      <c r="J26" s="11">
        <f t="shared" si="3"/>
        <v>36</v>
      </c>
      <c r="K26" s="11">
        <f t="shared" si="4"/>
        <v>5616</v>
      </c>
      <c r="L26" s="15">
        <f t="shared" si="10"/>
        <v>17.07821558190027</v>
      </c>
      <c r="M26" s="59">
        <f t="shared" si="6"/>
        <v>614.8157609484098</v>
      </c>
      <c r="N26" s="35">
        <f>H26+'1b pgs 2-6'!$Q$418</f>
        <v>0.10947574090961712</v>
      </c>
      <c r="P26" s="53">
        <f t="shared" si="11"/>
        <v>22.255760948409716</v>
      </c>
      <c r="Q26" s="37">
        <f t="shared" si="12"/>
        <v>0.03755866232686937</v>
      </c>
    </row>
    <row r="27" spans="1:17" ht="14.25">
      <c r="A27" s="31" t="s">
        <v>98</v>
      </c>
      <c r="B27" s="50" t="s">
        <v>82</v>
      </c>
      <c r="C27">
        <v>20</v>
      </c>
      <c r="D27" s="23">
        <v>1412</v>
      </c>
      <c r="E27" s="36">
        <f t="shared" si="0"/>
        <v>28240</v>
      </c>
      <c r="F27" s="58">
        <v>9.84</v>
      </c>
      <c r="G27" s="11">
        <f t="shared" si="1"/>
        <v>13894.08</v>
      </c>
      <c r="H27" s="33">
        <f t="shared" si="9"/>
        <v>0.492</v>
      </c>
      <c r="J27" s="11">
        <f t="shared" si="3"/>
        <v>1412</v>
      </c>
      <c r="K27" s="11">
        <f t="shared" si="4"/>
        <v>28240</v>
      </c>
      <c r="L27" s="15">
        <f t="shared" si="10"/>
        <v>9.919258407935931</v>
      </c>
      <c r="M27" s="59">
        <f t="shared" si="6"/>
        <v>14005.992872005536</v>
      </c>
      <c r="N27" s="35">
        <f>H27+'1b pgs 2-6'!$Q$418</f>
        <v>0.49596292039679657</v>
      </c>
      <c r="P27" s="53">
        <f t="shared" si="11"/>
        <v>111.91287200553597</v>
      </c>
      <c r="Q27" s="37">
        <f t="shared" si="12"/>
        <v>0.008054716253651626</v>
      </c>
    </row>
    <row r="28" spans="1:17" ht="14.25">
      <c r="A28" s="31" t="s">
        <v>98</v>
      </c>
      <c r="B28" s="50" t="s">
        <v>83</v>
      </c>
      <c r="C28">
        <v>88</v>
      </c>
      <c r="D28" s="23">
        <v>915</v>
      </c>
      <c r="E28" s="36">
        <f t="shared" si="0"/>
        <v>80520</v>
      </c>
      <c r="F28" s="58">
        <v>11.85</v>
      </c>
      <c r="G28" s="11">
        <f t="shared" si="1"/>
        <v>10842.75</v>
      </c>
      <c r="H28" s="33">
        <f t="shared" si="9"/>
        <v>0.13465909090909092</v>
      </c>
      <c r="J28" s="11">
        <f t="shared" si="3"/>
        <v>915</v>
      </c>
      <c r="K28" s="11">
        <f t="shared" si="4"/>
        <v>80520</v>
      </c>
      <c r="L28" s="15">
        <f t="shared" si="10"/>
        <v>12.1987369949181</v>
      </c>
      <c r="M28" s="59">
        <f t="shared" si="6"/>
        <v>11161.844350350062</v>
      </c>
      <c r="N28" s="35">
        <f>H28+'1b pgs 2-6'!$Q$418</f>
        <v>0.1386220113058875</v>
      </c>
      <c r="P28" s="53">
        <f t="shared" si="11"/>
        <v>319.0943503500621</v>
      </c>
      <c r="Q28" s="37">
        <f t="shared" si="12"/>
        <v>0.029429282271569674</v>
      </c>
    </row>
    <row r="29" spans="1:17" ht="14.25">
      <c r="A29" s="31" t="s">
        <v>98</v>
      </c>
      <c r="B29" s="50" t="s">
        <v>84</v>
      </c>
      <c r="C29">
        <v>159</v>
      </c>
      <c r="D29" s="23">
        <v>1690</v>
      </c>
      <c r="E29" s="36">
        <f t="shared" si="0"/>
        <v>268710</v>
      </c>
      <c r="F29" s="58">
        <v>13.48</v>
      </c>
      <c r="G29" s="11">
        <f t="shared" si="1"/>
        <v>22781.2</v>
      </c>
      <c r="H29" s="33">
        <f t="shared" si="9"/>
        <v>0.08477987421383648</v>
      </c>
      <c r="J29" s="11">
        <f t="shared" si="3"/>
        <v>1690</v>
      </c>
      <c r="K29" s="11">
        <f t="shared" si="4"/>
        <v>268710</v>
      </c>
      <c r="L29" s="15">
        <f t="shared" si="10"/>
        <v>14.110104343090658</v>
      </c>
      <c r="M29" s="59">
        <f t="shared" si="6"/>
        <v>23846.076339823212</v>
      </c>
      <c r="N29" s="35">
        <f>H29+'1b pgs 2-6'!$Q$418</f>
        <v>0.08874279461063307</v>
      </c>
      <c r="P29" s="53">
        <f t="shared" si="11"/>
        <v>1064.8763398232113</v>
      </c>
      <c r="Q29" s="37">
        <f t="shared" si="12"/>
        <v>0.04674364562987074</v>
      </c>
    </row>
    <row r="30" spans="1:17" ht="14.25">
      <c r="A30" s="31" t="s">
        <v>98</v>
      </c>
      <c r="B30" s="50" t="s">
        <v>85</v>
      </c>
      <c r="C30">
        <v>88</v>
      </c>
      <c r="D30" s="23">
        <v>1494</v>
      </c>
      <c r="E30" s="36">
        <f t="shared" si="0"/>
        <v>131472</v>
      </c>
      <c r="F30" s="58">
        <v>10.49</v>
      </c>
      <c r="G30" s="11">
        <f t="shared" si="1"/>
        <v>15672.06</v>
      </c>
      <c r="H30" s="33">
        <f t="shared" si="9"/>
        <v>0.11920454545454545</v>
      </c>
      <c r="J30" s="11">
        <f t="shared" si="3"/>
        <v>1494</v>
      </c>
      <c r="K30" s="11">
        <f t="shared" si="4"/>
        <v>131472</v>
      </c>
      <c r="L30" s="15">
        <f t="shared" si="10"/>
        <v>10.8387369949181</v>
      </c>
      <c r="M30" s="59">
        <f t="shared" si="6"/>
        <v>16193.073070407641</v>
      </c>
      <c r="N30" s="35">
        <f>H30+'1b pgs 2-6'!$Q$418</f>
        <v>0.12316746585134204</v>
      </c>
      <c r="P30" s="53">
        <f t="shared" si="11"/>
        <v>521.0130704076419</v>
      </c>
      <c r="Q30" s="37">
        <f t="shared" si="12"/>
        <v>0.03324470876244998</v>
      </c>
    </row>
    <row r="31" spans="6:17" ht="14.25">
      <c r="F31" s="61"/>
      <c r="G31" s="20"/>
      <c r="H31" s="33"/>
      <c r="M31" s="20"/>
      <c r="P31" s="53"/>
      <c r="Q31" s="37"/>
    </row>
    <row r="32" spans="4:17" ht="14.25">
      <c r="D32" s="23">
        <f>SUM(D15:D31)</f>
        <v>257773</v>
      </c>
      <c r="E32" s="23">
        <f>SUM(E15:E31)</f>
        <v>19455575</v>
      </c>
      <c r="G32" s="54">
        <f>SUM(G15:G31)</f>
        <v>2021212.2700000003</v>
      </c>
      <c r="H32" s="33">
        <f>G32/E32</f>
        <v>0.10388859080237928</v>
      </c>
      <c r="K32" s="20">
        <f>SUM(K15:K31)</f>
        <v>19455575</v>
      </c>
      <c r="M32" s="20">
        <f>SUM(M15:M31)</f>
        <v>2098313.1649989057</v>
      </c>
      <c r="P32" s="53">
        <f>M32-G32</f>
        <v>77100.89499890548</v>
      </c>
      <c r="Q32" s="37">
        <f>P32/G32</f>
        <v>0.038145867281374396</v>
      </c>
    </row>
    <row r="33" spans="7:17" ht="12.75">
      <c r="G33" s="20"/>
      <c r="H33" s="20"/>
      <c r="M33" s="20"/>
      <c r="P33" s="20"/>
      <c r="Q33" s="37"/>
    </row>
    <row r="34" spans="2:18" ht="25.5">
      <c r="B34" s="88" t="s">
        <v>117</v>
      </c>
      <c r="G34" s="85">
        <f>G32/D32</f>
        <v>7.841054998002119</v>
      </c>
      <c r="H34" s="20"/>
      <c r="M34" s="85">
        <f>M32/D32</f>
        <v>8.140158841301865</v>
      </c>
      <c r="P34" s="20"/>
      <c r="Q34" s="86">
        <f>M34-G34</f>
        <v>0.29910384329974615</v>
      </c>
      <c r="R34" s="87">
        <f>Q34/G34</f>
        <v>0.03814586728137439</v>
      </c>
    </row>
    <row r="35" spans="7:17" ht="12.75">
      <c r="G35" s="20"/>
      <c r="H35" s="20"/>
      <c r="M35" s="20"/>
      <c r="P35" s="20"/>
      <c r="Q35" s="37"/>
    </row>
    <row r="36" ht="12.75">
      <c r="B36" s="50" t="s">
        <v>22</v>
      </c>
    </row>
    <row r="37" spans="2:17" ht="14.25">
      <c r="B37" s="52" t="str">
        <f aca="true" t="shared" si="13" ref="B37:B52">B15</f>
        <v>Sodium Vapor - 5,800 Lumens - Street Light</v>
      </c>
      <c r="C37" s="16"/>
      <c r="D37" s="22"/>
      <c r="E37" s="22"/>
      <c r="F37" s="22">
        <f aca="true" t="shared" si="14" ref="F37:F52">F15</f>
        <v>9.14</v>
      </c>
      <c r="L37" s="28">
        <f aca="true" t="shared" si="15" ref="L37:L52">L15</f>
        <v>9.258887611903898</v>
      </c>
      <c r="P37" s="14">
        <f aca="true" t="shared" si="16" ref="P37:P43">L37-F37</f>
        <v>0.1188876119038973</v>
      </c>
      <c r="Q37" s="37">
        <f aca="true" t="shared" si="17" ref="Q37:Q43">P37/F37</f>
        <v>0.013007397363664911</v>
      </c>
    </row>
    <row r="38" spans="2:17" ht="14.25">
      <c r="B38" s="52" t="str">
        <f t="shared" si="13"/>
        <v>Sodium Vapor - 22,000 Lumens - Street Light</v>
      </c>
      <c r="C38" s="18"/>
      <c r="D38" s="22"/>
      <c r="E38" s="22"/>
      <c r="F38" s="22">
        <f t="shared" si="14"/>
        <v>13.55</v>
      </c>
      <c r="L38" s="28">
        <f t="shared" si="15"/>
        <v>13.894774074521305</v>
      </c>
      <c r="P38" s="14">
        <f t="shared" si="16"/>
        <v>0.34477407452130393</v>
      </c>
      <c r="Q38" s="37">
        <f t="shared" si="17"/>
        <v>0.025444581145483685</v>
      </c>
    </row>
    <row r="39" spans="2:17" ht="14.25">
      <c r="B39" s="52" t="str">
        <f t="shared" si="13"/>
        <v>Sodium Vapor - 9,500 Lumens, 100W - Security Light</v>
      </c>
      <c r="C39" s="18"/>
      <c r="D39" s="22"/>
      <c r="E39" s="22"/>
      <c r="F39" s="22">
        <f t="shared" si="14"/>
        <v>7.4</v>
      </c>
      <c r="L39" s="28">
        <f t="shared" si="15"/>
        <v>7.677404427775762</v>
      </c>
      <c r="P39" s="14">
        <f t="shared" si="16"/>
        <v>0.27740442777576124</v>
      </c>
      <c r="Q39" s="37">
        <f t="shared" si="17"/>
        <v>0.037487084834562326</v>
      </c>
    </row>
    <row r="40" spans="2:17" ht="14.25">
      <c r="B40" s="52" t="str">
        <f t="shared" si="13"/>
        <v>Mercury Vapor - 7,000 Lumens, 175W - Security Light</v>
      </c>
      <c r="C40" s="18"/>
      <c r="D40" s="22"/>
      <c r="E40" s="22"/>
      <c r="F40" s="22">
        <f t="shared" si="14"/>
        <v>7.4</v>
      </c>
      <c r="L40" s="28">
        <f t="shared" si="15"/>
        <v>7.677404427775762</v>
      </c>
      <c r="P40" s="14">
        <f t="shared" si="16"/>
        <v>0.27740442777576124</v>
      </c>
      <c r="Q40" s="37">
        <f t="shared" si="17"/>
        <v>0.037487084834562326</v>
      </c>
    </row>
    <row r="41" spans="2:17" ht="14.25">
      <c r="B41" s="52" t="str">
        <f t="shared" si="13"/>
        <v>Mercury Vapor - 400W - Flood Light</v>
      </c>
      <c r="C41" s="18"/>
      <c r="D41" s="22"/>
      <c r="E41" s="22"/>
      <c r="F41" s="22">
        <f t="shared" si="14"/>
        <v>13.85</v>
      </c>
      <c r="L41" s="28">
        <f t="shared" si="15"/>
        <v>14.46821558190027</v>
      </c>
      <c r="P41" s="14">
        <f t="shared" si="16"/>
        <v>0.6182155819002695</v>
      </c>
      <c r="Q41" s="37">
        <f t="shared" si="17"/>
        <v>0.044636504108322705</v>
      </c>
    </row>
    <row r="42" spans="2:17" ht="14.25">
      <c r="B42" s="52" t="str">
        <f t="shared" si="13"/>
        <v>Mercury Vapor - 1,000W - Flood Light</v>
      </c>
      <c r="C42" s="18"/>
      <c r="D42" s="22"/>
      <c r="E42" s="22"/>
      <c r="F42" s="22">
        <f t="shared" si="14"/>
        <v>26.6</v>
      </c>
      <c r="L42" s="28">
        <f t="shared" si="15"/>
        <v>28.090058069195518</v>
      </c>
      <c r="P42" s="14">
        <f t="shared" si="16"/>
        <v>1.4900580691955163</v>
      </c>
      <c r="Q42" s="37">
        <f t="shared" si="17"/>
        <v>0.05601722064644798</v>
      </c>
    </row>
    <row r="43" spans="2:17" ht="14.25">
      <c r="B43" s="52" t="str">
        <f t="shared" si="13"/>
        <v>Mercury Vapor - 175W - Alcorn Light</v>
      </c>
      <c r="C43" s="18"/>
      <c r="D43" s="22"/>
      <c r="E43" s="22"/>
      <c r="F43" s="22">
        <f t="shared" si="14"/>
        <v>13.95</v>
      </c>
      <c r="L43" s="28">
        <f t="shared" si="15"/>
        <v>14.235330268569353</v>
      </c>
      <c r="P43" s="14">
        <f t="shared" si="16"/>
        <v>0.2853302685693535</v>
      </c>
      <c r="Q43" s="37">
        <f t="shared" si="17"/>
        <v>0.020453782693143623</v>
      </c>
    </row>
    <row r="44" spans="2:17" ht="28.5">
      <c r="B44" s="52" t="str">
        <f t="shared" si="13"/>
        <v>Mercury Vapor - 175W - Alcorn Head Yard Light ($13.95+$4.26)</v>
      </c>
      <c r="C44" s="18"/>
      <c r="D44" s="22"/>
      <c r="E44" s="22"/>
      <c r="F44" s="22">
        <f t="shared" si="14"/>
        <v>4.26</v>
      </c>
      <c r="L44" s="28">
        <f t="shared" si="15"/>
        <v>4.26</v>
      </c>
      <c r="P44" s="14">
        <f>L44-F44</f>
        <v>0</v>
      </c>
      <c r="Q44" s="37">
        <f>P44/F44</f>
        <v>0</v>
      </c>
    </row>
    <row r="45" spans="2:17" ht="14.25">
      <c r="B45" s="52" t="str">
        <f t="shared" si="13"/>
        <v>Mercury Vapor - 175W - Colonial Light</v>
      </c>
      <c r="D45" s="22"/>
      <c r="E45" s="22"/>
      <c r="F45" s="22">
        <f t="shared" si="14"/>
        <v>7.28</v>
      </c>
      <c r="L45" s="28">
        <f t="shared" si="15"/>
        <v>7.5653302685693555</v>
      </c>
      <c r="P45" s="14">
        <f>L45-F45</f>
        <v>0.2853302685693553</v>
      </c>
      <c r="Q45" s="37">
        <f>P45/F45</f>
        <v>0.03919371821007627</v>
      </c>
    </row>
    <row r="46" spans="2:17" ht="28.5">
      <c r="B46" s="52" t="str">
        <f t="shared" si="13"/>
        <v>Mercury Vapor - 175W - Colonial Post Yard Light and Pole ($7.28+$4.26)</v>
      </c>
      <c r="D46" s="22"/>
      <c r="E46" s="22"/>
      <c r="F46" s="22">
        <f t="shared" si="14"/>
        <v>4.26</v>
      </c>
      <c r="L46" s="28">
        <f t="shared" si="15"/>
        <v>4.26</v>
      </c>
      <c r="P46" s="14">
        <f aca="true" t="shared" si="18" ref="P46:P52">L46-F46</f>
        <v>0</v>
      </c>
      <c r="Q46" s="37">
        <f aca="true" t="shared" si="19" ref="Q46:Q52">P46/F46</f>
        <v>0</v>
      </c>
    </row>
    <row r="47" spans="2:17" ht="14.25">
      <c r="B47" s="52" t="str">
        <f t="shared" si="13"/>
        <v>Mercury Vapor - 400W - Copra Head Light</v>
      </c>
      <c r="D47" s="22"/>
      <c r="E47" s="22"/>
      <c r="F47" s="22">
        <f t="shared" si="14"/>
        <v>11.86</v>
      </c>
      <c r="L47" s="28">
        <f t="shared" si="15"/>
        <v>12.478215581900269</v>
      </c>
      <c r="P47" s="14">
        <f t="shared" si="18"/>
        <v>0.6182155819002695</v>
      </c>
      <c r="Q47" s="37">
        <f t="shared" si="19"/>
        <v>0.05212610302700418</v>
      </c>
    </row>
    <row r="48" spans="2:17" ht="14.25">
      <c r="B48" s="52" t="str">
        <f t="shared" si="13"/>
        <v>Mercury Vapor - 400W - Interstate Light</v>
      </c>
      <c r="D48" s="22"/>
      <c r="E48" s="22"/>
      <c r="F48" s="22">
        <f t="shared" si="14"/>
        <v>16.46</v>
      </c>
      <c r="L48" s="28">
        <f t="shared" si="15"/>
        <v>17.07821558190027</v>
      </c>
      <c r="P48" s="14">
        <f t="shared" si="18"/>
        <v>0.6182155819002695</v>
      </c>
      <c r="Q48" s="37">
        <f t="shared" si="19"/>
        <v>0.037558662326869344</v>
      </c>
    </row>
    <row r="49" spans="2:17" ht="14.25">
      <c r="B49" s="52" t="str">
        <f t="shared" si="13"/>
        <v>Sodium Vapor - 4,000 Lumens - Colonial</v>
      </c>
      <c r="D49" s="22"/>
      <c r="E49" s="22"/>
      <c r="F49" s="22">
        <f t="shared" si="14"/>
        <v>9.84</v>
      </c>
      <c r="L49" s="28">
        <f t="shared" si="15"/>
        <v>9.919258407935931</v>
      </c>
      <c r="P49" s="14">
        <f t="shared" si="18"/>
        <v>0.07925840793593153</v>
      </c>
      <c r="Q49" s="37">
        <f t="shared" si="19"/>
        <v>0.008054716253651579</v>
      </c>
    </row>
    <row r="50" spans="2:17" ht="14.25">
      <c r="B50" s="52" t="str">
        <f t="shared" si="13"/>
        <v>Sodium Vapor - 27,500 Lumens - Flood Light</v>
      </c>
      <c r="D50" s="22"/>
      <c r="E50" s="22"/>
      <c r="F50" s="22">
        <f t="shared" si="14"/>
        <v>11.85</v>
      </c>
      <c r="L50" s="28">
        <f t="shared" si="15"/>
        <v>12.1987369949181</v>
      </c>
      <c r="P50" s="14">
        <f t="shared" si="18"/>
        <v>0.3487369949181005</v>
      </c>
      <c r="Q50" s="37">
        <f t="shared" si="19"/>
        <v>0.029429282271569664</v>
      </c>
    </row>
    <row r="51" spans="2:17" ht="14.25">
      <c r="B51" s="52" t="str">
        <f t="shared" si="13"/>
        <v>Sodium Vapor - 50,000 Lumens - Flood Light</v>
      </c>
      <c r="D51" s="22"/>
      <c r="E51" s="22"/>
      <c r="F51" s="22">
        <f t="shared" si="14"/>
        <v>13.48</v>
      </c>
      <c r="L51" s="28">
        <f t="shared" si="15"/>
        <v>14.110104343090658</v>
      </c>
      <c r="P51" s="14">
        <f t="shared" si="18"/>
        <v>0.6301043430906574</v>
      </c>
      <c r="Q51" s="37">
        <f t="shared" si="19"/>
        <v>0.046743645629870725</v>
      </c>
    </row>
    <row r="52" spans="2:17" ht="14.25">
      <c r="B52" s="52" t="str">
        <f t="shared" si="13"/>
        <v>Sodium Vapor - 27,500 Lumens - Cobra Head</v>
      </c>
      <c r="D52" s="22"/>
      <c r="E52" s="22"/>
      <c r="F52" s="22">
        <f t="shared" si="14"/>
        <v>10.49</v>
      </c>
      <c r="L52" s="28">
        <f t="shared" si="15"/>
        <v>10.8387369949181</v>
      </c>
      <c r="P52" s="14">
        <f t="shared" si="18"/>
        <v>0.3487369949181005</v>
      </c>
      <c r="Q52" s="37">
        <f t="shared" si="19"/>
        <v>0.03324470876245</v>
      </c>
    </row>
    <row r="53" ht="14.25">
      <c r="B53" s="52"/>
    </row>
    <row r="54" spans="4:13" ht="12.75" hidden="1">
      <c r="D54" s="22"/>
      <c r="E54" s="22"/>
      <c r="G54">
        <f>SUM(G37:G52)</f>
        <v>0</v>
      </c>
      <c r="M54">
        <f>SUM(M37:M52)</f>
        <v>0</v>
      </c>
    </row>
    <row r="58" spans="19:21" ht="75" customHeight="1">
      <c r="S58" s="143" t="s">
        <v>124</v>
      </c>
      <c r="T58" s="143" t="s">
        <v>126</v>
      </c>
      <c r="U58" s="143" t="s">
        <v>125</v>
      </c>
    </row>
  </sheetData>
  <mergeCells count="8">
    <mergeCell ref="B2:Q2"/>
    <mergeCell ref="B3:Q3"/>
    <mergeCell ref="D10:G10"/>
    <mergeCell ref="J10:M10"/>
    <mergeCell ref="B4:Q4"/>
    <mergeCell ref="B6:Q6"/>
    <mergeCell ref="B7:Q7"/>
    <mergeCell ref="B8:Q8"/>
  </mergeCells>
  <printOptions horizontalCentered="1"/>
  <pageMargins left="0.2" right="0.22" top="0.68" bottom="0.34" header="0.5" footer="0.17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charlene</cp:lastModifiedBy>
  <cp:lastPrinted>2007-03-15T19:39:29Z</cp:lastPrinted>
  <dcterms:created xsi:type="dcterms:W3CDTF">2006-12-02T15:53:04Z</dcterms:created>
  <dcterms:modified xsi:type="dcterms:W3CDTF">2007-03-19T15:47:20Z</dcterms:modified>
  <cp:category/>
  <cp:version/>
  <cp:contentType/>
  <cp:contentStatus/>
</cp:coreProperties>
</file>