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Summary" sheetId="1" r:id="rId1"/>
    <sheet name="Billing Analysis" sheetId="2" r:id="rId2"/>
    <sheet name="Lighting" sheetId="3" r:id="rId3"/>
  </sheets>
  <definedNames/>
  <calcPr fullCalcOnLoad="1"/>
</workbook>
</file>

<file path=xl/comments2.xml><?xml version="1.0" encoding="utf-8"?>
<comments xmlns="http://schemas.openxmlformats.org/spreadsheetml/2006/main">
  <authors>
    <author>charlene</author>
  </authors>
  <commentList>
    <comment ref="B56" authorId="0">
      <text>
        <r>
          <rPr>
            <b/>
            <sz val="8"/>
            <rFont val="Tahoma"/>
            <family val="0"/>
          </rPr>
          <t>charlene:</t>
        </r>
        <r>
          <rPr>
            <sz val="8"/>
            <rFont val="Tahoma"/>
            <family val="0"/>
          </rPr>
          <t xml:space="preserve">
Est No of customers based on So Ky customers usage</t>
        </r>
      </text>
    </comment>
  </commentList>
</comments>
</file>

<file path=xl/sharedStrings.xml><?xml version="1.0" encoding="utf-8"?>
<sst xmlns="http://schemas.openxmlformats.org/spreadsheetml/2006/main" count="271" uniqueCount="93">
  <si>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</si>
  <si>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</si>
  <si>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</si>
  <si>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</si>
  <si>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</si>
  <si>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</si>
  <si>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</si>
  <si>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</si>
  <si>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</si>
  <si>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</si>
  <si>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</si>
  <si>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</si>
  <si>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</si>
  <si>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</si>
  <si>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</si>
  <si>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</si>
  <si>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</si>
  <si>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</si>
  <si>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</si>
  <si>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</si>
  <si>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</si>
  <si>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Outdoor Lighting</t>
  </si>
  <si>
    <t>Total Baseload Charges</t>
  </si>
  <si>
    <t>Schedule 1</t>
  </si>
  <si>
    <t>Total Revenues</t>
  </si>
  <si>
    <t>Street Lighting and Security Lights</t>
  </si>
  <si>
    <t>Total kWh</t>
  </si>
  <si>
    <t>kWh</t>
  </si>
  <si>
    <t>Schedule 2</t>
  </si>
  <si>
    <t>Schedule 4</t>
  </si>
  <si>
    <t>Demand charge</t>
  </si>
  <si>
    <t xml:space="preserve">   Contract</t>
  </si>
  <si>
    <t xml:space="preserve">   Excess Demand</t>
  </si>
  <si>
    <t>Demand=</t>
  </si>
  <si>
    <t>Load Cntr=</t>
  </si>
  <si>
    <t>Non-Dem</t>
  </si>
  <si>
    <t>KWh</t>
  </si>
  <si>
    <t>Total Incr</t>
  </si>
  <si>
    <t>Dem Incr</t>
  </si>
  <si>
    <t>Cust Incr</t>
  </si>
  <si>
    <t>Energy Incr</t>
  </si>
  <si>
    <t>Demand</t>
  </si>
  <si>
    <t>Energy</t>
  </si>
  <si>
    <t>Cust</t>
  </si>
  <si>
    <t>Increase</t>
  </si>
  <si>
    <t>Ener Rate</t>
  </si>
  <si>
    <t>Parts</t>
  </si>
  <si>
    <t>Diff</t>
  </si>
  <si>
    <t>Inter-County Energy Cooperative</t>
  </si>
  <si>
    <t>Farm and Home Service</t>
  </si>
  <si>
    <t>Rate Class A10-A19</t>
  </si>
  <si>
    <t xml:space="preserve">   First 500 kWh per Month</t>
  </si>
  <si>
    <t xml:space="preserve">   All Over 500 kWh per Month</t>
  </si>
  <si>
    <t>Schedule 1-A</t>
  </si>
  <si>
    <t>Farm and Home Marketing Rate (ETS)</t>
  </si>
  <si>
    <t>Rate E18</t>
  </si>
  <si>
    <t>Small commercial &amp; Small Power</t>
  </si>
  <si>
    <t>Rate B20; B25; B26; B28</t>
  </si>
  <si>
    <t xml:space="preserve">   First 1,000 kWh per Month</t>
  </si>
  <si>
    <t xml:space="preserve">   All Over 1000 kWh per Month</t>
  </si>
  <si>
    <t>Large Power Rate</t>
  </si>
  <si>
    <t>Rate C40; C45; C46</t>
  </si>
  <si>
    <t>All KWh</t>
  </si>
  <si>
    <t>Schedule AES</t>
  </si>
  <si>
    <t>All Electric Schools</t>
  </si>
  <si>
    <t>Rate D50</t>
  </si>
  <si>
    <t>Schedule B1</t>
  </si>
  <si>
    <t>Large Industrial Rate (500 kW to 4,999 kW)</t>
  </si>
  <si>
    <t>Rate B10</t>
  </si>
  <si>
    <t>Schedule C1</t>
  </si>
  <si>
    <t>Rate C10</t>
  </si>
  <si>
    <t>107,800 Lumen Directional Floodlight</t>
  </si>
  <si>
    <t xml:space="preserve"> 50,000 Lumen Directional Floodlight</t>
  </si>
  <si>
    <t xml:space="preserve">  27,500 Lumen Directional Floodlight</t>
  </si>
  <si>
    <t xml:space="preserve">  27,500 Lumen Cobra Head</t>
  </si>
  <si>
    <t xml:space="preserve">    9,500 Lumen Security Light</t>
  </si>
  <si>
    <t xml:space="preserve">    7,000 Lumen Security Light</t>
  </si>
  <si>
    <t xml:space="preserve">    4,000 Lumen Decorative Colonial Post</t>
  </si>
  <si>
    <t xml:space="preserve">    9,550 Lumen Decorative Colonial Post</t>
  </si>
  <si>
    <t>Inter-County</t>
  </si>
  <si>
    <t>Total</t>
  </si>
  <si>
    <t>Large Industrial Rate B1 (500 kW to 4,999 kW)</t>
  </si>
  <si>
    <t>Large Industrial Rate C1 (500 kW to 4,999 kW)</t>
  </si>
  <si>
    <t>Street/Security Lighting Outdoor Lighting</t>
  </si>
  <si>
    <t>EXHIBIT III</t>
  </si>
  <si>
    <t>Page 5 of 6</t>
  </si>
  <si>
    <t>Page 4 of 6</t>
  </si>
  <si>
    <t>Page 3 of 6</t>
  </si>
  <si>
    <t>Page 2 of 6</t>
  </si>
  <si>
    <t>Page 1 of 6</t>
  </si>
  <si>
    <t>Page 6 of 6</t>
  </si>
  <si>
    <t>Request 1b</t>
  </si>
  <si>
    <t>Attachment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</si>
</sst>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&quot;$&quot;#,##0.00"/>
    <numFmt numFmtId="175" formatCode="&quot;$&quot;#,##0.0_);\(&quot;$&quot;#,##0.0\)"/>
    <numFmt numFmtId="176" formatCode="0.0"/>
    <numFmt numFmtId="177" formatCode="_(* #,##0.000000_);_(* \(#,##0.000000\);_(* &quot;-&quot;??_);_(@_)"/>
    <numFmt numFmtId="178" formatCode="&quot;$&quot;#,##0.000000_);\(&quot;$&quot;#,##0.000000\)"/>
  </numFmts>
  <fonts count="14">
    <font>
      <sz val="10"/>
      <name val="Arial"/>
      <family val="0"/>
    </font>
    <font>
      <sz val="11"/>
      <color indexed="8"/>
      <name val="P-TIMES"/>
      <family val="0"/>
    </font>
    <font>
      <u val="single"/>
      <sz val="11"/>
      <color indexed="8"/>
      <name val="P-TIMES"/>
      <family val="0"/>
    </font>
    <font>
      <sz val="11"/>
      <color indexed="8"/>
      <name val="Arial"/>
      <family val="2"/>
    </font>
    <font>
      <sz val="12"/>
      <color indexed="8"/>
      <name val="P-TIMES"/>
      <family val="0"/>
    </font>
    <font>
      <b/>
      <sz val="11"/>
      <color indexed="10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P-TIMES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5" fontId="1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5" fontId="0" fillId="0" borderId="0" xfId="0" applyNumberFormat="1" applyAlignment="1">
      <alignment/>
    </xf>
    <xf numFmtId="10" fontId="0" fillId="0" borderId="0" xfId="22" applyNumberFormat="1" applyAlignment="1">
      <alignment/>
    </xf>
    <xf numFmtId="7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44" fontId="1" fillId="0" borderId="0" xfId="17" applyFont="1" applyAlignment="1" applyProtection="1">
      <alignment/>
      <protection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172" fontId="1" fillId="0" borderId="0" xfId="15" applyNumberFormat="1" applyFont="1" applyAlignment="1" applyProtection="1">
      <alignment/>
      <protection/>
    </xf>
    <xf numFmtId="43" fontId="0" fillId="0" borderId="0" xfId="0" applyNumberFormat="1" applyAlignment="1">
      <alignment/>
    </xf>
    <xf numFmtId="37" fontId="1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/>
      <protection/>
    </xf>
    <xf numFmtId="44" fontId="0" fillId="0" borderId="0" xfId="17" applyAlignment="1">
      <alignment/>
    </xf>
    <xf numFmtId="43" fontId="0" fillId="0" borderId="0" xfId="15" applyAlignment="1">
      <alignment/>
    </xf>
    <xf numFmtId="5" fontId="1" fillId="0" borderId="14" xfId="0" applyNumberFormat="1" applyFont="1" applyBorder="1" applyAlignment="1" applyProtection="1">
      <alignment/>
      <protection/>
    </xf>
    <xf numFmtId="7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72" fontId="0" fillId="0" borderId="0" xfId="15" applyNumberFormat="1" applyAlignment="1">
      <alignment/>
    </xf>
    <xf numFmtId="172" fontId="1" fillId="0" borderId="0" xfId="15" applyNumberFormat="1" applyFont="1" applyAlignment="1" applyProtection="1">
      <alignment horizontal="centerContinuous"/>
      <protection/>
    </xf>
    <xf numFmtId="172" fontId="1" fillId="0" borderId="2" xfId="15" applyNumberFormat="1" applyFont="1" applyBorder="1" applyAlignment="1" applyProtection="1">
      <alignment/>
      <protection/>
    </xf>
    <xf numFmtId="172" fontId="1" fillId="0" borderId="4" xfId="15" applyNumberFormat="1" applyFont="1" applyBorder="1" applyAlignment="1" applyProtection="1">
      <alignment horizontal="center"/>
      <protection/>
    </xf>
    <xf numFmtId="172" fontId="1" fillId="0" borderId="7" xfId="15" applyNumberFormat="1" applyFont="1" applyBorder="1" applyAlignment="1" applyProtection="1">
      <alignment horizontal="center"/>
      <protection/>
    </xf>
    <xf numFmtId="172" fontId="1" fillId="0" borderId="8" xfId="15" applyNumberFormat="1" applyFont="1" applyBorder="1" applyAlignment="1" applyProtection="1">
      <alignment/>
      <protection/>
    </xf>
    <xf numFmtId="172" fontId="1" fillId="0" borderId="8" xfId="15" applyNumberFormat="1" applyFont="1" applyFill="1" applyBorder="1" applyAlignment="1" applyProtection="1">
      <alignment/>
      <protection/>
    </xf>
    <xf numFmtId="172" fontId="1" fillId="0" borderId="9" xfId="15" applyNumberFormat="1" applyFont="1" applyBorder="1" applyAlignment="1" applyProtection="1">
      <alignment/>
      <protection/>
    </xf>
    <xf numFmtId="165" fontId="1" fillId="0" borderId="0" xfId="17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74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7" fontId="0" fillId="0" borderId="0" xfId="0" applyNumberFormat="1" applyFill="1" applyAlignment="1">
      <alignment/>
    </xf>
    <xf numFmtId="10" fontId="0" fillId="0" borderId="0" xfId="22" applyNumberForma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5" fontId="1" fillId="2" borderId="0" xfId="0" applyNumberFormat="1" applyFont="1" applyFill="1" applyAlignment="1" applyProtection="1">
      <alignment/>
      <protection/>
    </xf>
    <xf numFmtId="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2" borderId="0" xfId="15" applyNumberFormat="1" applyFill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7" fontId="1" fillId="0" borderId="0" xfId="0" applyNumberFormat="1" applyFont="1" applyFill="1" applyBorder="1" applyAlignment="1" applyProtection="1">
      <alignment/>
      <protection/>
    </xf>
    <xf numFmtId="5" fontId="0" fillId="0" borderId="0" xfId="0" applyNumberFormat="1" applyBorder="1" applyAlignment="1">
      <alignment/>
    </xf>
    <xf numFmtId="10" fontId="0" fillId="0" borderId="0" xfId="22" applyNumberFormat="1" applyBorder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72" fontId="1" fillId="0" borderId="0" xfId="15" applyNumberFormat="1" applyFont="1" applyFill="1" applyBorder="1" applyAlignment="1" applyProtection="1">
      <alignment/>
      <protection/>
    </xf>
    <xf numFmtId="44" fontId="1" fillId="0" borderId="0" xfId="17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5" fontId="1" fillId="0" borderId="0" xfId="17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5" fontId="0" fillId="0" borderId="0" xfId="0" applyNumberFormat="1" applyFill="1" applyBorder="1" applyAlignment="1">
      <alignment/>
    </xf>
    <xf numFmtId="10" fontId="0" fillId="0" borderId="0" xfId="22" applyNumberFormat="1" applyFill="1" applyBorder="1" applyAlignment="1">
      <alignment/>
    </xf>
    <xf numFmtId="37" fontId="1" fillId="0" borderId="15" xfId="0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44" fontId="0" fillId="0" borderId="0" xfId="17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/>
      <protection/>
    </xf>
    <xf numFmtId="5" fontId="1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4" fontId="0" fillId="0" borderId="0" xfId="17" applyFill="1" applyBorder="1" applyAlignment="1">
      <alignment/>
    </xf>
    <xf numFmtId="43" fontId="0" fillId="0" borderId="0" xfId="15" applyFill="1" applyBorder="1" applyAlignment="1">
      <alignment/>
    </xf>
    <xf numFmtId="0" fontId="0" fillId="0" borderId="13" xfId="0" applyFill="1" applyBorder="1" applyAlignment="1">
      <alignment/>
    </xf>
    <xf numFmtId="0" fontId="8" fillId="0" borderId="0" xfId="21" applyAlignment="1" applyProtection="1">
      <alignment horizontal="left"/>
      <protection/>
    </xf>
    <xf numFmtId="0" fontId="10" fillId="0" borderId="0" xfId="0" applyFont="1" applyAlignment="1">
      <alignment/>
    </xf>
    <xf numFmtId="37" fontId="8" fillId="0" borderId="0" xfId="21" applyNumberFormat="1" applyProtection="1">
      <alignment/>
      <protection/>
    </xf>
    <xf numFmtId="7" fontId="8" fillId="0" borderId="0" xfId="21" applyNumberForma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22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72" fontId="8" fillId="0" borderId="0" xfId="15" applyNumberFormat="1" applyFont="1" applyAlignment="1" applyProtection="1">
      <alignment horizontal="center"/>
      <protection/>
    </xf>
    <xf numFmtId="172" fontId="8" fillId="0" borderId="0" xfId="15" applyNumberFormat="1" applyFont="1" applyBorder="1" applyAlignment="1" applyProtection="1">
      <alignment horizontal="center"/>
      <protection/>
    </xf>
    <xf numFmtId="172" fontId="1" fillId="0" borderId="13" xfId="15" applyNumberFormat="1" applyFont="1" applyBorder="1" applyAlignment="1" applyProtection="1">
      <alignment horizontal="center"/>
      <protection/>
    </xf>
    <xf numFmtId="10" fontId="1" fillId="0" borderId="13" xfId="22" applyNumberFormat="1" applyFont="1" applyBorder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22" applyNumberFormat="1" applyAlignment="1">
      <alignment/>
    </xf>
    <xf numFmtId="43" fontId="1" fillId="0" borderId="0" xfId="15" applyFont="1" applyAlignment="1" applyProtection="1">
      <alignment/>
      <protection/>
    </xf>
    <xf numFmtId="174" fontId="0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22" applyNumberFormat="1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igh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5" zoomScaleNormal="75" workbookViewId="0" topLeftCell="A1">
      <selection activeCell="G1" sqref="G1:G3"/>
    </sheetView>
  </sheetViews>
  <sheetFormatPr defaultColWidth="9.140625" defaultRowHeight="12.75"/>
  <cols>
    <col min="1" max="1" width="46.28125" style="0" bestFit="1" customWidth="1"/>
    <col min="2" max="2" width="14.00390625" style="0" bestFit="1" customWidth="1"/>
    <col min="3" max="3" width="2.421875" style="0" customWidth="1"/>
    <col min="4" max="4" width="13.28125" style="0" bestFit="1" customWidth="1"/>
    <col min="5" max="5" width="1.57421875" style="0" customWidth="1"/>
    <col min="6" max="6" width="12.00390625" style="0" bestFit="1" customWidth="1"/>
    <col min="7" max="7" width="11.57421875" style="0" bestFit="1" customWidth="1"/>
  </cols>
  <sheetData>
    <row r="1" ht="12.75">
      <c r="G1" s="128" t="s">
        <v>91</v>
      </c>
    </row>
    <row r="2" ht="12.75">
      <c r="G2" s="128" t="s">
        <v>92</v>
      </c>
    </row>
    <row r="3" ht="12.75">
      <c r="G3" s="128" t="s">
        <v>89</v>
      </c>
    </row>
    <row r="5" spans="1:7" ht="15">
      <c r="A5" s="120" t="s">
        <v>79</v>
      </c>
      <c r="B5" s="120"/>
      <c r="C5" s="120"/>
      <c r="D5" s="120"/>
      <c r="E5" s="120"/>
      <c r="F5" s="120"/>
      <c r="G5" s="120"/>
    </row>
    <row r="6" spans="1:7" ht="14.25">
      <c r="A6" s="121" t="s">
        <v>18</v>
      </c>
      <c r="B6" s="121"/>
      <c r="C6" s="121"/>
      <c r="D6" s="121"/>
      <c r="E6" s="121"/>
      <c r="F6" s="121"/>
      <c r="G6" s="121"/>
    </row>
    <row r="7" spans="1:7" ht="14.25">
      <c r="A7" s="121" t="s">
        <v>16</v>
      </c>
      <c r="B7" s="121"/>
      <c r="C7" s="121"/>
      <c r="D7" s="121"/>
      <c r="E7" s="121"/>
      <c r="F7" s="121"/>
      <c r="G7" s="121"/>
    </row>
    <row r="8" spans="1:7" ht="14.25">
      <c r="A8" s="107"/>
      <c r="B8" s="107"/>
      <c r="C8" s="107"/>
      <c r="D8" s="107"/>
      <c r="E8" s="107"/>
      <c r="F8" s="107"/>
      <c r="G8" s="107"/>
    </row>
    <row r="9" spans="1:7" ht="14.25">
      <c r="A9" s="107"/>
      <c r="B9" s="107"/>
      <c r="C9" s="107"/>
      <c r="D9" s="107"/>
      <c r="E9" s="107"/>
      <c r="F9" s="107"/>
      <c r="G9" s="107"/>
    </row>
    <row r="10" spans="1:7" ht="14.25">
      <c r="A10" s="107"/>
      <c r="B10" s="107"/>
      <c r="C10" s="107"/>
      <c r="D10" s="107"/>
      <c r="E10" s="107"/>
      <c r="F10" s="107"/>
      <c r="G10" s="107"/>
    </row>
    <row r="11" spans="1:7" ht="14.25">
      <c r="A11" s="107"/>
      <c r="B11" s="107" t="s">
        <v>80</v>
      </c>
      <c r="C11" s="107"/>
      <c r="D11" s="107" t="s">
        <v>80</v>
      </c>
      <c r="E11" s="107"/>
      <c r="F11" s="107" t="s">
        <v>2</v>
      </c>
      <c r="G11" s="107" t="s">
        <v>3</v>
      </c>
    </row>
    <row r="12" spans="1:7" ht="14.25">
      <c r="A12" s="107" t="s">
        <v>49</v>
      </c>
      <c r="B12" s="108">
        <v>29122771.79198</v>
      </c>
      <c r="C12" s="108"/>
      <c r="D12" s="108">
        <v>30514041.07311829</v>
      </c>
      <c r="E12" s="108"/>
      <c r="F12" s="108">
        <f aca="true" t="shared" si="0" ref="F12:F19">D12-B12</f>
        <v>1391269.2811382934</v>
      </c>
      <c r="G12" s="109">
        <f aca="true" t="shared" si="1" ref="G12:G19">F12/B12</f>
        <v>0.04777255719599566</v>
      </c>
    </row>
    <row r="13" spans="1:7" ht="14.25">
      <c r="A13" s="107" t="s">
        <v>54</v>
      </c>
      <c r="B13" s="108">
        <v>36721.4476</v>
      </c>
      <c r="C13" s="108"/>
      <c r="D13" s="108">
        <v>38490.26336219482</v>
      </c>
      <c r="E13" s="108"/>
      <c r="F13" s="108">
        <f t="shared" si="0"/>
        <v>1768.8157621948194</v>
      </c>
      <c r="G13" s="109">
        <f t="shared" si="1"/>
        <v>0.04816846496527603</v>
      </c>
    </row>
    <row r="14" spans="1:7" ht="14.25">
      <c r="A14" s="107" t="s">
        <v>56</v>
      </c>
      <c r="B14" s="108">
        <v>702481.8263099999</v>
      </c>
      <c r="C14" s="108"/>
      <c r="D14" s="108">
        <v>730014.7026464032</v>
      </c>
      <c r="E14" s="108"/>
      <c r="F14" s="108">
        <f t="shared" si="0"/>
        <v>27532.876336403308</v>
      </c>
      <c r="G14" s="109">
        <f t="shared" si="1"/>
        <v>0.03919372047107345</v>
      </c>
    </row>
    <row r="15" spans="1:7" ht="14.25">
      <c r="A15" s="107" t="s">
        <v>60</v>
      </c>
      <c r="B15" s="108">
        <v>1930148.7389</v>
      </c>
      <c r="C15" s="108"/>
      <c r="D15" s="108">
        <v>2016742.0125233573</v>
      </c>
      <c r="E15" s="108"/>
      <c r="F15" s="108">
        <f t="shared" si="0"/>
        <v>86593.2736233573</v>
      </c>
      <c r="G15" s="109">
        <f t="shared" si="1"/>
        <v>0.04486352366435095</v>
      </c>
    </row>
    <row r="16" spans="1:7" ht="14.25">
      <c r="A16" s="107" t="s">
        <v>64</v>
      </c>
      <c r="B16" s="108">
        <v>229647.81852</v>
      </c>
      <c r="C16" s="108"/>
      <c r="D16" s="108">
        <v>243132.46700786464</v>
      </c>
      <c r="E16" s="108"/>
      <c r="F16" s="108">
        <f t="shared" si="0"/>
        <v>13484.648487864644</v>
      </c>
      <c r="G16" s="109">
        <f t="shared" si="1"/>
        <v>0.05871881812232529</v>
      </c>
    </row>
    <row r="17" spans="1:7" ht="14.25">
      <c r="A17" s="107" t="s">
        <v>81</v>
      </c>
      <c r="B17" s="108">
        <v>1811589.74544</v>
      </c>
      <c r="C17" s="108"/>
      <c r="D17" s="108">
        <v>1919415.23944</v>
      </c>
      <c r="E17" s="108"/>
      <c r="F17" s="108">
        <f t="shared" si="0"/>
        <v>107825.49399999995</v>
      </c>
      <c r="G17" s="109">
        <f t="shared" si="1"/>
        <v>0.05951981913753394</v>
      </c>
    </row>
    <row r="18" spans="1:7" ht="14.25">
      <c r="A18" s="107" t="s">
        <v>82</v>
      </c>
      <c r="B18" s="108">
        <v>1129626.4518499998</v>
      </c>
      <c r="C18" s="108"/>
      <c r="D18" s="108">
        <v>1195507.05185</v>
      </c>
      <c r="E18" s="108"/>
      <c r="F18" s="108">
        <f t="shared" si="0"/>
        <v>65880.6000000001</v>
      </c>
      <c r="G18" s="109">
        <f t="shared" si="1"/>
        <v>0.05832069521044485</v>
      </c>
    </row>
    <row r="19" spans="1:7" ht="14.25">
      <c r="A19" s="107" t="s">
        <v>83</v>
      </c>
      <c r="B19" s="108">
        <v>647125</v>
      </c>
      <c r="C19" s="108"/>
      <c r="D19" s="108">
        <v>676311.7611029254</v>
      </c>
      <c r="E19" s="108"/>
      <c r="F19" s="108">
        <f t="shared" si="0"/>
        <v>29186.761102925404</v>
      </c>
      <c r="G19" s="109">
        <f t="shared" si="1"/>
        <v>0.04510219988862338</v>
      </c>
    </row>
    <row r="20" spans="1:7" ht="14.25">
      <c r="A20" s="110"/>
      <c r="B20" s="108"/>
      <c r="C20" s="111"/>
      <c r="D20" s="108"/>
      <c r="E20" s="111"/>
      <c r="F20" s="108"/>
      <c r="G20" s="109"/>
    </row>
    <row r="21" spans="1:7" ht="14.25">
      <c r="A21" s="110"/>
      <c r="B21" s="108"/>
      <c r="C21" s="111"/>
      <c r="D21" s="108"/>
      <c r="E21" s="111"/>
      <c r="F21" s="108"/>
      <c r="G21" s="109"/>
    </row>
    <row r="22" spans="1:7" ht="14.25">
      <c r="A22" s="110"/>
      <c r="B22" s="108"/>
      <c r="C22" s="111"/>
      <c r="D22" s="108"/>
      <c r="E22" s="111"/>
      <c r="F22" s="108"/>
      <c r="G22" s="109"/>
    </row>
    <row r="23" spans="1:7" ht="14.25">
      <c r="A23" s="110"/>
      <c r="B23" s="108"/>
      <c r="C23" s="112"/>
      <c r="D23" s="108"/>
      <c r="E23" s="111"/>
      <c r="F23" s="108"/>
      <c r="G23" s="109"/>
    </row>
    <row r="24" spans="1:7" ht="14.25">
      <c r="A24" s="110"/>
      <c r="B24" s="113"/>
      <c r="C24" s="112"/>
      <c r="D24" s="113"/>
      <c r="E24" s="112"/>
      <c r="F24" s="113"/>
      <c r="G24" s="114"/>
    </row>
    <row r="25" spans="1:7" ht="14.25">
      <c r="A25" s="107"/>
      <c r="B25" s="108"/>
      <c r="C25" s="115"/>
      <c r="D25" s="108"/>
      <c r="E25" s="115"/>
      <c r="F25" s="108"/>
      <c r="G25" s="109"/>
    </row>
    <row r="26" spans="1:7" ht="14.25">
      <c r="A26" s="107"/>
      <c r="B26" s="108">
        <f>SUM(B12:B24)</f>
        <v>35610112.820599996</v>
      </c>
      <c r="C26" s="115"/>
      <c r="D26" s="108">
        <f>SUM(D12:D24)</f>
        <v>37333654.57105103</v>
      </c>
      <c r="E26" s="115"/>
      <c r="F26" s="108">
        <f>SUM(F12:F24)</f>
        <v>1723541.750451039</v>
      </c>
      <c r="G26" s="109">
        <f>F26/B26</f>
        <v>0.04840034512482623</v>
      </c>
    </row>
    <row r="29" ht="12.75">
      <c r="B29" s="116"/>
    </row>
    <row r="31" ht="12.75">
      <c r="B31" s="117"/>
    </row>
    <row r="33" ht="12.75">
      <c r="B33" s="116"/>
    </row>
    <row r="34" ht="12.75">
      <c r="B34" s="76"/>
    </row>
    <row r="36" ht="12.75">
      <c r="B36" s="117"/>
    </row>
  </sheetData>
  <mergeCells count="3">
    <mergeCell ref="A5:G5"/>
    <mergeCell ref="A6:G6"/>
    <mergeCell ref="A7:G7"/>
  </mergeCells>
  <printOptions horizontalCentered="1"/>
  <pageMargins left="0.59" right="0.22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4"/>
  <sheetViews>
    <sheetView view="pageBreakPreview" zoomScale="60" workbookViewId="0" topLeftCell="B1">
      <selection activeCell="O209" sqref="O209:O211"/>
    </sheetView>
  </sheetViews>
  <sheetFormatPr defaultColWidth="9.140625" defaultRowHeight="12.75"/>
  <cols>
    <col min="1" max="1" width="30.421875" style="0" bestFit="1" customWidth="1"/>
    <col min="2" max="2" width="14.8515625" style="0" bestFit="1" customWidth="1"/>
    <col min="3" max="3" width="11.28125" style="0" bestFit="1" customWidth="1"/>
    <col min="4" max="4" width="13.7109375" style="0" bestFit="1" customWidth="1"/>
    <col min="5" max="5" width="3.28125" style="0" customWidth="1"/>
    <col min="6" max="6" width="14.8515625" style="0" bestFit="1" customWidth="1"/>
    <col min="7" max="7" width="11.28125" style="0" bestFit="1" customWidth="1"/>
    <col min="8" max="8" width="14.7109375" style="0" bestFit="1" customWidth="1"/>
    <col min="9" max="9" width="2.8515625" style="0" customWidth="1"/>
    <col min="10" max="10" width="11.28125" style="0" bestFit="1" customWidth="1"/>
    <col min="11" max="11" width="11.57421875" style="0" bestFit="1" customWidth="1"/>
    <col min="12" max="12" width="8.7109375" style="0" customWidth="1"/>
    <col min="13" max="13" width="14.7109375" style="0" bestFit="1" customWidth="1"/>
    <col min="14" max="14" width="13.421875" style="0" customWidth="1"/>
    <col min="15" max="15" width="11.28125" style="0" customWidth="1"/>
    <col min="16" max="16384" width="8.7109375" style="0" customWidth="1"/>
  </cols>
  <sheetData>
    <row r="1" ht="12.75">
      <c r="O1" s="128" t="s">
        <v>91</v>
      </c>
    </row>
    <row r="2" ht="12.75">
      <c r="O2" s="128" t="s">
        <v>92</v>
      </c>
    </row>
    <row r="3" spans="1:15" ht="14.25">
      <c r="A3" s="36"/>
      <c r="B3" s="36"/>
      <c r="C3" s="36"/>
      <c r="D3" s="36"/>
      <c r="E3" s="37"/>
      <c r="F3" s="37"/>
      <c r="G3" s="37"/>
      <c r="H3" s="37"/>
      <c r="I3" s="37"/>
      <c r="J3" s="37"/>
      <c r="K3" s="37"/>
      <c r="O3" s="128" t="s">
        <v>88</v>
      </c>
    </row>
    <row r="4" spans="1:14" ht="15">
      <c r="A4" s="120" t="s">
        <v>48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M4" t="s">
        <v>33</v>
      </c>
      <c r="N4">
        <v>1</v>
      </c>
    </row>
    <row r="5" spans="1:14" ht="14.25">
      <c r="A5" s="121" t="s">
        <v>18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M5" t="s">
        <v>34</v>
      </c>
      <c r="N5">
        <v>1</v>
      </c>
    </row>
    <row r="6" spans="1:11" ht="14.25">
      <c r="A6" s="121" t="s">
        <v>16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4" ht="14.25">
      <c r="A7" s="1"/>
      <c r="B7" s="1"/>
      <c r="C7" s="1"/>
      <c r="D7" s="1"/>
    </row>
    <row r="8" spans="1:11" ht="14.25">
      <c r="A8" s="121" t="s">
        <v>23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14.25">
      <c r="A9" s="121" t="s">
        <v>49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4.25">
      <c r="A10" s="121" t="s">
        <v>50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5" ht="14.25">
      <c r="A11" s="1"/>
      <c r="B11" s="1"/>
      <c r="C11" s="1"/>
      <c r="D11" s="1"/>
      <c r="M11" t="s">
        <v>44</v>
      </c>
      <c r="N11" t="s">
        <v>44</v>
      </c>
      <c r="O11" t="s">
        <v>44</v>
      </c>
    </row>
    <row r="12" spans="2:15" ht="14.25">
      <c r="B12" s="124" t="s">
        <v>0</v>
      </c>
      <c r="C12" s="125"/>
      <c r="D12" s="126"/>
      <c r="F12" s="124" t="s">
        <v>1</v>
      </c>
      <c r="G12" s="125"/>
      <c r="H12" s="126"/>
      <c r="J12" s="17" t="s">
        <v>2</v>
      </c>
      <c r="K12" s="18" t="s">
        <v>3</v>
      </c>
      <c r="M12" t="s">
        <v>41</v>
      </c>
      <c r="N12" t="s">
        <v>42</v>
      </c>
      <c r="O12" t="s">
        <v>43</v>
      </c>
    </row>
    <row r="13" spans="1:8" ht="14.25">
      <c r="A13" s="2"/>
      <c r="B13" s="19"/>
      <c r="C13" s="20"/>
      <c r="D13" s="21"/>
      <c r="F13" s="19"/>
      <c r="G13" s="20"/>
      <c r="H13" s="21"/>
    </row>
    <row r="14" spans="1:8" ht="14.25">
      <c r="A14" s="2"/>
      <c r="B14" s="6" t="s">
        <v>4</v>
      </c>
      <c r="C14" s="7" t="s">
        <v>5</v>
      </c>
      <c r="D14" s="7" t="s">
        <v>6</v>
      </c>
      <c r="F14" s="6" t="s">
        <v>4</v>
      </c>
      <c r="G14" s="7"/>
      <c r="H14" s="7" t="s">
        <v>6</v>
      </c>
    </row>
    <row r="15" spans="1:8" ht="14.25">
      <c r="A15" s="8"/>
      <c r="B15" s="9" t="s">
        <v>7</v>
      </c>
      <c r="C15" s="10" t="s">
        <v>8</v>
      </c>
      <c r="D15" s="7" t="s">
        <v>9</v>
      </c>
      <c r="F15" s="9" t="s">
        <v>7</v>
      </c>
      <c r="G15" s="10" t="s">
        <v>8</v>
      </c>
      <c r="H15" s="7" t="s">
        <v>9</v>
      </c>
    </row>
    <row r="17" spans="1:10" ht="14.25">
      <c r="A17" s="2"/>
      <c r="B17" s="11"/>
      <c r="C17" s="2"/>
      <c r="D17" s="12"/>
      <c r="F17" s="11"/>
      <c r="G17" s="2"/>
      <c r="H17" s="2"/>
      <c r="J17" s="50"/>
    </row>
    <row r="18" spans="1:15" ht="14.25">
      <c r="A18" s="2" t="s">
        <v>17</v>
      </c>
      <c r="B18" s="11">
        <v>283418</v>
      </c>
      <c r="C18" s="12">
        <v>5.55</v>
      </c>
      <c r="D18" s="13">
        <f>B18*C18</f>
        <v>1572969.9</v>
      </c>
      <c r="F18" s="11">
        <f>B18</f>
        <v>283418</v>
      </c>
      <c r="G18" s="12">
        <f>C18</f>
        <v>5.55</v>
      </c>
      <c r="H18" s="13">
        <f>F18*G18</f>
        <v>1572969.9</v>
      </c>
      <c r="J18" s="50">
        <f aca="true" t="shared" si="0" ref="J18:J24">H18-D18</f>
        <v>0</v>
      </c>
      <c r="K18" s="27">
        <f aca="true" t="shared" si="1" ref="K18:K24">J18/D18</f>
        <v>0</v>
      </c>
      <c r="O18" s="26">
        <f>+J18</f>
        <v>0</v>
      </c>
    </row>
    <row r="19" spans="1:15" ht="14.25">
      <c r="A19" s="59"/>
      <c r="B19" s="60"/>
      <c r="C19" s="61"/>
      <c r="D19" s="62"/>
      <c r="E19" s="63"/>
      <c r="F19" s="60"/>
      <c r="G19" s="61"/>
      <c r="H19" s="62"/>
      <c r="I19" s="63"/>
      <c r="J19" s="50">
        <f t="shared" si="0"/>
        <v>0</v>
      </c>
      <c r="K19" s="27"/>
      <c r="L19" s="63"/>
      <c r="M19" s="63"/>
      <c r="N19" s="63"/>
      <c r="O19" s="63"/>
    </row>
    <row r="20" spans="1:15" ht="14.25">
      <c r="A20" s="59"/>
      <c r="B20" s="60"/>
      <c r="C20" s="61"/>
      <c r="D20" s="62"/>
      <c r="E20" s="63"/>
      <c r="F20" s="60"/>
      <c r="G20" s="34"/>
      <c r="H20" s="62"/>
      <c r="I20" s="63"/>
      <c r="J20" s="50"/>
      <c r="K20" s="27"/>
      <c r="L20" s="63"/>
      <c r="M20" s="74"/>
      <c r="N20" s="63"/>
      <c r="O20" s="63"/>
    </row>
    <row r="21" spans="1:11" ht="14.25">
      <c r="A21" s="2"/>
      <c r="B21" s="11"/>
      <c r="C21" s="12"/>
      <c r="D21" s="13"/>
      <c r="F21" s="11"/>
      <c r="G21" s="12"/>
      <c r="H21" s="13"/>
      <c r="J21" s="50">
        <f t="shared" si="0"/>
        <v>0</v>
      </c>
      <c r="K21" s="27"/>
    </row>
    <row r="22" spans="1:11" ht="14.25">
      <c r="A22" s="2" t="s">
        <v>10</v>
      </c>
      <c r="B22" s="11"/>
      <c r="C22" s="14"/>
      <c r="D22" s="11"/>
      <c r="F22" s="43"/>
      <c r="G22" s="49"/>
      <c r="H22" s="43"/>
      <c r="J22" s="50">
        <f t="shared" si="0"/>
        <v>0</v>
      </c>
      <c r="K22" s="27"/>
    </row>
    <row r="23" spans="1:14" ht="14.25">
      <c r="A23" s="2" t="s">
        <v>51</v>
      </c>
      <c r="B23" s="11">
        <v>138093191</v>
      </c>
      <c r="C23" s="14">
        <v>0.069</v>
      </c>
      <c r="D23" s="11">
        <f>C23*B23</f>
        <v>9528430.179000001</v>
      </c>
      <c r="F23" s="11">
        <f>B23</f>
        <v>138093191</v>
      </c>
      <c r="G23" s="23">
        <f>+C23+M$284+1183/(F23+F24+F58*0.6)</f>
        <v>0.07300769035273937</v>
      </c>
      <c r="H23" s="11">
        <f>F23*G23</f>
        <v>10081864.928349694</v>
      </c>
      <c r="J23" s="50">
        <f t="shared" si="0"/>
        <v>553434.7493496928</v>
      </c>
      <c r="K23" s="27">
        <f t="shared" si="1"/>
        <v>0.05808246888028047</v>
      </c>
      <c r="N23" s="50">
        <f>+J23</f>
        <v>553434.7493496928</v>
      </c>
    </row>
    <row r="24" spans="1:14" ht="14.25">
      <c r="A24" s="2" t="s">
        <v>52</v>
      </c>
      <c r="B24" s="11">
        <v>209056703</v>
      </c>
      <c r="C24" s="14">
        <v>0.06366</v>
      </c>
      <c r="D24" s="11">
        <f>C24*B24</f>
        <v>13308549.712979998</v>
      </c>
      <c r="F24" s="11">
        <f>B24</f>
        <v>209056703</v>
      </c>
      <c r="G24" s="23">
        <f>+C24+M$284+1183/(F23+F24+F58*0.6)</f>
        <v>0.06766769035273935</v>
      </c>
      <c r="H24" s="11">
        <f>F24*G24</f>
        <v>14146384.244768597</v>
      </c>
      <c r="J24" s="50">
        <f t="shared" si="0"/>
        <v>837834.5317885987</v>
      </c>
      <c r="K24" s="27">
        <f t="shared" si="1"/>
        <v>0.06295460811717508</v>
      </c>
      <c r="N24" s="50">
        <f>+J24</f>
        <v>837834.5317885987</v>
      </c>
    </row>
    <row r="25" spans="1:14" ht="14.25">
      <c r="A25" s="2"/>
      <c r="B25" s="11"/>
      <c r="C25" s="14"/>
      <c r="D25" s="11"/>
      <c r="F25" s="11"/>
      <c r="G25" s="23"/>
      <c r="H25" s="11"/>
      <c r="J25" s="50"/>
      <c r="K25" s="27"/>
      <c r="N25" s="75"/>
    </row>
    <row r="26" spans="1:10" ht="14.25">
      <c r="A26" s="2"/>
      <c r="B26" s="11"/>
      <c r="C26" s="14"/>
      <c r="D26" s="11"/>
      <c r="F26" s="11"/>
      <c r="G26" s="49"/>
      <c r="H26" s="11"/>
      <c r="J26" s="50"/>
    </row>
    <row r="27" spans="1:10" ht="14.25">
      <c r="A27" s="2"/>
      <c r="B27" s="11"/>
      <c r="C27" s="2"/>
      <c r="D27" s="15"/>
      <c r="F27" s="11"/>
      <c r="G27" s="2"/>
      <c r="H27" s="15"/>
      <c r="J27" s="50"/>
    </row>
    <row r="28" ht="12.75">
      <c r="J28" s="50"/>
    </row>
    <row r="29" spans="1:11" ht="14.25">
      <c r="A29" s="2" t="s">
        <v>11</v>
      </c>
      <c r="B29" s="11"/>
      <c r="C29" s="2"/>
      <c r="D29" s="11">
        <f>SUM(D18:D26)</f>
        <v>24409949.79198</v>
      </c>
      <c r="F29" s="11"/>
      <c r="G29" s="2"/>
      <c r="H29" s="11">
        <f>SUM(H17:H25)</f>
        <v>25801219.07311829</v>
      </c>
      <c r="J29" s="50">
        <f>H29-D29</f>
        <v>1391269.2811382934</v>
      </c>
      <c r="K29" s="27">
        <f>J29/D29</f>
        <v>0.05699599110176791</v>
      </c>
    </row>
    <row r="30" spans="1:10" ht="14.25">
      <c r="A30" s="2"/>
      <c r="B30" s="11"/>
      <c r="C30" s="14"/>
      <c r="D30" s="2"/>
      <c r="F30" s="11"/>
      <c r="G30" s="14"/>
      <c r="H30" s="2"/>
      <c r="J30" s="50"/>
    </row>
    <row r="31" spans="1:11" ht="14.25">
      <c r="A31" s="2" t="s">
        <v>12</v>
      </c>
      <c r="B31" s="11"/>
      <c r="C31" s="14"/>
      <c r="D31" s="43">
        <v>2934000</v>
      </c>
      <c r="F31" s="11"/>
      <c r="G31" s="14"/>
      <c r="H31" s="11">
        <f>D31</f>
        <v>2934000</v>
      </c>
      <c r="J31" s="50">
        <f>H31-D31</f>
        <v>0</v>
      </c>
      <c r="K31" s="27">
        <f>J31/D31</f>
        <v>0</v>
      </c>
    </row>
    <row r="32" spans="1:11" ht="14.25">
      <c r="A32" s="2" t="s">
        <v>13</v>
      </c>
      <c r="B32" s="11"/>
      <c r="C32" s="14"/>
      <c r="D32" s="44">
        <v>1778822</v>
      </c>
      <c r="F32" s="11"/>
      <c r="G32" s="14"/>
      <c r="H32" s="15">
        <f>D32</f>
        <v>1778822</v>
      </c>
      <c r="J32" s="50">
        <f>H32-D32</f>
        <v>0</v>
      </c>
      <c r="K32" s="27">
        <f>J32/D32</f>
        <v>0</v>
      </c>
    </row>
    <row r="33" spans="1:10" ht="14.25">
      <c r="A33" s="2"/>
      <c r="B33" s="11"/>
      <c r="C33" s="2"/>
      <c r="D33" s="2"/>
      <c r="F33" s="11"/>
      <c r="G33" s="2"/>
      <c r="H33" s="2"/>
      <c r="J33" s="50"/>
    </row>
    <row r="34" spans="1:11" ht="15" thickBot="1">
      <c r="A34" s="2" t="s">
        <v>14</v>
      </c>
      <c r="B34" s="11"/>
      <c r="C34" s="2"/>
      <c r="D34" s="16">
        <f>SUM(D29:D32)</f>
        <v>29122771.79198</v>
      </c>
      <c r="F34" s="11"/>
      <c r="G34" s="2"/>
      <c r="H34" s="16">
        <f>SUM(H29:H32)</f>
        <v>30514041.07311829</v>
      </c>
      <c r="J34" s="50">
        <f>H34-D34</f>
        <v>1391269.2811382934</v>
      </c>
      <c r="K34" s="27">
        <f>J34/D34</f>
        <v>0.04777255719599566</v>
      </c>
    </row>
    <row r="35" spans="1:4" ht="15" thickTop="1">
      <c r="A35" s="2"/>
      <c r="B35" s="2"/>
      <c r="C35" s="2"/>
      <c r="D35" s="2"/>
    </row>
    <row r="36" spans="1:11" ht="14.25">
      <c r="A36" s="2" t="s">
        <v>15</v>
      </c>
      <c r="B36" s="11"/>
      <c r="C36" s="11"/>
      <c r="D36" s="31">
        <f>D34/B18</f>
        <v>102.75554760805593</v>
      </c>
      <c r="E36" s="45"/>
      <c r="F36" s="45"/>
      <c r="G36" s="45"/>
      <c r="H36" s="31">
        <f>H34/F18</f>
        <v>107.66444288336764</v>
      </c>
      <c r="I36" s="45"/>
      <c r="J36" s="45">
        <f>H36-D36</f>
        <v>4.908895275311707</v>
      </c>
      <c r="K36" s="27">
        <f>J36/D36</f>
        <v>0.04777255719599566</v>
      </c>
    </row>
    <row r="37" spans="1:11" ht="14.25" hidden="1">
      <c r="A37" s="2"/>
      <c r="D37" s="28"/>
      <c r="H37" s="28"/>
      <c r="J37" s="28"/>
      <c r="K37" s="27"/>
    </row>
    <row r="38" spans="1:11" ht="14.25" hidden="1">
      <c r="A38" s="2"/>
      <c r="D38" s="28"/>
      <c r="H38" s="28"/>
      <c r="J38" s="28"/>
      <c r="K38" s="27"/>
    </row>
    <row r="39" spans="1:11" ht="14.25" hidden="1">
      <c r="A39" s="2"/>
      <c r="D39" s="28"/>
      <c r="H39" s="28"/>
      <c r="J39" s="28"/>
      <c r="K39" s="27"/>
    </row>
    <row r="40" spans="1:11" ht="14.25" hidden="1">
      <c r="A40" s="2"/>
      <c r="D40" s="28"/>
      <c r="H40" s="28"/>
      <c r="J40" s="28"/>
      <c r="K40" s="27"/>
    </row>
    <row r="41" spans="1:11" ht="14.25" hidden="1">
      <c r="A41" s="2"/>
      <c r="D41" s="28"/>
      <c r="H41" s="28"/>
      <c r="J41" s="28"/>
      <c r="K41" s="27"/>
    </row>
    <row r="42" spans="1:11" ht="15" hidden="1">
      <c r="A42" s="120" t="str">
        <f>A4</f>
        <v>Inter-County Energy Cooperative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1" ht="14.25" hidden="1">
      <c r="A43" s="121" t="s">
        <v>18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1:11" ht="14.25" hidden="1">
      <c r="A44" s="121" t="s">
        <v>16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spans="1:4" ht="14.25">
      <c r="A45" s="1"/>
      <c r="B45" s="1"/>
      <c r="C45" s="1"/>
      <c r="D45" s="1"/>
    </row>
    <row r="46" spans="1:11" ht="14.25">
      <c r="A46" s="121" t="s">
        <v>53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ht="14.25">
      <c r="A47" s="121" t="s">
        <v>54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1:11" ht="14.25">
      <c r="A48" s="121" t="s">
        <v>55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1:4" ht="14.25">
      <c r="A49" s="1"/>
      <c r="B49" s="1"/>
      <c r="C49" s="1"/>
      <c r="D49" s="1"/>
    </row>
    <row r="50" spans="2:11" ht="14.25">
      <c r="B50" s="124" t="s">
        <v>0</v>
      </c>
      <c r="C50" s="125"/>
      <c r="D50" s="126"/>
      <c r="F50" s="124" t="s">
        <v>1</v>
      </c>
      <c r="G50" s="125"/>
      <c r="H50" s="126"/>
      <c r="J50" s="17" t="s">
        <v>2</v>
      </c>
      <c r="K50" s="18" t="s">
        <v>3</v>
      </c>
    </row>
    <row r="51" spans="1:8" ht="14.25">
      <c r="A51" s="2"/>
      <c r="B51" s="19"/>
      <c r="C51" s="20"/>
      <c r="D51" s="21"/>
      <c r="F51" s="19"/>
      <c r="G51" s="20"/>
      <c r="H51" s="21"/>
    </row>
    <row r="52" spans="1:8" ht="14.25">
      <c r="A52" s="2"/>
      <c r="B52" s="6" t="s">
        <v>4</v>
      </c>
      <c r="C52" s="7" t="s">
        <v>5</v>
      </c>
      <c r="D52" s="7" t="s">
        <v>6</v>
      </c>
      <c r="F52" s="6" t="s">
        <v>4</v>
      </c>
      <c r="G52" s="7"/>
      <c r="H52" s="7" t="s">
        <v>6</v>
      </c>
    </row>
    <row r="53" spans="1:8" ht="14.25">
      <c r="A53" s="8"/>
      <c r="B53" s="9" t="s">
        <v>7</v>
      </c>
      <c r="C53" s="10" t="s">
        <v>8</v>
      </c>
      <c r="D53" s="7" t="s">
        <v>9</v>
      </c>
      <c r="F53" s="9" t="s">
        <v>7</v>
      </c>
      <c r="G53" s="10" t="s">
        <v>8</v>
      </c>
      <c r="H53" s="7" t="s">
        <v>9</v>
      </c>
    </row>
    <row r="55" spans="1:8" ht="15" thickBot="1">
      <c r="A55" s="2"/>
      <c r="B55" s="11"/>
      <c r="C55" s="2"/>
      <c r="D55" s="12"/>
      <c r="F55" s="11"/>
      <c r="G55" s="2"/>
      <c r="H55" s="2"/>
    </row>
    <row r="56" spans="1:15" ht="15" thickBot="1">
      <c r="A56" s="2" t="s">
        <v>17</v>
      </c>
      <c r="B56" s="91">
        <f>B58/536.6</f>
        <v>1373.1233693626536</v>
      </c>
      <c r="C56" s="12">
        <v>5.55</v>
      </c>
      <c r="D56" s="13">
        <f>C56*B56</f>
        <v>7620.834699962727</v>
      </c>
      <c r="F56" s="11">
        <f>B56</f>
        <v>1373.1233693626536</v>
      </c>
      <c r="G56" s="12">
        <f>C56</f>
        <v>5.55</v>
      </c>
      <c r="H56" s="13">
        <f>G56*F56</f>
        <v>7620.834699962727</v>
      </c>
      <c r="J56" s="26">
        <f>+H56-D56</f>
        <v>0</v>
      </c>
      <c r="K56" s="27">
        <f aca="true" t="shared" si="2" ref="K56:K63">J56/D56</f>
        <v>0</v>
      </c>
      <c r="O56" s="26">
        <f>+J56</f>
        <v>0</v>
      </c>
    </row>
    <row r="57" spans="1:11" ht="14.25">
      <c r="A57" s="29"/>
      <c r="B57" s="11"/>
      <c r="C57" s="12"/>
      <c r="D57" s="12"/>
      <c r="F57" s="11"/>
      <c r="G57" s="12"/>
      <c r="H57" s="2"/>
      <c r="J57" s="26">
        <f aca="true" t="shared" si="3" ref="J57:J63">+H57-D57</f>
        <v>0</v>
      </c>
      <c r="K57" s="27" t="e">
        <f t="shared" si="2"/>
        <v>#DIV/0!</v>
      </c>
    </row>
    <row r="58" spans="1:14" ht="14.25">
      <c r="A58" s="2" t="s">
        <v>10</v>
      </c>
      <c r="B58" s="11">
        <v>736818</v>
      </c>
      <c r="C58" s="14">
        <v>0.0382</v>
      </c>
      <c r="D58" s="39">
        <f>C58*B58</f>
        <v>28146.4476</v>
      </c>
      <c r="F58" s="11">
        <f>B58</f>
        <v>736818</v>
      </c>
      <c r="G58" s="23">
        <f>+G24*0.6</f>
        <v>0.04060061421164361</v>
      </c>
      <c r="H58" s="22">
        <f>G58*F58</f>
        <v>29915.263362194823</v>
      </c>
      <c r="J58" s="26">
        <f t="shared" si="3"/>
        <v>1768.815762194823</v>
      </c>
      <c r="K58" s="27">
        <f t="shared" si="2"/>
        <v>0.06284330396972806</v>
      </c>
      <c r="N58" s="26">
        <f>+J58</f>
        <v>1768.815762194823</v>
      </c>
    </row>
    <row r="59" spans="1:11" ht="14.25">
      <c r="A59" s="2"/>
      <c r="B59" s="11"/>
      <c r="C59" s="14"/>
      <c r="D59" s="11"/>
      <c r="F59" s="11"/>
      <c r="G59" s="14"/>
      <c r="H59" s="11"/>
      <c r="J59" s="26">
        <f t="shared" si="3"/>
        <v>0</v>
      </c>
      <c r="K59" s="27" t="e">
        <f t="shared" si="2"/>
        <v>#DIV/0!</v>
      </c>
    </row>
    <row r="60" spans="1:11" ht="14.25">
      <c r="A60" s="2" t="s">
        <v>11</v>
      </c>
      <c r="B60" s="11"/>
      <c r="C60" s="2"/>
      <c r="D60" s="24">
        <f>SUM(D56:D58)</f>
        <v>35767.282299962724</v>
      </c>
      <c r="F60" s="11"/>
      <c r="G60" s="2"/>
      <c r="H60" s="25">
        <f>H56+H58</f>
        <v>37536.09806215755</v>
      </c>
      <c r="J60" s="26">
        <f t="shared" si="3"/>
        <v>1768.8157621948267</v>
      </c>
      <c r="K60" s="27">
        <f t="shared" si="2"/>
        <v>0.04945345713886319</v>
      </c>
    </row>
    <row r="61" spans="1:11" ht="14.25">
      <c r="A61" s="2"/>
      <c r="B61" s="11"/>
      <c r="C61" s="14"/>
      <c r="D61" s="2"/>
      <c r="F61" s="11"/>
      <c r="G61" s="14"/>
      <c r="H61" s="2"/>
      <c r="J61" s="26">
        <f t="shared" si="3"/>
        <v>0</v>
      </c>
      <c r="K61" s="27" t="e">
        <f t="shared" si="2"/>
        <v>#DIV/0!</v>
      </c>
    </row>
    <row r="62" spans="1:11" ht="14.25">
      <c r="A62" s="2" t="s">
        <v>12</v>
      </c>
      <c r="B62" s="11"/>
      <c r="C62" s="14"/>
      <c r="D62" s="11">
        <v>6490</v>
      </c>
      <c r="F62" s="11"/>
      <c r="G62" s="14"/>
      <c r="H62" s="11">
        <f>D62</f>
        <v>6490</v>
      </c>
      <c r="J62" s="26">
        <f t="shared" si="3"/>
        <v>0</v>
      </c>
      <c r="K62" s="27">
        <f t="shared" si="2"/>
        <v>0</v>
      </c>
    </row>
    <row r="63" spans="1:11" ht="14.25">
      <c r="A63" s="2" t="s">
        <v>13</v>
      </c>
      <c r="B63" s="11"/>
      <c r="C63" s="14"/>
      <c r="D63" s="44">
        <v>2085</v>
      </c>
      <c r="F63" s="11"/>
      <c r="G63" s="14"/>
      <c r="H63" s="15">
        <f>D63</f>
        <v>2085</v>
      </c>
      <c r="J63" s="26">
        <f t="shared" si="3"/>
        <v>0</v>
      </c>
      <c r="K63" s="27">
        <f t="shared" si="2"/>
        <v>0</v>
      </c>
    </row>
    <row r="64" spans="1:8" ht="14.25">
      <c r="A64" s="2"/>
      <c r="B64" s="11"/>
      <c r="C64" s="2"/>
      <c r="D64" s="2"/>
      <c r="F64" s="11"/>
      <c r="G64" s="2"/>
      <c r="H64" s="2"/>
    </row>
    <row r="65" spans="1:11" ht="15" thickBot="1">
      <c r="A65" s="2" t="s">
        <v>14</v>
      </c>
      <c r="B65" s="11"/>
      <c r="C65" s="2"/>
      <c r="D65" s="16">
        <f>SUM(D60:D63)</f>
        <v>44342.282299962724</v>
      </c>
      <c r="F65" s="11"/>
      <c r="G65" s="2"/>
      <c r="H65" s="16">
        <f>SUM(H60:H63)</f>
        <v>46111.09806215755</v>
      </c>
      <c r="J65" s="26">
        <f>H65-D65</f>
        <v>1768.8157621948267</v>
      </c>
      <c r="K65" s="27">
        <f>J65/D65</f>
        <v>0.03989004783807246</v>
      </c>
    </row>
    <row r="66" spans="1:4" ht="15" thickTop="1">
      <c r="A66" s="2"/>
      <c r="B66" s="2"/>
      <c r="C66" s="2"/>
      <c r="D66" s="2"/>
    </row>
    <row r="67" spans="1:11" ht="14.25">
      <c r="A67" s="2" t="s">
        <v>15</v>
      </c>
      <c r="D67" s="28">
        <f>D65/B56</f>
        <v>32.29300679701093</v>
      </c>
      <c r="H67" s="28">
        <f>H65/F56</f>
        <v>33.581176382978896</v>
      </c>
      <c r="J67" s="28">
        <f>H67-D67</f>
        <v>1.2881695859679638</v>
      </c>
      <c r="K67" s="27">
        <f>J67/D67</f>
        <v>0.039890047838072415</v>
      </c>
    </row>
    <row r="68" spans="1:15" ht="14.25">
      <c r="A68" s="2"/>
      <c r="D68" s="28"/>
      <c r="H68" s="28"/>
      <c r="J68" s="28"/>
      <c r="O68" s="128" t="s">
        <v>91</v>
      </c>
    </row>
    <row r="69" spans="1:15" ht="14.25">
      <c r="A69" s="2"/>
      <c r="D69" s="28"/>
      <c r="H69" s="28"/>
      <c r="J69" s="28"/>
      <c r="O69" s="129" t="s">
        <v>92</v>
      </c>
    </row>
    <row r="70" spans="1:15" ht="14.25">
      <c r="A70" s="2"/>
      <c r="D70" s="28"/>
      <c r="H70" s="28"/>
      <c r="J70" s="28"/>
      <c r="K70" s="27"/>
      <c r="O70" s="129" t="s">
        <v>87</v>
      </c>
    </row>
    <row r="71" spans="1:11" ht="15">
      <c r="A71" s="120" t="str">
        <f>A4</f>
        <v>Inter-County Energy Cooperative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</row>
    <row r="72" spans="1:11" ht="14.25">
      <c r="A72" s="121" t="s">
        <v>18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</row>
    <row r="73" spans="1:11" ht="14.25">
      <c r="A73" s="121" t="str">
        <f>A6</f>
        <v>for the 12 months ended September 30, 2006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</row>
    <row r="74" spans="1:4" ht="14.25">
      <c r="A74" s="1"/>
      <c r="B74" s="1"/>
      <c r="C74" s="1"/>
      <c r="D74" s="1"/>
    </row>
    <row r="75" spans="1:11" ht="14.25">
      <c r="A75" s="121" t="s">
        <v>28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</row>
    <row r="76" spans="1:11" ht="14.25">
      <c r="A76" s="121" t="s">
        <v>56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</row>
    <row r="77" spans="1:11" ht="14.25">
      <c r="A77" s="121" t="s">
        <v>57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</row>
    <row r="78" spans="1:4" ht="14.25">
      <c r="A78" s="1"/>
      <c r="B78" s="1"/>
      <c r="C78" s="1"/>
      <c r="D78" s="1"/>
    </row>
    <row r="79" spans="2:11" ht="14.25">
      <c r="B79" s="124" t="s">
        <v>0</v>
      </c>
      <c r="C79" s="125"/>
      <c r="D79" s="126"/>
      <c r="F79" s="124" t="s">
        <v>1</v>
      </c>
      <c r="G79" s="125"/>
      <c r="H79" s="126"/>
      <c r="J79" s="17" t="s">
        <v>2</v>
      </c>
      <c r="K79" s="18" t="s">
        <v>3</v>
      </c>
    </row>
    <row r="80" spans="1:8" ht="14.25">
      <c r="A80" s="2"/>
      <c r="B80" s="3"/>
      <c r="C80" s="4"/>
      <c r="D80" s="5"/>
      <c r="F80" s="3"/>
      <c r="G80" s="4"/>
      <c r="H80" s="5"/>
    </row>
    <row r="81" spans="1:8" ht="14.25">
      <c r="A81" s="2"/>
      <c r="B81" s="6" t="s">
        <v>4</v>
      </c>
      <c r="C81" s="7" t="s">
        <v>5</v>
      </c>
      <c r="D81" s="7" t="s">
        <v>6</v>
      </c>
      <c r="F81" s="6" t="s">
        <v>4</v>
      </c>
      <c r="G81" s="7"/>
      <c r="H81" s="7" t="s">
        <v>6</v>
      </c>
    </row>
    <row r="82" spans="1:8" ht="14.25">
      <c r="A82" s="8"/>
      <c r="B82" s="9" t="s">
        <v>7</v>
      </c>
      <c r="C82" s="10" t="s">
        <v>8</v>
      </c>
      <c r="D82" s="7" t="s">
        <v>9</v>
      </c>
      <c r="F82" s="9" t="s">
        <v>7</v>
      </c>
      <c r="G82" s="10" t="s">
        <v>8</v>
      </c>
      <c r="H82" s="7" t="s">
        <v>9</v>
      </c>
    </row>
    <row r="84" spans="1:8" ht="14.25">
      <c r="A84" s="2"/>
      <c r="B84" s="11"/>
      <c r="C84" s="2"/>
      <c r="D84" s="2"/>
      <c r="F84" s="11"/>
      <c r="G84" s="2"/>
      <c r="H84" s="2"/>
    </row>
    <row r="85" spans="1:15" ht="14.25">
      <c r="A85" s="2" t="s">
        <v>17</v>
      </c>
      <c r="B85" s="43">
        <v>2594</v>
      </c>
      <c r="C85" s="48">
        <v>5.55</v>
      </c>
      <c r="D85" s="58">
        <f>C85*B85</f>
        <v>14396.699999999999</v>
      </c>
      <c r="F85" s="11">
        <f>B85</f>
        <v>2594</v>
      </c>
      <c r="G85" s="12">
        <f>ROUND(C85*N$5,2)</f>
        <v>5.55</v>
      </c>
      <c r="H85" s="58">
        <f>G85*F85</f>
        <v>14396.699999999999</v>
      </c>
      <c r="J85" s="26">
        <f>+H85-D85</f>
        <v>0</v>
      </c>
      <c r="K85" s="27">
        <f aca="true" t="shared" si="4" ref="K85:K91">J85/D85</f>
        <v>0</v>
      </c>
      <c r="O85" s="26">
        <f>+J85</f>
        <v>0</v>
      </c>
    </row>
    <row r="86" spans="1:11" ht="14.25">
      <c r="A86" s="2"/>
      <c r="B86" s="11"/>
      <c r="C86" s="12"/>
      <c r="D86" s="41"/>
      <c r="F86" s="11"/>
      <c r="G86" s="12"/>
      <c r="H86" s="41"/>
      <c r="J86" s="26">
        <f aca="true" t="shared" si="5" ref="J86:J91">+H86-D86</f>
        <v>0</v>
      </c>
      <c r="K86" s="27" t="e">
        <f t="shared" si="4"/>
        <v>#DIV/0!</v>
      </c>
    </row>
    <row r="87" spans="1:13" ht="14.25">
      <c r="A87" s="2" t="s">
        <v>19</v>
      </c>
      <c r="B87" s="11">
        <v>16623</v>
      </c>
      <c r="C87" s="12">
        <v>4.02</v>
      </c>
      <c r="D87" s="41">
        <f>B87*C87</f>
        <v>66824.45999999999</v>
      </c>
      <c r="F87" s="11">
        <f>B87</f>
        <v>16623</v>
      </c>
      <c r="G87" s="34">
        <f>ROUND(+C87*N$4,2)</f>
        <v>4.02</v>
      </c>
      <c r="H87" s="41">
        <f>F87*G87</f>
        <v>66824.45999999999</v>
      </c>
      <c r="J87" s="26">
        <f t="shared" si="5"/>
        <v>0</v>
      </c>
      <c r="K87" s="27">
        <f t="shared" si="4"/>
        <v>0</v>
      </c>
      <c r="M87" s="26">
        <f>+J87</f>
        <v>0</v>
      </c>
    </row>
    <row r="88" spans="1:11" ht="14.25">
      <c r="A88" s="2"/>
      <c r="B88" s="11"/>
      <c r="C88" s="12"/>
      <c r="D88" s="41"/>
      <c r="F88" s="11"/>
      <c r="G88" s="12"/>
      <c r="H88" s="41"/>
      <c r="J88" s="26">
        <f t="shared" si="5"/>
        <v>0</v>
      </c>
      <c r="K88" s="27" t="e">
        <f t="shared" si="4"/>
        <v>#DIV/0!</v>
      </c>
    </row>
    <row r="89" spans="1:11" ht="14.25">
      <c r="A89" s="2" t="s">
        <v>10</v>
      </c>
      <c r="B89" s="11"/>
      <c r="C89" s="49"/>
      <c r="D89" s="41"/>
      <c r="F89" s="11"/>
      <c r="G89" s="49"/>
      <c r="H89" s="41"/>
      <c r="J89" s="26">
        <f t="shared" si="5"/>
        <v>0</v>
      </c>
      <c r="K89" s="27" t="e">
        <f t="shared" si="4"/>
        <v>#DIV/0!</v>
      </c>
    </row>
    <row r="90" spans="1:14" ht="14.25">
      <c r="A90" s="2" t="s">
        <v>58</v>
      </c>
      <c r="B90" s="11">
        <v>1771719</v>
      </c>
      <c r="C90" s="49">
        <v>0.07825</v>
      </c>
      <c r="D90" s="41">
        <f>C90*B90</f>
        <v>138637.01175</v>
      </c>
      <c r="F90" s="11">
        <f>B90</f>
        <v>1771719</v>
      </c>
      <c r="G90" s="23">
        <f>+C90+M$284</f>
        <v>0.08225428693709189</v>
      </c>
      <c r="H90" s="41">
        <f>G90*F90</f>
        <v>145731.4829978975</v>
      </c>
      <c r="J90" s="26">
        <f t="shared" si="5"/>
        <v>7094.471247897483</v>
      </c>
      <c r="K90" s="27">
        <f t="shared" si="4"/>
        <v>0.05117299600117415</v>
      </c>
      <c r="N90" s="26">
        <f>+J90</f>
        <v>7094.471247897483</v>
      </c>
    </row>
    <row r="91" spans="1:14" ht="14.25">
      <c r="A91" s="2" t="s">
        <v>59</v>
      </c>
      <c r="B91" s="11">
        <v>5104131</v>
      </c>
      <c r="C91" s="49">
        <v>0.06576</v>
      </c>
      <c r="D91" s="41">
        <f>C91*B91</f>
        <v>335647.65456</v>
      </c>
      <c r="F91" s="11">
        <f>B91</f>
        <v>5104131</v>
      </c>
      <c r="G91" s="23">
        <f>+C91+M$284</f>
        <v>0.06976428693709188</v>
      </c>
      <c r="H91" s="41">
        <f>G91*F91</f>
        <v>356086.05964850576</v>
      </c>
      <c r="J91" s="26">
        <f t="shared" si="5"/>
        <v>20438.405088505766</v>
      </c>
      <c r="K91" s="27">
        <f t="shared" si="4"/>
        <v>0.06089244125748008</v>
      </c>
      <c r="N91" s="26">
        <f>+J91</f>
        <v>20438.405088505766</v>
      </c>
    </row>
    <row r="92" spans="1:14" ht="14.25">
      <c r="A92" s="2"/>
      <c r="B92" s="11"/>
      <c r="C92" s="49"/>
      <c r="D92" s="41"/>
      <c r="F92" s="11"/>
      <c r="G92" s="23"/>
      <c r="H92" s="41"/>
      <c r="J92" s="26"/>
      <c r="K92" s="27"/>
      <c r="N92" s="26"/>
    </row>
    <row r="93" spans="1:8" ht="14.25">
      <c r="A93" s="2"/>
      <c r="B93" s="11"/>
      <c r="C93" s="49"/>
      <c r="D93" s="41"/>
      <c r="F93" s="11"/>
      <c r="G93" s="49"/>
      <c r="H93" s="41"/>
    </row>
    <row r="94" spans="1:8" ht="14.25">
      <c r="A94" s="2"/>
      <c r="B94" s="11"/>
      <c r="C94" s="2"/>
      <c r="D94" s="55"/>
      <c r="F94" s="11"/>
      <c r="G94" s="2"/>
      <c r="H94" s="55"/>
    </row>
    <row r="95" spans="4:8" ht="12.75">
      <c r="D95" s="50"/>
      <c r="H95" s="50"/>
    </row>
    <row r="96" spans="1:11" ht="14.25">
      <c r="A96" s="2" t="s">
        <v>11</v>
      </c>
      <c r="B96" s="11"/>
      <c r="C96" s="2"/>
      <c r="D96" s="41">
        <f>SUM(D84:D94)</f>
        <v>555505.8263099999</v>
      </c>
      <c r="F96" s="11"/>
      <c r="G96" s="2"/>
      <c r="H96" s="41">
        <f>SUM(H84:H94)</f>
        <v>583038.7026464032</v>
      </c>
      <c r="J96" s="26">
        <f>+H96-D96</f>
        <v>27532.876336403308</v>
      </c>
      <c r="K96" s="27">
        <f>J96/D96</f>
        <v>0.04956361397555998</v>
      </c>
    </row>
    <row r="97" spans="1:8" ht="14.25">
      <c r="A97" s="2"/>
      <c r="B97" s="11"/>
      <c r="C97" s="14"/>
      <c r="D97" s="41"/>
      <c r="F97" s="11"/>
      <c r="G97" s="14"/>
      <c r="H97" s="41"/>
    </row>
    <row r="98" spans="1:11" ht="14.25">
      <c r="A98" s="2" t="s">
        <v>12</v>
      </c>
      <c r="B98" s="11"/>
      <c r="C98" s="14"/>
      <c r="D98" s="41">
        <v>56650</v>
      </c>
      <c r="F98" s="11"/>
      <c r="G98" s="14"/>
      <c r="H98" s="41">
        <f>D98</f>
        <v>56650</v>
      </c>
      <c r="J98" s="26">
        <f>+H98-D98</f>
        <v>0</v>
      </c>
      <c r="K98" s="27">
        <f>J98/D98</f>
        <v>0</v>
      </c>
    </row>
    <row r="99" spans="1:11" ht="14.25">
      <c r="A99" s="2" t="s">
        <v>13</v>
      </c>
      <c r="B99" s="11"/>
      <c r="C99" s="14"/>
      <c r="D99" s="56">
        <v>90326</v>
      </c>
      <c r="F99" s="11"/>
      <c r="G99" s="14"/>
      <c r="H99" s="55">
        <f>D99</f>
        <v>90326</v>
      </c>
      <c r="J99" s="26">
        <f>+H99-D99</f>
        <v>0</v>
      </c>
      <c r="K99" s="27">
        <f>J99/D99</f>
        <v>0</v>
      </c>
    </row>
    <row r="100" spans="1:8" ht="14.25">
      <c r="A100" s="2"/>
      <c r="B100" s="11"/>
      <c r="C100" s="2"/>
      <c r="D100" s="41"/>
      <c r="F100" s="11"/>
      <c r="G100" s="2"/>
      <c r="H100" s="41"/>
    </row>
    <row r="101" spans="1:11" ht="15" thickBot="1">
      <c r="A101" s="2" t="s">
        <v>14</v>
      </c>
      <c r="B101" s="11"/>
      <c r="C101" s="2"/>
      <c r="D101" s="57">
        <f>SUM(D96:D99)</f>
        <v>702481.8263099999</v>
      </c>
      <c r="F101" s="11"/>
      <c r="G101" s="2"/>
      <c r="H101" s="57">
        <f>SUM(H96:H99)</f>
        <v>730014.7026464032</v>
      </c>
      <c r="J101" s="26">
        <f>H101-D101</f>
        <v>27532.876336403308</v>
      </c>
      <c r="K101" s="27">
        <f>J101/D101</f>
        <v>0.03919372047107345</v>
      </c>
    </row>
    <row r="102" spans="1:4" ht="15" thickTop="1">
      <c r="A102" s="2"/>
      <c r="B102" s="2"/>
      <c r="C102" s="2"/>
      <c r="D102" s="41"/>
    </row>
    <row r="103" spans="1:11" ht="14.25">
      <c r="A103" s="2" t="s">
        <v>15</v>
      </c>
      <c r="B103" s="11"/>
      <c r="C103" s="11"/>
      <c r="D103" s="31">
        <f>D101/B85</f>
        <v>270.8102645759445</v>
      </c>
      <c r="H103" s="31">
        <f>H101/F85</f>
        <v>281.42432638643146</v>
      </c>
      <c r="J103" s="32">
        <f>H103-D103</f>
        <v>10.614061810486987</v>
      </c>
      <c r="K103" s="27">
        <f>J103/D103</f>
        <v>0.039193720471073355</v>
      </c>
    </row>
    <row r="104" spans="1:11" ht="14.25" hidden="1">
      <c r="A104" s="2"/>
      <c r="B104" s="11"/>
      <c r="C104" s="11"/>
      <c r="D104" s="31"/>
      <c r="E104" s="45"/>
      <c r="F104" s="45"/>
      <c r="G104" s="45"/>
      <c r="H104" s="31"/>
      <c r="J104" s="46"/>
      <c r="K104" s="27"/>
    </row>
    <row r="105" spans="1:11" ht="14.25" hidden="1">
      <c r="A105" s="2"/>
      <c r="B105" s="11"/>
      <c r="C105" s="11"/>
      <c r="D105" s="31"/>
      <c r="E105" s="45"/>
      <c r="F105" s="45"/>
      <c r="G105" s="45"/>
      <c r="H105" s="31"/>
      <c r="J105" s="46"/>
      <c r="K105" s="27"/>
    </row>
    <row r="106" spans="1:11" ht="14.25" hidden="1">
      <c r="A106" s="2"/>
      <c r="B106" s="11"/>
      <c r="C106" s="11"/>
      <c r="D106" s="30"/>
      <c r="H106" s="30"/>
      <c r="K106" s="27"/>
    </row>
    <row r="107" spans="1:11" ht="15" hidden="1">
      <c r="A107" s="120" t="str">
        <f>A4</f>
        <v>Inter-County Energy Cooperative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</row>
    <row r="108" spans="1:11" ht="14.25" hidden="1">
      <c r="A108" s="121" t="s">
        <v>18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</row>
    <row r="109" spans="1:11" ht="14.25" hidden="1">
      <c r="A109" s="121" t="str">
        <f>A6</f>
        <v>for the 12 months ended September 30, 2006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</row>
    <row r="110" spans="1:4" ht="14.25">
      <c r="A110" s="1"/>
      <c r="B110" s="1"/>
      <c r="C110" s="1"/>
      <c r="D110" s="1"/>
    </row>
    <row r="111" spans="1:11" ht="14.25">
      <c r="A111" s="121" t="s">
        <v>29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</row>
    <row r="112" spans="1:11" ht="14.25">
      <c r="A112" s="121" t="s">
        <v>60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1:11" ht="14.25">
      <c r="A113" s="121" t="s">
        <v>61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</row>
    <row r="114" spans="1:4" ht="14.25">
      <c r="A114" s="1"/>
      <c r="B114" s="1"/>
      <c r="C114" s="1"/>
      <c r="D114" s="1"/>
    </row>
    <row r="115" spans="2:11" ht="14.25">
      <c r="B115" s="124" t="s">
        <v>0</v>
      </c>
      <c r="C115" s="125"/>
      <c r="D115" s="126"/>
      <c r="F115" s="124" t="s">
        <v>1</v>
      </c>
      <c r="G115" s="125"/>
      <c r="H115" s="126"/>
      <c r="J115" s="17" t="s">
        <v>2</v>
      </c>
      <c r="K115" s="18" t="s">
        <v>3</v>
      </c>
    </row>
    <row r="116" spans="1:8" ht="14.25">
      <c r="A116" s="2"/>
      <c r="B116" s="3"/>
      <c r="C116" s="4"/>
      <c r="D116" s="5"/>
      <c r="F116" s="3"/>
      <c r="G116" s="4"/>
      <c r="H116" s="5"/>
    </row>
    <row r="117" spans="1:8" ht="14.25">
      <c r="A117" s="2"/>
      <c r="B117" s="6" t="s">
        <v>4</v>
      </c>
      <c r="C117" s="7" t="s">
        <v>5</v>
      </c>
      <c r="D117" s="7" t="s">
        <v>6</v>
      </c>
      <c r="F117" s="6" t="s">
        <v>4</v>
      </c>
      <c r="G117" s="7"/>
      <c r="H117" s="7" t="s">
        <v>6</v>
      </c>
    </row>
    <row r="118" spans="1:8" ht="14.25">
      <c r="A118" s="8"/>
      <c r="B118" s="9" t="s">
        <v>7</v>
      </c>
      <c r="C118" s="10" t="s">
        <v>8</v>
      </c>
      <c r="D118" s="7" t="s">
        <v>9</v>
      </c>
      <c r="F118" s="9" t="s">
        <v>7</v>
      </c>
      <c r="G118" s="10" t="s">
        <v>8</v>
      </c>
      <c r="H118" s="7" t="s">
        <v>9</v>
      </c>
    </row>
    <row r="120" spans="1:8" ht="14.25">
      <c r="A120" s="2"/>
      <c r="B120" s="11"/>
      <c r="C120" s="2"/>
      <c r="D120" s="41"/>
      <c r="F120" s="11"/>
      <c r="G120" s="2"/>
      <c r="H120" s="2"/>
    </row>
    <row r="121" spans="1:15" ht="14.25">
      <c r="A121" s="2" t="s">
        <v>17</v>
      </c>
      <c r="B121" s="11">
        <v>1245</v>
      </c>
      <c r="C121" s="12">
        <v>11.1</v>
      </c>
      <c r="D121" s="58">
        <f>C121*B121</f>
        <v>13819.5</v>
      </c>
      <c r="F121" s="11">
        <f>B121</f>
        <v>1245</v>
      </c>
      <c r="G121" s="12">
        <f>ROUND(C121*N$5,2)</f>
        <v>11.1</v>
      </c>
      <c r="H121" s="58">
        <f>G121*F121</f>
        <v>13819.5</v>
      </c>
      <c r="J121" s="26">
        <f aca="true" t="shared" si="6" ref="J121:J126">+H121-D121</f>
        <v>0</v>
      </c>
      <c r="K121" s="27">
        <f aca="true" t="shared" si="7" ref="K121:K126">J121/D121</f>
        <v>0</v>
      </c>
      <c r="O121" s="26">
        <f>+J121</f>
        <v>0</v>
      </c>
    </row>
    <row r="122" spans="1:11" ht="14.25">
      <c r="A122" s="2"/>
      <c r="B122" s="60"/>
      <c r="C122" s="61"/>
      <c r="D122" s="41"/>
      <c r="F122" s="11"/>
      <c r="G122" s="12"/>
      <c r="H122" s="41"/>
      <c r="J122" s="26">
        <f t="shared" si="6"/>
        <v>0</v>
      </c>
      <c r="K122" s="27" t="e">
        <f t="shared" si="7"/>
        <v>#DIV/0!</v>
      </c>
    </row>
    <row r="123" spans="1:13" ht="14.25">
      <c r="A123" s="2" t="s">
        <v>19</v>
      </c>
      <c r="B123" s="60">
        <v>90634.94</v>
      </c>
      <c r="C123" s="61">
        <v>4.02</v>
      </c>
      <c r="D123" s="41">
        <f>B123*C123</f>
        <v>364352.45879999996</v>
      </c>
      <c r="F123" s="11">
        <f>B123</f>
        <v>90634.94</v>
      </c>
      <c r="G123" s="34">
        <f>ROUND(+C123*N$4,2)</f>
        <v>4.02</v>
      </c>
      <c r="H123" s="41">
        <f>F123*G123</f>
        <v>364352.45879999996</v>
      </c>
      <c r="J123" s="26">
        <f t="shared" si="6"/>
        <v>0</v>
      </c>
      <c r="K123" s="27">
        <f t="shared" si="7"/>
        <v>0</v>
      </c>
      <c r="M123" s="26">
        <f>+J123</f>
        <v>0</v>
      </c>
    </row>
    <row r="124" spans="1:11" ht="14.25">
      <c r="A124" s="2"/>
      <c r="B124" s="11"/>
      <c r="C124" s="12"/>
      <c r="D124" s="41"/>
      <c r="F124" s="11"/>
      <c r="G124" s="12"/>
      <c r="H124" s="41"/>
      <c r="J124" s="26">
        <f t="shared" si="6"/>
        <v>0</v>
      </c>
      <c r="K124" s="27" t="e">
        <f t="shared" si="7"/>
        <v>#DIV/0!</v>
      </c>
    </row>
    <row r="125" spans="1:11" ht="14.25">
      <c r="A125" s="2" t="s">
        <v>10</v>
      </c>
      <c r="B125" s="11"/>
      <c r="C125" s="49"/>
      <c r="D125" s="41"/>
      <c r="F125" s="11"/>
      <c r="G125" s="49"/>
      <c r="H125" s="41"/>
      <c r="J125" s="26">
        <f t="shared" si="6"/>
        <v>0</v>
      </c>
      <c r="K125" s="27" t="e">
        <f t="shared" si="7"/>
        <v>#DIV/0!</v>
      </c>
    </row>
    <row r="126" spans="1:14" ht="14.25">
      <c r="A126" s="2" t="s">
        <v>62</v>
      </c>
      <c r="B126" s="11">
        <v>21625142</v>
      </c>
      <c r="C126" s="14">
        <v>0.05655</v>
      </c>
      <c r="D126" s="41">
        <f>C126*B126</f>
        <v>1222901.7801</v>
      </c>
      <c r="F126" s="11">
        <f>B126</f>
        <v>21625142</v>
      </c>
      <c r="G126" s="23">
        <f>+C126+M$284</f>
        <v>0.060554286937091896</v>
      </c>
      <c r="H126" s="41">
        <f>G126*F126</f>
        <v>1309495.0537233574</v>
      </c>
      <c r="J126" s="26">
        <f t="shared" si="6"/>
        <v>86593.2736233573</v>
      </c>
      <c r="K126" s="27">
        <f t="shared" si="7"/>
        <v>0.0708096717434464</v>
      </c>
      <c r="N126" s="26">
        <f>+J126</f>
        <v>86593.2736233573</v>
      </c>
    </row>
    <row r="127" spans="1:14" ht="14.25">
      <c r="A127" s="2"/>
      <c r="B127" s="11"/>
      <c r="C127" s="49"/>
      <c r="D127" s="41"/>
      <c r="F127" s="11"/>
      <c r="G127" s="23"/>
      <c r="H127" s="41"/>
      <c r="J127" s="26"/>
      <c r="K127" s="27"/>
      <c r="N127" s="26"/>
    </row>
    <row r="128" spans="1:14" ht="14.25">
      <c r="A128" s="2"/>
      <c r="B128" s="11"/>
      <c r="C128" s="49"/>
      <c r="D128" s="41"/>
      <c r="F128" s="11"/>
      <c r="G128" s="23"/>
      <c r="H128" s="41"/>
      <c r="J128" s="26"/>
      <c r="K128" s="27"/>
      <c r="N128" s="26"/>
    </row>
    <row r="129" spans="1:8" ht="14.25">
      <c r="A129" s="2"/>
      <c r="B129" s="11"/>
      <c r="C129" s="49"/>
      <c r="D129" s="41"/>
      <c r="F129" s="11"/>
      <c r="G129" s="49"/>
      <c r="H129" s="41"/>
    </row>
    <row r="130" spans="1:8" ht="14.25">
      <c r="A130" s="2"/>
      <c r="B130" s="11"/>
      <c r="C130" s="2"/>
      <c r="D130" s="55"/>
      <c r="F130" s="11"/>
      <c r="G130" s="2"/>
      <c r="H130" s="55"/>
    </row>
    <row r="131" spans="4:8" ht="12.75">
      <c r="D131" s="50"/>
      <c r="H131" s="50"/>
    </row>
    <row r="132" spans="1:11" ht="14.25">
      <c r="A132" s="2" t="s">
        <v>11</v>
      </c>
      <c r="B132" s="11"/>
      <c r="C132" s="2"/>
      <c r="D132" s="41">
        <f>SUM(D120:D130)</f>
        <v>1601073.7389</v>
      </c>
      <c r="F132" s="11"/>
      <c r="G132" s="2"/>
      <c r="H132" s="41">
        <f>SUM(H120:H130)</f>
        <v>1687667.0125233573</v>
      </c>
      <c r="J132" s="26">
        <f>+H132-D132</f>
        <v>86593.2736233573</v>
      </c>
      <c r="K132" s="27">
        <f>J132/D132</f>
        <v>0.05408450061947193</v>
      </c>
    </row>
    <row r="133" spans="1:8" ht="14.25">
      <c r="A133" s="2"/>
      <c r="B133" s="11"/>
      <c r="C133" s="14"/>
      <c r="D133" s="41"/>
      <c r="F133" s="11"/>
      <c r="G133" s="14"/>
      <c r="H133" s="41"/>
    </row>
    <row r="134" spans="1:11" ht="14.25">
      <c r="A134" s="2" t="s">
        <v>12</v>
      </c>
      <c r="B134" s="11"/>
      <c r="C134" s="14"/>
      <c r="D134" s="11">
        <v>183781</v>
      </c>
      <c r="F134" s="11"/>
      <c r="G134" s="14"/>
      <c r="H134" s="41">
        <f>D134</f>
        <v>183781</v>
      </c>
      <c r="J134" s="26">
        <f>+H134-D134</f>
        <v>0</v>
      </c>
      <c r="K134" s="27">
        <f>J134/D134</f>
        <v>0</v>
      </c>
    </row>
    <row r="135" spans="1:11" ht="14.25">
      <c r="A135" s="2" t="s">
        <v>13</v>
      </c>
      <c r="B135" s="11"/>
      <c r="C135" s="14"/>
      <c r="D135" s="44">
        <v>145294</v>
      </c>
      <c r="F135" s="11"/>
      <c r="G135" s="14"/>
      <c r="H135" s="55">
        <f>D135</f>
        <v>145294</v>
      </c>
      <c r="J135" s="26">
        <f>+H135-D135</f>
        <v>0</v>
      </c>
      <c r="K135" s="27">
        <f>J135/D135</f>
        <v>0</v>
      </c>
    </row>
    <row r="136" spans="1:8" ht="14.25">
      <c r="A136" s="2"/>
      <c r="B136" s="11"/>
      <c r="C136" s="2"/>
      <c r="D136" s="41"/>
      <c r="F136" s="11"/>
      <c r="G136" s="2"/>
      <c r="H136" s="41"/>
    </row>
    <row r="137" spans="1:11" ht="15" thickBot="1">
      <c r="A137" s="2" t="s">
        <v>14</v>
      </c>
      <c r="B137" s="11"/>
      <c r="C137" s="2"/>
      <c r="D137" s="57">
        <f>SUM(D132:D135)</f>
        <v>1930148.7389</v>
      </c>
      <c r="F137" s="11"/>
      <c r="G137" s="2"/>
      <c r="H137" s="57">
        <f>SUM(H132:H135)</f>
        <v>2016742.0125233573</v>
      </c>
      <c r="J137" s="26">
        <f>H137-D137</f>
        <v>86593.2736233573</v>
      </c>
      <c r="K137" s="27">
        <f>J137/D137</f>
        <v>0.04486352366435095</v>
      </c>
    </row>
    <row r="138" spans="1:4" ht="15" thickTop="1">
      <c r="A138" s="2"/>
      <c r="B138" s="2"/>
      <c r="C138" s="2"/>
      <c r="D138" s="41"/>
    </row>
    <row r="139" spans="1:11" ht="14.25">
      <c r="A139" s="2" t="s">
        <v>15</v>
      </c>
      <c r="B139" s="11"/>
      <c r="C139" s="11"/>
      <c r="D139" s="31">
        <f>D137/B121</f>
        <v>1550.3202722088354</v>
      </c>
      <c r="H139" s="31">
        <f>H137/F121</f>
        <v>1619.8731024283995</v>
      </c>
      <c r="J139" s="32">
        <f>H139-D139</f>
        <v>69.55283021956416</v>
      </c>
      <c r="K139" s="27">
        <f>J139/D139</f>
        <v>0.04486352366435099</v>
      </c>
    </row>
    <row r="140" spans="1:11" ht="14.25">
      <c r="A140" s="2"/>
      <c r="B140" s="11"/>
      <c r="C140" s="11"/>
      <c r="D140" s="31"/>
      <c r="H140" s="31"/>
      <c r="J140" s="32"/>
      <c r="K140" s="27"/>
    </row>
    <row r="141" spans="1:15" ht="14.25">
      <c r="A141" s="2"/>
      <c r="B141" s="11"/>
      <c r="C141" s="11"/>
      <c r="D141" s="31"/>
      <c r="H141" s="31"/>
      <c r="J141" s="32"/>
      <c r="O141" s="128" t="s">
        <v>91</v>
      </c>
    </row>
    <row r="142" spans="1:15" ht="14.25">
      <c r="A142" s="2"/>
      <c r="B142" s="11"/>
      <c r="C142" s="11"/>
      <c r="D142" s="31"/>
      <c r="H142" s="31"/>
      <c r="J142" s="32"/>
      <c r="O142" s="129" t="s">
        <v>84</v>
      </c>
    </row>
    <row r="143" spans="1:15" ht="14.25">
      <c r="A143" s="2"/>
      <c r="B143" s="11"/>
      <c r="C143" s="11"/>
      <c r="D143" s="31"/>
      <c r="H143" s="31"/>
      <c r="J143" s="32"/>
      <c r="K143" s="27"/>
      <c r="O143" s="129" t="s">
        <v>86</v>
      </c>
    </row>
    <row r="144" spans="1:11" ht="15">
      <c r="A144" s="120" t="str">
        <f>A4</f>
        <v>Inter-County Energy Cooperative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</row>
    <row r="145" spans="1:11" ht="14.25">
      <c r="A145" s="121" t="str">
        <f>A5</f>
        <v>Billing Analysis</v>
      </c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</row>
    <row r="146" spans="1:11" ht="14.25">
      <c r="A146" s="121" t="str">
        <f>A6</f>
        <v>for the 12 months ended September 30, 2006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</row>
    <row r="147" spans="1:4" ht="14.25">
      <c r="A147" s="1"/>
      <c r="B147" s="1"/>
      <c r="C147" s="1"/>
      <c r="D147" s="1"/>
    </row>
    <row r="148" spans="1:11" ht="14.25">
      <c r="A148" s="121" t="s">
        <v>63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1:11" ht="14.25">
      <c r="A149" s="121" t="s">
        <v>64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</row>
    <row r="150" spans="1:11" ht="14.25">
      <c r="A150" s="121" t="s">
        <v>65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</row>
    <row r="152" spans="2:11" ht="14.25">
      <c r="B152" s="124" t="s">
        <v>0</v>
      </c>
      <c r="C152" s="125"/>
      <c r="D152" s="126"/>
      <c r="F152" s="124" t="s">
        <v>1</v>
      </c>
      <c r="G152" s="125"/>
      <c r="H152" s="126"/>
      <c r="J152" s="17" t="s">
        <v>2</v>
      </c>
      <c r="K152" s="18" t="s">
        <v>3</v>
      </c>
    </row>
    <row r="153" spans="1:8" ht="14.25">
      <c r="A153" s="2"/>
      <c r="B153" s="3"/>
      <c r="C153" s="4"/>
      <c r="D153" s="5"/>
      <c r="F153" s="3"/>
      <c r="G153" s="4"/>
      <c r="H153" s="5"/>
    </row>
    <row r="154" spans="1:8" ht="14.25">
      <c r="A154" s="2"/>
      <c r="B154" s="6" t="s">
        <v>4</v>
      </c>
      <c r="C154" s="7" t="s">
        <v>5</v>
      </c>
      <c r="D154" s="7" t="s">
        <v>6</v>
      </c>
      <c r="F154" s="6" t="s">
        <v>4</v>
      </c>
      <c r="G154" s="7"/>
      <c r="H154" s="7" t="s">
        <v>6</v>
      </c>
    </row>
    <row r="155" spans="1:8" ht="14.25">
      <c r="A155" s="8"/>
      <c r="B155" s="9" t="s">
        <v>7</v>
      </c>
      <c r="C155" s="10" t="s">
        <v>8</v>
      </c>
      <c r="D155" s="7" t="s">
        <v>9</v>
      </c>
      <c r="F155" s="9" t="s">
        <v>7</v>
      </c>
      <c r="G155" s="10" t="s">
        <v>8</v>
      </c>
      <c r="H155" s="7" t="s">
        <v>9</v>
      </c>
    </row>
    <row r="157" spans="1:8" ht="14.25">
      <c r="A157" s="2"/>
      <c r="B157" s="11"/>
      <c r="C157" s="2"/>
      <c r="D157" s="2"/>
      <c r="F157" s="11"/>
      <c r="G157" s="2"/>
      <c r="H157" s="2"/>
    </row>
    <row r="158" spans="1:15" ht="14.25">
      <c r="A158" s="2" t="s">
        <v>17</v>
      </c>
      <c r="B158" s="11">
        <v>60</v>
      </c>
      <c r="C158" s="12"/>
      <c r="D158" s="13">
        <f>B158*C158</f>
        <v>0</v>
      </c>
      <c r="F158" s="11">
        <f>B158</f>
        <v>60</v>
      </c>
      <c r="G158" s="12">
        <f>C158</f>
        <v>0</v>
      </c>
      <c r="H158" s="13">
        <f>G158*F158</f>
        <v>0</v>
      </c>
      <c r="J158" s="26">
        <f>+H158-D158</f>
        <v>0</v>
      </c>
      <c r="K158" s="27" t="e">
        <f aca="true" t="shared" si="8" ref="K158:K165">J158/D158</f>
        <v>#DIV/0!</v>
      </c>
      <c r="O158" s="26">
        <f>+J158</f>
        <v>0</v>
      </c>
    </row>
    <row r="159" spans="1:16" s="63" customFormat="1" ht="15">
      <c r="A159" s="29"/>
      <c r="B159" s="11"/>
      <c r="C159" s="12"/>
      <c r="D159" s="12"/>
      <c r="E159"/>
      <c r="F159" s="11"/>
      <c r="G159" s="12"/>
      <c r="H159" s="2"/>
      <c r="I159"/>
      <c r="J159" s="26">
        <f aca="true" t="shared" si="9" ref="J159:J165">+H159-D159</f>
        <v>0</v>
      </c>
      <c r="K159" s="27" t="e">
        <f t="shared" si="8"/>
        <v>#DIV/0!</v>
      </c>
      <c r="L159"/>
      <c r="M159"/>
      <c r="N159"/>
      <c r="O159"/>
      <c r="P159"/>
    </row>
    <row r="160" spans="1:16" s="63" customFormat="1" ht="14.25">
      <c r="A160" s="2" t="s">
        <v>10</v>
      </c>
      <c r="B160" s="11">
        <v>3367553</v>
      </c>
      <c r="C160" s="14">
        <v>0.05884</v>
      </c>
      <c r="D160" s="39">
        <f>C160*B160</f>
        <v>198146.81852</v>
      </c>
      <c r="E160"/>
      <c r="F160" s="11">
        <f>B160</f>
        <v>3367553</v>
      </c>
      <c r="G160" s="23">
        <f>+C160+M$284</f>
        <v>0.0628442869370919</v>
      </c>
      <c r="H160" s="22">
        <f>G160*F160</f>
        <v>211631.46700786464</v>
      </c>
      <c r="I160"/>
      <c r="J160" s="26">
        <f t="shared" si="9"/>
        <v>13484.648487864644</v>
      </c>
      <c r="K160" s="27">
        <f t="shared" si="8"/>
        <v>0.06805382286016148</v>
      </c>
      <c r="L160"/>
      <c r="M160"/>
      <c r="N160" s="26">
        <f>+J160</f>
        <v>13484.648487864644</v>
      </c>
      <c r="O160"/>
      <c r="P160"/>
    </row>
    <row r="161" spans="1:11" ht="14.25">
      <c r="A161" s="2"/>
      <c r="B161" s="11"/>
      <c r="C161" s="14"/>
      <c r="D161" s="11"/>
      <c r="F161" s="11"/>
      <c r="G161" s="14"/>
      <c r="H161" s="11"/>
      <c r="J161" s="26">
        <f t="shared" si="9"/>
        <v>0</v>
      </c>
      <c r="K161" s="27" t="e">
        <f t="shared" si="8"/>
        <v>#DIV/0!</v>
      </c>
    </row>
    <row r="162" spans="1:11" ht="14.25">
      <c r="A162" s="2" t="s">
        <v>11</v>
      </c>
      <c r="B162" s="11"/>
      <c r="C162" s="2"/>
      <c r="D162" s="24">
        <f>SUM(D158:D160)</f>
        <v>198146.81852</v>
      </c>
      <c r="F162" s="11"/>
      <c r="G162" s="2"/>
      <c r="H162" s="25">
        <f>H158+H160</f>
        <v>211631.46700786464</v>
      </c>
      <c r="J162" s="26">
        <f t="shared" si="9"/>
        <v>13484.648487864644</v>
      </c>
      <c r="K162" s="27">
        <f t="shared" si="8"/>
        <v>0.06805382286016148</v>
      </c>
    </row>
    <row r="163" spans="1:11" ht="14.25">
      <c r="A163" s="2"/>
      <c r="B163" s="11"/>
      <c r="C163" s="14"/>
      <c r="D163" s="2"/>
      <c r="F163" s="11"/>
      <c r="G163" s="14"/>
      <c r="H163" s="2"/>
      <c r="J163" s="26">
        <f t="shared" si="9"/>
        <v>0</v>
      </c>
      <c r="K163" s="27" t="e">
        <f t="shared" si="8"/>
        <v>#DIV/0!</v>
      </c>
    </row>
    <row r="164" spans="1:11" ht="14.25">
      <c r="A164" s="2" t="s">
        <v>12</v>
      </c>
      <c r="B164" s="11"/>
      <c r="C164" s="14"/>
      <c r="D164" s="11">
        <v>28304</v>
      </c>
      <c r="F164" s="11"/>
      <c r="G164" s="14"/>
      <c r="H164" s="11">
        <f>D164</f>
        <v>28304</v>
      </c>
      <c r="J164" s="26">
        <f t="shared" si="9"/>
        <v>0</v>
      </c>
      <c r="K164" s="27">
        <f t="shared" si="8"/>
        <v>0</v>
      </c>
    </row>
    <row r="165" spans="1:11" ht="14.25">
      <c r="A165" s="2" t="s">
        <v>13</v>
      </c>
      <c r="B165" s="11"/>
      <c r="C165" s="14"/>
      <c r="D165" s="44">
        <v>3197</v>
      </c>
      <c r="F165" s="11"/>
      <c r="G165" s="14"/>
      <c r="H165" s="15">
        <f>D165</f>
        <v>3197</v>
      </c>
      <c r="J165" s="26">
        <f t="shared" si="9"/>
        <v>0</v>
      </c>
      <c r="K165" s="27">
        <f t="shared" si="8"/>
        <v>0</v>
      </c>
    </row>
    <row r="166" spans="1:8" ht="14.25">
      <c r="A166" s="2"/>
      <c r="B166" s="11"/>
      <c r="C166" s="2"/>
      <c r="D166" s="2"/>
      <c r="F166" s="11"/>
      <c r="G166" s="2"/>
      <c r="H166" s="2"/>
    </row>
    <row r="167" spans="1:11" ht="15" thickBot="1">
      <c r="A167" s="2" t="s">
        <v>14</v>
      </c>
      <c r="B167" s="11"/>
      <c r="C167" s="2"/>
      <c r="D167" s="16">
        <f>SUM(D162:D165)</f>
        <v>229647.81852</v>
      </c>
      <c r="F167" s="11"/>
      <c r="G167" s="2"/>
      <c r="H167" s="16">
        <f>SUM(H162:H165)</f>
        <v>243132.46700786464</v>
      </c>
      <c r="J167" s="26">
        <f>H167-D167</f>
        <v>13484.648487864644</v>
      </c>
      <c r="K167" s="27">
        <f>J167/D167</f>
        <v>0.05871881812232529</v>
      </c>
    </row>
    <row r="168" spans="1:4" ht="15" thickTop="1">
      <c r="A168" s="2"/>
      <c r="B168" s="2"/>
      <c r="C168" s="2"/>
      <c r="D168" s="2"/>
    </row>
    <row r="169" spans="1:11" ht="14.25">
      <c r="A169" s="2" t="s">
        <v>15</v>
      </c>
      <c r="D169" s="28">
        <f>D167/B158</f>
        <v>3827.463642</v>
      </c>
      <c r="H169" s="28">
        <f>H167/F158</f>
        <v>4052.2077834644106</v>
      </c>
      <c r="J169" s="28">
        <f>H169-D169</f>
        <v>224.7441414644104</v>
      </c>
      <c r="K169" s="27">
        <f>J169/D169</f>
        <v>0.0587188181223252</v>
      </c>
    </row>
    <row r="170" spans="1:17" ht="14.25">
      <c r="A170" s="38"/>
      <c r="B170" s="39"/>
      <c r="C170" s="83"/>
      <c r="D170" s="38"/>
      <c r="E170" s="37"/>
      <c r="F170" s="39"/>
      <c r="G170" s="83"/>
      <c r="H170" s="38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4.25" hidden="1">
      <c r="A171" s="38"/>
      <c r="B171" s="39"/>
      <c r="C171" s="83"/>
      <c r="D171" s="39"/>
      <c r="E171" s="37"/>
      <c r="F171" s="39"/>
      <c r="G171" s="83"/>
      <c r="H171" s="39"/>
      <c r="I171" s="37"/>
      <c r="J171" s="80"/>
      <c r="K171" s="81"/>
      <c r="L171" s="37"/>
      <c r="M171" s="37"/>
      <c r="N171" s="37"/>
      <c r="O171" s="37"/>
      <c r="P171" s="37"/>
      <c r="Q171" s="37"/>
    </row>
    <row r="172" spans="1:17" ht="14.25" hidden="1">
      <c r="A172" s="38"/>
      <c r="B172" s="39"/>
      <c r="C172" s="83"/>
      <c r="D172" s="78"/>
      <c r="E172" s="37"/>
      <c r="F172" s="39"/>
      <c r="G172" s="83"/>
      <c r="H172" s="39"/>
      <c r="I172" s="37"/>
      <c r="J172" s="80"/>
      <c r="K172" s="81"/>
      <c r="L172" s="37"/>
      <c r="M172" s="37"/>
      <c r="N172" s="37"/>
      <c r="O172" s="37"/>
      <c r="P172" s="37"/>
      <c r="Q172" s="37"/>
    </row>
    <row r="173" spans="1:17" ht="14.25" hidden="1">
      <c r="A173" s="38"/>
      <c r="B173" s="39"/>
      <c r="C173" s="38"/>
      <c r="D173" s="38"/>
      <c r="E173" s="37"/>
      <c r="F173" s="39"/>
      <c r="G173" s="38"/>
      <c r="H173" s="38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4.25" hidden="1">
      <c r="A174" s="38"/>
      <c r="B174" s="39"/>
      <c r="C174" s="38"/>
      <c r="D174" s="92"/>
      <c r="E174" s="37"/>
      <c r="F174" s="39"/>
      <c r="G174" s="38"/>
      <c r="H174" s="92"/>
      <c r="I174" s="37"/>
      <c r="J174" s="80"/>
      <c r="K174" s="81"/>
      <c r="L174" s="37"/>
      <c r="M174" s="37"/>
      <c r="N174" s="37"/>
      <c r="O174" s="37"/>
      <c r="P174" s="37"/>
      <c r="Q174" s="37"/>
    </row>
    <row r="175" spans="1:17" ht="14.25" hidden="1">
      <c r="A175" s="38"/>
      <c r="B175" s="38"/>
      <c r="C175" s="38"/>
      <c r="D175" s="38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4.25" hidden="1">
      <c r="A176" s="38"/>
      <c r="B176" s="39"/>
      <c r="C176" s="39"/>
      <c r="D176" s="85"/>
      <c r="E176" s="93"/>
      <c r="F176" s="93"/>
      <c r="G176" s="93"/>
      <c r="H176" s="85"/>
      <c r="I176" s="93"/>
      <c r="J176" s="93"/>
      <c r="K176" s="81"/>
      <c r="L176" s="37"/>
      <c r="M176" s="37"/>
      <c r="N176" s="37"/>
      <c r="O176" s="37"/>
      <c r="P176" s="37"/>
      <c r="Q176" s="37"/>
    </row>
    <row r="177" spans="1:11" ht="14.25" hidden="1">
      <c r="A177" s="2"/>
      <c r="B177" s="11"/>
      <c r="C177" s="11"/>
      <c r="D177" s="30"/>
      <c r="H177" s="33"/>
      <c r="K177" s="27"/>
    </row>
    <row r="178" spans="1:11" ht="12.75" hidden="1">
      <c r="A178" s="127" t="str">
        <f>A144</f>
        <v>Inter-County Energy Cooperative</v>
      </c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</row>
    <row r="179" spans="1:11" ht="12.75" hidden="1">
      <c r="A179" s="127" t="str">
        <f>A145</f>
        <v>Billing Analysis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</row>
    <row r="180" spans="1:11" ht="12.75" hidden="1">
      <c r="A180" s="127" t="str">
        <f>A146</f>
        <v>for the 12 months ended September 30, 2006</v>
      </c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</row>
    <row r="181" ht="12.75" hidden="1"/>
    <row r="182" spans="1:11" ht="14.25">
      <c r="A182" s="121" t="s">
        <v>66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</row>
    <row r="183" spans="1:11" ht="14.25">
      <c r="A183" s="121" t="s">
        <v>67</v>
      </c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</row>
    <row r="184" spans="1:11" ht="14.25">
      <c r="A184" s="121" t="s">
        <v>68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</row>
    <row r="185" spans="1:4" ht="14.25">
      <c r="A185" s="1"/>
      <c r="B185" s="1"/>
      <c r="C185" s="1"/>
      <c r="D185" s="1"/>
    </row>
    <row r="186" spans="2:11" ht="14.25">
      <c r="B186" s="124" t="s">
        <v>0</v>
      </c>
      <c r="C186" s="125"/>
      <c r="D186" s="126"/>
      <c r="F186" s="124" t="s">
        <v>1</v>
      </c>
      <c r="G186" s="125"/>
      <c r="H186" s="126"/>
      <c r="J186" s="17" t="s">
        <v>2</v>
      </c>
      <c r="K186" s="18" t="s">
        <v>3</v>
      </c>
    </row>
    <row r="187" spans="1:8" ht="14.25">
      <c r="A187" s="2"/>
      <c r="B187" s="3"/>
      <c r="C187" s="4"/>
      <c r="D187" s="5"/>
      <c r="F187" s="3"/>
      <c r="G187" s="4"/>
      <c r="H187" s="5"/>
    </row>
    <row r="188" spans="1:8" ht="14.25">
      <c r="A188" s="2"/>
      <c r="B188" s="6" t="s">
        <v>4</v>
      </c>
      <c r="C188" s="7" t="s">
        <v>5</v>
      </c>
      <c r="D188" s="7" t="s">
        <v>6</v>
      </c>
      <c r="F188" s="6" t="s">
        <v>4</v>
      </c>
      <c r="G188" s="7"/>
      <c r="H188" s="7" t="s">
        <v>6</v>
      </c>
    </row>
    <row r="189" spans="1:8" ht="14.25">
      <c r="A189" s="8"/>
      <c r="B189" s="9" t="s">
        <v>7</v>
      </c>
      <c r="C189" s="10" t="s">
        <v>8</v>
      </c>
      <c r="D189" s="7" t="s">
        <v>9</v>
      </c>
      <c r="F189" s="9" t="s">
        <v>7</v>
      </c>
      <c r="G189" s="10" t="s">
        <v>8</v>
      </c>
      <c r="H189" s="7" t="s">
        <v>9</v>
      </c>
    </row>
    <row r="191" spans="1:8" ht="14.25">
      <c r="A191" s="2"/>
      <c r="B191" s="11"/>
      <c r="C191" s="2"/>
      <c r="D191" s="2"/>
      <c r="F191" s="11"/>
      <c r="G191" s="2"/>
      <c r="H191" s="2"/>
    </row>
    <row r="192" spans="1:15" ht="14.25">
      <c r="A192" s="2" t="s">
        <v>17</v>
      </c>
      <c r="B192" s="11">
        <v>84</v>
      </c>
      <c r="C192" s="12">
        <v>535</v>
      </c>
      <c r="D192" s="13">
        <f>B192*C192</f>
        <v>44940</v>
      </c>
      <c r="F192" s="11">
        <f>B192</f>
        <v>84</v>
      </c>
      <c r="G192" s="73">
        <f>+C192</f>
        <v>535</v>
      </c>
      <c r="H192" s="13">
        <f>G192*F192</f>
        <v>44940</v>
      </c>
      <c r="J192" s="26">
        <f aca="true" t="shared" si="10" ref="J192:J198">H192-D192</f>
        <v>0</v>
      </c>
      <c r="K192" s="27">
        <f aca="true" t="shared" si="11" ref="K192:K198">J192/D192</f>
        <v>0</v>
      </c>
      <c r="O192" s="26">
        <f>+J192</f>
        <v>0</v>
      </c>
    </row>
    <row r="193" spans="1:11" ht="14.25">
      <c r="A193" s="2"/>
      <c r="B193" s="11"/>
      <c r="C193" s="12"/>
      <c r="D193" s="2"/>
      <c r="F193" s="11"/>
      <c r="G193" s="12"/>
      <c r="H193" s="2"/>
      <c r="J193" s="26">
        <f t="shared" si="10"/>
        <v>0</v>
      </c>
      <c r="K193" s="27" t="e">
        <f t="shared" si="11"/>
        <v>#DIV/0!</v>
      </c>
    </row>
    <row r="194" spans="1:11" ht="14.25">
      <c r="A194" s="2" t="s">
        <v>30</v>
      </c>
      <c r="B194" s="11"/>
      <c r="C194" s="12"/>
      <c r="F194" s="11"/>
      <c r="G194" s="12"/>
      <c r="H194" s="2"/>
      <c r="J194" s="26">
        <f t="shared" si="10"/>
        <v>0</v>
      </c>
      <c r="K194" s="27" t="e">
        <f t="shared" si="11"/>
        <v>#DIV/0!</v>
      </c>
    </row>
    <row r="195" spans="1:13" ht="14.25">
      <c r="A195" s="2" t="s">
        <v>31</v>
      </c>
      <c r="B195" s="11">
        <v>47679.24</v>
      </c>
      <c r="C195" s="12">
        <v>5.39</v>
      </c>
      <c r="D195" s="13">
        <f>B195*C195</f>
        <v>256991.10359999997</v>
      </c>
      <c r="F195" s="11">
        <f>B195</f>
        <v>47679.24</v>
      </c>
      <c r="G195" s="34">
        <f>+C195+1.9</f>
        <v>7.289999999999999</v>
      </c>
      <c r="H195" s="41">
        <f>F195*G195</f>
        <v>347581.65959999996</v>
      </c>
      <c r="J195" s="26">
        <f t="shared" si="10"/>
        <v>90590.55599999998</v>
      </c>
      <c r="K195" s="27">
        <f t="shared" si="11"/>
        <v>0.3525046382189239</v>
      </c>
      <c r="M195" s="26">
        <f>+J195</f>
        <v>90590.55599999998</v>
      </c>
    </row>
    <row r="196" spans="1:13" ht="14.25">
      <c r="A196" s="2" t="s">
        <v>32</v>
      </c>
      <c r="B196" s="11">
        <v>9071.02</v>
      </c>
      <c r="C196" s="12">
        <v>7.82</v>
      </c>
      <c r="D196" s="13">
        <f>B196*C196</f>
        <v>70935.37640000001</v>
      </c>
      <c r="F196" s="11">
        <f>+B196</f>
        <v>9071.02</v>
      </c>
      <c r="G196" s="34">
        <f>+C196+1.9</f>
        <v>9.72</v>
      </c>
      <c r="H196" s="41">
        <f>F196*G196</f>
        <v>88170.3144</v>
      </c>
      <c r="J196" s="26">
        <f t="shared" si="10"/>
        <v>17234.937999999995</v>
      </c>
      <c r="K196" s="27">
        <f t="shared" si="11"/>
        <v>0.24296675191815847</v>
      </c>
      <c r="M196" s="26">
        <f>+J196</f>
        <v>17234.937999999995</v>
      </c>
    </row>
    <row r="197" spans="2:11" ht="14.25">
      <c r="B197" s="11"/>
      <c r="C197" s="14"/>
      <c r="D197" s="11"/>
      <c r="F197" s="11"/>
      <c r="G197" s="49"/>
      <c r="H197" s="11"/>
      <c r="J197" s="26">
        <f t="shared" si="10"/>
        <v>0</v>
      </c>
      <c r="K197" s="27" t="e">
        <f t="shared" si="11"/>
        <v>#DIV/0!</v>
      </c>
    </row>
    <row r="198" spans="1:14" ht="14.25">
      <c r="A198" s="2" t="s">
        <v>20</v>
      </c>
      <c r="B198" s="11">
        <v>30643892</v>
      </c>
      <c r="C198" s="14">
        <v>0.03532</v>
      </c>
      <c r="D198" s="11">
        <f>B198*C198</f>
        <v>1082342.26544</v>
      </c>
      <c r="F198" s="11">
        <f>B198</f>
        <v>30643892</v>
      </c>
      <c r="G198" s="23">
        <f>+C198</f>
        <v>0.03532</v>
      </c>
      <c r="H198" s="41">
        <f>F198*G198</f>
        <v>1082342.26544</v>
      </c>
      <c r="J198" s="26">
        <f t="shared" si="10"/>
        <v>0</v>
      </c>
      <c r="K198" s="27">
        <f t="shared" si="11"/>
        <v>0</v>
      </c>
      <c r="N198" s="26">
        <f>+J198</f>
        <v>0</v>
      </c>
    </row>
    <row r="199" spans="1:8" ht="14.25">
      <c r="A199" s="2"/>
      <c r="B199" s="11"/>
      <c r="C199" s="2"/>
      <c r="D199" s="2"/>
      <c r="F199" s="11"/>
      <c r="G199" s="2"/>
      <c r="H199" s="2"/>
    </row>
    <row r="200" spans="1:11" ht="14.25">
      <c r="A200" s="2" t="s">
        <v>22</v>
      </c>
      <c r="B200" s="11"/>
      <c r="C200" s="2"/>
      <c r="D200" s="47">
        <f>SUM(D192:D198)</f>
        <v>1455208.74544</v>
      </c>
      <c r="F200" s="11"/>
      <c r="G200" s="2"/>
      <c r="H200" s="47">
        <f>SUM(H192:H198)</f>
        <v>1563034.23944</v>
      </c>
      <c r="J200" s="26">
        <f>H200-D200</f>
        <v>107825.49399999995</v>
      </c>
      <c r="K200" s="27">
        <f>J200/D200</f>
        <v>0.07409623831486636</v>
      </c>
    </row>
    <row r="201" spans="1:8" ht="15">
      <c r="A201" s="29"/>
      <c r="B201" s="11"/>
      <c r="C201" s="14"/>
      <c r="D201" s="2"/>
      <c r="F201" s="11"/>
      <c r="G201" s="14"/>
      <c r="H201" s="2"/>
    </row>
    <row r="202" spans="1:11" ht="14.25">
      <c r="A202" s="2" t="s">
        <v>12</v>
      </c>
      <c r="B202" s="11"/>
      <c r="C202" s="14"/>
      <c r="D202" s="41">
        <v>247831</v>
      </c>
      <c r="F202" s="11"/>
      <c r="G202" s="14"/>
      <c r="H202" s="11">
        <f>D202</f>
        <v>247831</v>
      </c>
      <c r="J202" s="26">
        <f>H202-D202</f>
        <v>0</v>
      </c>
      <c r="K202" s="27">
        <f>J202/D202</f>
        <v>0</v>
      </c>
    </row>
    <row r="203" spans="1:11" ht="14.25">
      <c r="A203" s="2" t="s">
        <v>13</v>
      </c>
      <c r="B203" s="11"/>
      <c r="C203" s="14"/>
      <c r="D203" s="56">
        <v>108550</v>
      </c>
      <c r="F203" s="11"/>
      <c r="G203" s="14"/>
      <c r="H203" s="15">
        <f>D203</f>
        <v>108550</v>
      </c>
      <c r="J203" s="26">
        <f>H203-D203</f>
        <v>0</v>
      </c>
      <c r="K203" s="27">
        <f>J203/D203</f>
        <v>0</v>
      </c>
    </row>
    <row r="204" spans="1:8" ht="14.25">
      <c r="A204" s="2"/>
      <c r="B204" s="11"/>
      <c r="C204" s="2"/>
      <c r="D204" s="2"/>
      <c r="F204" s="11"/>
      <c r="G204" s="2"/>
      <c r="H204" s="2"/>
    </row>
    <row r="205" spans="1:11" ht="15" thickBot="1">
      <c r="A205" s="2" t="s">
        <v>24</v>
      </c>
      <c r="B205" s="11"/>
      <c r="C205" s="2"/>
      <c r="D205" s="16">
        <f>SUM(D200:D203)</f>
        <v>1811589.74544</v>
      </c>
      <c r="F205" s="11"/>
      <c r="G205" s="2"/>
      <c r="H205" s="16">
        <f>SUM(H200:H203)</f>
        <v>1919415.23944</v>
      </c>
      <c r="J205" s="26">
        <f>H205-D205</f>
        <v>107825.49399999995</v>
      </c>
      <c r="K205" s="27">
        <f>J205/D205</f>
        <v>0.05951981913753394</v>
      </c>
    </row>
    <row r="206" spans="1:4" ht="15" thickTop="1">
      <c r="A206" s="2"/>
      <c r="B206" s="2"/>
      <c r="C206" s="2"/>
      <c r="D206" s="2"/>
    </row>
    <row r="207" spans="1:11" ht="14.25">
      <c r="A207" s="2" t="s">
        <v>15</v>
      </c>
      <c r="B207" s="11"/>
      <c r="C207" s="11"/>
      <c r="D207" s="31">
        <f>D205/B192</f>
        <v>21566.54458857143</v>
      </c>
      <c r="E207" s="45"/>
      <c r="F207" s="45"/>
      <c r="G207" s="45"/>
      <c r="H207" s="31">
        <f>H205/F192</f>
        <v>22850.18142190476</v>
      </c>
      <c r="J207" s="46">
        <f>H207-D207</f>
        <v>1283.6368333333303</v>
      </c>
      <c r="K207" s="27">
        <f>J207/D207</f>
        <v>0.059519819137533826</v>
      </c>
    </row>
    <row r="208" spans="1:4" ht="14.25">
      <c r="A208" s="2"/>
      <c r="B208" s="2"/>
      <c r="C208" s="2"/>
      <c r="D208" s="2"/>
    </row>
    <row r="209" spans="1:15" ht="14.25">
      <c r="A209" s="2"/>
      <c r="B209" s="11"/>
      <c r="C209" s="11"/>
      <c r="D209" s="31"/>
      <c r="E209" s="45"/>
      <c r="F209" s="45"/>
      <c r="G209" s="45"/>
      <c r="H209" s="31"/>
      <c r="J209" s="46"/>
      <c r="O209" s="128" t="s">
        <v>91</v>
      </c>
    </row>
    <row r="210" ht="12.75">
      <c r="O210" s="129" t="s">
        <v>92</v>
      </c>
    </row>
    <row r="211" ht="12.75">
      <c r="O211" s="128" t="s">
        <v>85</v>
      </c>
    </row>
    <row r="212" spans="1:11" ht="12.75">
      <c r="A212" s="127" t="str">
        <f>A178</f>
        <v>Inter-County Energy Cooperative</v>
      </c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</row>
    <row r="213" spans="1:11" ht="12.75">
      <c r="A213" s="127" t="str">
        <f>A179</f>
        <v>Billing Analysis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 t="str">
        <f>A180</f>
        <v>for the 12 months ended September 30, 2006</v>
      </c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6" spans="1:11" ht="14.25">
      <c r="A216" s="121" t="s">
        <v>69</v>
      </c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</row>
    <row r="217" spans="1:11" ht="14.25">
      <c r="A217" s="121" t="s">
        <v>67</v>
      </c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</row>
    <row r="218" spans="1:11" ht="14.25">
      <c r="A218" s="121" t="s">
        <v>70</v>
      </c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</row>
    <row r="219" spans="1:4" ht="14.25">
      <c r="A219" s="1"/>
      <c r="B219" s="1"/>
      <c r="C219" s="1"/>
      <c r="D219" s="1"/>
    </row>
    <row r="220" spans="2:11" ht="14.25">
      <c r="B220" s="124" t="s">
        <v>0</v>
      </c>
      <c r="C220" s="125"/>
      <c r="D220" s="126"/>
      <c r="F220" s="124" t="s">
        <v>1</v>
      </c>
      <c r="G220" s="125"/>
      <c r="H220" s="126"/>
      <c r="J220" s="17" t="s">
        <v>2</v>
      </c>
      <c r="K220" s="18" t="s">
        <v>3</v>
      </c>
    </row>
    <row r="221" spans="1:8" ht="14.25">
      <c r="A221" s="2"/>
      <c r="B221" s="3"/>
      <c r="C221" s="4"/>
      <c r="D221" s="5"/>
      <c r="F221" s="3"/>
      <c r="G221" s="4"/>
      <c r="H221" s="5"/>
    </row>
    <row r="222" spans="1:8" ht="14.25">
      <c r="A222" s="2"/>
      <c r="B222" s="6" t="s">
        <v>4</v>
      </c>
      <c r="C222" s="7" t="s">
        <v>5</v>
      </c>
      <c r="D222" s="7" t="s">
        <v>6</v>
      </c>
      <c r="F222" s="6" t="s">
        <v>4</v>
      </c>
      <c r="G222" s="7"/>
      <c r="H222" s="7" t="s">
        <v>6</v>
      </c>
    </row>
    <row r="223" spans="1:8" ht="14.25">
      <c r="A223" s="8"/>
      <c r="B223" s="9" t="s">
        <v>7</v>
      </c>
      <c r="C223" s="10" t="s">
        <v>8</v>
      </c>
      <c r="D223" s="7" t="s">
        <v>9</v>
      </c>
      <c r="F223" s="9" t="s">
        <v>7</v>
      </c>
      <c r="G223" s="10" t="s">
        <v>8</v>
      </c>
      <c r="H223" s="7" t="s">
        <v>9</v>
      </c>
    </row>
    <row r="225" spans="1:8" ht="14.25">
      <c r="A225" s="2"/>
      <c r="B225" s="11"/>
      <c r="C225" s="2"/>
      <c r="D225" s="2"/>
      <c r="F225" s="11"/>
      <c r="G225" s="2"/>
      <c r="H225" s="2"/>
    </row>
    <row r="226" spans="1:15" ht="14.25">
      <c r="A226" s="2" t="s">
        <v>17</v>
      </c>
      <c r="B226" s="11">
        <v>12</v>
      </c>
      <c r="C226" s="12">
        <v>535</v>
      </c>
      <c r="D226" s="13">
        <f>B226*C226</f>
        <v>6420</v>
      </c>
      <c r="F226" s="11">
        <f>B226</f>
        <v>12</v>
      </c>
      <c r="G226" s="73">
        <f>+C226</f>
        <v>535</v>
      </c>
      <c r="H226" s="13">
        <f>G226*F226</f>
        <v>6420</v>
      </c>
      <c r="J226" s="26">
        <f>H226-D226</f>
        <v>0</v>
      </c>
      <c r="K226" s="27">
        <f>J226/D226</f>
        <v>0</v>
      </c>
      <c r="O226" s="26">
        <f>+J226</f>
        <v>0</v>
      </c>
    </row>
    <row r="227" spans="1:11" ht="14.25">
      <c r="A227" s="2"/>
      <c r="B227" s="11"/>
      <c r="C227" s="12"/>
      <c r="D227" s="2"/>
      <c r="F227" s="11"/>
      <c r="G227" s="12"/>
      <c r="H227" s="2"/>
      <c r="J227" s="26">
        <f>H227-D227</f>
        <v>0</v>
      </c>
      <c r="K227" s="27" t="e">
        <f>J227/D227</f>
        <v>#DIV/0!</v>
      </c>
    </row>
    <row r="228" spans="1:13" ht="14.25">
      <c r="A228" s="2" t="s">
        <v>19</v>
      </c>
      <c r="B228" s="11">
        <v>34674</v>
      </c>
      <c r="C228" s="12">
        <v>5.39</v>
      </c>
      <c r="D228" s="13">
        <f>B228*C228</f>
        <v>186892.86</v>
      </c>
      <c r="F228" s="11">
        <f>B228</f>
        <v>34674</v>
      </c>
      <c r="G228" s="34">
        <f>+C228+1.9</f>
        <v>7.289999999999999</v>
      </c>
      <c r="H228" s="41">
        <f>F228*G228</f>
        <v>252773.45999999996</v>
      </c>
      <c r="J228" s="26">
        <f>H228-D228</f>
        <v>65880.59999999998</v>
      </c>
      <c r="K228" s="27">
        <f>J228/D228</f>
        <v>0.35250463821892386</v>
      </c>
      <c r="M228" s="26">
        <f>+J228</f>
        <v>65880.59999999998</v>
      </c>
    </row>
    <row r="229" spans="1:11" ht="14.25">
      <c r="A229" s="2"/>
      <c r="B229" s="11"/>
      <c r="C229" s="12"/>
      <c r="D229" s="2"/>
      <c r="F229" s="11"/>
      <c r="G229" s="12"/>
      <c r="H229" s="2"/>
      <c r="J229" s="26">
        <f>H229-D229</f>
        <v>0</v>
      </c>
      <c r="K229" s="27" t="e">
        <f>J229/D229</f>
        <v>#DIV/0!</v>
      </c>
    </row>
    <row r="230" spans="1:14" ht="14.25">
      <c r="A230" s="2" t="s">
        <v>20</v>
      </c>
      <c r="B230" s="11">
        <v>19611349</v>
      </c>
      <c r="C230" s="14">
        <v>0.03565</v>
      </c>
      <c r="D230" s="11">
        <f>B230*C230</f>
        <v>699144.59185</v>
      </c>
      <c r="F230" s="11">
        <f>B230</f>
        <v>19611349</v>
      </c>
      <c r="G230" s="23">
        <f>+C230</f>
        <v>0.03565</v>
      </c>
      <c r="H230" s="11">
        <f>F230*G230</f>
        <v>699144.59185</v>
      </c>
      <c r="J230" s="26">
        <f>H230-D230</f>
        <v>0</v>
      </c>
      <c r="K230" s="27">
        <f>J230/D230</f>
        <v>0</v>
      </c>
      <c r="N230" s="26">
        <f>+J230</f>
        <v>0</v>
      </c>
    </row>
    <row r="231" spans="1:8" ht="14.25">
      <c r="A231" s="2"/>
      <c r="B231" s="11"/>
      <c r="C231" s="2"/>
      <c r="D231" s="2"/>
      <c r="F231" s="11"/>
      <c r="G231" s="2"/>
      <c r="H231" s="2"/>
    </row>
    <row r="232" spans="1:11" ht="14.25">
      <c r="A232" s="2" t="s">
        <v>22</v>
      </c>
      <c r="B232" s="11"/>
      <c r="C232" s="2"/>
      <c r="D232" s="47">
        <f>SUM(D226:D230)</f>
        <v>892457.45185</v>
      </c>
      <c r="F232" s="11"/>
      <c r="G232" s="2"/>
      <c r="H232" s="47">
        <f>SUM(H226:H230)</f>
        <v>958338.0518499999</v>
      </c>
      <c r="J232" s="26">
        <f>H232-D232</f>
        <v>65880.59999999998</v>
      </c>
      <c r="K232" s="27">
        <f>J232/D232</f>
        <v>0.07381931750744447</v>
      </c>
    </row>
    <row r="233" spans="1:8" ht="15">
      <c r="A233" s="29"/>
      <c r="B233" s="11"/>
      <c r="C233" s="14"/>
      <c r="D233" s="2"/>
      <c r="F233" s="11"/>
      <c r="G233" s="14"/>
      <c r="H233" s="2"/>
    </row>
    <row r="234" spans="1:11" ht="14.25">
      <c r="A234" s="2" t="s">
        <v>12</v>
      </c>
      <c r="B234" s="11"/>
      <c r="C234" s="14"/>
      <c r="D234" s="11">
        <v>159554</v>
      </c>
      <c r="F234" s="11"/>
      <c r="G234" s="14"/>
      <c r="H234" s="11">
        <f>D234</f>
        <v>159554</v>
      </c>
      <c r="J234" s="26">
        <f>H234-D234</f>
        <v>0</v>
      </c>
      <c r="K234" s="27">
        <f>J234/D234</f>
        <v>0</v>
      </c>
    </row>
    <row r="235" spans="1:11" ht="14.25">
      <c r="A235" s="2" t="s">
        <v>13</v>
      </c>
      <c r="B235" s="11"/>
      <c r="C235" s="14"/>
      <c r="D235" s="44">
        <v>77615</v>
      </c>
      <c r="F235" s="11"/>
      <c r="G235" s="14"/>
      <c r="H235" s="15">
        <f>D235</f>
        <v>77615</v>
      </c>
      <c r="J235" s="26">
        <f>H235-D235</f>
        <v>0</v>
      </c>
      <c r="K235" s="27">
        <f>J235/D235</f>
        <v>0</v>
      </c>
    </row>
    <row r="236" spans="1:8" ht="14.25">
      <c r="A236" s="2"/>
      <c r="B236" s="11"/>
      <c r="C236" s="2"/>
      <c r="D236" s="2"/>
      <c r="F236" s="11"/>
      <c r="G236" s="2"/>
      <c r="H236" s="2"/>
    </row>
    <row r="237" spans="1:11" ht="15" thickBot="1">
      <c r="A237" s="2" t="s">
        <v>24</v>
      </c>
      <c r="B237" s="11"/>
      <c r="C237" s="2"/>
      <c r="D237" s="16">
        <f>SUM(D232:D235)</f>
        <v>1129626.4518499998</v>
      </c>
      <c r="F237" s="11"/>
      <c r="G237" s="2"/>
      <c r="H237" s="16">
        <f>SUM(H232:H235)</f>
        <v>1195507.05185</v>
      </c>
      <c r="J237" s="26">
        <f>H237-D237</f>
        <v>65880.6000000001</v>
      </c>
      <c r="K237" s="27">
        <f>J237/D237</f>
        <v>0.05832069521044485</v>
      </c>
    </row>
    <row r="238" spans="1:4" ht="15" thickTop="1">
      <c r="A238" s="2"/>
      <c r="B238" s="2"/>
      <c r="C238" s="2"/>
      <c r="D238" s="2"/>
    </row>
    <row r="239" spans="1:15" ht="14.25">
      <c r="A239" s="2" t="s">
        <v>15</v>
      </c>
      <c r="B239" s="11"/>
      <c r="C239" s="11"/>
      <c r="D239" s="58">
        <f>D237/B226</f>
        <v>94135.53765416665</v>
      </c>
      <c r="E239" s="45"/>
      <c r="F239" s="45"/>
      <c r="G239" s="45"/>
      <c r="H239" s="58">
        <f>H237/F226</f>
        <v>99625.58765416667</v>
      </c>
      <c r="J239" s="46">
        <f>H239-D239</f>
        <v>5490.0500000000175</v>
      </c>
      <c r="K239" s="27">
        <f>J239/D239</f>
        <v>0.05832069521044495</v>
      </c>
      <c r="M239" s="37"/>
      <c r="N239" s="37"/>
      <c r="O239" s="37"/>
    </row>
    <row r="240" spans="1:4" ht="14.25">
      <c r="A240" s="2"/>
      <c r="B240" s="2"/>
      <c r="C240" s="2"/>
      <c r="D240" s="2"/>
    </row>
    <row r="241" spans="1:11" ht="14.25" hidden="1">
      <c r="A241" s="2"/>
      <c r="B241" s="11"/>
      <c r="C241" s="11"/>
      <c r="D241" s="31"/>
      <c r="E241" s="45"/>
      <c r="F241" s="45"/>
      <c r="G241" s="45"/>
      <c r="H241" s="31"/>
      <c r="J241" s="46"/>
      <c r="K241" s="27"/>
    </row>
    <row r="242" ht="12.75" hidden="1"/>
    <row r="243" ht="12.75" hidden="1"/>
    <row r="244" spans="1:15" ht="12.75" hidden="1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88"/>
      <c r="M244" s="88"/>
      <c r="N244" s="88"/>
      <c r="O244" s="88"/>
    </row>
    <row r="245" spans="1:15" ht="12.75" hidden="1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88"/>
      <c r="M245" s="88"/>
      <c r="N245" s="88"/>
      <c r="O245" s="88"/>
    </row>
    <row r="246" spans="1:15" ht="12.75" hidden="1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88"/>
      <c r="M246" s="88"/>
      <c r="N246" s="88"/>
      <c r="O246" s="88"/>
    </row>
    <row r="247" spans="1:15" ht="12.75" hidden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</row>
    <row r="248" spans="1:15" ht="14.25" hidden="1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88"/>
      <c r="M248" s="88"/>
      <c r="N248" s="88"/>
      <c r="O248" s="88"/>
    </row>
    <row r="249" spans="1:15" ht="14.25" hidden="1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88"/>
      <c r="M249" s="88"/>
      <c r="N249" s="88"/>
      <c r="O249" s="88"/>
    </row>
    <row r="250" spans="1:15" ht="14.25" hidden="1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88"/>
      <c r="M250" s="88"/>
      <c r="N250" s="88"/>
      <c r="O250" s="88"/>
    </row>
    <row r="251" spans="1:15" ht="14.25" hidden="1">
      <c r="A251" s="96"/>
      <c r="B251" s="96"/>
      <c r="C251" s="96"/>
      <c r="D251" s="96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</row>
    <row r="252" spans="1:15" ht="14.25" hidden="1">
      <c r="A252" s="88"/>
      <c r="B252" s="123"/>
      <c r="C252" s="123"/>
      <c r="D252" s="123"/>
      <c r="E252" s="88"/>
      <c r="F252" s="123"/>
      <c r="G252" s="123"/>
      <c r="H252" s="123"/>
      <c r="I252" s="88"/>
      <c r="J252" s="94"/>
      <c r="K252" s="95"/>
      <c r="L252" s="88"/>
      <c r="M252" s="88"/>
      <c r="N252" s="88"/>
      <c r="O252" s="88"/>
    </row>
    <row r="253" spans="1:15" ht="14.25" hidden="1">
      <c r="A253" s="86"/>
      <c r="B253" s="86"/>
      <c r="C253" s="86"/>
      <c r="D253" s="86"/>
      <c r="E253" s="88"/>
      <c r="F253" s="86"/>
      <c r="G253" s="86"/>
      <c r="H253" s="86"/>
      <c r="I253" s="88"/>
      <c r="J253" s="88"/>
      <c r="K253" s="88"/>
      <c r="L253" s="88"/>
      <c r="M253" s="88"/>
      <c r="N253" s="88"/>
      <c r="O253" s="88"/>
    </row>
    <row r="254" spans="1:15" ht="14.25" hidden="1">
      <c r="A254" s="86"/>
      <c r="B254" s="95"/>
      <c r="C254" s="95"/>
      <c r="D254" s="95"/>
      <c r="E254" s="88"/>
      <c r="F254" s="95"/>
      <c r="G254" s="95"/>
      <c r="H254" s="95"/>
      <c r="I254" s="88"/>
      <c r="J254" s="88"/>
      <c r="K254" s="88"/>
      <c r="L254" s="88"/>
      <c r="M254" s="88"/>
      <c r="N254" s="88"/>
      <c r="O254" s="88"/>
    </row>
    <row r="255" spans="1:15" ht="14.25" hidden="1">
      <c r="A255" s="97"/>
      <c r="B255" s="95"/>
      <c r="C255" s="95"/>
      <c r="D255" s="95"/>
      <c r="E255" s="88"/>
      <c r="F255" s="95"/>
      <c r="G255" s="95"/>
      <c r="H255" s="95"/>
      <c r="I255" s="88"/>
      <c r="J255" s="88"/>
      <c r="K255" s="88"/>
      <c r="L255" s="88"/>
      <c r="M255" s="88"/>
      <c r="N255" s="88"/>
      <c r="O255" s="88"/>
    </row>
    <row r="256" spans="1:15" ht="12.75" hidden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</row>
    <row r="257" spans="1:15" ht="14.25" hidden="1">
      <c r="A257" s="86"/>
      <c r="B257" s="78"/>
      <c r="C257" s="86"/>
      <c r="D257" s="86"/>
      <c r="E257" s="88"/>
      <c r="F257" s="78"/>
      <c r="G257" s="86"/>
      <c r="H257" s="86"/>
      <c r="I257" s="88"/>
      <c r="J257" s="88"/>
      <c r="K257" s="88"/>
      <c r="L257" s="88"/>
      <c r="M257" s="88"/>
      <c r="N257" s="88"/>
      <c r="O257" s="88"/>
    </row>
    <row r="258" spans="1:15" ht="14.25" hidden="1">
      <c r="A258" s="86"/>
      <c r="B258" s="78"/>
      <c r="C258" s="79"/>
      <c r="D258" s="98"/>
      <c r="E258" s="88"/>
      <c r="F258" s="78"/>
      <c r="G258" s="98"/>
      <c r="H258" s="98"/>
      <c r="I258" s="88"/>
      <c r="J258" s="89"/>
      <c r="K258" s="90"/>
      <c r="L258" s="88"/>
      <c r="M258" s="88"/>
      <c r="N258" s="88"/>
      <c r="O258" s="89"/>
    </row>
    <row r="259" spans="1:15" ht="14.25" hidden="1">
      <c r="A259" s="86"/>
      <c r="B259" s="78"/>
      <c r="C259" s="79"/>
      <c r="D259" s="86"/>
      <c r="E259" s="88"/>
      <c r="F259" s="78"/>
      <c r="G259" s="79"/>
      <c r="H259" s="86"/>
      <c r="I259" s="88"/>
      <c r="J259" s="89"/>
      <c r="K259" s="90"/>
      <c r="L259" s="88"/>
      <c r="M259" s="88"/>
      <c r="N259" s="88"/>
      <c r="O259" s="88"/>
    </row>
    <row r="260" spans="1:15" ht="14.25" hidden="1">
      <c r="A260" s="86"/>
      <c r="B260" s="78"/>
      <c r="C260" s="79"/>
      <c r="D260" s="98"/>
      <c r="E260" s="88"/>
      <c r="F260" s="78"/>
      <c r="G260" s="79"/>
      <c r="H260" s="84"/>
      <c r="I260" s="88"/>
      <c r="J260" s="89"/>
      <c r="K260" s="90"/>
      <c r="L260" s="88"/>
      <c r="M260" s="89"/>
      <c r="N260" s="88"/>
      <c r="O260" s="88"/>
    </row>
    <row r="261" spans="1:15" ht="14.25" hidden="1">
      <c r="A261" s="86"/>
      <c r="B261" s="78"/>
      <c r="C261" s="79"/>
      <c r="D261" s="86"/>
      <c r="E261" s="88"/>
      <c r="F261" s="78"/>
      <c r="G261" s="79"/>
      <c r="H261" s="86"/>
      <c r="I261" s="88"/>
      <c r="J261" s="89"/>
      <c r="K261" s="90"/>
      <c r="L261" s="88"/>
      <c r="M261" s="88"/>
      <c r="N261" s="88"/>
      <c r="O261" s="88"/>
    </row>
    <row r="262" spans="1:15" ht="14.25" hidden="1">
      <c r="A262" s="86"/>
      <c r="B262" s="78"/>
      <c r="C262" s="82"/>
      <c r="D262" s="78"/>
      <c r="E262" s="88"/>
      <c r="F262" s="78"/>
      <c r="G262" s="82"/>
      <c r="H262" s="78"/>
      <c r="I262" s="88"/>
      <c r="J262" s="89"/>
      <c r="K262" s="90"/>
      <c r="L262" s="88"/>
      <c r="M262" s="88"/>
      <c r="N262" s="89"/>
      <c r="O262" s="88"/>
    </row>
    <row r="263" spans="1:15" ht="14.25">
      <c r="A263" s="86"/>
      <c r="B263" s="78"/>
      <c r="C263" s="86"/>
      <c r="D263" s="86"/>
      <c r="E263" s="88"/>
      <c r="F263" s="78"/>
      <c r="G263" s="86"/>
      <c r="H263" s="86"/>
      <c r="I263" s="88"/>
      <c r="J263" s="88"/>
      <c r="K263" s="88"/>
      <c r="L263" s="88"/>
      <c r="M263" s="88"/>
      <c r="N263" s="88"/>
      <c r="O263" s="88"/>
    </row>
    <row r="264" spans="1:15" ht="14.25">
      <c r="A264" s="86"/>
      <c r="B264" s="78"/>
      <c r="C264" s="86"/>
      <c r="D264" s="98"/>
      <c r="E264" s="88"/>
      <c r="F264" s="78"/>
      <c r="G264" s="86"/>
      <c r="H264" s="98"/>
      <c r="I264" s="88"/>
      <c r="J264" s="89"/>
      <c r="K264" s="90"/>
      <c r="L264" s="88"/>
      <c r="M264" s="88"/>
      <c r="N264" s="88"/>
      <c r="O264" s="88"/>
    </row>
    <row r="265" spans="1:15" ht="15">
      <c r="A265" s="99"/>
      <c r="B265" s="78"/>
      <c r="C265" s="82"/>
      <c r="D265" s="86"/>
      <c r="E265" s="88"/>
      <c r="F265" s="78"/>
      <c r="G265" s="82"/>
      <c r="H265" s="86"/>
      <c r="I265" s="88"/>
      <c r="J265" s="88"/>
      <c r="K265" s="88"/>
      <c r="L265" s="88"/>
      <c r="M265" s="88"/>
      <c r="N265" s="88"/>
      <c r="O265" s="88"/>
    </row>
    <row r="266" spans="1:15" ht="14.25">
      <c r="A266" s="86"/>
      <c r="B266" s="78"/>
      <c r="C266" s="82"/>
      <c r="D266" s="78"/>
      <c r="E266" s="88"/>
      <c r="F266" s="78"/>
      <c r="G266" s="82"/>
      <c r="H266" s="78"/>
      <c r="I266" s="88"/>
      <c r="J266" s="89"/>
      <c r="K266" s="90"/>
      <c r="L266" s="88"/>
      <c r="M266" s="88"/>
      <c r="N266" s="88"/>
      <c r="O266" s="88"/>
    </row>
    <row r="267" spans="1:15" ht="14.25">
      <c r="A267" s="86"/>
      <c r="B267" s="78"/>
      <c r="C267" s="82"/>
      <c r="D267" s="78"/>
      <c r="E267" s="88"/>
      <c r="F267" s="78"/>
      <c r="G267" s="82"/>
      <c r="H267" s="78"/>
      <c r="I267" s="88"/>
      <c r="J267" s="89"/>
      <c r="K267" s="90"/>
      <c r="L267" s="88"/>
      <c r="M267" s="88"/>
      <c r="N267" s="88"/>
      <c r="O267" s="88"/>
    </row>
    <row r="268" spans="1:15" ht="14.25">
      <c r="A268" s="86"/>
      <c r="B268" s="78"/>
      <c r="C268" s="86"/>
      <c r="D268" s="86"/>
      <c r="E268" s="88"/>
      <c r="F268" s="78"/>
      <c r="G268" s="86"/>
      <c r="H268" s="86"/>
      <c r="I268" s="88"/>
      <c r="J268" s="88"/>
      <c r="K268" s="88"/>
      <c r="L268" s="88"/>
      <c r="M268" s="88"/>
      <c r="N268" s="88"/>
      <c r="O268" s="88"/>
    </row>
    <row r="269" spans="1:15" ht="14.25">
      <c r="A269" s="86"/>
      <c r="B269" s="78"/>
      <c r="C269" s="86"/>
      <c r="D269" s="98"/>
      <c r="E269" s="88"/>
      <c r="F269" s="78"/>
      <c r="G269" s="86"/>
      <c r="H269" s="98"/>
      <c r="I269" s="88"/>
      <c r="J269" s="89"/>
      <c r="K269" s="90"/>
      <c r="L269" s="88"/>
      <c r="M269" s="88"/>
      <c r="N269" s="88"/>
      <c r="O269" s="88"/>
    </row>
    <row r="270" spans="1:15" ht="14.25">
      <c r="A270" s="86"/>
      <c r="B270" s="86"/>
      <c r="C270" s="86"/>
      <c r="D270" s="86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</row>
    <row r="271" spans="1:15" ht="14.25">
      <c r="A271" s="86"/>
      <c r="B271" s="78"/>
      <c r="C271" s="78"/>
      <c r="D271" s="87"/>
      <c r="E271" s="100"/>
      <c r="F271" s="100"/>
      <c r="G271" s="100"/>
      <c r="H271" s="87"/>
      <c r="I271" s="88"/>
      <c r="J271" s="101"/>
      <c r="K271" s="90"/>
      <c r="L271" s="88"/>
      <c r="M271" s="102"/>
      <c r="N271" s="102"/>
      <c r="O271" s="102"/>
    </row>
    <row r="272" spans="13:15" ht="12.75">
      <c r="M272" s="50">
        <f>SUM(M14:M271)</f>
        <v>173706.09399999995</v>
      </c>
      <c r="N272" s="50">
        <f>SUM(N14:N271)</f>
        <v>1520648.8953481116</v>
      </c>
      <c r="O272" s="50">
        <f>SUM(O14:O271)</f>
        <v>0</v>
      </c>
    </row>
    <row r="275" ht="12.75">
      <c r="M275" t="s">
        <v>36</v>
      </c>
    </row>
    <row r="276" ht="12.75">
      <c r="M276" t="s">
        <v>35</v>
      </c>
    </row>
    <row r="277" ht="12.75">
      <c r="M277" s="50">
        <f>+B23+B24+B58+B90+B91+B126+B160+Lighting!D39</f>
        <v>387044168</v>
      </c>
    </row>
    <row r="278" spans="14:15" ht="12.75">
      <c r="N278" s="72" t="s">
        <v>46</v>
      </c>
      <c r="O278" s="72" t="s">
        <v>47</v>
      </c>
    </row>
    <row r="279" spans="4:15" ht="12.75">
      <c r="D279" s="26">
        <f>+D34+D65+D101+D137+D167+D205+D237+Lighting!F39</f>
        <v>35617733.52529995</v>
      </c>
      <c r="H279" s="26">
        <f>+H34+H65+H101+H137+H167+H205+H237+Lighting!K39</f>
        <v>37341275.405751</v>
      </c>
      <c r="L279" t="s">
        <v>37</v>
      </c>
      <c r="M279" s="77">
        <v>1723542</v>
      </c>
      <c r="N279" s="76">
        <f>SUM(M272:O272)+Lighting!M39</f>
        <v>1723541.880451037</v>
      </c>
      <c r="O279" s="46">
        <f>+N279-M279</f>
        <v>-0.11954896291717887</v>
      </c>
    </row>
    <row r="280" spans="8:13" ht="12.75">
      <c r="H280" s="26">
        <f>+H279-D279</f>
        <v>1723541.880451046</v>
      </c>
      <c r="L280" t="s">
        <v>38</v>
      </c>
      <c r="M280" s="76">
        <f>+M272</f>
        <v>173706.09399999995</v>
      </c>
    </row>
    <row r="281" spans="12:13" ht="12.75">
      <c r="L281" t="s">
        <v>39</v>
      </c>
      <c r="M281" s="76">
        <f>+O272</f>
        <v>0</v>
      </c>
    </row>
    <row r="282" spans="12:13" ht="12.75">
      <c r="L282" t="s">
        <v>40</v>
      </c>
      <c r="M282" s="76">
        <f>+M279-M280-M281</f>
        <v>1549835.906</v>
      </c>
    </row>
    <row r="284" spans="12:13" ht="12.75">
      <c r="L284" t="s">
        <v>45</v>
      </c>
      <c r="M284">
        <f>+M282/M277</f>
        <v>0.004004286937091893</v>
      </c>
    </row>
  </sheetData>
  <mergeCells count="64">
    <mergeCell ref="A217:K217"/>
    <mergeCell ref="A218:K218"/>
    <mergeCell ref="B220:D220"/>
    <mergeCell ref="F220:H220"/>
    <mergeCell ref="A212:K212"/>
    <mergeCell ref="A213:K213"/>
    <mergeCell ref="A214:K214"/>
    <mergeCell ref="A216:K216"/>
    <mergeCell ref="A179:K179"/>
    <mergeCell ref="A180:K180"/>
    <mergeCell ref="A178:K178"/>
    <mergeCell ref="A182:K182"/>
    <mergeCell ref="A184:K184"/>
    <mergeCell ref="B186:D186"/>
    <mergeCell ref="F186:H186"/>
    <mergeCell ref="A183:K183"/>
    <mergeCell ref="A112:K112"/>
    <mergeCell ref="A113:K113"/>
    <mergeCell ref="A107:K107"/>
    <mergeCell ref="A108:K108"/>
    <mergeCell ref="A109:K109"/>
    <mergeCell ref="A111:K111"/>
    <mergeCell ref="A149:K149"/>
    <mergeCell ref="A150:K150"/>
    <mergeCell ref="B12:D12"/>
    <mergeCell ref="F12:H12"/>
    <mergeCell ref="B79:D79"/>
    <mergeCell ref="F79:H79"/>
    <mergeCell ref="A73:K73"/>
    <mergeCell ref="A75:K75"/>
    <mergeCell ref="A76:K76"/>
    <mergeCell ref="A77:K77"/>
    <mergeCell ref="A144:K144"/>
    <mergeCell ref="A145:K145"/>
    <mergeCell ref="A146:K146"/>
    <mergeCell ref="A148:K148"/>
    <mergeCell ref="A9:K9"/>
    <mergeCell ref="A10:K10"/>
    <mergeCell ref="A71:K71"/>
    <mergeCell ref="A72:K72"/>
    <mergeCell ref="A47:K47"/>
    <mergeCell ref="A48:K48"/>
    <mergeCell ref="B50:D50"/>
    <mergeCell ref="F50:H50"/>
    <mergeCell ref="A42:K42"/>
    <mergeCell ref="A43:K43"/>
    <mergeCell ref="A4:K4"/>
    <mergeCell ref="A5:K5"/>
    <mergeCell ref="A6:K6"/>
    <mergeCell ref="A8:K8"/>
    <mergeCell ref="A245:K245"/>
    <mergeCell ref="A248:K248"/>
    <mergeCell ref="A249:K249"/>
    <mergeCell ref="A44:K44"/>
    <mergeCell ref="A46:K46"/>
    <mergeCell ref="A244:K244"/>
    <mergeCell ref="B115:D115"/>
    <mergeCell ref="F115:H115"/>
    <mergeCell ref="B152:D152"/>
    <mergeCell ref="F152:H152"/>
    <mergeCell ref="A246:K246"/>
    <mergeCell ref="A250:K250"/>
    <mergeCell ref="B252:D252"/>
    <mergeCell ref="F252:H252"/>
  </mergeCells>
  <printOptions horizontalCentered="1"/>
  <pageMargins left="0.35" right="0.41" top="0.46" bottom="0.71" header="0.24" footer="0.22"/>
  <pageSetup fitToHeight="0" fitToWidth="1" horizontalDpi="600" verticalDpi="600" orientation="portrait" scale="53" r:id="rId3"/>
  <rowBreaks count="3" manualBreakCount="3">
    <brk id="67" max="15" man="1"/>
    <brk id="140" max="15" man="1"/>
    <brk id="208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75" zoomScaleNormal="75" workbookViewId="0" topLeftCell="B1">
      <selection activeCell="N1" sqref="N1:N3"/>
    </sheetView>
  </sheetViews>
  <sheetFormatPr defaultColWidth="9.140625" defaultRowHeight="12.75"/>
  <cols>
    <col min="1" max="1" width="39.28125" style="0" customWidth="1"/>
    <col min="2" max="2" width="5.28125" style="0" bestFit="1" customWidth="1"/>
    <col min="3" max="3" width="13.8515625" style="0" bestFit="1" customWidth="1"/>
    <col min="4" max="4" width="12.00390625" style="50" bestFit="1" customWidth="1"/>
    <col min="5" max="5" width="11.00390625" style="0" bestFit="1" customWidth="1"/>
    <col min="6" max="6" width="14.00390625" style="0" bestFit="1" customWidth="1"/>
    <col min="7" max="7" width="2.140625" style="0" customWidth="1"/>
    <col min="8" max="8" width="13.8515625" style="0" bestFit="1" customWidth="1"/>
    <col min="9" max="9" width="11.140625" style="0" bestFit="1" customWidth="1"/>
    <col min="10" max="10" width="8.28125" style="0" bestFit="1" customWidth="1"/>
    <col min="11" max="11" width="11.57421875" style="0" bestFit="1" customWidth="1"/>
    <col min="12" max="12" width="1.421875" style="0" customWidth="1"/>
    <col min="13" max="13" width="10.28125" style="0" bestFit="1" customWidth="1"/>
    <col min="14" max="14" width="11.421875" style="0" bestFit="1" customWidth="1"/>
  </cols>
  <sheetData>
    <row r="1" ht="12.75">
      <c r="N1" s="128" t="s">
        <v>91</v>
      </c>
    </row>
    <row r="2" ht="12.75">
      <c r="N2" s="128" t="s">
        <v>92</v>
      </c>
    </row>
    <row r="3" ht="12.75">
      <c r="N3" s="128" t="s">
        <v>90</v>
      </c>
    </row>
    <row r="4" spans="1:14" ht="15">
      <c r="A4" s="120" t="str">
        <f>'Billing Analysis'!A4</f>
        <v>Inter-County Energy Cooperative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4.25">
      <c r="A5" s="121" t="str">
        <f>'Billing Analysis'!A5</f>
        <v>Billing Analysis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4.25">
      <c r="A6" s="121" t="str">
        <f>'Billing Analysis'!A6</f>
        <v>for the 12 months ended September 30, 2006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6" ht="14.25">
      <c r="A7" s="1"/>
      <c r="B7" s="1"/>
      <c r="C7" s="1"/>
      <c r="D7" s="51"/>
      <c r="E7" s="1"/>
      <c r="F7" s="1"/>
    </row>
    <row r="8" spans="1:14" ht="14.25">
      <c r="A8" s="121" t="s">
        <v>25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ht="14.25">
      <c r="A9" s="121" t="s">
        <v>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ht="14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6" ht="14.25">
      <c r="A11" s="1"/>
      <c r="B11" s="1"/>
      <c r="C11" s="1"/>
      <c r="D11" s="51"/>
      <c r="E11" s="1"/>
      <c r="F11" s="1"/>
    </row>
    <row r="12" spans="1:14" ht="14.25">
      <c r="A12" s="1"/>
      <c r="B12" s="1"/>
      <c r="C12" s="124" t="s">
        <v>0</v>
      </c>
      <c r="D12" s="125"/>
      <c r="E12" s="125"/>
      <c r="F12" s="126"/>
      <c r="H12" s="124" t="s">
        <v>1</v>
      </c>
      <c r="I12" s="125"/>
      <c r="J12" s="125"/>
      <c r="K12" s="126"/>
      <c r="M12" s="17" t="s">
        <v>2</v>
      </c>
      <c r="N12" s="18" t="s">
        <v>3</v>
      </c>
    </row>
    <row r="13" spans="1:11" ht="14.25">
      <c r="A13" s="2"/>
      <c r="B13" s="2"/>
      <c r="C13" s="3"/>
      <c r="D13" s="52"/>
      <c r="E13" s="4"/>
      <c r="F13" s="5"/>
      <c r="H13" s="3"/>
      <c r="I13" s="4"/>
      <c r="J13" s="4"/>
      <c r="K13" s="5"/>
    </row>
    <row r="14" spans="1:11" ht="14.25">
      <c r="A14" s="2"/>
      <c r="B14" s="2"/>
      <c r="C14" s="6" t="s">
        <v>4</v>
      </c>
      <c r="D14" s="53" t="s">
        <v>26</v>
      </c>
      <c r="E14" s="7" t="s">
        <v>5</v>
      </c>
      <c r="F14" s="7" t="s">
        <v>6</v>
      </c>
      <c r="H14" s="6" t="s">
        <v>4</v>
      </c>
      <c r="I14" s="6" t="s">
        <v>26</v>
      </c>
      <c r="J14" s="7"/>
      <c r="K14" s="7" t="s">
        <v>6</v>
      </c>
    </row>
    <row r="15" spans="1:11" ht="14.25">
      <c r="A15" s="8"/>
      <c r="B15" s="8" t="s">
        <v>27</v>
      </c>
      <c r="C15" s="9" t="s">
        <v>7</v>
      </c>
      <c r="D15" s="54"/>
      <c r="E15" s="10" t="s">
        <v>8</v>
      </c>
      <c r="F15" s="7" t="s">
        <v>9</v>
      </c>
      <c r="H15" s="9" t="s">
        <v>7</v>
      </c>
      <c r="I15" s="10"/>
      <c r="J15" s="10" t="s">
        <v>8</v>
      </c>
      <c r="K15" s="7" t="s">
        <v>9</v>
      </c>
    </row>
    <row r="17" spans="1:14" ht="14.25">
      <c r="A17" s="103" t="s">
        <v>71</v>
      </c>
      <c r="B17" s="104">
        <v>360</v>
      </c>
      <c r="C17" s="105">
        <v>381</v>
      </c>
      <c r="D17" s="65">
        <f>+C17*B17</f>
        <v>137160</v>
      </c>
      <c r="E17" s="106">
        <v>22.95</v>
      </c>
      <c r="F17" s="119">
        <f>C17*E17</f>
        <v>8743.949999999999</v>
      </c>
      <c r="H17" s="11">
        <f aca="true" t="shared" si="0" ref="H17:I24">C17</f>
        <v>381</v>
      </c>
      <c r="I17" s="11">
        <f t="shared" si="0"/>
        <v>137160</v>
      </c>
      <c r="J17" s="34">
        <f>+D17*'Billing Analysis'!M$284/C17+E17</f>
        <v>24.39154329735308</v>
      </c>
      <c r="K17" s="11">
        <f aca="true" t="shared" si="1" ref="K17:K24">H17*J17</f>
        <v>9293.177996291524</v>
      </c>
      <c r="M17" s="50">
        <f aca="true" t="shared" si="2" ref="M17:M24">K17-F17</f>
        <v>549.2279962915254</v>
      </c>
      <c r="N17" s="27">
        <f aca="true" t="shared" si="3" ref="N17:N23">M17/F17</f>
        <v>0.06281234411124555</v>
      </c>
    </row>
    <row r="18" spans="1:14" ht="14.25">
      <c r="A18" s="103" t="s">
        <v>72</v>
      </c>
      <c r="B18" s="104">
        <v>159</v>
      </c>
      <c r="C18" s="105">
        <v>1640</v>
      </c>
      <c r="D18" s="65">
        <f aca="true" t="shared" si="4" ref="D18:D24">+C18*B18</f>
        <v>260760</v>
      </c>
      <c r="E18" s="106">
        <v>12.48</v>
      </c>
      <c r="F18" s="119">
        <f aca="true" t="shared" si="5" ref="F18:F24">C18*E18</f>
        <v>20467.2</v>
      </c>
      <c r="G18" s="37"/>
      <c r="H18" s="11">
        <f t="shared" si="0"/>
        <v>1640</v>
      </c>
      <c r="I18" s="11">
        <f t="shared" si="0"/>
        <v>260760</v>
      </c>
      <c r="J18" s="34">
        <f>+D18*'Billing Analysis'!M$284/C18+E18</f>
        <v>13.11668162299761</v>
      </c>
      <c r="K18" s="11">
        <f t="shared" si="1"/>
        <v>21511.357861716082</v>
      </c>
      <c r="L18" s="37"/>
      <c r="M18" s="50">
        <f t="shared" si="2"/>
        <v>1044.1578617160812</v>
      </c>
      <c r="N18" s="27">
        <f t="shared" si="3"/>
        <v>0.051016155688911095</v>
      </c>
    </row>
    <row r="19" spans="1:14" ht="14.25">
      <c r="A19" s="103" t="s">
        <v>73</v>
      </c>
      <c r="B19" s="104">
        <v>87</v>
      </c>
      <c r="C19" s="105">
        <v>2268</v>
      </c>
      <c r="D19" s="65">
        <f t="shared" si="4"/>
        <v>197316</v>
      </c>
      <c r="E19" s="106">
        <v>8.92</v>
      </c>
      <c r="F19" s="119">
        <f t="shared" si="5"/>
        <v>20230.56</v>
      </c>
      <c r="G19" s="37"/>
      <c r="H19" s="11">
        <f t="shared" si="0"/>
        <v>2268</v>
      </c>
      <c r="I19" s="11">
        <f t="shared" si="0"/>
        <v>197316</v>
      </c>
      <c r="J19" s="34">
        <f>+D19*'Billing Analysis'!M$284/C19+E19</f>
        <v>9.268372963526994</v>
      </c>
      <c r="K19" s="11">
        <f t="shared" si="1"/>
        <v>21020.669881279224</v>
      </c>
      <c r="L19" s="37"/>
      <c r="M19" s="50">
        <f t="shared" si="2"/>
        <v>790.1098812792225</v>
      </c>
      <c r="N19" s="27">
        <f t="shared" si="3"/>
        <v>0.039055264969393946</v>
      </c>
    </row>
    <row r="20" spans="1:14" ht="14.25">
      <c r="A20" s="103" t="s">
        <v>74</v>
      </c>
      <c r="B20" s="104">
        <v>87</v>
      </c>
      <c r="C20" s="105">
        <v>1338</v>
      </c>
      <c r="D20" s="65">
        <f t="shared" si="4"/>
        <v>116406</v>
      </c>
      <c r="E20" s="106">
        <v>8.31</v>
      </c>
      <c r="F20" s="119">
        <f t="shared" si="5"/>
        <v>11118.78</v>
      </c>
      <c r="G20" s="37"/>
      <c r="H20" s="11">
        <f t="shared" si="0"/>
        <v>1338</v>
      </c>
      <c r="I20" s="11">
        <f t="shared" si="0"/>
        <v>116406</v>
      </c>
      <c r="J20" s="34">
        <f>+D20*'Billing Analysis'!M$284/C20+E20</f>
        <v>8.658372963526995</v>
      </c>
      <c r="K20" s="11">
        <f t="shared" si="1"/>
        <v>11584.903025199119</v>
      </c>
      <c r="L20" s="37"/>
      <c r="M20" s="50">
        <f t="shared" si="2"/>
        <v>466.1230251991183</v>
      </c>
      <c r="N20" s="27">
        <f t="shared" si="3"/>
        <v>0.04192213760854323</v>
      </c>
    </row>
    <row r="21" spans="1:14" ht="14.25">
      <c r="A21" s="103" t="s">
        <v>75</v>
      </c>
      <c r="B21" s="104">
        <v>39.3</v>
      </c>
      <c r="C21" s="105">
        <v>0</v>
      </c>
      <c r="D21" s="65">
        <f t="shared" si="4"/>
        <v>0</v>
      </c>
      <c r="E21" s="106">
        <v>6.68</v>
      </c>
      <c r="F21" s="119">
        <f t="shared" si="5"/>
        <v>0</v>
      </c>
      <c r="G21" s="37"/>
      <c r="H21" s="11">
        <f t="shared" si="0"/>
        <v>0</v>
      </c>
      <c r="I21" s="11">
        <f t="shared" si="0"/>
        <v>0</v>
      </c>
      <c r="J21" s="34">
        <f>+E21+B21*'Billing Analysis'!$M$284</f>
        <v>6.837368476627711</v>
      </c>
      <c r="K21" s="11">
        <f t="shared" si="1"/>
        <v>0</v>
      </c>
      <c r="L21" s="37"/>
      <c r="M21" s="50">
        <f t="shared" si="2"/>
        <v>0</v>
      </c>
      <c r="N21" s="27"/>
    </row>
    <row r="22" spans="1:14" ht="14.25">
      <c r="A22" s="103" t="s">
        <v>76</v>
      </c>
      <c r="B22" s="104">
        <v>77</v>
      </c>
      <c r="C22" s="105">
        <v>84737</v>
      </c>
      <c r="D22" s="65">
        <f t="shared" si="4"/>
        <v>6524749</v>
      </c>
      <c r="E22" s="106">
        <v>6.66</v>
      </c>
      <c r="F22" s="119">
        <f t="shared" si="5"/>
        <v>564348.42</v>
      </c>
      <c r="G22" s="37"/>
      <c r="H22" s="11">
        <f t="shared" si="0"/>
        <v>84737</v>
      </c>
      <c r="I22" s="11">
        <f t="shared" si="0"/>
        <v>6524749</v>
      </c>
      <c r="J22" s="34">
        <f>+D22*'Billing Analysis'!M$284/C22+E22</f>
        <v>6.968330094156076</v>
      </c>
      <c r="K22" s="11">
        <f t="shared" si="1"/>
        <v>590475.3871885034</v>
      </c>
      <c r="L22" s="37"/>
      <c r="M22" s="50">
        <f t="shared" si="2"/>
        <v>26126.96718850336</v>
      </c>
      <c r="N22" s="27">
        <f t="shared" si="3"/>
        <v>0.04629580993334465</v>
      </c>
    </row>
    <row r="23" spans="1:14" ht="14.25">
      <c r="A23" s="103" t="s">
        <v>77</v>
      </c>
      <c r="B23" s="104">
        <v>20</v>
      </c>
      <c r="C23" s="105">
        <v>2626</v>
      </c>
      <c r="D23" s="65">
        <f t="shared" si="4"/>
        <v>52520</v>
      </c>
      <c r="E23" s="106">
        <v>8.46</v>
      </c>
      <c r="F23" s="119">
        <f t="shared" si="5"/>
        <v>22215.960000000003</v>
      </c>
      <c r="G23" s="37"/>
      <c r="H23" s="11">
        <f t="shared" si="0"/>
        <v>2626</v>
      </c>
      <c r="I23" s="11">
        <f t="shared" si="0"/>
        <v>52520</v>
      </c>
      <c r="J23" s="34">
        <f>+D23*'Billing Analysis'!M$284/C23+E23</f>
        <v>8.540085738741839</v>
      </c>
      <c r="K23" s="11">
        <f t="shared" si="1"/>
        <v>22426.26514993607</v>
      </c>
      <c r="L23" s="37"/>
      <c r="M23" s="50">
        <f t="shared" si="2"/>
        <v>210.3051499360663</v>
      </c>
      <c r="N23" s="27">
        <f t="shared" si="3"/>
        <v>0.009466399378467834</v>
      </c>
    </row>
    <row r="24" spans="1:14" ht="14.25">
      <c r="A24" s="103" t="s">
        <v>78</v>
      </c>
      <c r="B24" s="104">
        <v>38.3</v>
      </c>
      <c r="C24" s="105">
        <v>0</v>
      </c>
      <c r="D24" s="65">
        <f t="shared" si="4"/>
        <v>0</v>
      </c>
      <c r="E24" s="106">
        <v>10.89</v>
      </c>
      <c r="F24" s="119">
        <f t="shared" si="5"/>
        <v>0</v>
      </c>
      <c r="G24" s="37"/>
      <c r="H24" s="11">
        <f t="shared" si="0"/>
        <v>0</v>
      </c>
      <c r="I24" s="11">
        <f t="shared" si="0"/>
        <v>0</v>
      </c>
      <c r="J24" s="34">
        <f>+E24+B24*'Billing Analysis'!$M$284</f>
        <v>11.043364189690621</v>
      </c>
      <c r="K24" s="11">
        <f t="shared" si="1"/>
        <v>0</v>
      </c>
      <c r="L24" s="37"/>
      <c r="M24" s="50">
        <f t="shared" si="2"/>
        <v>0</v>
      </c>
      <c r="N24" s="27"/>
    </row>
    <row r="25" spans="1:14" ht="14.25" hidden="1">
      <c r="A25" s="71"/>
      <c r="C25" s="65"/>
      <c r="D25" s="65"/>
      <c r="E25" s="66"/>
      <c r="F25" s="64"/>
      <c r="G25" s="37"/>
      <c r="H25" s="11"/>
      <c r="I25" s="11"/>
      <c r="J25" s="34"/>
      <c r="K25" s="11"/>
      <c r="L25" s="37"/>
      <c r="M25" s="46"/>
      <c r="N25" s="27"/>
    </row>
    <row r="26" spans="1:14" ht="14.25" hidden="1">
      <c r="A26" s="71"/>
      <c r="C26" s="65"/>
      <c r="D26" s="65"/>
      <c r="E26" s="66"/>
      <c r="F26" s="64"/>
      <c r="H26" s="11"/>
      <c r="I26" s="11"/>
      <c r="J26" s="34"/>
      <c r="K26" s="11"/>
      <c r="M26" s="46"/>
      <c r="N26" s="27"/>
    </row>
    <row r="27" spans="1:14" ht="14.25" hidden="1">
      <c r="A27" s="71"/>
      <c r="C27" s="65"/>
      <c r="D27" s="65"/>
      <c r="E27" s="66"/>
      <c r="F27" s="64"/>
      <c r="H27" s="11"/>
      <c r="I27" s="11"/>
      <c r="J27" s="34"/>
      <c r="K27" s="11"/>
      <c r="M27" s="46"/>
      <c r="N27" s="27"/>
    </row>
    <row r="28" spans="1:14" ht="14.25" hidden="1">
      <c r="A28" s="71"/>
      <c r="C28" s="65"/>
      <c r="D28" s="65"/>
      <c r="E28" s="66"/>
      <c r="F28" s="64"/>
      <c r="H28" s="11"/>
      <c r="I28" s="11"/>
      <c r="J28" s="34"/>
      <c r="K28" s="11"/>
      <c r="M28" s="46"/>
      <c r="N28" s="27"/>
    </row>
    <row r="29" spans="1:14" ht="14.25" hidden="1">
      <c r="A29" s="71"/>
      <c r="C29" s="65"/>
      <c r="D29" s="65"/>
      <c r="E29" s="66"/>
      <c r="F29" s="64"/>
      <c r="H29" s="11"/>
      <c r="I29" s="11"/>
      <c r="J29" s="34"/>
      <c r="K29" s="118"/>
      <c r="M29" s="46"/>
      <c r="N29" s="27"/>
    </row>
    <row r="30" spans="1:14" ht="14.25" hidden="1">
      <c r="A30" s="71"/>
      <c r="C30" s="65"/>
      <c r="D30" s="65"/>
      <c r="E30" s="66"/>
      <c r="F30" s="64"/>
      <c r="H30" s="11"/>
      <c r="I30" s="11"/>
      <c r="J30" s="34"/>
      <c r="K30" s="11"/>
      <c r="M30" s="46"/>
      <c r="N30" s="27"/>
    </row>
    <row r="31" spans="1:14" ht="14.25" hidden="1">
      <c r="A31" s="71"/>
      <c r="C31" s="65"/>
      <c r="D31" s="65"/>
      <c r="E31" s="66"/>
      <c r="F31" s="64"/>
      <c r="H31" s="11"/>
      <c r="I31" s="11"/>
      <c r="J31" s="34"/>
      <c r="K31" s="11"/>
      <c r="M31" s="46"/>
      <c r="N31" s="27"/>
    </row>
    <row r="32" spans="1:14" ht="14.25" hidden="1">
      <c r="A32" s="71"/>
      <c r="C32" s="65"/>
      <c r="D32" s="65"/>
      <c r="E32" s="66"/>
      <c r="F32" s="64"/>
      <c r="H32" s="11"/>
      <c r="I32" s="11"/>
      <c r="J32" s="34"/>
      <c r="K32" s="11"/>
      <c r="M32" s="46"/>
      <c r="N32" s="27"/>
    </row>
    <row r="33" spans="1:14" ht="14.25" hidden="1">
      <c r="A33" s="71"/>
      <c r="C33" s="65"/>
      <c r="D33" s="65"/>
      <c r="E33" s="66"/>
      <c r="F33" s="64"/>
      <c r="H33" s="11"/>
      <c r="I33" s="11"/>
      <c r="J33" s="34"/>
      <c r="K33" s="11"/>
      <c r="M33" s="46"/>
      <c r="N33" s="27"/>
    </row>
    <row r="34" spans="1:14" ht="14.25" hidden="1">
      <c r="A34" s="71"/>
      <c r="C34" s="65"/>
      <c r="D34" s="65"/>
      <c r="E34" s="66"/>
      <c r="F34" s="64"/>
      <c r="H34" s="11"/>
      <c r="I34" s="11"/>
      <c r="J34" s="34"/>
      <c r="K34" s="11"/>
      <c r="M34" s="46"/>
      <c r="N34" s="27"/>
    </row>
    <row r="35" spans="1:14" ht="14.25" hidden="1">
      <c r="A35" s="71"/>
      <c r="C35" s="65"/>
      <c r="D35" s="65"/>
      <c r="E35" s="66"/>
      <c r="F35" s="64"/>
      <c r="H35" s="11"/>
      <c r="I35" s="11"/>
      <c r="J35" s="34"/>
      <c r="K35" s="11"/>
      <c r="M35" s="46"/>
      <c r="N35" s="27"/>
    </row>
    <row r="36" spans="1:14" ht="14.25" hidden="1">
      <c r="A36" s="71"/>
      <c r="C36" s="65"/>
      <c r="D36" s="65"/>
      <c r="E36" s="66"/>
      <c r="F36" s="64"/>
      <c r="H36" s="11"/>
      <c r="I36" s="11"/>
      <c r="J36" s="34"/>
      <c r="K36" s="11"/>
      <c r="M36" s="46"/>
      <c r="N36" s="27"/>
    </row>
    <row r="37" spans="1:14" ht="14.25" hidden="1">
      <c r="A37" s="71"/>
      <c r="C37" s="65"/>
      <c r="D37" s="65"/>
      <c r="E37" s="66"/>
      <c r="F37" s="64"/>
      <c r="H37" s="11"/>
      <c r="I37" s="11"/>
      <c r="J37" s="34"/>
      <c r="K37" s="11"/>
      <c r="M37" s="46"/>
      <c r="N37" s="27"/>
    </row>
    <row r="38" ht="12.75">
      <c r="M38" s="46"/>
    </row>
    <row r="39" spans="3:14" ht="12.75">
      <c r="C39" s="65">
        <f>SUM(C17:C38)</f>
        <v>92990</v>
      </c>
      <c r="D39" s="50">
        <f>SUM(D17:D38)</f>
        <v>7288911</v>
      </c>
      <c r="F39" s="66">
        <f>SUM(F17:F38)</f>
        <v>647124.87</v>
      </c>
      <c r="H39" s="50">
        <f>SUM(H17:H38)</f>
        <v>92990</v>
      </c>
      <c r="I39" s="40">
        <f>SUM(I17:I38)</f>
        <v>7288911</v>
      </c>
      <c r="K39" s="40">
        <f>SUM(K17:K38)</f>
        <v>676311.7611029254</v>
      </c>
      <c r="M39" s="46">
        <f>SUM(M17:M38)</f>
        <v>29186.891102925372</v>
      </c>
      <c r="N39" s="27">
        <f>M39/F39</f>
        <v>0.04510240983772633</v>
      </c>
    </row>
    <row r="41" spans="1:14" ht="14.25">
      <c r="A41" s="35"/>
      <c r="B41" s="35"/>
      <c r="C41" s="42"/>
      <c r="D41" s="42"/>
      <c r="E41" s="67"/>
      <c r="F41" s="68"/>
      <c r="G41" s="68"/>
      <c r="H41" s="68"/>
      <c r="I41" s="68"/>
      <c r="J41" s="69"/>
      <c r="K41" s="68"/>
      <c r="L41" s="68"/>
      <c r="M41" s="69"/>
      <c r="N41" s="70"/>
    </row>
    <row r="42" spans="1:14" ht="14.25">
      <c r="A42" s="35"/>
      <c r="B42" s="38"/>
      <c r="C42" s="42"/>
      <c r="D42" s="42"/>
      <c r="E42" s="67"/>
      <c r="F42" s="68"/>
      <c r="G42" s="68"/>
      <c r="H42" s="68"/>
      <c r="I42" s="68"/>
      <c r="J42" s="69"/>
      <c r="K42" s="68"/>
      <c r="L42" s="68"/>
      <c r="M42" s="69"/>
      <c r="N42" s="70"/>
    </row>
    <row r="43" spans="1:14" ht="14.25">
      <c r="A43" s="35"/>
      <c r="B43" s="38"/>
      <c r="C43" s="42"/>
      <c r="D43" s="42"/>
      <c r="E43" s="67"/>
      <c r="F43" s="68"/>
      <c r="G43" s="68"/>
      <c r="H43" s="68"/>
      <c r="I43" s="68"/>
      <c r="J43" s="69"/>
      <c r="K43" s="68"/>
      <c r="L43" s="68"/>
      <c r="M43" s="69"/>
      <c r="N43" s="70"/>
    </row>
    <row r="44" spans="1:14" ht="14.25">
      <c r="A44" s="35"/>
      <c r="B44" s="38"/>
      <c r="C44" s="42"/>
      <c r="D44" s="42"/>
      <c r="E44" s="67"/>
      <c r="F44" s="68"/>
      <c r="G44" s="68"/>
      <c r="H44" s="68"/>
      <c r="I44" s="68"/>
      <c r="J44" s="69"/>
      <c r="K44" s="68"/>
      <c r="L44" s="68"/>
      <c r="M44" s="69"/>
      <c r="N44" s="70"/>
    </row>
    <row r="45" spans="1:14" ht="14.25">
      <c r="A45" s="35"/>
      <c r="B45" s="38"/>
      <c r="C45" s="42"/>
      <c r="D45" s="42"/>
      <c r="E45" s="67"/>
      <c r="F45" s="68"/>
      <c r="G45" s="68"/>
      <c r="H45" s="68"/>
      <c r="I45" s="68"/>
      <c r="J45" s="69"/>
      <c r="K45" s="68"/>
      <c r="L45" s="68"/>
      <c r="M45" s="69"/>
      <c r="N45" s="70"/>
    </row>
    <row r="46" spans="1:14" ht="14.25">
      <c r="A46" s="35"/>
      <c r="B46" s="38"/>
      <c r="C46" s="42"/>
      <c r="D46" s="42"/>
      <c r="E46" s="67"/>
      <c r="F46" s="68"/>
      <c r="G46" s="68"/>
      <c r="H46" s="68"/>
      <c r="I46" s="68"/>
      <c r="J46" s="69"/>
      <c r="K46" s="68"/>
      <c r="L46" s="68"/>
      <c r="M46" s="69"/>
      <c r="N46" s="70"/>
    </row>
    <row r="47" spans="1:14" ht="14.25">
      <c r="A47" s="35"/>
      <c r="B47" s="38"/>
      <c r="C47" s="42"/>
      <c r="D47" s="42"/>
      <c r="E47" s="67"/>
      <c r="F47" s="68"/>
      <c r="G47" s="68"/>
      <c r="H47" s="68"/>
      <c r="I47" s="68"/>
      <c r="J47" s="69"/>
      <c r="K47" s="68"/>
      <c r="L47" s="68"/>
      <c r="M47" s="69"/>
      <c r="N47" s="70"/>
    </row>
    <row r="48" spans="1:14" ht="14.25">
      <c r="A48" s="35"/>
      <c r="B48" s="38"/>
      <c r="C48" s="42"/>
      <c r="D48" s="42"/>
      <c r="E48" s="67"/>
      <c r="F48" s="68"/>
      <c r="G48" s="68"/>
      <c r="H48" s="68"/>
      <c r="I48" s="68"/>
      <c r="J48" s="69"/>
      <c r="K48" s="68"/>
      <c r="L48" s="68"/>
      <c r="M48" s="69"/>
      <c r="N48" s="70"/>
    </row>
    <row r="49" spans="1:14" ht="14.25">
      <c r="A49" s="35"/>
      <c r="C49" s="42"/>
      <c r="D49" s="42"/>
      <c r="E49" s="67"/>
      <c r="F49" s="68"/>
      <c r="G49" s="68"/>
      <c r="H49" s="68"/>
      <c r="I49" s="68"/>
      <c r="J49" s="69"/>
      <c r="K49" s="68"/>
      <c r="L49" s="68"/>
      <c r="M49" s="69"/>
      <c r="N49" s="70"/>
    </row>
    <row r="50" spans="1:14" ht="14.25">
      <c r="A50" s="35"/>
      <c r="C50" s="42"/>
      <c r="D50" s="42"/>
      <c r="E50" s="67"/>
      <c r="F50" s="68"/>
      <c r="G50" s="68"/>
      <c r="H50" s="68"/>
      <c r="I50" s="68"/>
      <c r="J50" s="69"/>
      <c r="K50" s="68"/>
      <c r="L50" s="68"/>
      <c r="M50" s="69"/>
      <c r="N50" s="70"/>
    </row>
    <row r="51" spans="1:14" ht="14.25">
      <c r="A51" s="35"/>
      <c r="C51" s="42"/>
      <c r="D51" s="42"/>
      <c r="E51" s="67"/>
      <c r="F51" s="68"/>
      <c r="G51" s="68"/>
      <c r="H51" s="68"/>
      <c r="I51" s="68"/>
      <c r="J51" s="69"/>
      <c r="K51" s="68"/>
      <c r="L51" s="68"/>
      <c r="M51" s="69"/>
      <c r="N51" s="70"/>
    </row>
    <row r="52" spans="1:14" ht="14.25">
      <c r="A52" s="35"/>
      <c r="C52" s="42"/>
      <c r="D52" s="42"/>
      <c r="E52" s="67"/>
      <c r="F52" s="68"/>
      <c r="G52" s="68"/>
      <c r="H52" s="68"/>
      <c r="I52" s="68"/>
      <c r="J52" s="69"/>
      <c r="K52" s="68"/>
      <c r="L52" s="68"/>
      <c r="M52" s="69"/>
      <c r="N52" s="70"/>
    </row>
    <row r="53" spans="1:14" ht="14.25">
      <c r="A53" s="35"/>
      <c r="C53" s="42"/>
      <c r="D53" s="42"/>
      <c r="E53" s="67"/>
      <c r="F53" s="68"/>
      <c r="G53" s="68"/>
      <c r="H53" s="68"/>
      <c r="I53" s="68"/>
      <c r="J53" s="69"/>
      <c r="K53" s="68"/>
      <c r="L53" s="68"/>
      <c r="M53" s="69"/>
      <c r="N53" s="70"/>
    </row>
    <row r="54" spans="1:14" ht="14.25">
      <c r="A54" s="35"/>
      <c r="C54" s="42"/>
      <c r="D54" s="42"/>
      <c r="E54" s="67"/>
      <c r="F54" s="68"/>
      <c r="G54" s="68"/>
      <c r="H54" s="68"/>
      <c r="I54" s="68"/>
      <c r="J54" s="69"/>
      <c r="K54" s="68"/>
      <c r="L54" s="68"/>
      <c r="M54" s="69"/>
      <c r="N54" s="70"/>
    </row>
    <row r="55" spans="1:14" ht="14.25">
      <c r="A55" s="35"/>
      <c r="C55" s="42"/>
      <c r="D55" s="42"/>
      <c r="E55" s="67"/>
      <c r="F55" s="68"/>
      <c r="G55" s="68"/>
      <c r="H55" s="68"/>
      <c r="I55" s="68"/>
      <c r="J55" s="69"/>
      <c r="K55" s="68"/>
      <c r="L55" s="68"/>
      <c r="M55" s="69"/>
      <c r="N55" s="70"/>
    </row>
    <row r="56" spans="1:14" ht="14.25">
      <c r="A56" s="35"/>
      <c r="C56" s="42"/>
      <c r="D56" s="42"/>
      <c r="E56" s="67"/>
      <c r="F56" s="68"/>
      <c r="G56" s="68"/>
      <c r="H56" s="68"/>
      <c r="I56" s="68"/>
      <c r="J56" s="69"/>
      <c r="K56" s="68"/>
      <c r="L56" s="68"/>
      <c r="M56" s="69"/>
      <c r="N56" s="70"/>
    </row>
    <row r="57" spans="1:14" ht="14.25">
      <c r="A57" s="35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3:14" ht="12.75">
      <c r="C58" s="42"/>
      <c r="D58" s="42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5:14" ht="12.75"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5:14" ht="12.75"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5:14" ht="12.75"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5:14" ht="12.75"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5:14" ht="12.75"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5:14" ht="12.75"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5:14" ht="12.75"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5:14" ht="12.75"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5:14" ht="12.75"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5:14" ht="12.75"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5:14" ht="12.75"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5:14" ht="12.75"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5:14" ht="12.75"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5:14" ht="12.75"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5:14" ht="12.75"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5:14" ht="12.75"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5:14" ht="12.75"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5:14" ht="12.75"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5:14" ht="12.75"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5:14" ht="12.75">
      <c r="E78" s="68"/>
      <c r="F78" s="68"/>
      <c r="G78" s="68"/>
      <c r="H78" s="68"/>
      <c r="I78" s="68"/>
      <c r="J78" s="68"/>
      <c r="K78" s="68"/>
      <c r="L78" s="68"/>
      <c r="M78" s="68"/>
      <c r="N78" s="68"/>
    </row>
  </sheetData>
  <mergeCells count="8">
    <mergeCell ref="A4:N4"/>
    <mergeCell ref="A5:N5"/>
    <mergeCell ref="C12:F12"/>
    <mergeCell ref="H12:K12"/>
    <mergeCell ref="A6:N6"/>
    <mergeCell ref="A8:N8"/>
    <mergeCell ref="A9:N9"/>
    <mergeCell ref="A10:N10"/>
  </mergeCells>
  <printOptions/>
  <pageMargins left="0.46" right="0.31" top="1" bottom="0.34" header="0.5" footer="0.17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peggy</cp:lastModifiedBy>
  <cp:lastPrinted>2007-03-20T18:18:50Z</cp:lastPrinted>
  <dcterms:created xsi:type="dcterms:W3CDTF">2006-12-02T15:53:04Z</dcterms:created>
  <dcterms:modified xsi:type="dcterms:W3CDTF">2007-03-20T18:18:55Z</dcterms:modified>
  <cp:category/>
  <cp:version/>
  <cp:contentType/>
  <cp:contentStatus/>
</cp:coreProperties>
</file>