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0"/>
  </bookViews>
  <sheets>
    <sheet name="Billing Analysis" sheetId="1" r:id="rId1"/>
    <sheet name="Lighting" sheetId="2" r:id="rId2"/>
  </sheets>
  <definedNames>
    <definedName name="_xlnm.Print_Area" localSheetId="0">'Billing Analysis'!$A$1:$M$244</definedName>
  </definedNames>
  <calcPr fullCalcOnLoad="1"/>
</workbook>
</file>

<file path=xl/sharedStrings.xml><?xml version="1.0" encoding="utf-8"?>
<sst xmlns="http://schemas.openxmlformats.org/spreadsheetml/2006/main" count="271" uniqueCount="79">
  <si>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</si>
  <si>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</si>
  <si>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</si>
  <si>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</si>
  <si>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</si>
  <si>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</si>
  <si>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</si>
  <si>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</si>
  <si>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</si>
  <si>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</si>
  <si>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</si>
  <si>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</si>
  <si>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</si>
  <si>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</si>
  <si>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</si>
  <si>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</si>
  <si>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</si>
  <si>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</si>
  <si>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</si>
  <si>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Demand Charge</t>
  </si>
  <si>
    <t>Energy Charge</t>
  </si>
  <si>
    <t>Outdoor Lighting</t>
  </si>
  <si>
    <t>Total Baseload Charges</t>
  </si>
  <si>
    <t>Schedule 1</t>
  </si>
  <si>
    <t>Total Revenues</t>
  </si>
  <si>
    <t>Environmental Surcharge</t>
  </si>
  <si>
    <t>Street Lighting and Security Lights</t>
  </si>
  <si>
    <t>Total kWh</t>
  </si>
  <si>
    <t>kWh</t>
  </si>
  <si>
    <t>Fuel Adjustment</t>
  </si>
  <si>
    <t>Schedule 2</t>
  </si>
  <si>
    <t>Schedule 4</t>
  </si>
  <si>
    <t>Demand charge</t>
  </si>
  <si>
    <t xml:space="preserve">   Contract</t>
  </si>
  <si>
    <t>Demand=</t>
  </si>
  <si>
    <t>Load Cntr=</t>
  </si>
  <si>
    <t>Non-Dem</t>
  </si>
  <si>
    <t>KWh</t>
  </si>
  <si>
    <t>Total Incr</t>
  </si>
  <si>
    <t>Dem Incr</t>
  </si>
  <si>
    <t>Cust Incr</t>
  </si>
  <si>
    <t>Energy Incr</t>
  </si>
  <si>
    <t>Demand</t>
  </si>
  <si>
    <t>Energy</t>
  </si>
  <si>
    <t>Cust</t>
  </si>
  <si>
    <t>Increase</t>
  </si>
  <si>
    <t>Ener Rate</t>
  </si>
  <si>
    <t>Parts</t>
  </si>
  <si>
    <t>Diff</t>
  </si>
  <si>
    <t>Grayson RECC</t>
  </si>
  <si>
    <t>Domestic - Farm and Home Service</t>
  </si>
  <si>
    <t>Domestic - Farm &amp; Home Service, Barns &amp; Camps</t>
  </si>
  <si>
    <t>ETS</t>
  </si>
  <si>
    <t xml:space="preserve">Small Commercial </t>
  </si>
  <si>
    <t xml:space="preserve">Rate </t>
  </si>
  <si>
    <t>Schedule 17</t>
  </si>
  <si>
    <t>Water Pumping Service</t>
  </si>
  <si>
    <t xml:space="preserve">  On-Peak</t>
  </si>
  <si>
    <t xml:space="preserve">  Off-Peak</t>
  </si>
  <si>
    <t>Schedule 7</t>
  </si>
  <si>
    <t>All Electric Schools (AES)</t>
  </si>
  <si>
    <t>All KWh</t>
  </si>
  <si>
    <t>Large Power Service - Single &amp; Three-Phase</t>
  </si>
  <si>
    <t>Schedule 13 (a)</t>
  </si>
  <si>
    <t>Large Industrial Service - HLF</t>
  </si>
  <si>
    <t>7000 Lumens, 175 Watt - Street</t>
  </si>
  <si>
    <t>7000 Lumens Mercury Vapor lamp-Security</t>
  </si>
  <si>
    <t>Total Schedule 1</t>
  </si>
  <si>
    <t>Schedule 3</t>
  </si>
  <si>
    <t>Present</t>
  </si>
  <si>
    <t>Percent</t>
  </si>
  <si>
    <t>Revenue</t>
  </si>
  <si>
    <t>Request 3a 2</t>
  </si>
  <si>
    <t>Attachment</t>
  </si>
  <si>
    <t>Page 4 of 5</t>
  </si>
  <si>
    <t>Page 3 of 5</t>
  </si>
  <si>
    <t>Page 2 of 5</t>
  </si>
  <si>
    <t>Page 1 of 5</t>
  </si>
  <si>
    <t>Request 3a 2
Attachment
Page 5 of 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</si>
</sst>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&quot;$&quot;#,##0.00"/>
    <numFmt numFmtId="175" formatCode="&quot;$&quot;#,##0.0_);\(&quot;$&quot;#,##0.0\)"/>
    <numFmt numFmtId="176" formatCode="&quot;$&quot;#,##0.0000_);\(&quot;$&quot;#,##0.0000\)"/>
    <numFmt numFmtId="177" formatCode="&quot;$&quot;#,##0.000_);\(&quot;$&quot;#,##0.000\)"/>
    <numFmt numFmtId="178" formatCode="0.0"/>
    <numFmt numFmtId="179" formatCode="_(* #,##0.000000_);_(* \(#,##0.000000\);_(* &quot;-&quot;??_);_(@_)"/>
    <numFmt numFmtId="180" formatCode="&quot;$&quot;#,##0.000000_);\(&quot;$&quot;#,##0.000000\)"/>
  </numFmts>
  <fonts count="11">
    <font>
      <sz val="10"/>
      <name val="Arial"/>
      <family val="0"/>
    </font>
    <font>
      <sz val="11"/>
      <color indexed="8"/>
      <name val="P-TIMES"/>
      <family val="0"/>
    </font>
    <font>
      <u val="single"/>
      <sz val="11"/>
      <color indexed="8"/>
      <name val="P-TIMES"/>
      <family val="0"/>
    </font>
    <font>
      <sz val="11"/>
      <color indexed="8"/>
      <name val="Arial"/>
      <family val="2"/>
    </font>
    <font>
      <sz val="12"/>
      <color indexed="8"/>
      <name val="P-TIMES"/>
      <family val="0"/>
    </font>
    <font>
      <b/>
      <sz val="11"/>
      <color indexed="10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P-TIMES"/>
      <family val="0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5" fontId="1" fillId="0" borderId="9" xfId="0" applyNumberFormat="1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5" fontId="0" fillId="0" borderId="0" xfId="0" applyNumberFormat="1" applyAlignment="1">
      <alignment/>
    </xf>
    <xf numFmtId="10" fontId="0" fillId="0" borderId="0" xfId="22" applyNumberFormat="1" applyAlignment="1">
      <alignment/>
    </xf>
    <xf numFmtId="7" fontId="0" fillId="0" borderId="0" xfId="0" applyNumberFormat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44" fontId="1" fillId="0" borderId="0" xfId="17" applyFont="1" applyAlignment="1" applyProtection="1">
      <alignment/>
      <protection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7" fontId="1" fillId="2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>
      <alignment/>
    </xf>
    <xf numFmtId="172" fontId="1" fillId="0" borderId="0" xfId="15" applyNumberFormat="1" applyFont="1" applyAlignment="1" applyProtection="1">
      <alignment/>
      <protection/>
    </xf>
    <xf numFmtId="43" fontId="0" fillId="0" borderId="0" xfId="0" applyNumberFormat="1" applyAlignment="1">
      <alignment/>
    </xf>
    <xf numFmtId="37" fontId="1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/>
      <protection/>
    </xf>
    <xf numFmtId="44" fontId="0" fillId="0" borderId="0" xfId="17" applyAlignment="1">
      <alignment/>
    </xf>
    <xf numFmtId="43" fontId="0" fillId="0" borderId="0" xfId="15" applyAlignment="1">
      <alignment/>
    </xf>
    <xf numFmtId="5" fontId="1" fillId="0" borderId="14" xfId="0" applyNumberFormat="1" applyFont="1" applyBorder="1" applyAlignment="1" applyProtection="1">
      <alignment/>
      <protection/>
    </xf>
    <xf numFmtId="7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72" fontId="0" fillId="0" borderId="0" xfId="15" applyNumberFormat="1" applyAlignment="1">
      <alignment/>
    </xf>
    <xf numFmtId="172" fontId="1" fillId="0" borderId="0" xfId="15" applyNumberFormat="1" applyFont="1" applyAlignment="1" applyProtection="1">
      <alignment horizontal="centerContinuous"/>
      <protection/>
    </xf>
    <xf numFmtId="172" fontId="1" fillId="0" borderId="2" xfId="15" applyNumberFormat="1" applyFont="1" applyBorder="1" applyAlignment="1" applyProtection="1">
      <alignment/>
      <protection/>
    </xf>
    <xf numFmtId="172" fontId="1" fillId="0" borderId="4" xfId="15" applyNumberFormat="1" applyFont="1" applyBorder="1" applyAlignment="1" applyProtection="1">
      <alignment horizontal="center"/>
      <protection/>
    </xf>
    <xf numFmtId="172" fontId="1" fillId="0" borderId="7" xfId="15" applyNumberFormat="1" applyFont="1" applyBorder="1" applyAlignment="1" applyProtection="1">
      <alignment horizontal="center"/>
      <protection/>
    </xf>
    <xf numFmtId="172" fontId="1" fillId="0" borderId="8" xfId="15" applyNumberFormat="1" applyFont="1" applyFill="1" applyBorder="1" applyAlignment="1" applyProtection="1">
      <alignment/>
      <protection/>
    </xf>
    <xf numFmtId="165" fontId="1" fillId="0" borderId="0" xfId="17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7" fontId="8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74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7" fontId="0" fillId="0" borderId="0" xfId="0" applyNumberFormat="1" applyFill="1" applyAlignment="1">
      <alignment/>
    </xf>
    <xf numFmtId="10" fontId="0" fillId="0" borderId="0" xfId="22" applyNumberForma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5" fontId="1" fillId="2" borderId="0" xfId="0" applyNumberFormat="1" applyFont="1" applyFill="1" applyAlignment="1" applyProtection="1">
      <alignment/>
      <protection/>
    </xf>
    <xf numFmtId="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72" fontId="0" fillId="0" borderId="0" xfId="0" applyNumberFormat="1" applyAlignment="1">
      <alignment/>
    </xf>
    <xf numFmtId="172" fontId="0" fillId="2" borderId="0" xfId="15" applyNumberFormat="1" applyFill="1" applyAlignment="1">
      <alignment/>
    </xf>
    <xf numFmtId="7" fontId="5" fillId="0" borderId="0" xfId="0" applyNumberFormat="1" applyFont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72" fontId="1" fillId="0" borderId="0" xfId="15" applyNumberFormat="1" applyFont="1" applyBorder="1" applyAlignment="1" applyProtection="1">
      <alignment/>
      <protection/>
    </xf>
    <xf numFmtId="5" fontId="0" fillId="0" borderId="0" xfId="0" applyNumberFormat="1" applyBorder="1" applyAlignment="1">
      <alignment/>
    </xf>
    <xf numFmtId="10" fontId="0" fillId="0" borderId="0" xfId="22" applyNumberFormat="1" applyBorder="1" applyAlignment="1">
      <alignment/>
    </xf>
    <xf numFmtId="172" fontId="1" fillId="0" borderId="0" xfId="15" applyNumberFormat="1" applyFont="1" applyFill="1" applyBorder="1" applyAlignment="1" applyProtection="1">
      <alignment/>
      <protection/>
    </xf>
    <xf numFmtId="44" fontId="1" fillId="0" borderId="0" xfId="17" applyFont="1" applyBorder="1" applyAlignment="1" applyProtection="1">
      <alignment/>
      <protection/>
    </xf>
    <xf numFmtId="44" fontId="0" fillId="0" borderId="0" xfId="0" applyNumberFormat="1" applyBorder="1" applyAlignment="1">
      <alignment/>
    </xf>
    <xf numFmtId="0" fontId="8" fillId="0" borderId="0" xfId="21" applyFont="1" applyAlignment="1" applyProtection="1">
      <alignment horizontal="left"/>
      <protection/>
    </xf>
    <xf numFmtId="37" fontId="8" fillId="0" borderId="0" xfId="21" applyNumberFormat="1" applyProtection="1">
      <alignment/>
      <protection/>
    </xf>
    <xf numFmtId="7" fontId="8" fillId="0" borderId="0" xfId="21" applyNumberFormat="1" applyProtection="1">
      <alignment/>
      <protection/>
    </xf>
    <xf numFmtId="43" fontId="1" fillId="2" borderId="0" xfId="15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5" fontId="0" fillId="0" borderId="17" xfId="0" applyNumberFormat="1" applyBorder="1" applyAlignment="1">
      <alignment/>
    </xf>
    <xf numFmtId="43" fontId="0" fillId="0" borderId="18" xfId="15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0" fontId="0" fillId="0" borderId="19" xfId="22" applyNumberForma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10" fontId="0" fillId="0" borderId="14" xfId="22" applyNumberFormat="1" applyBorder="1" applyAlignment="1">
      <alignment/>
    </xf>
    <xf numFmtId="10" fontId="0" fillId="0" borderId="13" xfId="22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 horizontal="right" vertical="top" textRotation="180" wrapText="1"/>
    </xf>
    <xf numFmtId="0" fontId="10" fillId="0" borderId="0" xfId="0" applyFont="1" applyAlignment="1">
      <alignment horizontal="right" vertical="top" textRotation="180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igh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7"/>
  <sheetViews>
    <sheetView tabSelected="1" zoomScale="75" zoomScaleNormal="75" workbookViewId="0" topLeftCell="C217">
      <selection activeCell="L220" sqref="L220"/>
    </sheetView>
  </sheetViews>
  <sheetFormatPr defaultColWidth="9.140625" defaultRowHeight="12.75"/>
  <cols>
    <col min="1" max="1" width="36.28125" style="0" bestFit="1" customWidth="1"/>
    <col min="2" max="2" width="15.140625" style="0" bestFit="1" customWidth="1"/>
    <col min="3" max="3" width="11.28125" style="0" bestFit="1" customWidth="1"/>
    <col min="4" max="4" width="15.140625" style="0" bestFit="1" customWidth="1"/>
    <col min="5" max="5" width="3.28125" style="0" customWidth="1"/>
    <col min="6" max="6" width="15.140625" style="0" bestFit="1" customWidth="1"/>
    <col min="7" max="7" width="11.28125" style="0" bestFit="1" customWidth="1"/>
    <col min="8" max="8" width="14.7109375" style="0" bestFit="1" customWidth="1"/>
    <col min="9" max="9" width="2.8515625" style="0" customWidth="1"/>
    <col min="10" max="10" width="12.421875" style="0" bestFit="1" customWidth="1"/>
    <col min="11" max="11" width="12.7109375" style="0" bestFit="1" customWidth="1"/>
    <col min="12" max="13" width="12.57421875" style="0" customWidth="1"/>
    <col min="14" max="14" width="8.7109375" style="0" customWidth="1"/>
    <col min="15" max="15" width="13.28125" style="0" hidden="1" customWidth="1"/>
    <col min="16" max="16" width="13.8515625" style="0" hidden="1" customWidth="1"/>
    <col min="17" max="17" width="11.28125" style="0" hidden="1" customWidth="1"/>
    <col min="18" max="18" width="8.7109375" style="0" hidden="1" customWidth="1"/>
    <col min="19" max="19" width="12.00390625" style="0" hidden="1" customWidth="1"/>
    <col min="20" max="20" width="8.7109375" style="0" hidden="1" customWidth="1"/>
    <col min="21" max="16384" width="8.7109375" style="0" customWidth="1"/>
  </cols>
  <sheetData>
    <row r="1" spans="1:13" ht="14.25">
      <c r="A1" s="36"/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</row>
    <row r="2" spans="1:16" ht="15">
      <c r="A2" s="109" t="s">
        <v>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90"/>
      <c r="M2" s="90"/>
      <c r="O2" t="s">
        <v>34</v>
      </c>
      <c r="P2">
        <v>1</v>
      </c>
    </row>
    <row r="3" spans="1:16" ht="14.25">
      <c r="A3" s="104" t="s">
        <v>18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35" t="s">
        <v>72</v>
      </c>
      <c r="M3" s="89"/>
      <c r="O3" t="s">
        <v>35</v>
      </c>
      <c r="P3">
        <v>1</v>
      </c>
    </row>
    <row r="4" spans="1:13" ht="14.25">
      <c r="A4" s="104" t="s">
        <v>16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35" t="s">
        <v>73</v>
      </c>
      <c r="M4" s="89"/>
    </row>
    <row r="5" spans="1:12" ht="14.25">
      <c r="A5" s="1"/>
      <c r="B5" s="1"/>
      <c r="C5" s="1"/>
      <c r="D5" s="1"/>
      <c r="L5" s="103" t="s">
        <v>77</v>
      </c>
    </row>
    <row r="6" spans="1:13" ht="14.25">
      <c r="A6" s="104" t="s">
        <v>23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89"/>
      <c r="M6" s="89"/>
    </row>
    <row r="7" spans="1:13" ht="14.25">
      <c r="A7" s="104" t="s">
        <v>50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89"/>
      <c r="M7" s="89"/>
    </row>
    <row r="8" spans="1:13" ht="14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89" t="s">
        <v>69</v>
      </c>
      <c r="M8" s="89" t="s">
        <v>1</v>
      </c>
    </row>
    <row r="9" spans="1:17" ht="14.25">
      <c r="A9" s="1"/>
      <c r="B9" s="1"/>
      <c r="C9" s="1"/>
      <c r="D9" s="1"/>
      <c r="L9" t="s">
        <v>70</v>
      </c>
      <c r="M9" t="s">
        <v>70</v>
      </c>
      <c r="O9" t="s">
        <v>45</v>
      </c>
      <c r="P9" t="s">
        <v>45</v>
      </c>
      <c r="Q9" t="s">
        <v>45</v>
      </c>
    </row>
    <row r="10" spans="2:17" ht="14.25">
      <c r="B10" s="105" t="s">
        <v>0</v>
      </c>
      <c r="C10" s="106"/>
      <c r="D10" s="107"/>
      <c r="F10" s="105" t="s">
        <v>1</v>
      </c>
      <c r="G10" s="106"/>
      <c r="H10" s="107"/>
      <c r="J10" s="17" t="s">
        <v>2</v>
      </c>
      <c r="K10" s="18" t="s">
        <v>3</v>
      </c>
      <c r="L10" t="s">
        <v>71</v>
      </c>
      <c r="M10" t="s">
        <v>71</v>
      </c>
      <c r="O10" t="s">
        <v>42</v>
      </c>
      <c r="P10" t="s">
        <v>43</v>
      </c>
      <c r="Q10" t="s">
        <v>44</v>
      </c>
    </row>
    <row r="11" spans="1:8" ht="14.25">
      <c r="A11" s="2"/>
      <c r="B11" s="19"/>
      <c r="C11" s="20"/>
      <c r="D11" s="21"/>
      <c r="F11" s="19"/>
      <c r="G11" s="20"/>
      <c r="H11" s="21"/>
    </row>
    <row r="12" spans="1:8" ht="14.25">
      <c r="A12" s="2"/>
      <c r="B12" s="6" t="s">
        <v>4</v>
      </c>
      <c r="C12" s="7" t="s">
        <v>5</v>
      </c>
      <c r="D12" s="7" t="s">
        <v>6</v>
      </c>
      <c r="F12" s="6" t="s">
        <v>4</v>
      </c>
      <c r="G12" s="7"/>
      <c r="H12" s="7" t="s">
        <v>6</v>
      </c>
    </row>
    <row r="13" spans="1:8" ht="14.25">
      <c r="A13" s="8"/>
      <c r="B13" s="9" t="s">
        <v>7</v>
      </c>
      <c r="C13" s="10" t="s">
        <v>8</v>
      </c>
      <c r="D13" s="7" t="s">
        <v>9</v>
      </c>
      <c r="F13" s="9" t="s">
        <v>7</v>
      </c>
      <c r="G13" s="10" t="s">
        <v>8</v>
      </c>
      <c r="H13" s="7" t="s">
        <v>9</v>
      </c>
    </row>
    <row r="15" spans="1:8" ht="14.25">
      <c r="A15" s="2"/>
      <c r="B15" s="11"/>
      <c r="C15" s="2"/>
      <c r="D15" s="12"/>
      <c r="F15" s="11"/>
      <c r="G15" s="2"/>
      <c r="H15" s="2"/>
    </row>
    <row r="16" spans="1:17" ht="14.25">
      <c r="A16" s="2" t="s">
        <v>17</v>
      </c>
      <c r="B16" s="11">
        <v>157877</v>
      </c>
      <c r="C16" s="12">
        <v>7.98</v>
      </c>
      <c r="D16" s="13">
        <f>B16*C16</f>
        <v>1259858.46</v>
      </c>
      <c r="F16" s="11">
        <f>B16</f>
        <v>157877</v>
      </c>
      <c r="G16" s="12">
        <f>C16</f>
        <v>7.98</v>
      </c>
      <c r="H16" s="13">
        <f>G16*F16</f>
        <v>1259858.46</v>
      </c>
      <c r="J16" s="26">
        <f>+H16-D16</f>
        <v>0</v>
      </c>
      <c r="K16" s="27">
        <f aca="true" t="shared" si="0" ref="K16:K23">J16/D16</f>
        <v>0</v>
      </c>
      <c r="L16" s="27">
        <f>+D16/D$20</f>
        <v>0.09117820899998105</v>
      </c>
      <c r="M16" s="27">
        <f>+H16/H$20</f>
        <v>0.08683114004476666</v>
      </c>
      <c r="Q16" s="26">
        <f>+J16</f>
        <v>0</v>
      </c>
    </row>
    <row r="17" spans="1:13" ht="14.25">
      <c r="A17" s="2"/>
      <c r="B17" s="11"/>
      <c r="C17" s="12"/>
      <c r="D17" s="12"/>
      <c r="F17" s="11"/>
      <c r="G17" s="12"/>
      <c r="H17" s="2"/>
      <c r="J17" s="26">
        <f aca="true" t="shared" si="1" ref="J17:J23">+H17-D17</f>
        <v>0</v>
      </c>
      <c r="K17" s="27" t="e">
        <f t="shared" si="0"/>
        <v>#DIV/0!</v>
      </c>
      <c r="L17" s="27"/>
      <c r="M17" s="27"/>
    </row>
    <row r="18" spans="1:16" ht="14.25">
      <c r="A18" s="2" t="s">
        <v>10</v>
      </c>
      <c r="B18" s="11">
        <v>177946444</v>
      </c>
      <c r="C18" s="14">
        <v>0.07057</v>
      </c>
      <c r="D18" s="39">
        <f>B18*C18</f>
        <v>12557680.553079998</v>
      </c>
      <c r="F18" s="11">
        <f>B18</f>
        <v>177946444</v>
      </c>
      <c r="G18" s="23">
        <f>+C18+O$257+969/(F$18+F$45+F$72*0.6)</f>
        <v>0.07445742847853588</v>
      </c>
      <c r="H18" s="39">
        <f>F18*G18</f>
        <v>13249434.62713979</v>
      </c>
      <c r="J18" s="26">
        <f t="shared" si="1"/>
        <v>691754.0740597919</v>
      </c>
      <c r="K18" s="27">
        <f t="shared" si="0"/>
        <v>0.05508613403054967</v>
      </c>
      <c r="L18" s="27">
        <f>+D18/D$20</f>
        <v>0.908821791000019</v>
      </c>
      <c r="M18" s="27">
        <f>+H18/H$20</f>
        <v>0.9131688599552334</v>
      </c>
      <c r="P18" s="26">
        <f>+J18</f>
        <v>691754.0740597919</v>
      </c>
    </row>
    <row r="19" spans="1:13" ht="14.25">
      <c r="A19" s="2"/>
      <c r="B19" s="11"/>
      <c r="C19" s="14"/>
      <c r="D19" s="11"/>
      <c r="F19" s="11"/>
      <c r="G19" s="14"/>
      <c r="H19" s="11"/>
      <c r="J19" s="26">
        <f t="shared" si="1"/>
        <v>0</v>
      </c>
      <c r="K19" s="27" t="e">
        <f t="shared" si="0"/>
        <v>#DIV/0!</v>
      </c>
      <c r="L19" s="27"/>
      <c r="M19" s="27"/>
    </row>
    <row r="20" spans="1:13" ht="14.25">
      <c r="A20" s="2" t="s">
        <v>11</v>
      </c>
      <c r="B20" s="11"/>
      <c r="C20" s="2"/>
      <c r="D20" s="24">
        <f>SUM(D16:D18)</f>
        <v>13817539.013079997</v>
      </c>
      <c r="F20" s="11"/>
      <c r="G20" s="2"/>
      <c r="H20" s="25">
        <f>SUM(H16:H19)</f>
        <v>14509293.087139789</v>
      </c>
      <c r="J20" s="26">
        <f t="shared" si="1"/>
        <v>691754.0740597919</v>
      </c>
      <c r="K20" s="27">
        <f t="shared" si="0"/>
        <v>0.050063478988911246</v>
      </c>
      <c r="L20" s="100">
        <f>+L18+L16</f>
        <v>1</v>
      </c>
      <c r="M20" s="100">
        <f>+M18+M16</f>
        <v>1</v>
      </c>
    </row>
    <row r="21" spans="1:13" ht="14.25">
      <c r="A21" s="2"/>
      <c r="B21" s="11"/>
      <c r="C21" s="14"/>
      <c r="D21" s="2"/>
      <c r="F21" s="11"/>
      <c r="G21" s="14"/>
      <c r="H21" s="2"/>
      <c r="J21" s="26">
        <f t="shared" si="1"/>
        <v>0</v>
      </c>
      <c r="K21" s="27" t="e">
        <f t="shared" si="0"/>
        <v>#DIV/0!</v>
      </c>
      <c r="L21" s="27"/>
      <c r="M21" s="27"/>
    </row>
    <row r="22" spans="1:13" ht="14.25">
      <c r="A22" s="2" t="s">
        <v>12</v>
      </c>
      <c r="B22" s="11"/>
      <c r="C22" s="14"/>
      <c r="D22" s="43">
        <v>1448960</v>
      </c>
      <c r="F22" s="11"/>
      <c r="G22" s="14"/>
      <c r="H22" s="11">
        <f>D22</f>
        <v>1448960</v>
      </c>
      <c r="J22" s="26">
        <f t="shared" si="1"/>
        <v>0</v>
      </c>
      <c r="K22" s="27">
        <f t="shared" si="0"/>
        <v>0</v>
      </c>
      <c r="L22" s="27"/>
      <c r="M22" s="27"/>
    </row>
    <row r="23" spans="1:13" ht="14.25">
      <c r="A23" s="2" t="s">
        <v>13</v>
      </c>
      <c r="B23" s="11"/>
      <c r="C23" s="14"/>
      <c r="D23" s="44">
        <v>959057</v>
      </c>
      <c r="F23" s="11"/>
      <c r="G23" s="14"/>
      <c r="H23" s="15">
        <f>D23</f>
        <v>959057</v>
      </c>
      <c r="J23" s="26">
        <f t="shared" si="1"/>
        <v>0</v>
      </c>
      <c r="K23" s="27">
        <f t="shared" si="0"/>
        <v>0</v>
      </c>
      <c r="L23" s="27"/>
      <c r="M23" s="27"/>
    </row>
    <row r="24" spans="1:8" ht="14.25">
      <c r="A24" s="2"/>
      <c r="B24" s="11"/>
      <c r="C24" s="2"/>
      <c r="D24" s="2"/>
      <c r="F24" s="11"/>
      <c r="G24" s="2"/>
      <c r="H24" s="2"/>
    </row>
    <row r="25" spans="1:13" ht="15" thickBot="1">
      <c r="A25" s="2" t="s">
        <v>14</v>
      </c>
      <c r="B25" s="11"/>
      <c r="C25" s="2"/>
      <c r="D25" s="16">
        <f>SUM(D20:D23)</f>
        <v>16225556.013079997</v>
      </c>
      <c r="F25" s="11"/>
      <c r="G25" s="2"/>
      <c r="H25" s="16">
        <f>SUM(H20:H23)</f>
        <v>16917310.08713979</v>
      </c>
      <c r="J25" s="26">
        <f>H25-D25</f>
        <v>691754.0740597919</v>
      </c>
      <c r="K25" s="27">
        <f>J25/D25</f>
        <v>0.042633612894506935</v>
      </c>
      <c r="L25" s="27"/>
      <c r="M25" s="27"/>
    </row>
    <row r="26" spans="1:4" ht="15" thickTop="1">
      <c r="A26" s="2"/>
      <c r="B26" s="2"/>
      <c r="C26" s="2"/>
      <c r="D26" s="2"/>
    </row>
    <row r="27" spans="1:13" ht="14.25">
      <c r="A27" s="2" t="s">
        <v>15</v>
      </c>
      <c r="D27" s="28">
        <f>D25/B16</f>
        <v>102.77339962806487</v>
      </c>
      <c r="H27" s="28">
        <f>H25/F16</f>
        <v>107.15500096366024</v>
      </c>
      <c r="J27" s="28">
        <f>H27-D27</f>
        <v>4.381601335595377</v>
      </c>
      <c r="K27" s="27">
        <f>J27/D27</f>
        <v>0.0426336128945069</v>
      </c>
      <c r="L27" s="27"/>
      <c r="M27" s="27"/>
    </row>
    <row r="28" spans="1:13" ht="14.25">
      <c r="A28" s="2"/>
      <c r="D28" s="28"/>
      <c r="H28" s="28"/>
      <c r="J28" s="28"/>
      <c r="K28" s="27"/>
      <c r="L28" s="27"/>
      <c r="M28" s="27"/>
    </row>
    <row r="29" spans="1:13" ht="15">
      <c r="A29" s="109" t="str">
        <f>A2</f>
        <v>Grayson RECC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90"/>
      <c r="M29" s="90"/>
    </row>
    <row r="30" spans="1:13" ht="14.25">
      <c r="A30" s="104" t="s">
        <v>18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89"/>
      <c r="M30" s="89"/>
    </row>
    <row r="31" spans="1:13" ht="14.25">
      <c r="A31" s="104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89"/>
      <c r="M31" s="89"/>
    </row>
    <row r="32" spans="1:4" ht="14.25">
      <c r="A32" s="1"/>
      <c r="B32" s="1"/>
      <c r="C32" s="1"/>
      <c r="D32" s="1"/>
    </row>
    <row r="33" spans="1:20" ht="14.25">
      <c r="A33" s="104" t="s">
        <v>23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89"/>
      <c r="M33" s="89"/>
      <c r="S33" s="91" t="s">
        <v>67</v>
      </c>
      <c r="T33" s="92"/>
    </row>
    <row r="34" spans="1:20" ht="14.25">
      <c r="A34" s="104" t="s">
        <v>51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89"/>
      <c r="M34" s="89"/>
      <c r="S34" s="93">
        <f>J25+J52</f>
        <v>702538.5975820886</v>
      </c>
      <c r="T34" s="94">
        <f>S34/(B16+B43)</f>
        <v>4.124864063587458</v>
      </c>
    </row>
    <row r="35" spans="1:20" ht="14.2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89"/>
      <c r="M35" s="89"/>
      <c r="S35" s="93">
        <f>D25+D52</f>
        <v>16562987.839929998</v>
      </c>
      <c r="T35" s="95"/>
    </row>
    <row r="36" spans="1:20" ht="14.25">
      <c r="A36" s="1"/>
      <c r="B36" s="1"/>
      <c r="C36" s="1"/>
      <c r="D36" s="1"/>
      <c r="S36" s="96"/>
      <c r="T36" s="95"/>
    </row>
    <row r="37" spans="2:20" ht="14.25">
      <c r="B37" s="105" t="s">
        <v>0</v>
      </c>
      <c r="C37" s="106"/>
      <c r="D37" s="107"/>
      <c r="F37" s="105" t="s">
        <v>1</v>
      </c>
      <c r="G37" s="106"/>
      <c r="H37" s="107"/>
      <c r="J37" s="17" t="s">
        <v>2</v>
      </c>
      <c r="K37" s="18" t="s">
        <v>3</v>
      </c>
      <c r="L37" s="99"/>
      <c r="M37" s="99"/>
      <c r="S37" s="97">
        <f>S34/S35</f>
        <v>0.04241617541301399</v>
      </c>
      <c r="T37" s="98"/>
    </row>
    <row r="38" spans="1:8" ht="14.25">
      <c r="A38" s="2"/>
      <c r="B38" s="19"/>
      <c r="C38" s="20"/>
      <c r="D38" s="21"/>
      <c r="F38" s="19"/>
      <c r="G38" s="20"/>
      <c r="H38" s="21"/>
    </row>
    <row r="39" spans="1:8" ht="14.25">
      <c r="A39" s="2"/>
      <c r="B39" s="6" t="s">
        <v>4</v>
      </c>
      <c r="C39" s="7" t="s">
        <v>5</v>
      </c>
      <c r="D39" s="7" t="s">
        <v>6</v>
      </c>
      <c r="F39" s="6" t="s">
        <v>4</v>
      </c>
      <c r="G39" s="7"/>
      <c r="H39" s="7" t="s">
        <v>6</v>
      </c>
    </row>
    <row r="40" spans="1:8" ht="14.25">
      <c r="A40" s="8"/>
      <c r="B40" s="9" t="s">
        <v>7</v>
      </c>
      <c r="C40" s="10" t="s">
        <v>8</v>
      </c>
      <c r="D40" s="7" t="s">
        <v>9</v>
      </c>
      <c r="F40" s="9" t="s">
        <v>7</v>
      </c>
      <c r="G40" s="10" t="s">
        <v>8</v>
      </c>
      <c r="H40" s="7" t="s">
        <v>9</v>
      </c>
    </row>
    <row r="42" spans="1:8" ht="14.25">
      <c r="A42" s="2"/>
      <c r="B42" s="11"/>
      <c r="C42" s="2"/>
      <c r="D42" s="12"/>
      <c r="F42" s="11"/>
      <c r="G42" s="2"/>
      <c r="H42" s="2"/>
    </row>
    <row r="43" spans="1:17" ht="14.25">
      <c r="A43" s="2" t="s">
        <v>17</v>
      </c>
      <c r="B43" s="39">
        <v>12441</v>
      </c>
      <c r="C43" s="12">
        <v>7.98</v>
      </c>
      <c r="D43" s="13">
        <f>B43*C43</f>
        <v>99279.18000000001</v>
      </c>
      <c r="F43" s="11">
        <f>B43</f>
        <v>12441</v>
      </c>
      <c r="G43" s="12">
        <f>C43</f>
        <v>7.98</v>
      </c>
      <c r="H43" s="13">
        <f>G43*F43</f>
        <v>99279.18000000001</v>
      </c>
      <c r="J43" s="26">
        <f>+H43-D43</f>
        <v>0</v>
      </c>
      <c r="K43" s="27">
        <f aca="true" t="shared" si="2" ref="K43:K50">J43/D43</f>
        <v>0</v>
      </c>
      <c r="L43" s="27">
        <f>+D43/D$47</f>
        <v>0.3364770577045044</v>
      </c>
      <c r="M43" s="27">
        <f>+H43/H$47</f>
        <v>0.32461218570843803</v>
      </c>
      <c r="Q43" s="26">
        <f>+J43</f>
        <v>0</v>
      </c>
    </row>
    <row r="44" spans="1:13" ht="15">
      <c r="A44" s="29"/>
      <c r="B44" s="11"/>
      <c r="C44" s="12"/>
      <c r="D44" s="12"/>
      <c r="F44" s="11"/>
      <c r="G44" s="12"/>
      <c r="H44" s="2"/>
      <c r="J44" s="26">
        <f aca="true" t="shared" si="3" ref="J44:J50">+H44-D44</f>
        <v>0</v>
      </c>
      <c r="K44" s="27" t="e">
        <f t="shared" si="2"/>
        <v>#DIV/0!</v>
      </c>
      <c r="L44" s="27"/>
      <c r="M44" s="27"/>
    </row>
    <row r="45" spans="1:16" ht="14.25">
      <c r="A45" s="2" t="s">
        <v>10</v>
      </c>
      <c r="B45" s="11">
        <v>2774205</v>
      </c>
      <c r="C45" s="14">
        <v>0.07057</v>
      </c>
      <c r="D45" s="39">
        <f>C45*B45</f>
        <v>195775.64685</v>
      </c>
      <c r="F45" s="11">
        <f>B45</f>
        <v>2774205</v>
      </c>
      <c r="G45" s="23">
        <f>+C45+O$257+969/(F$18+F$45+F$72*0.6)</f>
        <v>0.07445742847853588</v>
      </c>
      <c r="H45" s="22">
        <f>G45*F45</f>
        <v>206560.17037229665</v>
      </c>
      <c r="J45" s="26">
        <f t="shared" si="3"/>
        <v>10784.523522296658</v>
      </c>
      <c r="K45" s="27">
        <f t="shared" si="2"/>
        <v>0.05508613403054967</v>
      </c>
      <c r="L45" s="27">
        <f>+D45/D$47</f>
        <v>0.6635229422954956</v>
      </c>
      <c r="M45" s="27">
        <f>+H45/H$47</f>
        <v>0.675387814291562</v>
      </c>
      <c r="P45" s="26">
        <f>+J45</f>
        <v>10784.523522296658</v>
      </c>
    </row>
    <row r="46" spans="1:13" ht="14.25">
      <c r="A46" s="2"/>
      <c r="B46" s="11"/>
      <c r="C46" s="14"/>
      <c r="D46" s="11"/>
      <c r="F46" s="11"/>
      <c r="G46" s="14"/>
      <c r="H46" s="11"/>
      <c r="J46" s="26">
        <f t="shared" si="3"/>
        <v>0</v>
      </c>
      <c r="K46" s="27" t="e">
        <f t="shared" si="2"/>
        <v>#DIV/0!</v>
      </c>
      <c r="L46" s="27"/>
      <c r="M46" s="27"/>
    </row>
    <row r="47" spans="1:13" ht="14.25">
      <c r="A47" s="2" t="s">
        <v>11</v>
      </c>
      <c r="B47" s="11"/>
      <c r="C47" s="2"/>
      <c r="D47" s="24">
        <f>SUM(D43:D45)</f>
        <v>295054.82685</v>
      </c>
      <c r="F47" s="11"/>
      <c r="G47" s="2"/>
      <c r="H47" s="25">
        <f>H43+H45</f>
        <v>305839.35037229664</v>
      </c>
      <c r="J47" s="26">
        <f t="shared" si="3"/>
        <v>10784.52352229663</v>
      </c>
      <c r="K47" s="27">
        <f t="shared" si="2"/>
        <v>0.036550913731634244</v>
      </c>
      <c r="L47" s="100">
        <f>+L45+L43</f>
        <v>1</v>
      </c>
      <c r="M47" s="100">
        <f>+M45+M43</f>
        <v>1</v>
      </c>
    </row>
    <row r="48" spans="1:13" ht="14.25">
      <c r="A48" s="2"/>
      <c r="B48" s="11"/>
      <c r="C48" s="14"/>
      <c r="D48" s="2"/>
      <c r="F48" s="11"/>
      <c r="G48" s="14"/>
      <c r="H48" s="2"/>
      <c r="J48" s="26">
        <f t="shared" si="3"/>
        <v>0</v>
      </c>
      <c r="K48" s="27" t="e">
        <f t="shared" si="2"/>
        <v>#DIV/0!</v>
      </c>
      <c r="L48" s="27"/>
      <c r="M48" s="27"/>
    </row>
    <row r="49" spans="1:13" ht="14.25">
      <c r="A49" s="2" t="s">
        <v>12</v>
      </c>
      <c r="B49" s="11"/>
      <c r="C49" s="14"/>
      <c r="D49" s="11">
        <v>22172</v>
      </c>
      <c r="F49" s="11"/>
      <c r="G49" s="14"/>
      <c r="H49" s="11">
        <f>D49</f>
        <v>22172</v>
      </c>
      <c r="J49" s="26">
        <f t="shared" si="3"/>
        <v>0</v>
      </c>
      <c r="K49" s="27">
        <f t="shared" si="2"/>
        <v>0</v>
      </c>
      <c r="L49" s="27"/>
      <c r="M49" s="27"/>
    </row>
    <row r="50" spans="1:13" ht="14.25">
      <c r="A50" s="2" t="s">
        <v>13</v>
      </c>
      <c r="B50" s="11"/>
      <c r="C50" s="14"/>
      <c r="D50" s="44">
        <v>20205</v>
      </c>
      <c r="F50" s="11"/>
      <c r="G50" s="14"/>
      <c r="H50" s="15">
        <f>D50</f>
        <v>20205</v>
      </c>
      <c r="J50" s="26">
        <f t="shared" si="3"/>
        <v>0</v>
      </c>
      <c r="K50" s="27">
        <f t="shared" si="2"/>
        <v>0</v>
      </c>
      <c r="L50" s="27"/>
      <c r="M50" s="27"/>
    </row>
    <row r="51" spans="1:8" ht="14.25">
      <c r="A51" s="2"/>
      <c r="B51" s="11"/>
      <c r="C51" s="2"/>
      <c r="D51" s="2"/>
      <c r="F51" s="11"/>
      <c r="G51" s="2"/>
      <c r="H51" s="2"/>
    </row>
    <row r="52" spans="1:13" ht="15" thickBot="1">
      <c r="A52" s="2" t="s">
        <v>14</v>
      </c>
      <c r="B52" s="11"/>
      <c r="C52" s="2"/>
      <c r="D52" s="16">
        <f>SUM(D47:D50)</f>
        <v>337431.82685</v>
      </c>
      <c r="F52" s="11"/>
      <c r="G52" s="2"/>
      <c r="H52" s="16">
        <f>SUM(H47:H50)</f>
        <v>348216.35037229664</v>
      </c>
      <c r="J52" s="26">
        <f>H52-D52</f>
        <v>10784.52352229663</v>
      </c>
      <c r="K52" s="27">
        <f>J52/D52</f>
        <v>0.03196059963570277</v>
      </c>
      <c r="L52" s="27"/>
      <c r="M52" s="27"/>
    </row>
    <row r="53" spans="1:4" ht="15" thickTop="1">
      <c r="A53" s="2"/>
      <c r="B53" s="2"/>
      <c r="C53" s="2"/>
      <c r="D53" s="2"/>
    </row>
    <row r="54" spans="1:13" ht="14.25">
      <c r="A54" s="2" t="s">
        <v>15</v>
      </c>
      <c r="D54" s="28">
        <f>D52/B43</f>
        <v>27.12256465316293</v>
      </c>
      <c r="H54" s="28">
        <f>H52/F43</f>
        <v>27.989418083136133</v>
      </c>
      <c r="J54" s="28">
        <f>H54-D54</f>
        <v>0.8668534299732045</v>
      </c>
      <c r="K54" s="27">
        <f>J54/D54</f>
        <v>0.03196059963570279</v>
      </c>
      <c r="L54" s="27"/>
      <c r="M54" s="27"/>
    </row>
    <row r="55" spans="1:13" ht="14.25">
      <c r="A55" s="2"/>
      <c r="D55" s="28"/>
      <c r="H55" s="28"/>
      <c r="J55" s="28"/>
      <c r="K55" s="27"/>
      <c r="L55" s="27"/>
      <c r="M55" s="27"/>
    </row>
    <row r="56" spans="1:13" ht="15">
      <c r="A56" s="109" t="str">
        <f>A2</f>
        <v>Grayson RECC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90"/>
      <c r="M56" s="90"/>
    </row>
    <row r="57" spans="1:13" ht="14.25">
      <c r="A57" s="104" t="s">
        <v>18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89"/>
      <c r="M57" s="89"/>
    </row>
    <row r="58" spans="1:13" ht="14.25">
      <c r="A58" s="104" t="str">
        <f>A4</f>
        <v>for the 12 months ended September 30, 2006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89"/>
      <c r="M58" s="89"/>
    </row>
    <row r="59" spans="1:4" ht="14.25">
      <c r="A59" s="1"/>
      <c r="B59" s="1"/>
      <c r="C59" s="1"/>
      <c r="D59" s="1"/>
    </row>
    <row r="60" spans="1:13" ht="14.25">
      <c r="A60" s="104" t="s">
        <v>68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89"/>
      <c r="M60" s="89"/>
    </row>
    <row r="61" spans="1:13" ht="14.25">
      <c r="A61" s="104" t="s">
        <v>52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89"/>
      <c r="M61" s="89"/>
    </row>
    <row r="62" spans="1:13" ht="14.2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89"/>
      <c r="M62" s="89"/>
    </row>
    <row r="63" spans="1:4" ht="14.25">
      <c r="A63" s="1"/>
      <c r="B63" s="1"/>
      <c r="C63" s="1"/>
      <c r="D63" s="1"/>
    </row>
    <row r="64" spans="2:13" ht="14.25">
      <c r="B64" s="105" t="s">
        <v>0</v>
      </c>
      <c r="C64" s="106"/>
      <c r="D64" s="107"/>
      <c r="F64" s="105" t="s">
        <v>1</v>
      </c>
      <c r="G64" s="106"/>
      <c r="H64" s="107"/>
      <c r="J64" s="17" t="s">
        <v>2</v>
      </c>
      <c r="K64" s="18" t="s">
        <v>3</v>
      </c>
      <c r="L64" s="99"/>
      <c r="M64" s="99"/>
    </row>
    <row r="65" spans="1:8" ht="14.25">
      <c r="A65" s="2"/>
      <c r="B65" s="3"/>
      <c r="C65" s="4"/>
      <c r="D65" s="5"/>
      <c r="F65" s="3"/>
      <c r="G65" s="4"/>
      <c r="H65" s="5"/>
    </row>
    <row r="66" spans="1:8" ht="14.25">
      <c r="A66" s="2"/>
      <c r="B66" s="6" t="s">
        <v>4</v>
      </c>
      <c r="C66" s="7" t="s">
        <v>5</v>
      </c>
      <c r="D66" s="7" t="s">
        <v>6</v>
      </c>
      <c r="F66" s="6" t="s">
        <v>4</v>
      </c>
      <c r="G66" s="7"/>
      <c r="H66" s="7" t="s">
        <v>6</v>
      </c>
    </row>
    <row r="67" spans="1:8" ht="14.25">
      <c r="A67" s="8"/>
      <c r="B67" s="9" t="s">
        <v>7</v>
      </c>
      <c r="C67" s="10" t="s">
        <v>8</v>
      </c>
      <c r="D67" s="7" t="s">
        <v>9</v>
      </c>
      <c r="F67" s="9" t="s">
        <v>7</v>
      </c>
      <c r="G67" s="10" t="s">
        <v>8</v>
      </c>
      <c r="H67" s="7" t="s">
        <v>9</v>
      </c>
    </row>
    <row r="69" spans="1:8" ht="14.25">
      <c r="A69" s="2"/>
      <c r="B69" s="11"/>
      <c r="C69" s="2"/>
      <c r="D69" s="2"/>
      <c r="F69" s="11"/>
      <c r="G69" s="2"/>
      <c r="H69" s="2"/>
    </row>
    <row r="70" spans="1:17" ht="15">
      <c r="A70" s="2" t="s">
        <v>17</v>
      </c>
      <c r="B70" s="11">
        <f>94*12</f>
        <v>1128</v>
      </c>
      <c r="C70" s="77"/>
      <c r="D70" s="13">
        <f>B70*C70</f>
        <v>0</v>
      </c>
      <c r="F70" s="11">
        <f>B70</f>
        <v>1128</v>
      </c>
      <c r="G70" s="12">
        <f>C70</f>
        <v>0</v>
      </c>
      <c r="H70" s="13">
        <f>G70*F70</f>
        <v>0</v>
      </c>
      <c r="J70" s="26">
        <f>+H70-D70</f>
        <v>0</v>
      </c>
      <c r="K70" s="27" t="e">
        <f aca="true" t="shared" si="4" ref="K70:K77">J70/D70</f>
        <v>#DIV/0!</v>
      </c>
      <c r="L70" s="27">
        <f>+D70/D$79</f>
        <v>0</v>
      </c>
      <c r="M70" s="27">
        <f>+H70/H$79</f>
        <v>0</v>
      </c>
      <c r="Q70" s="26">
        <f>+J70</f>
        <v>0</v>
      </c>
    </row>
    <row r="71" spans="1:13" ht="15">
      <c r="A71" s="29"/>
      <c r="B71" s="11"/>
      <c r="C71" s="12"/>
      <c r="D71" s="2"/>
      <c r="F71" s="11"/>
      <c r="G71" s="12"/>
      <c r="H71" s="2"/>
      <c r="J71" s="26">
        <f aca="true" t="shared" si="5" ref="J71:J77">+H71-D71</f>
        <v>0</v>
      </c>
      <c r="K71" s="27" t="e">
        <f t="shared" si="4"/>
        <v>#DIV/0!</v>
      </c>
      <c r="L71" s="27"/>
      <c r="M71" s="27"/>
    </row>
    <row r="72" spans="1:16" ht="14.25">
      <c r="A72" s="2" t="s">
        <v>20</v>
      </c>
      <c r="B72" s="11">
        <v>624789</v>
      </c>
      <c r="C72" s="14">
        <v>0.04234</v>
      </c>
      <c r="D72" s="22">
        <f>B72*C72</f>
        <v>26453.566260000003</v>
      </c>
      <c r="F72" s="11">
        <f>B72</f>
        <v>624789</v>
      </c>
      <c r="G72" s="23">
        <f>+G18*0.6</f>
        <v>0.044674457087121526</v>
      </c>
      <c r="H72" s="22">
        <f>F72*G72</f>
        <v>27912.10936900557</v>
      </c>
      <c r="J72" s="26">
        <f t="shared" si="5"/>
        <v>1458.543109005568</v>
      </c>
      <c r="K72" s="27">
        <f t="shared" si="4"/>
        <v>0.055135972770938145</v>
      </c>
      <c r="L72" s="101">
        <f>+D72/D$79</f>
        <v>1</v>
      </c>
      <c r="M72" s="101">
        <f>+H72/H$79</f>
        <v>1</v>
      </c>
      <c r="P72" s="26">
        <f>+J72</f>
        <v>1458.543109005568</v>
      </c>
    </row>
    <row r="73" spans="1:13" ht="14.25">
      <c r="A73" s="2"/>
      <c r="B73" s="11"/>
      <c r="C73" s="2"/>
      <c r="D73" s="2"/>
      <c r="F73" s="11"/>
      <c r="G73" s="2"/>
      <c r="H73" s="2"/>
      <c r="J73" s="26">
        <f t="shared" si="5"/>
        <v>0</v>
      </c>
      <c r="K73" s="27" t="e">
        <f t="shared" si="4"/>
        <v>#DIV/0!</v>
      </c>
      <c r="L73" s="27">
        <f>+L72+L70</f>
        <v>1</v>
      </c>
      <c r="M73" s="27">
        <f>+M72+M70</f>
        <v>1</v>
      </c>
    </row>
    <row r="74" spans="1:13" ht="14.25">
      <c r="A74" s="2" t="s">
        <v>22</v>
      </c>
      <c r="B74" s="11"/>
      <c r="C74" s="2"/>
      <c r="D74" s="13">
        <f>SUM(D70:D72)</f>
        <v>26453.566260000003</v>
      </c>
      <c r="F74" s="11"/>
      <c r="G74" s="2"/>
      <c r="H74" s="13">
        <f>SUM(H70:H72)</f>
        <v>27912.10936900557</v>
      </c>
      <c r="J74" s="26">
        <f t="shared" si="5"/>
        <v>1458.543109005568</v>
      </c>
      <c r="K74" s="27">
        <f t="shared" si="4"/>
        <v>0.055135972770938145</v>
      </c>
      <c r="L74" s="27"/>
      <c r="M74" s="27"/>
    </row>
    <row r="75" spans="1:13" ht="15">
      <c r="A75" s="29"/>
      <c r="B75" s="11"/>
      <c r="C75" s="14"/>
      <c r="D75" s="2"/>
      <c r="F75" s="11"/>
      <c r="G75" s="14"/>
      <c r="H75" s="2"/>
      <c r="J75" s="26">
        <f t="shared" si="5"/>
        <v>0</v>
      </c>
      <c r="K75" s="27" t="e">
        <f t="shared" si="4"/>
        <v>#DIV/0!</v>
      </c>
      <c r="L75" s="27"/>
      <c r="M75" s="27"/>
    </row>
    <row r="76" spans="1:13" ht="14.25">
      <c r="A76" s="2" t="s">
        <v>29</v>
      </c>
      <c r="B76" s="11"/>
      <c r="C76" s="14"/>
      <c r="D76" s="11">
        <v>0</v>
      </c>
      <c r="F76" s="11"/>
      <c r="G76" s="14"/>
      <c r="H76" s="11">
        <f>D76</f>
        <v>0</v>
      </c>
      <c r="J76" s="26">
        <f t="shared" si="5"/>
        <v>0</v>
      </c>
      <c r="K76" s="27" t="e">
        <f t="shared" si="4"/>
        <v>#DIV/0!</v>
      </c>
      <c r="L76" s="27"/>
      <c r="M76" s="27"/>
    </row>
    <row r="77" spans="1:13" ht="14.25">
      <c r="A77" s="2" t="s">
        <v>25</v>
      </c>
      <c r="B77" s="11"/>
      <c r="C77" s="14"/>
      <c r="D77" s="44">
        <v>0</v>
      </c>
      <c r="F77" s="11"/>
      <c r="G77" s="14"/>
      <c r="H77" s="15">
        <f>D77</f>
        <v>0</v>
      </c>
      <c r="J77" s="26">
        <f t="shared" si="5"/>
        <v>0</v>
      </c>
      <c r="K77" s="27" t="e">
        <f t="shared" si="4"/>
        <v>#DIV/0!</v>
      </c>
      <c r="L77" s="27"/>
      <c r="M77" s="27"/>
    </row>
    <row r="78" spans="1:8" ht="14.25">
      <c r="A78" s="2"/>
      <c r="B78" s="11"/>
      <c r="C78" s="2"/>
      <c r="D78" s="2"/>
      <c r="F78" s="11"/>
      <c r="G78" s="2"/>
      <c r="H78" s="2"/>
    </row>
    <row r="79" spans="1:13" ht="15" thickBot="1">
      <c r="A79" s="2" t="s">
        <v>24</v>
      </c>
      <c r="B79" s="11"/>
      <c r="C79" s="2"/>
      <c r="D79" s="16">
        <f>SUM(D74:D77)</f>
        <v>26453.566260000003</v>
      </c>
      <c r="F79" s="11"/>
      <c r="G79" s="2"/>
      <c r="H79" s="16">
        <f>SUM(H74:H77)</f>
        <v>27912.10936900557</v>
      </c>
      <c r="J79" s="26">
        <f>H79-D79</f>
        <v>1458.543109005568</v>
      </c>
      <c r="K79" s="27">
        <f>J79/D79</f>
        <v>0.055135972770938145</v>
      </c>
      <c r="L79" s="27"/>
      <c r="M79" s="27"/>
    </row>
    <row r="80" spans="1:4" ht="15" thickTop="1">
      <c r="A80" s="2"/>
      <c r="B80" s="2"/>
      <c r="C80" s="2"/>
      <c r="D80" s="2"/>
    </row>
    <row r="81" spans="1:13" ht="14.25">
      <c r="A81" s="2" t="s">
        <v>15</v>
      </c>
      <c r="B81" s="11"/>
      <c r="C81" s="11"/>
      <c r="D81" s="31">
        <f>D79/B70</f>
        <v>23.451743138297875</v>
      </c>
      <c r="E81" s="45"/>
      <c r="F81" s="45"/>
      <c r="G81" s="45"/>
      <c r="H81" s="31">
        <f>H79/F70</f>
        <v>24.744777809402102</v>
      </c>
      <c r="J81" s="46">
        <f>H81-D81</f>
        <v>1.2930346711042269</v>
      </c>
      <c r="K81" s="27">
        <f>J81/D81</f>
        <v>0.05513597277093814</v>
      </c>
      <c r="L81" s="27"/>
      <c r="M81" s="27"/>
    </row>
    <row r="82" spans="1:13" ht="14.25">
      <c r="A82" s="2"/>
      <c r="B82" s="11"/>
      <c r="C82" s="11"/>
      <c r="D82" s="30"/>
      <c r="H82" s="30"/>
      <c r="K82" s="27"/>
      <c r="L82" s="27"/>
      <c r="M82" s="27"/>
    </row>
    <row r="83" spans="1:13" ht="15">
      <c r="A83" s="109" t="str">
        <f>A2</f>
        <v>Grayson RECC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90"/>
      <c r="M83" s="90"/>
    </row>
    <row r="84" spans="1:13" ht="14.25">
      <c r="A84" s="104" t="s">
        <v>18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35" t="s">
        <v>72</v>
      </c>
      <c r="M84" s="89"/>
    </row>
    <row r="85" spans="1:13" ht="14.25">
      <c r="A85" s="104" t="str">
        <f>A4</f>
        <v>for the 12 months ended September 30, 2006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35" t="s">
        <v>73</v>
      </c>
      <c r="M85" s="89"/>
    </row>
    <row r="86" spans="1:12" ht="14.25">
      <c r="A86" s="1"/>
      <c r="B86" s="1"/>
      <c r="C86" s="1"/>
      <c r="D86" s="1"/>
      <c r="L86" s="103" t="s">
        <v>76</v>
      </c>
    </row>
    <row r="87" spans="1:13" ht="14.25">
      <c r="A87" s="104" t="s">
        <v>30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89"/>
      <c r="M87" s="89"/>
    </row>
    <row r="88" spans="1:13" ht="14.25">
      <c r="A88" s="104" t="s">
        <v>53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89"/>
      <c r="M88" s="89"/>
    </row>
    <row r="89" spans="1:13" ht="14.25">
      <c r="A89" s="104" t="s">
        <v>54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89"/>
      <c r="M89" s="89"/>
    </row>
    <row r="90" spans="1:4" ht="14.25">
      <c r="A90" s="1"/>
      <c r="B90" s="1"/>
      <c r="C90" s="1"/>
      <c r="D90" s="1"/>
    </row>
    <row r="91" spans="2:13" ht="14.25">
      <c r="B91" s="105" t="s">
        <v>0</v>
      </c>
      <c r="C91" s="106"/>
      <c r="D91" s="107"/>
      <c r="F91" s="105" t="s">
        <v>1</v>
      </c>
      <c r="G91" s="106"/>
      <c r="H91" s="107"/>
      <c r="J91" s="17" t="s">
        <v>2</v>
      </c>
      <c r="K91" s="18" t="s">
        <v>3</v>
      </c>
      <c r="L91" s="99"/>
      <c r="M91" s="99"/>
    </row>
    <row r="92" spans="1:8" ht="14.25">
      <c r="A92" s="2"/>
      <c r="B92" s="3"/>
      <c r="C92" s="4"/>
      <c r="D92" s="5"/>
      <c r="F92" s="3"/>
      <c r="G92" s="4"/>
      <c r="H92" s="5"/>
    </row>
    <row r="93" spans="1:8" ht="14.25">
      <c r="A93" s="2"/>
      <c r="B93" s="6" t="s">
        <v>4</v>
      </c>
      <c r="C93" s="7" t="s">
        <v>5</v>
      </c>
      <c r="D93" s="7" t="s">
        <v>6</v>
      </c>
      <c r="F93" s="6" t="s">
        <v>4</v>
      </c>
      <c r="G93" s="7"/>
      <c r="H93" s="7" t="s">
        <v>6</v>
      </c>
    </row>
    <row r="94" spans="1:8" ht="14.25">
      <c r="A94" s="8"/>
      <c r="B94" s="9" t="s">
        <v>7</v>
      </c>
      <c r="C94" s="10" t="s">
        <v>8</v>
      </c>
      <c r="D94" s="7" t="s">
        <v>9</v>
      </c>
      <c r="F94" s="9" t="s">
        <v>7</v>
      </c>
      <c r="G94" s="10" t="s">
        <v>8</v>
      </c>
      <c r="H94" s="7" t="s">
        <v>9</v>
      </c>
    </row>
    <row r="96" spans="1:8" ht="14.25">
      <c r="A96" s="2"/>
      <c r="B96" s="11"/>
      <c r="C96" s="2"/>
      <c r="D96" s="41"/>
      <c r="F96" s="11"/>
      <c r="G96" s="2"/>
      <c r="H96" s="2"/>
    </row>
    <row r="97" spans="1:17" ht="14.25">
      <c r="A97" s="2" t="s">
        <v>17</v>
      </c>
      <c r="B97" s="43">
        <v>14284</v>
      </c>
      <c r="C97" s="48">
        <v>7.92</v>
      </c>
      <c r="D97" s="13">
        <f>B97*C97</f>
        <v>113129.28</v>
      </c>
      <c r="F97" s="11">
        <f>B97</f>
        <v>14284</v>
      </c>
      <c r="G97" s="12">
        <f>C97</f>
        <v>7.92</v>
      </c>
      <c r="H97" s="13">
        <f>G97*F97</f>
        <v>113129.28</v>
      </c>
      <c r="J97" s="26">
        <f>+H97-D97</f>
        <v>0</v>
      </c>
      <c r="K97" s="27">
        <f aca="true" t="shared" si="6" ref="K97:K104">J97/D97</f>
        <v>0</v>
      </c>
      <c r="L97" s="27">
        <f>+D97/D$101</f>
        <v>0.08640487269744303</v>
      </c>
      <c r="M97" s="27">
        <f>+H97/H$101</f>
        <v>0.08227020635671402</v>
      </c>
      <c r="Q97" s="26">
        <f>+J97</f>
        <v>0</v>
      </c>
    </row>
    <row r="98" spans="1:13" ht="15">
      <c r="A98" s="29"/>
      <c r="B98" s="11"/>
      <c r="C98" s="12"/>
      <c r="D98" s="2"/>
      <c r="F98" s="11"/>
      <c r="G98" s="12"/>
      <c r="H98" s="2"/>
      <c r="J98" s="26">
        <f aca="true" t="shared" si="7" ref="J98:J104">+H98-D98</f>
        <v>0</v>
      </c>
      <c r="K98" s="27" t="e">
        <f t="shared" si="6"/>
        <v>#DIV/0!</v>
      </c>
      <c r="L98" s="27"/>
      <c r="M98" s="27"/>
    </row>
    <row r="99" spans="1:16" ht="14.25">
      <c r="A99" s="2" t="s">
        <v>20</v>
      </c>
      <c r="B99" s="11">
        <v>16950029</v>
      </c>
      <c r="C99" s="49">
        <v>0.07057</v>
      </c>
      <c r="D99" s="22">
        <f>B99*C99</f>
        <v>1196163.54653</v>
      </c>
      <c r="F99" s="11">
        <f>B99</f>
        <v>16950029</v>
      </c>
      <c r="G99" s="23">
        <f>+C99+O$257</f>
        <v>0.07445207771123276</v>
      </c>
      <c r="H99" s="22">
        <f>F99*G99</f>
        <v>1261964.876315649</v>
      </c>
      <c r="J99" s="26">
        <f t="shared" si="7"/>
        <v>65801.32978564897</v>
      </c>
      <c r="K99" s="27">
        <f t="shared" si="6"/>
        <v>0.055010311906373295</v>
      </c>
      <c r="L99" s="101">
        <f>+D99/D$101</f>
        <v>0.913595127302557</v>
      </c>
      <c r="M99" s="101">
        <f>+H99/H$101</f>
        <v>0.917729793643286</v>
      </c>
      <c r="P99" s="26">
        <f>+J99</f>
        <v>65801.32978564897</v>
      </c>
    </row>
    <row r="100" spans="1:13" ht="14.25">
      <c r="A100" s="2"/>
      <c r="B100" s="11"/>
      <c r="C100" s="2"/>
      <c r="D100" s="2"/>
      <c r="F100" s="11"/>
      <c r="G100" s="2"/>
      <c r="H100" s="2"/>
      <c r="J100" s="26">
        <f t="shared" si="7"/>
        <v>0</v>
      </c>
      <c r="K100" s="27" t="e">
        <f t="shared" si="6"/>
        <v>#DIV/0!</v>
      </c>
      <c r="L100" s="27"/>
      <c r="M100" s="27"/>
    </row>
    <row r="101" spans="1:13" ht="14.25">
      <c r="A101" s="2" t="s">
        <v>22</v>
      </c>
      <c r="B101" s="11"/>
      <c r="C101" s="2"/>
      <c r="D101" s="13">
        <f>SUM(D97:D99)</f>
        <v>1309292.82653</v>
      </c>
      <c r="F101" s="11"/>
      <c r="G101" s="2"/>
      <c r="H101" s="13">
        <f>SUM(H97:H99)</f>
        <v>1375094.156315649</v>
      </c>
      <c r="J101" s="26">
        <f t="shared" si="7"/>
        <v>65801.32978564897</v>
      </c>
      <c r="K101" s="27">
        <f t="shared" si="6"/>
        <v>0.050257152909056475</v>
      </c>
      <c r="L101" s="27">
        <f>L99+L97</f>
        <v>1</v>
      </c>
      <c r="M101" s="27">
        <f>M99+M97</f>
        <v>1</v>
      </c>
    </row>
    <row r="102" spans="1:13" ht="15">
      <c r="A102" s="29"/>
      <c r="B102" s="11"/>
      <c r="C102" s="14"/>
      <c r="D102" s="2"/>
      <c r="F102" s="11"/>
      <c r="G102" s="14"/>
      <c r="H102" s="2"/>
      <c r="J102" s="26">
        <f t="shared" si="7"/>
        <v>0</v>
      </c>
      <c r="K102" s="27" t="e">
        <f t="shared" si="6"/>
        <v>#DIV/0!</v>
      </c>
      <c r="L102" s="27"/>
      <c r="M102" s="27"/>
    </row>
    <row r="103" spans="1:13" ht="14.25">
      <c r="A103" s="2" t="s">
        <v>29</v>
      </c>
      <c r="B103" s="11"/>
      <c r="C103" s="14"/>
      <c r="D103" s="41">
        <v>136218</v>
      </c>
      <c r="F103" s="11"/>
      <c r="G103" s="14"/>
      <c r="H103" s="11">
        <f>D103</f>
        <v>136218</v>
      </c>
      <c r="J103" s="26">
        <f t="shared" si="7"/>
        <v>0</v>
      </c>
      <c r="K103" s="27">
        <f t="shared" si="6"/>
        <v>0</v>
      </c>
      <c r="L103" s="27"/>
      <c r="M103" s="27"/>
    </row>
    <row r="104" spans="1:13" ht="14.25">
      <c r="A104" s="2" t="s">
        <v>25</v>
      </c>
      <c r="B104" s="11"/>
      <c r="C104" s="14"/>
      <c r="D104" s="55">
        <v>91784</v>
      </c>
      <c r="F104" s="11"/>
      <c r="G104" s="14"/>
      <c r="H104" s="15">
        <f>D104</f>
        <v>91784</v>
      </c>
      <c r="J104" s="26">
        <f t="shared" si="7"/>
        <v>0</v>
      </c>
      <c r="K104" s="27">
        <f t="shared" si="6"/>
        <v>0</v>
      </c>
      <c r="L104" s="27"/>
      <c r="M104" s="27"/>
    </row>
    <row r="105" spans="1:8" ht="14.25">
      <c r="A105" s="2"/>
      <c r="B105" s="11"/>
      <c r="C105" s="2"/>
      <c r="D105" s="2"/>
      <c r="F105" s="11"/>
      <c r="G105" s="2"/>
      <c r="H105" s="2"/>
    </row>
    <row r="106" spans="1:13" ht="15" thickBot="1">
      <c r="A106" s="2" t="s">
        <v>24</v>
      </c>
      <c r="B106" s="11"/>
      <c r="C106" s="2"/>
      <c r="D106" s="16">
        <f>SUM(D101:D104)</f>
        <v>1537294.82653</v>
      </c>
      <c r="F106" s="11"/>
      <c r="G106" s="2"/>
      <c r="H106" s="16">
        <f>SUM(H101:H104)</f>
        <v>1603096.156315649</v>
      </c>
      <c r="J106" s="26">
        <f>H106-D106</f>
        <v>65801.32978564897</v>
      </c>
      <c r="K106" s="27">
        <f>J106/D106</f>
        <v>0.0428033248080178</v>
      </c>
      <c r="L106" s="27"/>
      <c r="M106" s="27"/>
    </row>
    <row r="107" spans="1:4" ht="15" thickTop="1">
      <c r="A107" s="2"/>
      <c r="B107" s="2"/>
      <c r="C107" s="2"/>
      <c r="D107" s="2"/>
    </row>
    <row r="108" spans="1:13" ht="14.25">
      <c r="A108" s="2" t="s">
        <v>15</v>
      </c>
      <c r="B108" s="11"/>
      <c r="C108" s="11"/>
      <c r="D108" s="31">
        <f>D106/B97</f>
        <v>107.623552683422</v>
      </c>
      <c r="E108" s="45"/>
      <c r="F108" s="45"/>
      <c r="G108" s="45"/>
      <c r="H108" s="31">
        <f>H106/F97</f>
        <v>112.23019856592333</v>
      </c>
      <c r="J108" s="46">
        <f>H108-D108</f>
        <v>4.606645882501326</v>
      </c>
      <c r="K108" s="27">
        <f>J108/D108</f>
        <v>0.04280332480801778</v>
      </c>
      <c r="L108" s="27"/>
      <c r="M108" s="27"/>
    </row>
    <row r="109" spans="1:16" ht="14.25">
      <c r="A109" s="38"/>
      <c r="B109" s="39"/>
      <c r="C109" s="78"/>
      <c r="D109" s="79"/>
      <c r="E109" s="37"/>
      <c r="F109" s="39"/>
      <c r="G109" s="78"/>
      <c r="H109" s="79"/>
      <c r="I109" s="37"/>
      <c r="J109" s="37"/>
      <c r="K109" s="37"/>
      <c r="L109" s="37"/>
      <c r="M109" s="37"/>
      <c r="N109" s="37"/>
      <c r="O109" s="37"/>
      <c r="P109" s="37"/>
    </row>
    <row r="110" spans="1:16" ht="14.25">
      <c r="A110" s="38"/>
      <c r="B110" s="39"/>
      <c r="C110" s="78"/>
      <c r="D110" s="79"/>
      <c r="E110" s="37"/>
      <c r="F110" s="39"/>
      <c r="G110" s="78"/>
      <c r="H110" s="79"/>
      <c r="I110" s="37"/>
      <c r="J110" s="80"/>
      <c r="K110" s="81"/>
      <c r="L110" s="81"/>
      <c r="M110" s="81"/>
      <c r="N110" s="37"/>
      <c r="O110" s="37"/>
      <c r="P110" s="37"/>
    </row>
    <row r="111" spans="1:16" ht="14.25">
      <c r="A111" s="38"/>
      <c r="B111" s="39"/>
      <c r="C111" s="78"/>
      <c r="D111" s="82"/>
      <c r="E111" s="37"/>
      <c r="F111" s="39"/>
      <c r="G111" s="78"/>
      <c r="H111" s="79"/>
      <c r="I111" s="37"/>
      <c r="J111" s="80"/>
      <c r="K111" s="81"/>
      <c r="L111" s="81"/>
      <c r="M111" s="81"/>
      <c r="N111" s="37"/>
      <c r="O111" s="37"/>
      <c r="P111" s="37"/>
    </row>
    <row r="112" spans="1:16" ht="14.25">
      <c r="A112" s="38"/>
      <c r="B112" s="39"/>
      <c r="C112" s="38"/>
      <c r="D112" s="79"/>
      <c r="E112" s="37"/>
      <c r="F112" s="39"/>
      <c r="G112" s="38"/>
      <c r="H112" s="79"/>
      <c r="I112" s="37"/>
      <c r="J112" s="37"/>
      <c r="K112" s="37"/>
      <c r="L112" s="37"/>
      <c r="M112" s="37"/>
      <c r="N112" s="37"/>
      <c r="O112" s="37"/>
      <c r="P112" s="37"/>
    </row>
    <row r="113" spans="1:16" ht="14.25">
      <c r="A113" s="38"/>
      <c r="B113" s="39"/>
      <c r="C113" s="38"/>
      <c r="D113" s="79"/>
      <c r="E113" s="37"/>
      <c r="F113" s="39"/>
      <c r="G113" s="38"/>
      <c r="H113" s="79"/>
      <c r="I113" s="37"/>
      <c r="J113" s="80"/>
      <c r="K113" s="81"/>
      <c r="L113" s="81"/>
      <c r="M113" s="81"/>
      <c r="N113" s="37"/>
      <c r="O113" s="37"/>
      <c r="P113" s="37"/>
    </row>
    <row r="114" spans="1:16" ht="14.25">
      <c r="A114" s="38"/>
      <c r="B114" s="38"/>
      <c r="C114" s="38"/>
      <c r="D114" s="79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</row>
    <row r="115" spans="1:16" ht="14.25">
      <c r="A115" s="38"/>
      <c r="B115" s="39"/>
      <c r="C115" s="39"/>
      <c r="D115" s="83"/>
      <c r="E115" s="37"/>
      <c r="F115" s="37"/>
      <c r="G115" s="37"/>
      <c r="H115" s="83"/>
      <c r="I115" s="37"/>
      <c r="J115" s="84"/>
      <c r="K115" s="81"/>
      <c r="L115" s="81"/>
      <c r="M115" s="81"/>
      <c r="N115" s="37"/>
      <c r="O115" s="37"/>
      <c r="P115" s="37"/>
    </row>
    <row r="116" spans="1:13" ht="14.25">
      <c r="A116" s="2"/>
      <c r="B116" s="11"/>
      <c r="C116" s="11"/>
      <c r="D116" s="31"/>
      <c r="H116" s="31"/>
      <c r="J116" s="32"/>
      <c r="K116" s="27"/>
      <c r="L116" s="27"/>
      <c r="M116" s="27"/>
    </row>
    <row r="117" spans="1:13" ht="15">
      <c r="A117" s="109" t="str">
        <f>A2</f>
        <v>Grayson RECC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90"/>
      <c r="M117" s="90"/>
    </row>
    <row r="118" spans="1:13" ht="14.25">
      <c r="A118" s="104" t="str">
        <f>A3</f>
        <v>Billing Analysis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89"/>
      <c r="M118" s="89"/>
    </row>
    <row r="119" spans="1:13" ht="14.25">
      <c r="A119" s="104" t="str">
        <f>A4</f>
        <v>for the 12 months ended September 30, 2006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89"/>
      <c r="M119" s="89"/>
    </row>
    <row r="120" spans="1:4" ht="14.25">
      <c r="A120" s="1"/>
      <c r="B120" s="1"/>
      <c r="C120" s="1"/>
      <c r="D120" s="1"/>
    </row>
    <row r="121" spans="1:13" ht="14.25">
      <c r="A121" s="104" t="s">
        <v>55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89"/>
      <c r="M121" s="89"/>
    </row>
    <row r="122" spans="1:13" ht="14.25">
      <c r="A122" s="104" t="s">
        <v>56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89"/>
      <c r="M122" s="89"/>
    </row>
    <row r="123" spans="1:13" ht="14.25">
      <c r="A123" s="104" t="s">
        <v>8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89"/>
      <c r="M123" s="89"/>
    </row>
    <row r="125" spans="2:13" ht="14.25">
      <c r="B125" s="105" t="s">
        <v>0</v>
      </c>
      <c r="C125" s="106"/>
      <c r="D125" s="107"/>
      <c r="F125" s="105" t="s">
        <v>1</v>
      </c>
      <c r="G125" s="106"/>
      <c r="H125" s="107"/>
      <c r="J125" s="17" t="s">
        <v>2</v>
      </c>
      <c r="K125" s="18" t="s">
        <v>3</v>
      </c>
      <c r="L125" s="99"/>
      <c r="M125" s="99"/>
    </row>
    <row r="126" spans="1:8" ht="14.25">
      <c r="A126" s="2"/>
      <c r="B126" s="3"/>
      <c r="C126" s="4"/>
      <c r="D126" s="5"/>
      <c r="F126" s="3"/>
      <c r="G126" s="4"/>
      <c r="H126" s="5"/>
    </row>
    <row r="127" spans="1:8" ht="14.25">
      <c r="A127" s="2"/>
      <c r="B127" s="6" t="s">
        <v>4</v>
      </c>
      <c r="C127" s="7" t="s">
        <v>5</v>
      </c>
      <c r="D127" s="7" t="s">
        <v>6</v>
      </c>
      <c r="F127" s="6" t="s">
        <v>4</v>
      </c>
      <c r="G127" s="7"/>
      <c r="H127" s="7" t="s">
        <v>6</v>
      </c>
    </row>
    <row r="128" spans="1:8" ht="14.25">
      <c r="A128" s="8"/>
      <c r="B128" s="9" t="s">
        <v>7</v>
      </c>
      <c r="C128" s="10" t="s">
        <v>8</v>
      </c>
      <c r="D128" s="7" t="s">
        <v>9</v>
      </c>
      <c r="F128" s="9" t="s">
        <v>7</v>
      </c>
      <c r="G128" s="10" t="s">
        <v>8</v>
      </c>
      <c r="H128" s="7" t="s">
        <v>9</v>
      </c>
    </row>
    <row r="130" spans="1:8" ht="14.25">
      <c r="A130" s="2"/>
      <c r="B130" s="11"/>
      <c r="C130" s="2"/>
      <c r="D130" s="2"/>
      <c r="F130" s="11"/>
      <c r="G130" s="2"/>
      <c r="H130" s="2"/>
    </row>
    <row r="131" spans="1:17" ht="14.25">
      <c r="A131" s="2" t="s">
        <v>17</v>
      </c>
      <c r="B131" s="11">
        <v>12</v>
      </c>
      <c r="C131" s="12">
        <v>17.6</v>
      </c>
      <c r="D131" s="13">
        <f>B131*C131</f>
        <v>211.20000000000002</v>
      </c>
      <c r="F131" s="11">
        <f>B131</f>
        <v>12</v>
      </c>
      <c r="G131" s="12">
        <f>C131</f>
        <v>17.6</v>
      </c>
      <c r="H131" s="13">
        <f>F131*G131</f>
        <v>211.20000000000002</v>
      </c>
      <c r="J131" s="26">
        <f aca="true" t="shared" si="8" ref="J131:J138">H131-D131</f>
        <v>0</v>
      </c>
      <c r="K131" s="27">
        <f aca="true" t="shared" si="9" ref="K131:K138">J131/D131</f>
        <v>0</v>
      </c>
      <c r="L131" s="27">
        <f>+D131/D$142</f>
        <v>0.12245076864527475</v>
      </c>
      <c r="M131" s="27">
        <f>+H131/H$142</f>
        <v>0.11628441234599093</v>
      </c>
      <c r="Q131" s="26">
        <f>+J131</f>
        <v>0</v>
      </c>
    </row>
    <row r="132" spans="1:13" s="61" customFormat="1" ht="14.25">
      <c r="A132" s="57"/>
      <c r="B132" s="58"/>
      <c r="C132" s="59"/>
      <c r="D132" s="60"/>
      <c r="F132" s="58"/>
      <c r="G132" s="59"/>
      <c r="H132" s="60"/>
      <c r="J132" s="26">
        <f t="shared" si="8"/>
        <v>0</v>
      </c>
      <c r="K132" s="27" t="e">
        <f t="shared" si="9"/>
        <v>#DIV/0!</v>
      </c>
      <c r="L132" s="27"/>
      <c r="M132" s="27"/>
    </row>
    <row r="133" spans="1:15" s="61" customFormat="1" ht="14.25">
      <c r="A133" s="57"/>
      <c r="B133" s="58"/>
      <c r="C133" s="59"/>
      <c r="D133" s="60"/>
      <c r="F133" s="58"/>
      <c r="G133" s="34"/>
      <c r="H133" s="60"/>
      <c r="J133" s="26">
        <f t="shared" si="8"/>
        <v>0</v>
      </c>
      <c r="K133" s="27" t="e">
        <f t="shared" si="9"/>
        <v>#DIV/0!</v>
      </c>
      <c r="L133" s="27"/>
      <c r="M133" s="27"/>
      <c r="O133" s="72">
        <f>+J133</f>
        <v>0</v>
      </c>
    </row>
    <row r="134" spans="1:13" ht="14.25">
      <c r="A134" s="2"/>
      <c r="B134" s="11"/>
      <c r="C134" s="12"/>
      <c r="D134" s="13"/>
      <c r="F134" s="11"/>
      <c r="G134" s="12"/>
      <c r="H134" s="13"/>
      <c r="J134" s="26">
        <f t="shared" si="8"/>
        <v>0</v>
      </c>
      <c r="K134" s="27" t="e">
        <f t="shared" si="9"/>
        <v>#DIV/0!</v>
      </c>
      <c r="L134" s="27"/>
      <c r="M134" s="27"/>
    </row>
    <row r="135" spans="1:13" ht="14.25">
      <c r="A135" s="2" t="s">
        <v>10</v>
      </c>
      <c r="B135" s="11"/>
      <c r="C135" s="14"/>
      <c r="D135" s="11"/>
      <c r="F135" s="43"/>
      <c r="G135" s="49"/>
      <c r="H135" s="43"/>
      <c r="J135" s="26">
        <f t="shared" si="8"/>
        <v>0</v>
      </c>
      <c r="K135" s="27" t="e">
        <f t="shared" si="9"/>
        <v>#DIV/0!</v>
      </c>
      <c r="L135" s="27"/>
      <c r="M135" s="27"/>
    </row>
    <row r="136" spans="1:16" ht="14.25">
      <c r="A136" s="2" t="s">
        <v>57</v>
      </c>
      <c r="B136" s="11">
        <v>18280</v>
      </c>
      <c r="C136" s="14">
        <v>0.07057</v>
      </c>
      <c r="D136" s="11">
        <f>C136*B136</f>
        <v>1290.0195999999999</v>
      </c>
      <c r="F136" s="11">
        <f>B136</f>
        <v>18280</v>
      </c>
      <c r="G136" s="23">
        <f>+C136+O$257</f>
        <v>0.07445207771123276</v>
      </c>
      <c r="H136" s="11">
        <f>F136*G136</f>
        <v>1360.9839805613349</v>
      </c>
      <c r="J136" s="26">
        <f t="shared" si="8"/>
        <v>70.96438056133502</v>
      </c>
      <c r="K136" s="27">
        <f t="shared" si="9"/>
        <v>0.055010311906373385</v>
      </c>
      <c r="L136" s="27">
        <f>+D136/D$142</f>
        <v>0.747935092743702</v>
      </c>
      <c r="M136" s="27">
        <f>+H136/H$142</f>
        <v>0.7493429090524732</v>
      </c>
      <c r="P136" s="26">
        <f>+J136</f>
        <v>70.96438056133502</v>
      </c>
    </row>
    <row r="137" spans="1:16" ht="14.25">
      <c r="A137" s="2" t="s">
        <v>58</v>
      </c>
      <c r="B137" s="11">
        <v>5280</v>
      </c>
      <c r="C137" s="14">
        <v>0.04234</v>
      </c>
      <c r="D137" s="11">
        <f>C137*B137</f>
        <v>223.5552</v>
      </c>
      <c r="F137" s="11">
        <f>B137</f>
        <v>5280</v>
      </c>
      <c r="G137" s="23">
        <f>+C137+O$257</f>
        <v>0.046222077711232774</v>
      </c>
      <c r="H137" s="11">
        <f>F137*G137</f>
        <v>244.05257031530905</v>
      </c>
      <c r="J137" s="26">
        <f t="shared" si="8"/>
        <v>20.49737031530904</v>
      </c>
      <c r="K137" s="27">
        <f t="shared" si="9"/>
        <v>0.09168818401588977</v>
      </c>
      <c r="L137" s="27">
        <f>+D137/D$142</f>
        <v>0.12961413861102333</v>
      </c>
      <c r="M137" s="27">
        <f>+H137/H$142</f>
        <v>0.1343726786015357</v>
      </c>
      <c r="P137" s="26">
        <f>+J137</f>
        <v>20.49737031530904</v>
      </c>
    </row>
    <row r="138" spans="1:16" ht="14.25">
      <c r="A138" s="2"/>
      <c r="B138" s="11"/>
      <c r="C138" s="14"/>
      <c r="D138" s="11"/>
      <c r="F138" s="11"/>
      <c r="G138" s="23"/>
      <c r="H138" s="11"/>
      <c r="J138" s="26">
        <f t="shared" si="8"/>
        <v>0</v>
      </c>
      <c r="K138" s="27" t="e">
        <f t="shared" si="9"/>
        <v>#DIV/0!</v>
      </c>
      <c r="L138" s="27"/>
      <c r="M138" s="27"/>
      <c r="P138" s="73">
        <f>+J138</f>
        <v>0</v>
      </c>
    </row>
    <row r="139" spans="1:8" ht="14.25">
      <c r="A139" s="2"/>
      <c r="B139" s="11"/>
      <c r="C139" s="14"/>
      <c r="D139" s="11"/>
      <c r="F139" s="11"/>
      <c r="G139" s="49"/>
      <c r="H139" s="11"/>
    </row>
    <row r="140" spans="1:13" ht="14.25">
      <c r="A140" s="2"/>
      <c r="B140" s="11"/>
      <c r="C140" s="2"/>
      <c r="D140" s="15"/>
      <c r="F140" s="11"/>
      <c r="G140" s="2"/>
      <c r="H140" s="15"/>
      <c r="L140" s="74"/>
      <c r="M140" s="74"/>
    </row>
    <row r="142" spans="1:13" ht="14.25">
      <c r="A142" s="2" t="s">
        <v>11</v>
      </c>
      <c r="B142" s="11"/>
      <c r="C142" s="2"/>
      <c r="D142" s="11">
        <f>SUM(D131:D139)</f>
        <v>1724.7748</v>
      </c>
      <c r="F142" s="11"/>
      <c r="G142" s="2"/>
      <c r="H142" s="11">
        <f>SUM(H130:H138)</f>
        <v>1816.236550876644</v>
      </c>
      <c r="J142" s="26">
        <f>H142-D142</f>
        <v>91.46175087664415</v>
      </c>
      <c r="K142" s="27">
        <f>J142/D142</f>
        <v>0.05302822772958194</v>
      </c>
      <c r="L142" s="27">
        <f>L137+L136+L131</f>
        <v>1</v>
      </c>
      <c r="M142" s="27">
        <f>M137+M136+M131</f>
        <v>0.9999999999999999</v>
      </c>
    </row>
    <row r="143" spans="1:8" ht="14.25">
      <c r="A143" s="2"/>
      <c r="B143" s="11"/>
      <c r="C143" s="14"/>
      <c r="D143" s="2"/>
      <c r="F143" s="11"/>
      <c r="G143" s="14"/>
      <c r="H143" s="2"/>
    </row>
    <row r="144" spans="1:13" ht="14.25">
      <c r="A144" s="2" t="s">
        <v>12</v>
      </c>
      <c r="B144" s="11"/>
      <c r="C144" s="14"/>
      <c r="D144" s="11"/>
      <c r="F144" s="11"/>
      <c r="G144" s="14"/>
      <c r="H144" s="11">
        <f>D144</f>
        <v>0</v>
      </c>
      <c r="J144" s="26">
        <f>H144-D144</f>
        <v>0</v>
      </c>
      <c r="K144" s="27" t="e">
        <f>J144/D144</f>
        <v>#DIV/0!</v>
      </c>
      <c r="L144" s="27"/>
      <c r="M144" s="27"/>
    </row>
    <row r="145" spans="1:13" ht="14.25">
      <c r="A145" s="2" t="s">
        <v>13</v>
      </c>
      <c r="B145" s="11"/>
      <c r="C145" s="14"/>
      <c r="D145" s="44"/>
      <c r="F145" s="11"/>
      <c r="G145" s="14"/>
      <c r="H145" s="15">
        <f>D145</f>
        <v>0</v>
      </c>
      <c r="J145" s="26">
        <f>H145-D145</f>
        <v>0</v>
      </c>
      <c r="K145" s="27" t="e">
        <f>J145/D145</f>
        <v>#DIV/0!</v>
      </c>
      <c r="L145" s="27"/>
      <c r="M145" s="27"/>
    </row>
    <row r="146" spans="1:8" ht="14.25">
      <c r="A146" s="2"/>
      <c r="B146" s="11"/>
      <c r="C146" s="2"/>
      <c r="D146" s="2"/>
      <c r="F146" s="11"/>
      <c r="G146" s="2"/>
      <c r="H146" s="2"/>
    </row>
    <row r="147" spans="1:13" ht="15" thickBot="1">
      <c r="A147" s="2" t="s">
        <v>14</v>
      </c>
      <c r="B147" s="11"/>
      <c r="C147" s="2"/>
      <c r="D147" s="16">
        <f>SUM(D142:D145)</f>
        <v>1724.7748</v>
      </c>
      <c r="F147" s="11"/>
      <c r="G147" s="2"/>
      <c r="H147" s="16">
        <f>SUM(H142:H145)</f>
        <v>1816.236550876644</v>
      </c>
      <c r="J147" s="26">
        <f>H147-D147</f>
        <v>91.46175087664415</v>
      </c>
      <c r="K147" s="27">
        <f>J147/D147</f>
        <v>0.05302822772958194</v>
      </c>
      <c r="L147" s="27"/>
      <c r="M147" s="27"/>
    </row>
    <row r="148" spans="1:4" ht="15" thickTop="1">
      <c r="A148" s="2"/>
      <c r="B148" s="2"/>
      <c r="C148" s="2"/>
      <c r="D148" s="2"/>
    </row>
    <row r="149" spans="1:13" ht="14.25">
      <c r="A149" s="2" t="s">
        <v>15</v>
      </c>
      <c r="B149" s="11"/>
      <c r="C149" s="11"/>
      <c r="D149" s="31">
        <f>D147/B131</f>
        <v>143.73123333333334</v>
      </c>
      <c r="E149" s="45"/>
      <c r="F149" s="45"/>
      <c r="G149" s="45"/>
      <c r="H149" s="31">
        <f>H147/F131</f>
        <v>151.353045906387</v>
      </c>
      <c r="I149" s="45"/>
      <c r="J149" s="45">
        <f>H149-D149</f>
        <v>7.62181257305366</v>
      </c>
      <c r="K149" s="27">
        <f>J149/D149</f>
        <v>0.05302822772958181</v>
      </c>
      <c r="L149" s="27"/>
      <c r="M149" s="27"/>
    </row>
    <row r="150" spans="1:13" ht="14.25">
      <c r="A150" s="2"/>
      <c r="B150" s="11"/>
      <c r="C150" s="11"/>
      <c r="D150" s="30"/>
      <c r="H150" s="33"/>
      <c r="K150" s="27"/>
      <c r="L150" s="27"/>
      <c r="M150" s="27"/>
    </row>
    <row r="151" spans="1:13" ht="12.75">
      <c r="A151" s="108" t="str">
        <f>A117</f>
        <v>Grayson RECC</v>
      </c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70"/>
      <c r="M151" s="70"/>
    </row>
    <row r="152" spans="1:13" ht="14.25">
      <c r="A152" s="108" t="str">
        <f>A118</f>
        <v>Billing Analysis</v>
      </c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35" t="s">
        <v>72</v>
      </c>
      <c r="M152" s="70"/>
    </row>
    <row r="153" spans="1:13" ht="14.25">
      <c r="A153" s="108" t="str">
        <f>A119</f>
        <v>for the 12 months ended September 30, 2006</v>
      </c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35" t="s">
        <v>73</v>
      </c>
      <c r="M153" s="70"/>
    </row>
    <row r="154" ht="12.75">
      <c r="L154" s="103" t="s">
        <v>75</v>
      </c>
    </row>
    <row r="155" spans="1:13" ht="14.25">
      <c r="A155" s="104" t="s">
        <v>59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89"/>
      <c r="M155" s="89"/>
    </row>
    <row r="156" spans="1:13" ht="14.25">
      <c r="A156" s="104" t="s">
        <v>60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89"/>
      <c r="M156" s="89"/>
    </row>
    <row r="157" spans="1:13" ht="14.2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89"/>
      <c r="M157" s="89"/>
    </row>
    <row r="158" spans="1:4" ht="14.25">
      <c r="A158" s="1"/>
      <c r="B158" s="1"/>
      <c r="C158" s="1"/>
      <c r="D158" s="1"/>
    </row>
    <row r="159" spans="2:13" ht="14.25">
      <c r="B159" s="105" t="s">
        <v>0</v>
      </c>
      <c r="C159" s="106"/>
      <c r="D159" s="107"/>
      <c r="F159" s="105" t="s">
        <v>1</v>
      </c>
      <c r="G159" s="106"/>
      <c r="H159" s="107"/>
      <c r="J159" s="17" t="s">
        <v>2</v>
      </c>
      <c r="K159" s="18" t="s">
        <v>3</v>
      </c>
      <c r="L159" s="99"/>
      <c r="M159" s="99"/>
    </row>
    <row r="160" spans="1:8" ht="14.25">
      <c r="A160" s="2"/>
      <c r="B160" s="3"/>
      <c r="C160" s="4"/>
      <c r="D160" s="5"/>
      <c r="F160" s="3"/>
      <c r="G160" s="4"/>
      <c r="H160" s="5"/>
    </row>
    <row r="161" spans="1:8" ht="14.25">
      <c r="A161" s="2"/>
      <c r="B161" s="6" t="s">
        <v>4</v>
      </c>
      <c r="C161" s="7" t="s">
        <v>5</v>
      </c>
      <c r="D161" s="7" t="s">
        <v>6</v>
      </c>
      <c r="F161" s="6" t="s">
        <v>4</v>
      </c>
      <c r="G161" s="7"/>
      <c r="H161" s="7" t="s">
        <v>6</v>
      </c>
    </row>
    <row r="162" spans="1:8" ht="14.25">
      <c r="A162" s="8"/>
      <c r="B162" s="9" t="s">
        <v>7</v>
      </c>
      <c r="C162" s="10" t="s">
        <v>8</v>
      </c>
      <c r="D162" s="7" t="s">
        <v>9</v>
      </c>
      <c r="F162" s="9" t="s">
        <v>7</v>
      </c>
      <c r="G162" s="10" t="s">
        <v>8</v>
      </c>
      <c r="H162" s="7" t="s">
        <v>9</v>
      </c>
    </row>
    <row r="164" spans="1:8" ht="14.25">
      <c r="A164" s="2"/>
      <c r="B164" s="11"/>
      <c r="C164" s="2"/>
      <c r="D164" s="2"/>
      <c r="F164" s="11"/>
      <c r="G164" s="2"/>
      <c r="H164" s="2"/>
    </row>
    <row r="165" spans="1:17" ht="14.25">
      <c r="A165" s="2" t="s">
        <v>17</v>
      </c>
      <c r="B165" s="11">
        <v>72</v>
      </c>
      <c r="C165" s="12">
        <v>27.28</v>
      </c>
      <c r="D165" s="13">
        <f>B165*C165</f>
        <v>1964.16</v>
      </c>
      <c r="F165" s="11">
        <f>B165</f>
        <v>72</v>
      </c>
      <c r="G165" s="12">
        <f>ROUND(C165*P$3,2)</f>
        <v>27.28</v>
      </c>
      <c r="H165" s="13">
        <f>G165*F165</f>
        <v>1964.16</v>
      </c>
      <c r="J165" s="26">
        <f aca="true" t="shared" si="10" ref="J165:J170">H165-D165</f>
        <v>0</v>
      </c>
      <c r="K165" s="27">
        <f aca="true" t="shared" si="11" ref="K165:K170">J165/D165</f>
        <v>0</v>
      </c>
      <c r="L165" s="27">
        <f>+D165/D$175</f>
        <v>0.007549960321809617</v>
      </c>
      <c r="M165" s="27">
        <f>+H165/H$175</f>
        <v>0.007109097734281365</v>
      </c>
      <c r="Q165" s="26">
        <f>+J165</f>
        <v>0</v>
      </c>
    </row>
    <row r="166" spans="1:13" ht="14.25">
      <c r="A166" s="2"/>
      <c r="B166" s="11"/>
      <c r="C166" s="12"/>
      <c r="D166" s="2"/>
      <c r="F166" s="11"/>
      <c r="G166" s="12"/>
      <c r="H166" s="2"/>
      <c r="J166" s="26">
        <f t="shared" si="10"/>
        <v>0</v>
      </c>
      <c r="K166" s="27" t="e">
        <f t="shared" si="11"/>
        <v>#DIV/0!</v>
      </c>
      <c r="L166" s="27"/>
      <c r="M166" s="27"/>
    </row>
    <row r="167" spans="1:15" ht="14.25">
      <c r="A167" s="2" t="s">
        <v>19</v>
      </c>
      <c r="B167" s="11">
        <v>15175</v>
      </c>
      <c r="C167" s="12">
        <v>4.34</v>
      </c>
      <c r="D167" s="12">
        <f>C167*B167</f>
        <v>65859.5</v>
      </c>
      <c r="F167" s="11">
        <f>B167</f>
        <v>15175</v>
      </c>
      <c r="G167" s="34">
        <f>ROUND(+C167*P$2,2)</f>
        <v>4.34</v>
      </c>
      <c r="H167" s="12">
        <f>G167*F167</f>
        <v>65859.5</v>
      </c>
      <c r="J167" s="26">
        <f t="shared" si="10"/>
        <v>0</v>
      </c>
      <c r="K167" s="27">
        <f t="shared" si="11"/>
        <v>0</v>
      </c>
      <c r="L167" s="27">
        <f>+D167/D$175</f>
        <v>0.25315484065158667</v>
      </c>
      <c r="M167" s="27">
        <f>+H167/H$175</f>
        <v>0.23837244533587057</v>
      </c>
      <c r="O167" s="26">
        <f>+J167</f>
        <v>0</v>
      </c>
    </row>
    <row r="168" spans="1:13" ht="14.25">
      <c r="A168" s="2"/>
      <c r="B168" s="11"/>
      <c r="C168" s="12"/>
      <c r="D168" s="41"/>
      <c r="F168" s="11"/>
      <c r="G168" s="48"/>
      <c r="H168" s="12"/>
      <c r="J168" s="26">
        <f t="shared" si="10"/>
        <v>0</v>
      </c>
      <c r="K168" s="27" t="e">
        <f t="shared" si="11"/>
        <v>#DIV/0!</v>
      </c>
      <c r="L168" s="27"/>
      <c r="M168" s="27"/>
    </row>
    <row r="169" spans="1:13" ht="14.25">
      <c r="A169" s="2" t="s">
        <v>20</v>
      </c>
      <c r="B169" s="11"/>
      <c r="C169" s="14"/>
      <c r="D169" s="11"/>
      <c r="F169" s="11"/>
      <c r="G169" s="49"/>
      <c r="H169" s="11"/>
      <c r="J169" s="26">
        <f t="shared" si="10"/>
        <v>0</v>
      </c>
      <c r="K169" s="27" t="e">
        <f t="shared" si="11"/>
        <v>#DIV/0!</v>
      </c>
      <c r="L169" s="27"/>
      <c r="M169" s="27"/>
    </row>
    <row r="170" spans="1:16" ht="14.25">
      <c r="A170" s="2" t="s">
        <v>61</v>
      </c>
      <c r="B170" s="11">
        <v>4155820</v>
      </c>
      <c r="C170" s="14">
        <v>0.04628</v>
      </c>
      <c r="D170" s="11">
        <f>B170*C170</f>
        <v>192331.34960000002</v>
      </c>
      <c r="F170" s="11">
        <f>B170</f>
        <v>4155820</v>
      </c>
      <c r="G170" s="23">
        <f>+C170+O$257</f>
        <v>0.05016207771123277</v>
      </c>
      <c r="H170" s="41">
        <f>F170*G170</f>
        <v>208464.5657938954</v>
      </c>
      <c r="J170" s="26">
        <f t="shared" si="10"/>
        <v>16133.21619389538</v>
      </c>
      <c r="K170" s="27">
        <f t="shared" si="11"/>
        <v>0.08388240516924744</v>
      </c>
      <c r="L170" s="27">
        <f>+D170/D$175</f>
        <v>0.7392951990266037</v>
      </c>
      <c r="M170" s="27">
        <f>+H170/H$175</f>
        <v>0.754518456929848</v>
      </c>
      <c r="P170" s="26">
        <f>+J170</f>
        <v>16133.21619389538</v>
      </c>
    </row>
    <row r="171" spans="1:16" ht="14.25">
      <c r="A171" s="2"/>
      <c r="B171" s="11"/>
      <c r="C171" s="14"/>
      <c r="D171" s="11"/>
      <c r="F171" s="11"/>
      <c r="G171" s="23"/>
      <c r="H171" s="41"/>
      <c r="J171" s="26"/>
      <c r="K171" s="27"/>
      <c r="L171" s="27"/>
      <c r="M171" s="27"/>
      <c r="P171" s="73"/>
    </row>
    <row r="172" spans="1:16" ht="14.25">
      <c r="A172" s="2"/>
      <c r="B172" s="11"/>
      <c r="C172" s="14"/>
      <c r="D172" s="11"/>
      <c r="F172" s="11"/>
      <c r="G172" s="23"/>
      <c r="H172" s="41"/>
      <c r="J172" s="26"/>
      <c r="K172" s="27"/>
      <c r="L172" s="27"/>
      <c r="M172" s="27"/>
      <c r="P172" s="73"/>
    </row>
    <row r="173" spans="1:8" ht="14.25">
      <c r="A173" s="2"/>
      <c r="B173" s="11"/>
      <c r="C173" s="14"/>
      <c r="D173" s="11"/>
      <c r="F173" s="11"/>
      <c r="G173" s="49"/>
      <c r="H173" s="11"/>
    </row>
    <row r="174" spans="1:8" ht="14.25">
      <c r="A174" s="2"/>
      <c r="B174" s="11"/>
      <c r="C174" s="2"/>
      <c r="D174" s="2"/>
      <c r="F174" s="11"/>
      <c r="G174" s="2"/>
      <c r="H174" s="2"/>
    </row>
    <row r="175" spans="1:13" ht="14.25">
      <c r="A175" s="2" t="s">
        <v>22</v>
      </c>
      <c r="B175" s="11"/>
      <c r="C175" s="2"/>
      <c r="D175" s="47">
        <f>SUM(D165:D173)</f>
        <v>260155.00960000002</v>
      </c>
      <c r="F175" s="11"/>
      <c r="G175" s="2"/>
      <c r="H175" s="47">
        <f>SUM(H165:H173)</f>
        <v>276288.2257938954</v>
      </c>
      <c r="J175" s="26">
        <f>H175-D175</f>
        <v>16133.216193895409</v>
      </c>
      <c r="K175" s="27">
        <f>J175/D175</f>
        <v>0.062013859424429114</v>
      </c>
      <c r="L175" s="100">
        <f>+L170+L167+L165</f>
        <v>1</v>
      </c>
      <c r="M175" s="100">
        <f>+M170+M167+M165</f>
        <v>0.9999999999999999</v>
      </c>
    </row>
    <row r="176" spans="1:8" ht="15">
      <c r="A176" s="29"/>
      <c r="B176" s="11"/>
      <c r="C176" s="14"/>
      <c r="D176" s="2"/>
      <c r="F176" s="11"/>
      <c r="G176" s="14"/>
      <c r="H176" s="2"/>
    </row>
    <row r="177" spans="1:13" ht="14.25">
      <c r="A177" s="2" t="s">
        <v>12</v>
      </c>
      <c r="B177" s="11"/>
      <c r="C177" s="14"/>
      <c r="D177" s="11"/>
      <c r="F177" s="11"/>
      <c r="G177" s="14"/>
      <c r="H177" s="11">
        <f>D177</f>
        <v>0</v>
      </c>
      <c r="J177" s="26">
        <f>H177-D177</f>
        <v>0</v>
      </c>
      <c r="K177" s="27" t="e">
        <f>J177/D177</f>
        <v>#DIV/0!</v>
      </c>
      <c r="L177" s="27"/>
      <c r="M177" s="27"/>
    </row>
    <row r="178" spans="1:13" ht="14.25">
      <c r="A178" s="2" t="s">
        <v>13</v>
      </c>
      <c r="B178" s="11"/>
      <c r="C178" s="14"/>
      <c r="D178" s="44"/>
      <c r="F178" s="11"/>
      <c r="G178" s="14"/>
      <c r="H178" s="15">
        <f>D178</f>
        <v>0</v>
      </c>
      <c r="J178" s="26">
        <f>H178-D178</f>
        <v>0</v>
      </c>
      <c r="K178" s="27" t="e">
        <f>J178/D178</f>
        <v>#DIV/0!</v>
      </c>
      <c r="L178" s="27"/>
      <c r="M178" s="27"/>
    </row>
    <row r="179" spans="1:8" ht="14.25">
      <c r="A179" s="2"/>
      <c r="B179" s="11"/>
      <c r="C179" s="2"/>
      <c r="D179" s="2"/>
      <c r="F179" s="11"/>
      <c r="G179" s="2"/>
      <c r="H179" s="2"/>
    </row>
    <row r="180" spans="1:13" ht="15" thickBot="1">
      <c r="A180" s="2" t="s">
        <v>24</v>
      </c>
      <c r="B180" s="11"/>
      <c r="C180" s="2"/>
      <c r="D180" s="16">
        <f>SUM(D175:D178)</f>
        <v>260155.00960000002</v>
      </c>
      <c r="F180" s="11"/>
      <c r="G180" s="2"/>
      <c r="H180" s="16">
        <f>SUM(H175:H178)</f>
        <v>276288.2257938954</v>
      </c>
      <c r="J180" s="26">
        <f>H180-D180</f>
        <v>16133.216193895409</v>
      </c>
      <c r="K180" s="27">
        <f>J180/D180</f>
        <v>0.062013859424429114</v>
      </c>
      <c r="L180" s="27"/>
      <c r="M180" s="27"/>
    </row>
    <row r="181" spans="1:4" ht="15" thickTop="1">
      <c r="A181" s="2"/>
      <c r="B181" s="2"/>
      <c r="C181" s="2"/>
      <c r="D181" s="2"/>
    </row>
    <row r="182" spans="1:13" ht="14.25">
      <c r="A182" s="2" t="s">
        <v>15</v>
      </c>
      <c r="B182" s="11"/>
      <c r="C182" s="11"/>
      <c r="D182" s="31">
        <f>D180/B165</f>
        <v>3613.2640222222226</v>
      </c>
      <c r="E182" s="45"/>
      <c r="F182" s="45"/>
      <c r="G182" s="45"/>
      <c r="H182" s="31">
        <f>H180/F165</f>
        <v>3837.3364693596586</v>
      </c>
      <c r="J182" s="46">
        <f>H182-D182</f>
        <v>224.07244713743603</v>
      </c>
      <c r="K182" s="27">
        <f>J182/D182</f>
        <v>0.06201385942442906</v>
      </c>
      <c r="L182" s="27"/>
      <c r="M182" s="27"/>
    </row>
    <row r="185" spans="1:13" ht="12.75">
      <c r="A185" s="108" t="str">
        <f>A151</f>
        <v>Grayson RECC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70"/>
      <c r="M185" s="70"/>
    </row>
    <row r="186" spans="1:13" ht="12.75">
      <c r="A186" s="108" t="str">
        <f>A152</f>
        <v>Billing Analysis</v>
      </c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70"/>
      <c r="M186" s="70"/>
    </row>
    <row r="187" spans="1:13" ht="12.75">
      <c r="A187" s="108" t="str">
        <f>A153</f>
        <v>for the 12 months ended September 30, 2006</v>
      </c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70"/>
      <c r="M187" s="70"/>
    </row>
    <row r="189" spans="1:13" ht="14.25">
      <c r="A189" s="104" t="s">
        <v>31</v>
      </c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89"/>
      <c r="M189" s="89"/>
    </row>
    <row r="190" spans="1:13" ht="14.25">
      <c r="A190" s="104" t="s">
        <v>62</v>
      </c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89"/>
      <c r="M190" s="89"/>
    </row>
    <row r="191" spans="1:13" ht="14.25">
      <c r="A191" s="104" t="s">
        <v>54</v>
      </c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89"/>
      <c r="M191" s="89"/>
    </row>
    <row r="192" spans="1:4" ht="14.25">
      <c r="A192" s="1"/>
      <c r="B192" s="1"/>
      <c r="C192" s="1"/>
      <c r="D192" s="1"/>
    </row>
    <row r="193" spans="2:13" ht="14.25">
      <c r="B193" s="105" t="s">
        <v>0</v>
      </c>
      <c r="C193" s="106"/>
      <c r="D193" s="107"/>
      <c r="F193" s="105" t="s">
        <v>1</v>
      </c>
      <c r="G193" s="106"/>
      <c r="H193" s="107"/>
      <c r="J193" s="17" t="s">
        <v>2</v>
      </c>
      <c r="K193" s="18" t="s">
        <v>3</v>
      </c>
      <c r="L193" s="99"/>
      <c r="M193" s="99"/>
    </row>
    <row r="194" spans="1:8" ht="14.25">
      <c r="A194" s="2"/>
      <c r="B194" s="3"/>
      <c r="C194" s="4"/>
      <c r="D194" s="5"/>
      <c r="F194" s="3"/>
      <c r="G194" s="4"/>
      <c r="H194" s="5"/>
    </row>
    <row r="195" spans="1:8" ht="14.25">
      <c r="A195" s="2"/>
      <c r="B195" s="6" t="s">
        <v>4</v>
      </c>
      <c r="C195" s="7" t="s">
        <v>5</v>
      </c>
      <c r="D195" s="7" t="s">
        <v>6</v>
      </c>
      <c r="F195" s="6" t="s">
        <v>4</v>
      </c>
      <c r="G195" s="7"/>
      <c r="H195" s="7" t="s">
        <v>6</v>
      </c>
    </row>
    <row r="196" spans="1:8" ht="14.25">
      <c r="A196" s="8"/>
      <c r="B196" s="9" t="s">
        <v>7</v>
      </c>
      <c r="C196" s="10" t="s">
        <v>8</v>
      </c>
      <c r="D196" s="7" t="s">
        <v>9</v>
      </c>
      <c r="F196" s="9" t="s">
        <v>7</v>
      </c>
      <c r="G196" s="10" t="s">
        <v>8</v>
      </c>
      <c r="H196" s="7" t="s">
        <v>9</v>
      </c>
    </row>
    <row r="198" spans="1:8" ht="14.25">
      <c r="A198" s="2"/>
      <c r="B198" s="11"/>
      <c r="C198" s="2"/>
      <c r="D198" s="2"/>
      <c r="F198" s="11"/>
      <c r="G198" s="2"/>
      <c r="H198" s="2"/>
    </row>
    <row r="199" spans="1:17" ht="14.25">
      <c r="A199" s="2" t="s">
        <v>17</v>
      </c>
      <c r="B199" s="11">
        <v>832</v>
      </c>
      <c r="C199" s="12">
        <v>59.56</v>
      </c>
      <c r="D199" s="13">
        <f>B199*C199</f>
        <v>49553.92</v>
      </c>
      <c r="F199" s="11">
        <f>B199</f>
        <v>832</v>
      </c>
      <c r="G199" s="88">
        <f>ROUND(+C199*P$3,2)</f>
        <v>59.56</v>
      </c>
      <c r="H199" s="13">
        <f>G199*F199</f>
        <v>49553.92</v>
      </c>
      <c r="J199" s="26">
        <f aca="true" t="shared" si="12" ref="J199:J205">H199-D199</f>
        <v>0</v>
      </c>
      <c r="K199" s="27">
        <f aca="true" t="shared" si="13" ref="K199:K205">J199/D199</f>
        <v>0</v>
      </c>
      <c r="L199" s="27">
        <f>+D199/D$207</f>
        <v>0.018179792517477283</v>
      </c>
      <c r="M199" s="27">
        <f>+H199/H$207</f>
        <v>0.01720974131048548</v>
      </c>
      <c r="Q199" s="26">
        <f>+J199</f>
        <v>0</v>
      </c>
    </row>
    <row r="200" spans="1:13" ht="14.25">
      <c r="A200" s="2"/>
      <c r="B200" s="11"/>
      <c r="C200" s="12"/>
      <c r="D200" s="2"/>
      <c r="F200" s="11"/>
      <c r="G200" s="12"/>
      <c r="H200" s="2"/>
      <c r="J200" s="26">
        <f t="shared" si="12"/>
        <v>0</v>
      </c>
      <c r="K200" s="27" t="e">
        <f t="shared" si="13"/>
        <v>#DIV/0!</v>
      </c>
      <c r="L200" s="27"/>
      <c r="M200" s="27"/>
    </row>
    <row r="201" spans="1:13" ht="14.25">
      <c r="A201" s="2" t="s">
        <v>32</v>
      </c>
      <c r="B201" s="11"/>
      <c r="C201" s="12"/>
      <c r="F201" s="11"/>
      <c r="G201" s="12"/>
      <c r="H201" s="2"/>
      <c r="J201" s="26">
        <f t="shared" si="12"/>
        <v>0</v>
      </c>
      <c r="K201" s="27" t="e">
        <f t="shared" si="13"/>
        <v>#DIV/0!</v>
      </c>
      <c r="L201" s="27"/>
      <c r="M201" s="27"/>
    </row>
    <row r="202" spans="1:15" ht="14.25">
      <c r="A202" s="2" t="s">
        <v>33</v>
      </c>
      <c r="B202" s="11">
        <v>119768</v>
      </c>
      <c r="C202" s="12">
        <v>7.26</v>
      </c>
      <c r="D202" s="13">
        <f>B202*C202</f>
        <v>869515.6799999999</v>
      </c>
      <c r="F202" s="11">
        <f>B202</f>
        <v>119768</v>
      </c>
      <c r="G202" s="34">
        <f>+C202*P$2</f>
        <v>7.26</v>
      </c>
      <c r="H202" s="41">
        <f>F202*G202</f>
        <v>869515.6799999999</v>
      </c>
      <c r="J202" s="26">
        <f t="shared" si="12"/>
        <v>0</v>
      </c>
      <c r="K202" s="27">
        <f t="shared" si="13"/>
        <v>0</v>
      </c>
      <c r="L202" s="27">
        <f>+D202/D$207</f>
        <v>0.3189982680097391</v>
      </c>
      <c r="M202" s="27">
        <f>+H202/H$207</f>
        <v>0.30197691561456436</v>
      </c>
      <c r="O202" s="26">
        <f>+J202</f>
        <v>0</v>
      </c>
    </row>
    <row r="203" spans="1:15" ht="14.25">
      <c r="A203" s="2"/>
      <c r="B203" s="11"/>
      <c r="C203" s="12"/>
      <c r="D203" s="2"/>
      <c r="F203" s="11"/>
      <c r="G203" s="12"/>
      <c r="H203" s="41"/>
      <c r="J203" s="26"/>
      <c r="K203" s="27"/>
      <c r="L203" s="27"/>
      <c r="M203" s="27"/>
      <c r="O203" s="26"/>
    </row>
    <row r="204" spans="1:13" ht="14.25">
      <c r="A204" s="2" t="s">
        <v>20</v>
      </c>
      <c r="B204" s="11"/>
      <c r="C204" s="14"/>
      <c r="D204" s="11"/>
      <c r="F204" s="11"/>
      <c r="G204" s="49"/>
      <c r="H204" s="11"/>
      <c r="J204" s="26">
        <f t="shared" si="12"/>
        <v>0</v>
      </c>
      <c r="K204" s="27" t="e">
        <f t="shared" si="13"/>
        <v>#DIV/0!</v>
      </c>
      <c r="L204" s="27"/>
      <c r="M204" s="27"/>
    </row>
    <row r="205" spans="1:16" ht="14.25">
      <c r="A205" s="2" t="s">
        <v>61</v>
      </c>
      <c r="B205" s="11">
        <v>39577211</v>
      </c>
      <c r="C205" s="14">
        <v>0.04565</v>
      </c>
      <c r="D205" s="11">
        <f>B205*C205</f>
        <v>1806699.68215</v>
      </c>
      <c r="F205" s="11">
        <f>B205</f>
        <v>39577211</v>
      </c>
      <c r="G205" s="23">
        <f>+C205+O$257</f>
        <v>0.049532077711232775</v>
      </c>
      <c r="H205" s="41">
        <f>F205*G205</f>
        <v>1960341.4908458565</v>
      </c>
      <c r="J205" s="26">
        <f t="shared" si="12"/>
        <v>153641.80869585648</v>
      </c>
      <c r="K205" s="27">
        <f t="shared" si="13"/>
        <v>0.08504003748593147</v>
      </c>
      <c r="L205" s="27">
        <f>+D205/D$207</f>
        <v>0.6628219394727836</v>
      </c>
      <c r="M205" s="27">
        <f>+H205/H$207</f>
        <v>0.6808133430749501</v>
      </c>
      <c r="P205" s="26">
        <f>+J205</f>
        <v>153641.80869585648</v>
      </c>
    </row>
    <row r="206" spans="1:8" ht="14.25">
      <c r="A206" s="2"/>
      <c r="B206" s="11"/>
      <c r="C206" s="2"/>
      <c r="D206" s="2"/>
      <c r="F206" s="11"/>
      <c r="G206" s="2"/>
      <c r="H206" s="2"/>
    </row>
    <row r="207" spans="1:13" ht="14.25">
      <c r="A207" s="2" t="s">
        <v>22</v>
      </c>
      <c r="B207" s="11"/>
      <c r="C207" s="2"/>
      <c r="D207" s="47">
        <f>SUM(D199:D205)</f>
        <v>2725769.28215</v>
      </c>
      <c r="F207" s="11"/>
      <c r="G207" s="2"/>
      <c r="H207" s="47">
        <f>SUM(H199:H205)</f>
        <v>2879411.0908458563</v>
      </c>
      <c r="J207" s="26">
        <f>H207-D207</f>
        <v>153641.80869585648</v>
      </c>
      <c r="K207" s="27">
        <f>J207/D207</f>
        <v>0.05636640257926332</v>
      </c>
      <c r="L207" s="100">
        <f>L205+L202+L199</f>
        <v>0.9999999999999999</v>
      </c>
      <c r="M207" s="100">
        <f>M205+M202+M199</f>
        <v>1</v>
      </c>
    </row>
    <row r="208" spans="1:8" ht="15">
      <c r="A208" s="29"/>
      <c r="B208" s="11"/>
      <c r="C208" s="14"/>
      <c r="D208" s="2"/>
      <c r="F208" s="11"/>
      <c r="G208" s="14"/>
      <c r="H208" s="2"/>
    </row>
    <row r="209" spans="1:13" ht="14.25">
      <c r="A209" s="2" t="s">
        <v>12</v>
      </c>
      <c r="B209" s="11"/>
      <c r="C209" s="14"/>
      <c r="D209" s="41">
        <v>319786</v>
      </c>
      <c r="F209" s="11"/>
      <c r="G209" s="14"/>
      <c r="H209" s="11">
        <f>D209</f>
        <v>319786</v>
      </c>
      <c r="J209" s="26">
        <f>H209-D209</f>
        <v>0</v>
      </c>
      <c r="K209" s="27">
        <f>J209/D209</f>
        <v>0</v>
      </c>
      <c r="L209" s="27"/>
      <c r="M209" s="27"/>
    </row>
    <row r="210" spans="1:13" ht="14.25">
      <c r="A210" s="2" t="s">
        <v>13</v>
      </c>
      <c r="B210" s="11"/>
      <c r="C210" s="14"/>
      <c r="D210" s="55">
        <v>194566</v>
      </c>
      <c r="F210" s="11"/>
      <c r="G210" s="14"/>
      <c r="H210" s="15">
        <f>D210</f>
        <v>194566</v>
      </c>
      <c r="J210" s="26">
        <f>H210-D210</f>
        <v>0</v>
      </c>
      <c r="K210" s="27">
        <f>J210/D210</f>
        <v>0</v>
      </c>
      <c r="L210" s="27"/>
      <c r="M210" s="27"/>
    </row>
    <row r="211" spans="1:8" ht="14.25">
      <c r="A211" s="2"/>
      <c r="B211" s="11"/>
      <c r="C211" s="2"/>
      <c r="D211" s="2"/>
      <c r="F211" s="11"/>
      <c r="G211" s="2"/>
      <c r="H211" s="2"/>
    </row>
    <row r="212" spans="1:13" ht="15" thickBot="1">
      <c r="A212" s="2" t="s">
        <v>24</v>
      </c>
      <c r="B212" s="11"/>
      <c r="C212" s="2"/>
      <c r="D212" s="16">
        <f>SUM(D207:D210)</f>
        <v>3240121.28215</v>
      </c>
      <c r="F212" s="11"/>
      <c r="G212" s="2"/>
      <c r="H212" s="16">
        <f>SUM(H207:H210)</f>
        <v>3393763.0908458563</v>
      </c>
      <c r="J212" s="26">
        <f>H212-D212</f>
        <v>153641.80869585648</v>
      </c>
      <c r="K212" s="27">
        <f>J212/D212</f>
        <v>0.04741853631908082</v>
      </c>
      <c r="L212" s="27"/>
      <c r="M212" s="27"/>
    </row>
    <row r="213" spans="1:4" ht="15" thickTop="1">
      <c r="A213" s="2"/>
      <c r="B213" s="2"/>
      <c r="C213" s="2"/>
      <c r="D213" s="2"/>
    </row>
    <row r="214" spans="1:13" ht="14.25">
      <c r="A214" s="2" t="s">
        <v>15</v>
      </c>
      <c r="B214" s="11"/>
      <c r="C214" s="11"/>
      <c r="D214" s="31">
        <f>D212/B199</f>
        <v>3894.376541045673</v>
      </c>
      <c r="E214" s="45"/>
      <c r="F214" s="45"/>
      <c r="G214" s="45"/>
      <c r="H214" s="31">
        <f>H212/F199</f>
        <v>4079.0421764974235</v>
      </c>
      <c r="J214" s="46">
        <f>H214-D214</f>
        <v>184.6656354517504</v>
      </c>
      <c r="K214" s="27">
        <f>J214/D214</f>
        <v>0.04741853631908077</v>
      </c>
      <c r="L214" s="27"/>
      <c r="M214" s="27"/>
    </row>
    <row r="217" spans="1:13" ht="12.75">
      <c r="A217" s="108" t="str">
        <f>A185</f>
        <v>Grayson RECC</v>
      </c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70"/>
      <c r="M217" s="70"/>
    </row>
    <row r="218" spans="1:13" ht="14.25">
      <c r="A218" s="108" t="str">
        <f>A186</f>
        <v>Billing Analysis</v>
      </c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35" t="s">
        <v>72</v>
      </c>
      <c r="M218" s="70"/>
    </row>
    <row r="219" spans="1:13" ht="14.25">
      <c r="A219" s="108" t="str">
        <f>A187</f>
        <v>for the 12 months ended September 30, 2006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35" t="s">
        <v>73</v>
      </c>
      <c r="M219" s="70"/>
    </row>
    <row r="220" ht="12.75">
      <c r="L220" s="103" t="s">
        <v>74</v>
      </c>
    </row>
    <row r="221" spans="1:13" ht="14.25">
      <c r="A221" s="104" t="s">
        <v>63</v>
      </c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89"/>
      <c r="M221" s="89"/>
    </row>
    <row r="222" spans="1:13" ht="14.25">
      <c r="A222" s="104" t="s">
        <v>64</v>
      </c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89"/>
      <c r="M222" s="89"/>
    </row>
    <row r="223" spans="1:13" ht="14.25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89"/>
      <c r="M223" s="89"/>
    </row>
    <row r="224" spans="1:4" ht="14.25">
      <c r="A224" s="1"/>
      <c r="B224" s="1"/>
      <c r="C224" s="1"/>
      <c r="D224" s="1"/>
    </row>
    <row r="225" spans="2:13" ht="14.25">
      <c r="B225" s="105" t="s">
        <v>0</v>
      </c>
      <c r="C225" s="106"/>
      <c r="D225" s="107"/>
      <c r="F225" s="105" t="s">
        <v>1</v>
      </c>
      <c r="G225" s="106"/>
      <c r="H225" s="107"/>
      <c r="J225" s="17" t="s">
        <v>2</v>
      </c>
      <c r="K225" s="18" t="s">
        <v>3</v>
      </c>
      <c r="L225" s="99"/>
      <c r="M225" s="99"/>
    </row>
    <row r="226" spans="1:8" ht="14.25">
      <c r="A226" s="2"/>
      <c r="B226" s="3"/>
      <c r="C226" s="4"/>
      <c r="D226" s="5"/>
      <c r="F226" s="3"/>
      <c r="G226" s="4"/>
      <c r="H226" s="5"/>
    </row>
    <row r="227" spans="1:8" ht="14.25">
      <c r="A227" s="2"/>
      <c r="B227" s="6" t="s">
        <v>4</v>
      </c>
      <c r="C227" s="7" t="s">
        <v>5</v>
      </c>
      <c r="D227" s="7" t="s">
        <v>6</v>
      </c>
      <c r="F227" s="6" t="s">
        <v>4</v>
      </c>
      <c r="G227" s="7"/>
      <c r="H227" s="7" t="s">
        <v>6</v>
      </c>
    </row>
    <row r="228" spans="1:8" ht="14.25">
      <c r="A228" s="8"/>
      <c r="B228" s="9" t="s">
        <v>7</v>
      </c>
      <c r="C228" s="10" t="s">
        <v>8</v>
      </c>
      <c r="D228" s="7" t="s">
        <v>9</v>
      </c>
      <c r="F228" s="9" t="s">
        <v>7</v>
      </c>
      <c r="G228" s="10" t="s">
        <v>8</v>
      </c>
      <c r="H228" s="7" t="s">
        <v>9</v>
      </c>
    </row>
    <row r="230" spans="1:8" ht="14.25">
      <c r="A230" s="2"/>
      <c r="B230" s="11"/>
      <c r="C230" s="2"/>
      <c r="D230" s="2"/>
      <c r="F230" s="11"/>
      <c r="G230" s="2"/>
      <c r="H230" s="2"/>
    </row>
    <row r="231" spans="1:17" ht="14.25">
      <c r="A231" s="2" t="s">
        <v>17</v>
      </c>
      <c r="B231" s="11">
        <v>12</v>
      </c>
      <c r="C231" s="12">
        <v>535</v>
      </c>
      <c r="D231" s="13">
        <f>B231*C231</f>
        <v>6420</v>
      </c>
      <c r="F231" s="11">
        <f>B231</f>
        <v>12</v>
      </c>
      <c r="G231" s="71">
        <f>+C231</f>
        <v>535</v>
      </c>
      <c r="H231" s="13">
        <f>G231*F231</f>
        <v>6420</v>
      </c>
      <c r="J231" s="26">
        <f>H231-D231</f>
        <v>0</v>
      </c>
      <c r="K231" s="27">
        <f>J231/D231</f>
        <v>0</v>
      </c>
      <c r="L231" s="27">
        <f>+D231/D$237</f>
        <v>0.008398738486402435</v>
      </c>
      <c r="M231" s="27">
        <f>+H231/H$237</f>
        <v>0.0077882478562146295</v>
      </c>
      <c r="Q231" s="26">
        <f>+J231</f>
        <v>0</v>
      </c>
    </row>
    <row r="232" spans="1:13" ht="14.25">
      <c r="A232" s="2"/>
      <c r="B232" s="11"/>
      <c r="C232" s="12"/>
      <c r="D232" s="2"/>
      <c r="F232" s="11"/>
      <c r="G232" s="12"/>
      <c r="H232" s="2"/>
      <c r="J232" s="26">
        <f>H232-D232</f>
        <v>0</v>
      </c>
      <c r="K232" s="27" t="e">
        <f>J232/D232</f>
        <v>#DIV/0!</v>
      </c>
      <c r="L232" s="27"/>
      <c r="M232" s="27"/>
    </row>
    <row r="233" spans="1:15" ht="14.25">
      <c r="A233" s="2" t="s">
        <v>19</v>
      </c>
      <c r="B233" s="11">
        <v>31536</v>
      </c>
      <c r="C233" s="12">
        <v>5.39</v>
      </c>
      <c r="D233" s="13">
        <f>B233*C233</f>
        <v>169979.03999999998</v>
      </c>
      <c r="F233" s="11">
        <f>B233</f>
        <v>31536</v>
      </c>
      <c r="G233" s="34">
        <f>+C233+1.9</f>
        <v>7.289999999999999</v>
      </c>
      <c r="H233" s="41">
        <f>F233*G233</f>
        <v>229897.43999999997</v>
      </c>
      <c r="J233" s="26">
        <f>H233-D233</f>
        <v>59918.399999999994</v>
      </c>
      <c r="K233" s="27">
        <f>J233/D233</f>
        <v>0.3525046382189239</v>
      </c>
      <c r="L233" s="27">
        <f>+D233/D$237</f>
        <v>0.22236908179590947</v>
      </c>
      <c r="M233" s="27">
        <f>+H233/H$237</f>
        <v>0.2788938075123413</v>
      </c>
      <c r="O233" s="26">
        <f>+J233</f>
        <v>59918.399999999994</v>
      </c>
    </row>
    <row r="234" spans="1:13" ht="14.25">
      <c r="A234" s="2"/>
      <c r="B234" s="11"/>
      <c r="C234" s="12"/>
      <c r="D234" s="2"/>
      <c r="F234" s="11"/>
      <c r="G234" s="12"/>
      <c r="H234" s="2"/>
      <c r="J234" s="26">
        <f>H234-D234</f>
        <v>0</v>
      </c>
      <c r="K234" s="27" t="e">
        <f>J234/D234</f>
        <v>#DIV/0!</v>
      </c>
      <c r="L234" s="27"/>
      <c r="M234" s="27"/>
    </row>
    <row r="235" spans="1:16" ht="14.25">
      <c r="A235" s="2" t="s">
        <v>20</v>
      </c>
      <c r="B235" s="11">
        <v>16410870</v>
      </c>
      <c r="C235" s="14">
        <v>0.03583</v>
      </c>
      <c r="D235" s="11">
        <f>B235*C235</f>
        <v>588001.4721</v>
      </c>
      <c r="F235" s="11">
        <f>B235</f>
        <v>16410870</v>
      </c>
      <c r="G235" s="23">
        <f>+C235</f>
        <v>0.03583</v>
      </c>
      <c r="H235" s="11">
        <f>F235*G235</f>
        <v>588001.4721</v>
      </c>
      <c r="J235" s="26">
        <f>H235-D235</f>
        <v>0</v>
      </c>
      <c r="K235" s="27">
        <f>J235/D235</f>
        <v>0</v>
      </c>
      <c r="L235" s="27">
        <f>+D235/D$237</f>
        <v>0.7692321797176882</v>
      </c>
      <c r="M235" s="27">
        <f>+H235/H$237</f>
        <v>0.7133179446314442</v>
      </c>
      <c r="P235" s="26">
        <f>+J235</f>
        <v>0</v>
      </c>
    </row>
    <row r="236" spans="1:8" ht="14.25">
      <c r="A236" s="2"/>
      <c r="B236" s="11"/>
      <c r="C236" s="2"/>
      <c r="D236" s="2"/>
      <c r="F236" s="11"/>
      <c r="G236" s="2"/>
      <c r="H236" s="2"/>
    </row>
    <row r="237" spans="1:13" ht="14.25">
      <c r="A237" s="2" t="s">
        <v>22</v>
      </c>
      <c r="B237" s="11"/>
      <c r="C237" s="2"/>
      <c r="D237" s="47">
        <f>SUM(D231:D235)</f>
        <v>764400.5120999999</v>
      </c>
      <c r="F237" s="11"/>
      <c r="G237" s="2"/>
      <c r="H237" s="47">
        <f>SUM(H231:H235)</f>
        <v>824318.9121</v>
      </c>
      <c r="J237" s="26">
        <f>H237-D237</f>
        <v>59918.40000000002</v>
      </c>
      <c r="K237" s="27">
        <f>J237/D237</f>
        <v>0.07838613272954141</v>
      </c>
      <c r="L237" s="100">
        <f>L235+L233+L231</f>
        <v>1</v>
      </c>
      <c r="M237" s="100">
        <f>M235+M233+M231</f>
        <v>1</v>
      </c>
    </row>
    <row r="238" spans="1:8" ht="15">
      <c r="A238" s="29"/>
      <c r="B238" s="11"/>
      <c r="C238" s="14"/>
      <c r="D238" s="2"/>
      <c r="F238" s="11"/>
      <c r="G238" s="14"/>
      <c r="H238" s="2"/>
    </row>
    <row r="239" spans="1:13" ht="14.25">
      <c r="A239" s="2" t="s">
        <v>12</v>
      </c>
      <c r="B239" s="11"/>
      <c r="C239" s="14"/>
      <c r="D239" s="11">
        <v>133266</v>
      </c>
      <c r="F239" s="11"/>
      <c r="G239" s="14"/>
      <c r="H239" s="11">
        <f>D239</f>
        <v>133266</v>
      </c>
      <c r="J239" s="26">
        <f>H239-D239</f>
        <v>0</v>
      </c>
      <c r="K239" s="27">
        <f>J239/D239</f>
        <v>0</v>
      </c>
      <c r="L239" s="27"/>
      <c r="M239" s="27"/>
    </row>
    <row r="240" spans="1:13" ht="14.25">
      <c r="A240" s="2" t="s">
        <v>13</v>
      </c>
      <c r="B240" s="11"/>
      <c r="C240" s="14"/>
      <c r="D240" s="44">
        <v>56962</v>
      </c>
      <c r="F240" s="11"/>
      <c r="G240" s="14"/>
      <c r="H240" s="15">
        <f>D240</f>
        <v>56962</v>
      </c>
      <c r="J240" s="26">
        <f>H240-D240</f>
        <v>0</v>
      </c>
      <c r="K240" s="27">
        <f>J240/D240</f>
        <v>0</v>
      </c>
      <c r="L240" s="27"/>
      <c r="M240" s="27"/>
    </row>
    <row r="241" spans="1:8" ht="14.25">
      <c r="A241" s="2"/>
      <c r="B241" s="11"/>
      <c r="C241" s="2"/>
      <c r="D241" s="2"/>
      <c r="F241" s="11"/>
      <c r="G241" s="2"/>
      <c r="H241" s="2"/>
    </row>
    <row r="242" spans="1:13" ht="15" thickBot="1">
      <c r="A242" s="2" t="s">
        <v>24</v>
      </c>
      <c r="B242" s="11"/>
      <c r="C242" s="2"/>
      <c r="D242" s="16">
        <f>SUM(D237:D240)</f>
        <v>954628.5120999999</v>
      </c>
      <c r="F242" s="11"/>
      <c r="G242" s="2"/>
      <c r="H242" s="16">
        <f>SUM(H237:H240)</f>
        <v>1014546.9121</v>
      </c>
      <c r="J242" s="26">
        <f>H242-D242</f>
        <v>59918.40000000002</v>
      </c>
      <c r="K242" s="27">
        <f>J242/D242</f>
        <v>0.06276619568819605</v>
      </c>
      <c r="L242" s="27"/>
      <c r="M242" s="27"/>
    </row>
    <row r="243" spans="1:4" ht="15" thickTop="1">
      <c r="A243" s="2"/>
      <c r="B243" s="2"/>
      <c r="C243" s="2"/>
      <c r="D243" s="2"/>
    </row>
    <row r="244" spans="1:17" ht="14.25">
      <c r="A244" s="2" t="s">
        <v>15</v>
      </c>
      <c r="B244" s="11"/>
      <c r="C244" s="11"/>
      <c r="D244" s="56">
        <f>D242/B231</f>
        <v>79552.37600833333</v>
      </c>
      <c r="E244" s="45"/>
      <c r="F244" s="45"/>
      <c r="G244" s="45"/>
      <c r="H244" s="56">
        <f>H242/F231</f>
        <v>84545.57600833333</v>
      </c>
      <c r="J244" s="46">
        <f>H244-D244</f>
        <v>4993.199999999997</v>
      </c>
      <c r="K244" s="27">
        <f>J244/D244</f>
        <v>0.06276619568819598</v>
      </c>
      <c r="L244" s="27"/>
      <c r="M244" s="27"/>
      <c r="O244" s="74"/>
      <c r="P244" s="74"/>
      <c r="Q244" s="74"/>
    </row>
    <row r="245" spans="15:17" ht="12.75">
      <c r="O245" s="50">
        <f>SUM(O12:O244)</f>
        <v>59918.399999999994</v>
      </c>
      <c r="P245" s="50">
        <f>SUM(P12:P244)</f>
        <v>939664.9571173717</v>
      </c>
      <c r="Q245" s="50">
        <f>SUM(Q12:Q244)</f>
        <v>0</v>
      </c>
    </row>
    <row r="247" ht="12.75" hidden="1"/>
    <row r="248" ht="12.75" hidden="1">
      <c r="O248" t="s">
        <v>37</v>
      </c>
    </row>
    <row r="249" ht="12.75" hidden="1">
      <c r="O249" t="s">
        <v>36</v>
      </c>
    </row>
    <row r="250" ht="12.75" hidden="1">
      <c r="O250" s="50">
        <f>+B18+B45+B72+B99+B136+B137+B170+B205+Lighting!D37</f>
        <v>245441403</v>
      </c>
    </row>
    <row r="251" spans="16:17" ht="12.75" hidden="1">
      <c r="P251" s="70" t="s">
        <v>47</v>
      </c>
      <c r="Q251" s="70" t="s">
        <v>48</v>
      </c>
    </row>
    <row r="252" spans="4:17" ht="12.75" hidden="1">
      <c r="D252" s="26">
        <f>+D25+D52+D79+D106+D147+D180+D212+D242+Lighting!F37</f>
        <v>22911369.07137</v>
      </c>
      <c r="H252" s="26">
        <f>+H25+H52+H79+H106+H147+H180+H212+H242+Lighting!K37</f>
        <v>23924110.129167546</v>
      </c>
      <c r="N252" t="s">
        <v>38</v>
      </c>
      <c r="O252" s="76">
        <v>1012741</v>
      </c>
      <c r="P252" s="75">
        <f>SUM(O245:Q245)+Lighting!M37</f>
        <v>1012741.05779755</v>
      </c>
      <c r="Q252" s="75">
        <f>+P252-O252</f>
        <v>0.057797549990937114</v>
      </c>
    </row>
    <row r="253" spans="8:15" ht="12.75" hidden="1">
      <c r="H253" s="26">
        <f>+H252-D252</f>
        <v>1012741.0577975474</v>
      </c>
      <c r="N253" t="s">
        <v>39</v>
      </c>
      <c r="O253" s="75">
        <f>+O245</f>
        <v>59918.399999999994</v>
      </c>
    </row>
    <row r="254" spans="14:15" ht="12.75" hidden="1">
      <c r="N254" t="s">
        <v>40</v>
      </c>
      <c r="O254" s="75">
        <f>+Q245</f>
        <v>0</v>
      </c>
    </row>
    <row r="255" spans="14:15" ht="12.75" hidden="1">
      <c r="N255" t="s">
        <v>41</v>
      </c>
      <c r="O255" s="75">
        <f>+O252-O253-O254</f>
        <v>952822.6</v>
      </c>
    </row>
    <row r="256" ht="12.75" hidden="1"/>
    <row r="257" spans="14:15" ht="12.75" hidden="1">
      <c r="N257" t="s">
        <v>46</v>
      </c>
      <c r="O257">
        <f>+O255/O250</f>
        <v>0.00388207771123277</v>
      </c>
    </row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</sheetData>
  <mergeCells count="64">
    <mergeCell ref="A219:K219"/>
    <mergeCell ref="A223:K223"/>
    <mergeCell ref="B225:D225"/>
    <mergeCell ref="F225:H225"/>
    <mergeCell ref="A218:K218"/>
    <mergeCell ref="A221:K221"/>
    <mergeCell ref="A222:K222"/>
    <mergeCell ref="A31:K31"/>
    <mergeCell ref="A33:K33"/>
    <mergeCell ref="A217:K217"/>
    <mergeCell ref="B91:D91"/>
    <mergeCell ref="F91:H91"/>
    <mergeCell ref="B125:D125"/>
    <mergeCell ref="F125:H125"/>
    <mergeCell ref="A2:K2"/>
    <mergeCell ref="A3:K3"/>
    <mergeCell ref="A4:K4"/>
    <mergeCell ref="A6:K6"/>
    <mergeCell ref="A7:K7"/>
    <mergeCell ref="A8:K8"/>
    <mergeCell ref="A56:K56"/>
    <mergeCell ref="A57:K57"/>
    <mergeCell ref="A34:K34"/>
    <mergeCell ref="A35:K35"/>
    <mergeCell ref="B37:D37"/>
    <mergeCell ref="F37:H37"/>
    <mergeCell ref="A29:K29"/>
    <mergeCell ref="A30:K30"/>
    <mergeCell ref="A117:K117"/>
    <mergeCell ref="A118:K118"/>
    <mergeCell ref="A119:K119"/>
    <mergeCell ref="A121:K121"/>
    <mergeCell ref="A122:K122"/>
    <mergeCell ref="A123:K123"/>
    <mergeCell ref="B10:D10"/>
    <mergeCell ref="F10:H10"/>
    <mergeCell ref="B64:D64"/>
    <mergeCell ref="F64:H64"/>
    <mergeCell ref="A58:K58"/>
    <mergeCell ref="A60:K60"/>
    <mergeCell ref="A61:K61"/>
    <mergeCell ref="A62:K62"/>
    <mergeCell ref="A88:K88"/>
    <mergeCell ref="A89:K89"/>
    <mergeCell ref="A83:K83"/>
    <mergeCell ref="A84:K84"/>
    <mergeCell ref="A85:K85"/>
    <mergeCell ref="A87:K87"/>
    <mergeCell ref="A157:K157"/>
    <mergeCell ref="B159:D159"/>
    <mergeCell ref="F159:H159"/>
    <mergeCell ref="A156:K156"/>
    <mergeCell ref="A152:K152"/>
    <mergeCell ref="A153:K153"/>
    <mergeCell ref="A151:K151"/>
    <mergeCell ref="A155:K155"/>
    <mergeCell ref="A185:K185"/>
    <mergeCell ref="A186:K186"/>
    <mergeCell ref="A187:K187"/>
    <mergeCell ref="A189:K189"/>
    <mergeCell ref="A190:K190"/>
    <mergeCell ref="A191:K191"/>
    <mergeCell ref="B193:D193"/>
    <mergeCell ref="F193:H193"/>
  </mergeCells>
  <printOptions gridLines="1" horizontalCentered="1"/>
  <pageMargins left="0.35" right="0.41" top="0.46" bottom="0.71" header="0.24" footer="0.22"/>
  <pageSetup fitToHeight="0" fitToWidth="1" horizontalDpi="600" verticalDpi="600" orientation="portrait" scale="57" r:id="rId1"/>
  <headerFooter alignWithMargins="0">
    <oddFooter>&amp;C&amp;P of &amp;N&amp;R&amp;A, &amp;F</oddFooter>
  </headerFooter>
  <rowBreaks count="3" manualBreakCount="3">
    <brk id="82" max="12" man="1"/>
    <brk id="150" max="12" man="1"/>
    <brk id="21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9"/>
  <sheetViews>
    <sheetView workbookViewId="0" topLeftCell="G31">
      <selection activeCell="R45" sqref="R45"/>
    </sheetView>
  </sheetViews>
  <sheetFormatPr defaultColWidth="9.140625" defaultRowHeight="12.75"/>
  <cols>
    <col min="1" max="1" width="42.140625" style="0" bestFit="1" customWidth="1"/>
    <col min="2" max="2" width="8.140625" style="0" bestFit="1" customWidth="1"/>
    <col min="3" max="3" width="13.7109375" style="0" bestFit="1" customWidth="1"/>
    <col min="4" max="4" width="13.7109375" style="50" customWidth="1"/>
    <col min="5" max="5" width="8.00390625" style="0" bestFit="1" customWidth="1"/>
    <col min="6" max="6" width="14.00390625" style="0" bestFit="1" customWidth="1"/>
    <col min="7" max="7" width="2.28125" style="0" customWidth="1"/>
    <col min="8" max="8" width="13.7109375" style="0" bestFit="1" customWidth="1"/>
    <col min="9" max="9" width="10.8515625" style="0" bestFit="1" customWidth="1"/>
    <col min="10" max="10" width="6.8515625" style="0" bestFit="1" customWidth="1"/>
    <col min="11" max="11" width="11.140625" style="0" bestFit="1" customWidth="1"/>
    <col min="12" max="12" width="1.7109375" style="0" customWidth="1"/>
    <col min="13" max="13" width="10.28125" style="0" bestFit="1" customWidth="1"/>
    <col min="14" max="14" width="11.421875" style="0" bestFit="1" customWidth="1"/>
    <col min="15" max="15" width="2.28125" style="0" customWidth="1"/>
    <col min="16" max="16" width="14.28125" style="0" customWidth="1"/>
  </cols>
  <sheetData>
    <row r="2" spans="1:16" ht="15">
      <c r="A2" s="109" t="str">
        <f>'Billing Analysis'!A2</f>
        <v>Grayson RECC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P2" s="35"/>
    </row>
    <row r="3" spans="1:16" ht="14.25">
      <c r="A3" s="104" t="str">
        <f>'Billing Analysis'!A3</f>
        <v>Billing Analysis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P3" s="35"/>
    </row>
    <row r="4" spans="1:16" ht="14.25">
      <c r="A4" s="104" t="str">
        <f>'Billing Analysis'!A4</f>
        <v>for the 12 months ended September 30, 2006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P4" s="103"/>
    </row>
    <row r="5" spans="1:6" ht="14.25">
      <c r="A5" s="1"/>
      <c r="B5" s="1"/>
      <c r="C5" s="1"/>
      <c r="D5" s="51"/>
      <c r="E5" s="1"/>
      <c r="F5" s="1"/>
    </row>
    <row r="6" spans="1:14" ht="14.25">
      <c r="A6" s="104" t="s">
        <v>26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4.25">
      <c r="A7" s="104" t="s">
        <v>21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4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6" ht="14.25">
      <c r="A9" s="1"/>
      <c r="B9" s="1"/>
      <c r="C9" s="1"/>
      <c r="D9" s="51"/>
      <c r="E9" s="1"/>
      <c r="F9" s="1"/>
    </row>
    <row r="10" spans="1:17" ht="14.25">
      <c r="A10" s="1"/>
      <c r="B10" s="1"/>
      <c r="C10" s="105" t="s">
        <v>0</v>
      </c>
      <c r="D10" s="106"/>
      <c r="E10" s="106"/>
      <c r="F10" s="107"/>
      <c r="H10" s="105" t="s">
        <v>1</v>
      </c>
      <c r="I10" s="106"/>
      <c r="J10" s="106"/>
      <c r="K10" s="107"/>
      <c r="M10" s="17" t="s">
        <v>2</v>
      </c>
      <c r="N10" s="18" t="s">
        <v>3</v>
      </c>
      <c r="P10" s="70" t="s">
        <v>69</v>
      </c>
      <c r="Q10" s="70" t="s">
        <v>1</v>
      </c>
    </row>
    <row r="11" spans="1:11" ht="14.25">
      <c r="A11" s="2"/>
      <c r="B11" s="2"/>
      <c r="C11" s="3"/>
      <c r="D11" s="52"/>
      <c r="E11" s="4"/>
      <c r="F11" s="5"/>
      <c r="H11" s="3"/>
      <c r="I11" s="4"/>
      <c r="J11" s="4"/>
      <c r="K11" s="5"/>
    </row>
    <row r="12" spans="1:11" ht="14.25">
      <c r="A12" s="2"/>
      <c r="B12" s="2"/>
      <c r="C12" s="6" t="s">
        <v>4</v>
      </c>
      <c r="D12" s="53" t="s">
        <v>27</v>
      </c>
      <c r="E12" s="7" t="s">
        <v>5</v>
      </c>
      <c r="F12" s="7" t="s">
        <v>6</v>
      </c>
      <c r="H12" s="6" t="s">
        <v>4</v>
      </c>
      <c r="I12" s="6" t="s">
        <v>27</v>
      </c>
      <c r="J12" s="7"/>
      <c r="K12" s="7" t="s">
        <v>6</v>
      </c>
    </row>
    <row r="13" spans="1:11" ht="14.25">
      <c r="A13" s="8"/>
      <c r="B13" s="8" t="s">
        <v>28</v>
      </c>
      <c r="C13" s="9" t="s">
        <v>7</v>
      </c>
      <c r="D13" s="54"/>
      <c r="E13" s="10" t="s">
        <v>8</v>
      </c>
      <c r="F13" s="7" t="s">
        <v>9</v>
      </c>
      <c r="H13" s="9" t="s">
        <v>7</v>
      </c>
      <c r="I13" s="10"/>
      <c r="J13" s="10" t="s">
        <v>8</v>
      </c>
      <c r="K13" s="7" t="s">
        <v>9</v>
      </c>
    </row>
    <row r="15" spans="1:17" ht="14.25">
      <c r="A15" s="85" t="s">
        <v>65</v>
      </c>
      <c r="B15">
        <f>+D15/C15</f>
        <v>62.25453172205438</v>
      </c>
      <c r="C15" s="86">
        <v>1324</v>
      </c>
      <c r="D15" s="63">
        <v>82425</v>
      </c>
      <c r="E15" s="87">
        <v>7.26</v>
      </c>
      <c r="F15" s="62">
        <f>C15*E15</f>
        <v>9612.24</v>
      </c>
      <c r="H15" s="11">
        <f>C15</f>
        <v>1324</v>
      </c>
      <c r="I15" s="11">
        <f>D15</f>
        <v>82425</v>
      </c>
      <c r="J15" s="34">
        <f>+D15*'Billing Analysis'!O$257/C15+E15</f>
        <v>7.5016769300214206</v>
      </c>
      <c r="K15" s="11">
        <f>H15*J15</f>
        <v>9932.22025534836</v>
      </c>
      <c r="M15" s="40">
        <f>K15-F15</f>
        <v>319.9802553483605</v>
      </c>
      <c r="N15" s="27">
        <f>M15/F15</f>
        <v>0.03328883333628379</v>
      </c>
      <c r="P15" s="27">
        <f>+F15/F$37</f>
        <v>0.029305318489822325</v>
      </c>
      <c r="Q15" s="27">
        <f>+K15/K$37</f>
        <v>0.02911300353811388</v>
      </c>
    </row>
    <row r="16" spans="1:17" ht="14.25">
      <c r="A16" s="85" t="s">
        <v>66</v>
      </c>
      <c r="B16">
        <f>+D16/C16</f>
        <v>74.47011665090304</v>
      </c>
      <c r="C16" s="86">
        <v>44406</v>
      </c>
      <c r="D16" s="63">
        <v>3306920</v>
      </c>
      <c r="E16" s="87">
        <v>7.17</v>
      </c>
      <c r="F16" s="62">
        <f>C16*E16</f>
        <v>318391.02</v>
      </c>
      <c r="G16" s="37"/>
      <c r="H16" s="11">
        <f>C16</f>
        <v>44406</v>
      </c>
      <c r="I16" s="11">
        <f>D16</f>
        <v>3306920</v>
      </c>
      <c r="J16" s="34">
        <f>+D16*'Billing Analysis'!O$257/C16+E16</f>
        <v>7.459098780003375</v>
      </c>
      <c r="K16" s="11">
        <f>H16*J16</f>
        <v>331228.7404248299</v>
      </c>
      <c r="L16" s="37"/>
      <c r="M16" s="40">
        <f>K16-F16</f>
        <v>12837.720424829866</v>
      </c>
      <c r="N16" s="27">
        <f>M16/F16</f>
        <v>0.04032061087913178</v>
      </c>
      <c r="P16" s="27">
        <f>+F16/F$37</f>
        <v>0.9706946815101777</v>
      </c>
      <c r="Q16" s="27">
        <f>+K16/K$37</f>
        <v>0.9708869964618861</v>
      </c>
    </row>
    <row r="17" spans="1:14" ht="14.25">
      <c r="A17" s="69"/>
      <c r="C17" s="63"/>
      <c r="D17" s="63"/>
      <c r="E17" s="64"/>
      <c r="F17" s="62"/>
      <c r="G17" s="37"/>
      <c r="H17" s="11"/>
      <c r="I17" s="11"/>
      <c r="J17" s="34"/>
      <c r="K17" s="11"/>
      <c r="L17" s="37"/>
      <c r="M17" s="40"/>
      <c r="N17" s="27"/>
    </row>
    <row r="18" spans="3:17" ht="14.25">
      <c r="C18" s="63"/>
      <c r="D18" s="63"/>
      <c r="E18" s="64"/>
      <c r="F18" s="62"/>
      <c r="G18" s="37"/>
      <c r="H18" s="11"/>
      <c r="I18" s="11"/>
      <c r="J18" s="34"/>
      <c r="K18" s="11"/>
      <c r="L18" s="37"/>
      <c r="M18" s="40"/>
      <c r="N18" s="27"/>
      <c r="P18" s="102">
        <f>SUM(P15:P17)</f>
        <v>1</v>
      </c>
      <c r="Q18" s="102">
        <f>SUM(Q15:Q17)</f>
        <v>1</v>
      </c>
    </row>
    <row r="19" spans="3:14" ht="14.25">
      <c r="C19" s="63"/>
      <c r="D19" s="63"/>
      <c r="E19" s="64"/>
      <c r="F19" s="62"/>
      <c r="G19" s="37"/>
      <c r="H19" s="11"/>
      <c r="I19" s="11"/>
      <c r="J19" s="34"/>
      <c r="K19" s="11"/>
      <c r="L19" s="37"/>
      <c r="M19" s="40"/>
      <c r="N19" s="27"/>
    </row>
    <row r="20" spans="3:14" ht="14.25">
      <c r="C20" s="63"/>
      <c r="D20" s="63"/>
      <c r="E20" s="64"/>
      <c r="F20" s="62"/>
      <c r="G20" s="37"/>
      <c r="H20" s="11"/>
      <c r="I20" s="11"/>
      <c r="J20" s="34"/>
      <c r="K20" s="11"/>
      <c r="L20" s="37"/>
      <c r="M20" s="40"/>
      <c r="N20" s="27"/>
    </row>
    <row r="21" spans="3:14" ht="14.25">
      <c r="C21" s="63"/>
      <c r="D21" s="63"/>
      <c r="E21" s="64"/>
      <c r="F21" s="62"/>
      <c r="G21" s="37"/>
      <c r="H21" s="11"/>
      <c r="I21" s="11"/>
      <c r="J21" s="34"/>
      <c r="K21" s="11"/>
      <c r="L21" s="37"/>
      <c r="M21" s="40"/>
      <c r="N21" s="27"/>
    </row>
    <row r="22" spans="3:14" ht="14.25">
      <c r="C22" s="63"/>
      <c r="D22" s="63"/>
      <c r="E22" s="64"/>
      <c r="F22" s="62"/>
      <c r="G22" s="37"/>
      <c r="H22" s="11"/>
      <c r="I22" s="11"/>
      <c r="J22" s="34"/>
      <c r="K22" s="11"/>
      <c r="L22" s="37"/>
      <c r="M22" s="40"/>
      <c r="N22" s="27"/>
    </row>
    <row r="23" spans="3:14" ht="14.25">
      <c r="C23" s="63"/>
      <c r="D23" s="63"/>
      <c r="E23" s="64"/>
      <c r="F23" s="62"/>
      <c r="G23" s="37"/>
      <c r="H23" s="11"/>
      <c r="I23" s="11"/>
      <c r="J23" s="34"/>
      <c r="K23" s="11"/>
      <c r="L23" s="37"/>
      <c r="M23" s="40"/>
      <c r="N23" s="27"/>
    </row>
    <row r="24" spans="1:14" ht="14.25">
      <c r="A24" s="69"/>
      <c r="C24" s="63"/>
      <c r="D24" s="63"/>
      <c r="E24" s="64"/>
      <c r="F24" s="62"/>
      <c r="H24" s="11"/>
      <c r="I24" s="11"/>
      <c r="J24" s="34"/>
      <c r="K24" s="11"/>
      <c r="M24" s="40"/>
      <c r="N24" s="27"/>
    </row>
    <row r="25" spans="1:14" ht="14.25">
      <c r="A25" s="69"/>
      <c r="C25" s="63"/>
      <c r="D25" s="63"/>
      <c r="E25" s="64"/>
      <c r="F25" s="62"/>
      <c r="H25" s="11"/>
      <c r="I25" s="11"/>
      <c r="J25" s="34"/>
      <c r="K25" s="11"/>
      <c r="M25" s="40"/>
      <c r="N25" s="27"/>
    </row>
    <row r="26" spans="1:14" ht="14.25">
      <c r="A26" s="69"/>
      <c r="C26" s="63"/>
      <c r="D26" s="63"/>
      <c r="E26" s="64"/>
      <c r="F26" s="62"/>
      <c r="H26" s="11"/>
      <c r="I26" s="11"/>
      <c r="J26" s="34"/>
      <c r="K26" s="11"/>
      <c r="M26" s="40"/>
      <c r="N26" s="27"/>
    </row>
    <row r="27" spans="1:14" ht="14.25">
      <c r="A27" s="69"/>
      <c r="C27" s="63"/>
      <c r="D27" s="63"/>
      <c r="E27" s="64"/>
      <c r="F27" s="62"/>
      <c r="H27" s="11"/>
      <c r="I27" s="11"/>
      <c r="J27" s="34"/>
      <c r="K27" s="11"/>
      <c r="M27" s="40"/>
      <c r="N27" s="27"/>
    </row>
    <row r="28" spans="1:14" ht="14.25">
      <c r="A28" s="69"/>
      <c r="C28" s="63"/>
      <c r="D28" s="63"/>
      <c r="E28" s="64"/>
      <c r="F28" s="62"/>
      <c r="H28" s="11"/>
      <c r="I28" s="11"/>
      <c r="J28" s="34"/>
      <c r="K28" s="11"/>
      <c r="M28" s="40"/>
      <c r="N28" s="27"/>
    </row>
    <row r="29" spans="1:14" ht="14.25">
      <c r="A29" s="69"/>
      <c r="C29" s="63"/>
      <c r="D29" s="63"/>
      <c r="E29" s="64"/>
      <c r="F29" s="62"/>
      <c r="H29" s="11"/>
      <c r="I29" s="11"/>
      <c r="J29" s="34"/>
      <c r="K29" s="11"/>
      <c r="M29" s="40"/>
      <c r="N29" s="27"/>
    </row>
    <row r="30" spans="1:14" ht="14.25">
      <c r="A30" s="69"/>
      <c r="C30" s="63"/>
      <c r="D30" s="63"/>
      <c r="E30" s="64"/>
      <c r="F30" s="62"/>
      <c r="H30" s="11"/>
      <c r="I30" s="11"/>
      <c r="J30" s="34"/>
      <c r="K30" s="11"/>
      <c r="M30" s="40"/>
      <c r="N30" s="27"/>
    </row>
    <row r="31" spans="1:14" ht="14.25">
      <c r="A31" s="69"/>
      <c r="C31" s="63"/>
      <c r="D31" s="63"/>
      <c r="E31" s="64"/>
      <c r="F31" s="62"/>
      <c r="H31" s="11"/>
      <c r="I31" s="11"/>
      <c r="J31" s="34"/>
      <c r="K31" s="11"/>
      <c r="M31" s="40"/>
      <c r="N31" s="27"/>
    </row>
    <row r="32" spans="1:14" ht="14.25">
      <c r="A32" s="69"/>
      <c r="C32" s="63"/>
      <c r="D32" s="63"/>
      <c r="E32" s="64"/>
      <c r="F32" s="62"/>
      <c r="H32" s="11"/>
      <c r="I32" s="11"/>
      <c r="J32" s="34"/>
      <c r="K32" s="11"/>
      <c r="M32" s="40"/>
      <c r="N32" s="27"/>
    </row>
    <row r="33" spans="1:14" ht="14.25">
      <c r="A33" s="69"/>
      <c r="C33" s="63"/>
      <c r="D33" s="63"/>
      <c r="E33" s="64"/>
      <c r="F33" s="62"/>
      <c r="H33" s="11"/>
      <c r="I33" s="11"/>
      <c r="J33" s="34"/>
      <c r="K33" s="11"/>
      <c r="M33" s="40"/>
      <c r="N33" s="27"/>
    </row>
    <row r="34" spans="1:14" ht="14.25">
      <c r="A34" s="69"/>
      <c r="C34" s="63"/>
      <c r="D34" s="63"/>
      <c r="E34" s="64"/>
      <c r="F34" s="62"/>
      <c r="H34" s="11"/>
      <c r="I34" s="11"/>
      <c r="J34" s="34"/>
      <c r="K34" s="11"/>
      <c r="M34" s="40"/>
      <c r="N34" s="27"/>
    </row>
    <row r="35" spans="1:14" ht="14.25">
      <c r="A35" s="69"/>
      <c r="C35" s="63"/>
      <c r="D35" s="63"/>
      <c r="E35" s="64"/>
      <c r="F35" s="62"/>
      <c r="H35" s="11"/>
      <c r="I35" s="11"/>
      <c r="J35" s="34"/>
      <c r="K35" s="11"/>
      <c r="M35" s="40"/>
      <c r="N35" s="27"/>
    </row>
    <row r="37" spans="3:14" ht="12.75">
      <c r="C37" s="63">
        <f>SUM(C15:C36)</f>
        <v>45730</v>
      </c>
      <c r="D37" s="50">
        <f>SUM(D15:D36)</f>
        <v>3389345</v>
      </c>
      <c r="F37" s="64">
        <f>SUM(F15:F36)</f>
        <v>328003.26</v>
      </c>
      <c r="H37" s="50">
        <f>SUM(H15:H36)</f>
        <v>45730</v>
      </c>
      <c r="I37" s="40">
        <f>SUM(I15:I36)</f>
        <v>3389345</v>
      </c>
      <c r="K37" s="40">
        <f>SUM(K15:K36)</f>
        <v>341160.96068017825</v>
      </c>
      <c r="M37" s="40">
        <f>SUM(M15:M36)</f>
        <v>13157.700680178226</v>
      </c>
      <c r="N37" s="27">
        <f>M37/F37</f>
        <v>0.04011454239868904</v>
      </c>
    </row>
    <row r="39" spans="1:14" ht="14.25">
      <c r="A39" s="35"/>
      <c r="B39" s="35"/>
      <c r="C39" s="42"/>
      <c r="D39" s="42"/>
      <c r="E39" s="65"/>
      <c r="F39" s="66"/>
      <c r="G39" s="66"/>
      <c r="H39" s="66"/>
      <c r="I39" s="66"/>
      <c r="J39" s="67"/>
      <c r="K39" s="66"/>
      <c r="L39" s="66"/>
      <c r="M39" s="67"/>
      <c r="N39" s="68"/>
    </row>
    <row r="40" spans="1:14" ht="14.25">
      <c r="A40" s="35"/>
      <c r="B40" s="38"/>
      <c r="C40" s="42"/>
      <c r="D40" s="42"/>
      <c r="E40" s="65"/>
      <c r="F40" s="66"/>
      <c r="G40" s="66"/>
      <c r="H40" s="66"/>
      <c r="I40" s="66"/>
      <c r="J40" s="67"/>
      <c r="K40" s="66"/>
      <c r="L40" s="66"/>
      <c r="M40" s="67"/>
      <c r="N40" s="68"/>
    </row>
    <row r="41" spans="1:14" ht="14.25">
      <c r="A41" s="35"/>
      <c r="B41" s="38"/>
      <c r="C41" s="42"/>
      <c r="D41" s="42"/>
      <c r="E41" s="65"/>
      <c r="F41" s="66"/>
      <c r="G41" s="66"/>
      <c r="H41" s="66"/>
      <c r="I41" s="66"/>
      <c r="J41" s="67"/>
      <c r="K41" s="66"/>
      <c r="L41" s="66"/>
      <c r="M41" s="67"/>
      <c r="N41" s="68"/>
    </row>
    <row r="42" spans="1:14" ht="14.25">
      <c r="A42" s="35"/>
      <c r="B42" s="38"/>
      <c r="C42" s="42"/>
      <c r="D42" s="42"/>
      <c r="E42" s="65"/>
      <c r="F42" s="66"/>
      <c r="G42" s="66"/>
      <c r="H42" s="66"/>
      <c r="I42" s="66"/>
      <c r="J42" s="67"/>
      <c r="K42" s="66"/>
      <c r="L42" s="66"/>
      <c r="M42" s="67"/>
      <c r="N42" s="68"/>
    </row>
    <row r="43" spans="1:14" ht="14.25">
      <c r="A43" s="35"/>
      <c r="B43" s="38"/>
      <c r="C43" s="42"/>
      <c r="D43" s="42"/>
      <c r="E43" s="65"/>
      <c r="F43" s="66"/>
      <c r="G43" s="66"/>
      <c r="H43" s="66"/>
      <c r="I43" s="66"/>
      <c r="J43" s="67"/>
      <c r="K43" s="66"/>
      <c r="L43" s="66"/>
      <c r="M43" s="67"/>
      <c r="N43" s="68"/>
    </row>
    <row r="44" spans="1:14" ht="14.25">
      <c r="A44" s="35"/>
      <c r="B44" s="38"/>
      <c r="C44" s="42"/>
      <c r="D44" s="42"/>
      <c r="E44" s="65"/>
      <c r="F44" s="66"/>
      <c r="G44" s="66"/>
      <c r="H44" s="66"/>
      <c r="I44" s="66"/>
      <c r="J44" s="67"/>
      <c r="K44" s="66"/>
      <c r="L44" s="66"/>
      <c r="M44" s="67"/>
      <c r="N44" s="68"/>
    </row>
    <row r="45" spans="1:18" ht="73.5" customHeight="1">
      <c r="A45" s="35"/>
      <c r="B45" s="38"/>
      <c r="C45" s="42"/>
      <c r="D45" s="42"/>
      <c r="E45" s="65"/>
      <c r="F45" s="66"/>
      <c r="G45" s="66"/>
      <c r="H45" s="66"/>
      <c r="I45" s="66"/>
      <c r="J45" s="67"/>
      <c r="K45" s="66"/>
      <c r="L45" s="66"/>
      <c r="M45" s="67"/>
      <c r="N45" s="68"/>
      <c r="P45" s="110"/>
      <c r="R45" s="111" t="s">
        <v>78</v>
      </c>
    </row>
    <row r="46" spans="1:14" ht="14.25">
      <c r="A46" s="35"/>
      <c r="B46" s="38"/>
      <c r="C46" s="42"/>
      <c r="D46" s="42"/>
      <c r="E46" s="65"/>
      <c r="F46" s="66"/>
      <c r="G46" s="66"/>
      <c r="H46" s="66"/>
      <c r="I46" s="66"/>
      <c r="J46" s="67"/>
      <c r="K46" s="66"/>
      <c r="L46" s="66"/>
      <c r="M46" s="67"/>
      <c r="N46" s="68"/>
    </row>
    <row r="47" spans="1:14" ht="14.25">
      <c r="A47" s="35"/>
      <c r="B47" s="38"/>
      <c r="C47" s="42"/>
      <c r="D47" s="42"/>
      <c r="E47" s="65"/>
      <c r="F47" s="66"/>
      <c r="G47" s="66"/>
      <c r="H47" s="66"/>
      <c r="I47" s="66"/>
      <c r="J47" s="67"/>
      <c r="K47" s="66"/>
      <c r="L47" s="66"/>
      <c r="M47" s="67"/>
      <c r="N47" s="68"/>
    </row>
    <row r="48" spans="1:14" ht="14.25">
      <c r="A48" s="35"/>
      <c r="B48" s="38"/>
      <c r="C48" s="42"/>
      <c r="D48" s="42"/>
      <c r="E48" s="65"/>
      <c r="F48" s="66"/>
      <c r="G48" s="66"/>
      <c r="H48" s="66"/>
      <c r="I48" s="66"/>
      <c r="J48" s="67"/>
      <c r="K48" s="66"/>
      <c r="L48" s="66"/>
      <c r="M48" s="67"/>
      <c r="N48" s="68"/>
    </row>
    <row r="49" spans="1:14" ht="14.25">
      <c r="A49" s="35"/>
      <c r="B49" s="38"/>
      <c r="C49" s="42"/>
      <c r="D49" s="42"/>
      <c r="E49" s="65"/>
      <c r="F49" s="66"/>
      <c r="G49" s="66"/>
      <c r="H49" s="66"/>
      <c r="I49" s="66"/>
      <c r="J49" s="67"/>
      <c r="K49" s="66"/>
      <c r="L49" s="66"/>
      <c r="M49" s="67"/>
      <c r="N49" s="68"/>
    </row>
    <row r="50" spans="1:14" ht="14.25">
      <c r="A50" s="35"/>
      <c r="C50" s="42"/>
      <c r="D50" s="42"/>
      <c r="E50" s="65"/>
      <c r="F50" s="66"/>
      <c r="G50" s="66"/>
      <c r="H50" s="66"/>
      <c r="I50" s="66"/>
      <c r="J50" s="67"/>
      <c r="K50" s="66"/>
      <c r="L50" s="66"/>
      <c r="M50" s="67"/>
      <c r="N50" s="68"/>
    </row>
    <row r="51" spans="1:14" ht="14.25">
      <c r="A51" s="35"/>
      <c r="C51" s="42"/>
      <c r="D51" s="42"/>
      <c r="E51" s="65"/>
      <c r="F51" s="66"/>
      <c r="G51" s="66"/>
      <c r="H51" s="66"/>
      <c r="I51" s="66"/>
      <c r="J51" s="67"/>
      <c r="K51" s="66"/>
      <c r="L51" s="66"/>
      <c r="M51" s="67"/>
      <c r="N51" s="68"/>
    </row>
    <row r="52" spans="1:14" ht="14.25">
      <c r="A52" s="35"/>
      <c r="C52" s="42"/>
      <c r="D52" s="42"/>
      <c r="E52" s="65"/>
      <c r="F52" s="66"/>
      <c r="G52" s="66"/>
      <c r="H52" s="66"/>
      <c r="I52" s="66"/>
      <c r="J52" s="67"/>
      <c r="K52" s="66"/>
      <c r="L52" s="66"/>
      <c r="M52" s="67"/>
      <c r="N52" s="68"/>
    </row>
    <row r="53" spans="1:14" ht="14.25">
      <c r="A53" s="35"/>
      <c r="C53" s="42"/>
      <c r="D53" s="42"/>
      <c r="E53" s="65"/>
      <c r="F53" s="66"/>
      <c r="G53" s="66"/>
      <c r="H53" s="66"/>
      <c r="I53" s="66"/>
      <c r="J53" s="67"/>
      <c r="K53" s="66"/>
      <c r="L53" s="66"/>
      <c r="M53" s="67"/>
      <c r="N53" s="68"/>
    </row>
    <row r="54" spans="1:14" ht="14.25">
      <c r="A54" s="35"/>
      <c r="C54" s="42"/>
      <c r="D54" s="42"/>
      <c r="E54" s="65"/>
      <c r="F54" s="66"/>
      <c r="G54" s="66"/>
      <c r="H54" s="66"/>
      <c r="I54" s="66"/>
      <c r="J54" s="67"/>
      <c r="K54" s="66"/>
      <c r="L54" s="66"/>
      <c r="M54" s="67"/>
      <c r="N54" s="68"/>
    </row>
    <row r="55" spans="1:14" ht="14.25">
      <c r="A55" s="35"/>
      <c r="C55" s="42"/>
      <c r="D55" s="42"/>
      <c r="E55" s="65"/>
      <c r="F55" s="66"/>
      <c r="G55" s="66"/>
      <c r="H55" s="66"/>
      <c r="I55" s="66"/>
      <c r="J55" s="67"/>
      <c r="K55" s="66"/>
      <c r="L55" s="66"/>
      <c r="M55" s="67"/>
      <c r="N55" s="68"/>
    </row>
    <row r="56" spans="1:14" ht="14.25">
      <c r="A56" s="35"/>
      <c r="C56" s="42"/>
      <c r="D56" s="42"/>
      <c r="E56" s="65"/>
      <c r="F56" s="66"/>
      <c r="G56" s="66"/>
      <c r="H56" s="66"/>
      <c r="I56" s="66"/>
      <c r="J56" s="67"/>
      <c r="K56" s="66"/>
      <c r="L56" s="66"/>
      <c r="M56" s="67"/>
      <c r="N56" s="68"/>
    </row>
    <row r="57" spans="1:14" ht="14.25">
      <c r="A57" s="35"/>
      <c r="C57" s="42"/>
      <c r="D57" s="42"/>
      <c r="E57" s="65"/>
      <c r="F57" s="66"/>
      <c r="G57" s="66"/>
      <c r="H57" s="66"/>
      <c r="I57" s="66"/>
      <c r="J57" s="67"/>
      <c r="K57" s="66"/>
      <c r="L57" s="66"/>
      <c r="M57" s="67"/>
      <c r="N57" s="68"/>
    </row>
    <row r="58" spans="1:14" ht="14.25">
      <c r="A58" s="35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3:14" ht="12.75">
      <c r="C59" s="42"/>
      <c r="D59" s="42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5:14" ht="12.75"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5:14" ht="12.75"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5:14" ht="12.75"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5:14" ht="12.75"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5:14" ht="12.75"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5:14" ht="12.75"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5:14" ht="12.75"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5:14" ht="12.75"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5:14" ht="12.75"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5:14" ht="12.75"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5:14" ht="12.75"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5:14" ht="12.75"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5:14" ht="12.75"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5:14" ht="12.75"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5:14" ht="12.75"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5:14" ht="12.75"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5:14" ht="12.75"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5:14" ht="12.75"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5:14" ht="12.75"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5:14" ht="12.75">
      <c r="E79" s="66"/>
      <c r="F79" s="66"/>
      <c r="G79" s="66"/>
      <c r="H79" s="66"/>
      <c r="I79" s="66"/>
      <c r="J79" s="66"/>
      <c r="K79" s="66"/>
      <c r="L79" s="66"/>
      <c r="M79" s="66"/>
      <c r="N79" s="66"/>
    </row>
  </sheetData>
  <mergeCells count="8">
    <mergeCell ref="A2:N2"/>
    <mergeCell ref="A3:N3"/>
    <mergeCell ref="C10:F10"/>
    <mergeCell ref="H10:K10"/>
    <mergeCell ref="A4:N4"/>
    <mergeCell ref="A6:N6"/>
    <mergeCell ref="A7:N7"/>
    <mergeCell ref="A8:N8"/>
  </mergeCells>
  <printOptions/>
  <pageMargins left="0.46" right="0.31" top="1" bottom="0.34" header="0.5" footer="0.17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peggy</cp:lastModifiedBy>
  <cp:lastPrinted>2007-03-20T18:26:18Z</cp:lastPrinted>
  <dcterms:created xsi:type="dcterms:W3CDTF">2006-12-02T15:53:04Z</dcterms:created>
  <dcterms:modified xsi:type="dcterms:W3CDTF">2007-03-20T18:27:15Z</dcterms:modified>
  <cp:category/>
  <cp:version/>
  <cp:contentType/>
  <cp:contentStatus/>
</cp:coreProperties>
</file>