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8835" activeTab="0"/>
  </bookViews>
  <sheets>
    <sheet name="Summary" sheetId="1" r:id="rId1"/>
    <sheet name="Billing Analysis" sheetId="2" r:id="rId2"/>
    <sheet name="Lighting" sheetId="3" r:id="rId3"/>
  </sheets>
  <definedNames/>
  <calcPr fullCalcOnLoad="1"/>
</workbook>
</file>

<file path=xl/sharedStrings.xml><?xml version="1.0" encoding="utf-8"?>
<sst xmlns="http://schemas.openxmlformats.org/spreadsheetml/2006/main" count="280" uniqueCount="80">
  <si>
    <t>Existing</t>
  </si>
  <si>
    <t>Proposed</t>
  </si>
  <si>
    <t>$ Increase</t>
  </si>
  <si>
    <t>% Increase</t>
  </si>
  <si>
    <t>Billing</t>
  </si>
  <si>
    <t>Current</t>
  </si>
  <si>
    <t>Annualized</t>
  </si>
  <si>
    <t>Determinants</t>
  </si>
  <si>
    <t>Rate</t>
  </si>
  <si>
    <t>Revenues</t>
  </si>
  <si>
    <t>Energy charge per kWh</t>
  </si>
  <si>
    <t>Total from base rates</t>
  </si>
  <si>
    <t>Fuel adjustment</t>
  </si>
  <si>
    <t>Environmental surcharge</t>
  </si>
  <si>
    <t>Total revenues</t>
  </si>
  <si>
    <t>Average Bill</t>
  </si>
  <si>
    <t>for the 12 months ended September 30, 2006</t>
  </si>
  <si>
    <t>Customer Charge</t>
  </si>
  <si>
    <t>Billing Analysis</t>
  </si>
  <si>
    <t>Demand Charge</t>
  </si>
  <si>
    <t>Energy Charge</t>
  </si>
  <si>
    <t>Outdoor Lighting</t>
  </si>
  <si>
    <t>Total Baseload Charges</t>
  </si>
  <si>
    <t>Schedule 1</t>
  </si>
  <si>
    <t>Total Revenues</t>
  </si>
  <si>
    <t>Environmental Surcharge</t>
  </si>
  <si>
    <t>Street Lighting and Security Lights</t>
  </si>
  <si>
    <t>Total kWh</t>
  </si>
  <si>
    <t>kWh</t>
  </si>
  <si>
    <t>Fuel Adjustment</t>
  </si>
  <si>
    <t>Schedule 2</t>
  </si>
  <si>
    <t>Schedule 4</t>
  </si>
  <si>
    <t>Demand charge</t>
  </si>
  <si>
    <t xml:space="preserve">   Contract</t>
  </si>
  <si>
    <t>Demand=</t>
  </si>
  <si>
    <t>Load Cntr=</t>
  </si>
  <si>
    <t>Non-Dem</t>
  </si>
  <si>
    <t>KWh</t>
  </si>
  <si>
    <t>Total Incr</t>
  </si>
  <si>
    <t>Dem Incr</t>
  </si>
  <si>
    <t>Cust Incr</t>
  </si>
  <si>
    <t>Energy Incr</t>
  </si>
  <si>
    <t>Demand</t>
  </si>
  <si>
    <t>Energy</t>
  </si>
  <si>
    <t>Cust</t>
  </si>
  <si>
    <t>Increase</t>
  </si>
  <si>
    <t>Ener Rate</t>
  </si>
  <si>
    <t>Parts</t>
  </si>
  <si>
    <t>Diff</t>
  </si>
  <si>
    <t>Grayson RECC</t>
  </si>
  <si>
    <t>Domestic - Farm and Home Service</t>
  </si>
  <si>
    <t>Domestic - Farm &amp; Home Service, Barns &amp; Camps</t>
  </si>
  <si>
    <t>ETS</t>
  </si>
  <si>
    <t xml:space="preserve">Small Commercial </t>
  </si>
  <si>
    <t xml:space="preserve">Rate </t>
  </si>
  <si>
    <t>Schedule 17</t>
  </si>
  <si>
    <t>Water Pumping Service</t>
  </si>
  <si>
    <t xml:space="preserve">  On-Peak</t>
  </si>
  <si>
    <t xml:space="preserve">  Off-Peak</t>
  </si>
  <si>
    <t>Schedule 7</t>
  </si>
  <si>
    <t>All Electric Schools (AES)</t>
  </si>
  <si>
    <t>All KWh</t>
  </si>
  <si>
    <t>Large Power Service - Single &amp; Three-Phase</t>
  </si>
  <si>
    <t>Schedule 13 (a)</t>
  </si>
  <si>
    <t>Large Industrial Service - HLF</t>
  </si>
  <si>
    <t>7000 Lumens, 175 Watt - Street</t>
  </si>
  <si>
    <t>7000 Lumens Mercury Vapor lamp-Security</t>
  </si>
  <si>
    <t>Grayson</t>
  </si>
  <si>
    <t>Total</t>
  </si>
  <si>
    <t>Small Commercial</t>
  </si>
  <si>
    <t>All Elec Schools Sch AES</t>
  </si>
  <si>
    <t>Street &amp; Security Lighting Outdoor Lighting</t>
  </si>
  <si>
    <t>Schedule 3</t>
  </si>
  <si>
    <t>Page 4 of 5</t>
  </si>
  <si>
    <t>Page 2 of 5</t>
  </si>
  <si>
    <t>Page 3 of 5</t>
  </si>
  <si>
    <t>Page 5 of 5</t>
  </si>
  <si>
    <t>Page 1 of 5</t>
  </si>
  <si>
    <t>Request 1b</t>
  </si>
  <si>
    <t>Attachment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</si>
</sst>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_);\(&quot;$&quot;#,##0.00000\)"/>
    <numFmt numFmtId="165" formatCode="_(&quot;$&quot;* #,##0_);_(&quot;$&quot;* \(#,##0\);_(&quot;$&quot;* &quot;-&quot;??_);_(@_)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_);_(* \(#,##0.00000\);_(* &quot;-&quot;?????_);_(@_)"/>
    <numFmt numFmtId="171" formatCode="_(* #,##0.0_);_(* \(#,##0.0\);_(* &quot;-&quot;??_);_(@_)"/>
    <numFmt numFmtId="172" formatCode="_(* #,##0_);_(* \(#,##0\);_(* &quot;-&quot;??_);_(@_)"/>
    <numFmt numFmtId="173" formatCode="_(&quot;$&quot;* #,##0.0_);_(&quot;$&quot;* \(#,##0.0\);_(&quot;$&quot;* &quot;-&quot;??_);_(@_)"/>
    <numFmt numFmtId="174" formatCode="&quot;$&quot;#,##0.00"/>
    <numFmt numFmtId="175" formatCode="&quot;$&quot;#,##0.0_);\(&quot;$&quot;#,##0.0\)"/>
    <numFmt numFmtId="176" formatCode="&quot;$&quot;#,##0.0000_);\(&quot;$&quot;#,##0.0000\)"/>
    <numFmt numFmtId="177" formatCode="&quot;$&quot;#,##0.000_);\(&quot;$&quot;#,##0.000\)"/>
    <numFmt numFmtId="178" formatCode="0.0"/>
    <numFmt numFmtId="179" formatCode="_(* #,##0.000000_);_(* \(#,##0.000000\);_(* &quot;-&quot;??_);_(@_)"/>
    <numFmt numFmtId="180" formatCode="&quot;$&quot;#,##0.000000_);\(&quot;$&quot;#,##0.000000\)"/>
  </numFmts>
  <fonts count="11">
    <font>
      <sz val="10"/>
      <name val="Arial"/>
      <family val="0"/>
    </font>
    <font>
      <sz val="11"/>
      <color indexed="8"/>
      <name val="P-TIMES"/>
      <family val="0"/>
    </font>
    <font>
      <u val="single"/>
      <sz val="11"/>
      <color indexed="8"/>
      <name val="P-TIMES"/>
      <family val="0"/>
    </font>
    <font>
      <sz val="11"/>
      <color indexed="8"/>
      <name val="Arial"/>
      <family val="2"/>
    </font>
    <font>
      <sz val="12"/>
      <color indexed="8"/>
      <name val="P-TIMES"/>
      <family val="0"/>
    </font>
    <font>
      <b/>
      <sz val="11"/>
      <color indexed="10"/>
      <name val="P-TIMES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P-TIMES"/>
      <family val="0"/>
    </font>
    <font>
      <b/>
      <sz val="10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 applyProtection="1">
      <alignment horizontal="centerContinuous"/>
      <protection/>
    </xf>
    <xf numFmtId="0" fontId="1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 horizontal="center"/>
      <protection/>
    </xf>
    <xf numFmtId="0" fontId="1" fillId="0" borderId="5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1" fillId="0" borderId="6" xfId="0" applyFont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center"/>
      <protection/>
    </xf>
    <xf numFmtId="37" fontId="1" fillId="0" borderId="0" xfId="0" applyNumberFormat="1" applyFont="1" applyAlignment="1" applyProtection="1">
      <alignment/>
      <protection/>
    </xf>
    <xf numFmtId="7" fontId="1" fillId="0" borderId="0" xfId="0" applyNumberFormat="1" applyFont="1" applyAlignment="1" applyProtection="1">
      <alignment/>
      <protection/>
    </xf>
    <xf numFmtId="5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37" fontId="1" fillId="0" borderId="8" xfId="0" applyNumberFormat="1" applyFont="1" applyBorder="1" applyAlignment="1" applyProtection="1">
      <alignment/>
      <protection/>
    </xf>
    <xf numFmtId="5" fontId="1" fillId="0" borderId="9" xfId="0" applyNumberFormat="1" applyFont="1" applyBorder="1" applyAlignment="1" applyProtection="1">
      <alignment/>
      <protection/>
    </xf>
    <xf numFmtId="0" fontId="0" fillId="0" borderId="10" xfId="0" applyBorder="1" applyAlignment="1">
      <alignment horizontal="center"/>
    </xf>
    <xf numFmtId="0" fontId="1" fillId="0" borderId="10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37" fontId="1" fillId="0" borderId="13" xfId="0" applyNumberFormat="1" applyFont="1" applyBorder="1" applyAlignment="1" applyProtection="1">
      <alignment/>
      <protection/>
    </xf>
    <xf numFmtId="164" fontId="1" fillId="2" borderId="0" xfId="0" applyNumberFormat="1" applyFont="1" applyFill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1" fillId="0" borderId="14" xfId="0" applyNumberFormat="1" applyFont="1" applyBorder="1" applyAlignment="1" applyProtection="1">
      <alignment/>
      <protection/>
    </xf>
    <xf numFmtId="5" fontId="0" fillId="0" borderId="0" xfId="0" applyNumberFormat="1" applyAlignment="1">
      <alignment/>
    </xf>
    <xf numFmtId="10" fontId="0" fillId="0" borderId="0" xfId="22" applyNumberFormat="1" applyAlignment="1">
      <alignment/>
    </xf>
    <xf numFmtId="7" fontId="0" fillId="0" borderId="0" xfId="0" applyNumberFormat="1" applyAlignment="1">
      <alignment/>
    </xf>
    <xf numFmtId="0" fontId="5" fillId="0" borderId="0" xfId="0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44" fontId="1" fillId="0" borderId="0" xfId="17" applyFont="1" applyAlignment="1" applyProtection="1">
      <alignment/>
      <protection/>
    </xf>
    <xf numFmtId="44" fontId="0" fillId="0" borderId="0" xfId="0" applyNumberFormat="1" applyAlignment="1">
      <alignment/>
    </xf>
    <xf numFmtId="0" fontId="0" fillId="0" borderId="0" xfId="0" applyNumberFormat="1" applyAlignment="1">
      <alignment/>
    </xf>
    <xf numFmtId="7" fontId="1" fillId="2" borderId="0" xfId="0" applyNumberFormat="1" applyFont="1" applyFill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Continuous"/>
      <protection/>
    </xf>
    <xf numFmtId="0" fontId="0" fillId="0" borderId="0" xfId="0" applyBorder="1" applyAlignment="1">
      <alignment/>
    </xf>
    <xf numFmtId="0" fontId="1" fillId="0" borderId="0" xfId="0" applyFont="1" applyBorder="1" applyAlignment="1" applyProtection="1">
      <alignment/>
      <protection/>
    </xf>
    <xf numFmtId="37" fontId="1" fillId="0" borderId="0" xfId="0" applyNumberFormat="1" applyFont="1" applyBorder="1" applyAlignment="1" applyProtection="1">
      <alignment/>
      <protection/>
    </xf>
    <xf numFmtId="37" fontId="0" fillId="0" borderId="0" xfId="0" applyNumberFormat="1" applyAlignment="1">
      <alignment/>
    </xf>
    <xf numFmtId="172" fontId="1" fillId="0" borderId="0" xfId="15" applyNumberFormat="1" applyFont="1" applyAlignment="1" applyProtection="1">
      <alignment/>
      <protection/>
    </xf>
    <xf numFmtId="43" fontId="0" fillId="0" borderId="0" xfId="0" applyNumberFormat="1" applyAlignment="1">
      <alignment/>
    </xf>
    <xf numFmtId="37" fontId="1" fillId="0" borderId="0" xfId="0" applyNumberFormat="1" applyFont="1" applyFill="1" applyAlignment="1" applyProtection="1">
      <alignment/>
      <protection/>
    </xf>
    <xf numFmtId="37" fontId="1" fillId="0" borderId="8" xfId="0" applyNumberFormat="1" applyFont="1" applyFill="1" applyBorder="1" applyAlignment="1" applyProtection="1">
      <alignment/>
      <protection/>
    </xf>
    <xf numFmtId="44" fontId="0" fillId="0" borderId="0" xfId="17" applyAlignment="1">
      <alignment/>
    </xf>
    <xf numFmtId="43" fontId="0" fillId="0" borderId="0" xfId="15" applyAlignment="1">
      <alignment/>
    </xf>
    <xf numFmtId="5" fontId="1" fillId="0" borderId="14" xfId="0" applyNumberFormat="1" applyFont="1" applyBorder="1" applyAlignment="1" applyProtection="1">
      <alignment/>
      <protection/>
    </xf>
    <xf numFmtId="7" fontId="1" fillId="0" borderId="0" xfId="0" applyNumberFormat="1" applyFon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/>
      <protection/>
    </xf>
    <xf numFmtId="172" fontId="0" fillId="0" borderId="0" xfId="15" applyNumberFormat="1" applyAlignment="1">
      <alignment/>
    </xf>
    <xf numFmtId="172" fontId="1" fillId="0" borderId="0" xfId="15" applyNumberFormat="1" applyFont="1" applyAlignment="1" applyProtection="1">
      <alignment horizontal="centerContinuous"/>
      <protection/>
    </xf>
    <xf numFmtId="172" fontId="1" fillId="0" borderId="2" xfId="15" applyNumberFormat="1" applyFont="1" applyBorder="1" applyAlignment="1" applyProtection="1">
      <alignment/>
      <protection/>
    </xf>
    <xf numFmtId="172" fontId="1" fillId="0" borderId="4" xfId="15" applyNumberFormat="1" applyFont="1" applyBorder="1" applyAlignment="1" applyProtection="1">
      <alignment horizontal="center"/>
      <protection/>
    </xf>
    <xf numFmtId="172" fontId="1" fillId="0" borderId="7" xfId="15" applyNumberFormat="1" applyFont="1" applyBorder="1" applyAlignment="1" applyProtection="1">
      <alignment horizontal="center"/>
      <protection/>
    </xf>
    <xf numFmtId="172" fontId="1" fillId="0" borderId="8" xfId="15" applyNumberFormat="1" applyFont="1" applyFill="1" applyBorder="1" applyAlignment="1" applyProtection="1">
      <alignment/>
      <protection/>
    </xf>
    <xf numFmtId="165" fontId="1" fillId="0" borderId="0" xfId="17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37" fontId="8" fillId="0" borderId="0" xfId="0" applyNumberFormat="1" applyFont="1" applyAlignment="1" applyProtection="1">
      <alignment/>
      <protection/>
    </xf>
    <xf numFmtId="7" fontId="8" fillId="0" borderId="0" xfId="0" applyNumberFormat="1" applyFont="1" applyAlignment="1" applyProtection="1">
      <alignment/>
      <protection/>
    </xf>
    <xf numFmtId="5" fontId="8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174" fontId="9" fillId="0" borderId="0" xfId="0" applyNumberFormat="1" applyFont="1" applyAlignment="1">
      <alignment/>
    </xf>
    <xf numFmtId="3" fontId="0" fillId="0" borderId="0" xfId="0" applyNumberFormat="1" applyAlignment="1">
      <alignment/>
    </xf>
    <xf numFmtId="174" fontId="0" fillId="0" borderId="0" xfId="0" applyNumberFormat="1" applyAlignment="1">
      <alignment/>
    </xf>
    <xf numFmtId="43" fontId="0" fillId="0" borderId="0" xfId="0" applyNumberFormat="1" applyFill="1" applyAlignment="1">
      <alignment/>
    </xf>
    <xf numFmtId="0" fontId="0" fillId="0" borderId="0" xfId="0" applyFill="1" applyAlignment="1">
      <alignment/>
    </xf>
    <xf numFmtId="7" fontId="0" fillId="0" borderId="0" xfId="0" applyNumberFormat="1" applyFill="1" applyAlignment="1">
      <alignment/>
    </xf>
    <xf numFmtId="10" fontId="0" fillId="0" borderId="0" xfId="22" applyNumberFormat="1" applyFill="1" applyAlignment="1">
      <alignment/>
    </xf>
    <xf numFmtId="0" fontId="0" fillId="0" borderId="0" xfId="0" applyAlignment="1">
      <alignment horizontal="center"/>
    </xf>
    <xf numFmtId="5" fontId="1" fillId="2" borderId="0" xfId="0" applyNumberFormat="1" applyFont="1" applyFill="1" applyAlignment="1" applyProtection="1">
      <alignment/>
      <protection/>
    </xf>
    <xf numFmtId="5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13" xfId="0" applyBorder="1" applyAlignment="1">
      <alignment/>
    </xf>
    <xf numFmtId="172" fontId="0" fillId="0" borderId="0" xfId="0" applyNumberFormat="1" applyAlignment="1">
      <alignment/>
    </xf>
    <xf numFmtId="172" fontId="0" fillId="2" borderId="0" xfId="15" applyNumberFormat="1" applyFill="1" applyAlignment="1">
      <alignment/>
    </xf>
    <xf numFmtId="7" fontId="5" fillId="0" borderId="0" xfId="0" applyNumberFormat="1" applyFont="1" applyAlignment="1" applyProtection="1">
      <alignment/>
      <protection/>
    </xf>
    <xf numFmtId="164" fontId="1" fillId="0" borderId="0" xfId="0" applyNumberFormat="1" applyFont="1" applyBorder="1" applyAlignment="1" applyProtection="1">
      <alignment/>
      <protection/>
    </xf>
    <xf numFmtId="172" fontId="1" fillId="0" borderId="0" xfId="15" applyNumberFormat="1" applyFont="1" applyBorder="1" applyAlignment="1" applyProtection="1">
      <alignment/>
      <protection/>
    </xf>
    <xf numFmtId="5" fontId="0" fillId="0" borderId="0" xfId="0" applyNumberFormat="1" applyBorder="1" applyAlignment="1">
      <alignment/>
    </xf>
    <xf numFmtId="10" fontId="0" fillId="0" borderId="0" xfId="22" applyNumberFormat="1" applyBorder="1" applyAlignment="1">
      <alignment/>
    </xf>
    <xf numFmtId="172" fontId="1" fillId="0" borderId="0" xfId="15" applyNumberFormat="1" applyFont="1" applyFill="1" applyBorder="1" applyAlignment="1" applyProtection="1">
      <alignment/>
      <protection/>
    </xf>
    <xf numFmtId="44" fontId="1" fillId="0" borderId="0" xfId="17" applyFont="1" applyBorder="1" applyAlignment="1" applyProtection="1">
      <alignment/>
      <protection/>
    </xf>
    <xf numFmtId="44" fontId="0" fillId="0" borderId="0" xfId="0" applyNumberFormat="1" applyBorder="1" applyAlignment="1">
      <alignment/>
    </xf>
    <xf numFmtId="37" fontId="8" fillId="0" borderId="0" xfId="21" applyNumberFormat="1" applyProtection="1">
      <alignment/>
      <protection/>
    </xf>
    <xf numFmtId="7" fontId="8" fillId="0" borderId="0" xfId="21" applyNumberFormat="1" applyProtection="1">
      <alignment/>
      <protection/>
    </xf>
    <xf numFmtId="43" fontId="1" fillId="2" borderId="0" xfId="15" applyFont="1" applyFill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172" fontId="1" fillId="0" borderId="0" xfId="15" applyNumberFormat="1" applyFont="1" applyAlignment="1" applyProtection="1">
      <alignment horizontal="center"/>
      <protection/>
    </xf>
    <xf numFmtId="10" fontId="1" fillId="0" borderId="0" xfId="22" applyNumberFormat="1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172" fontId="8" fillId="0" borderId="0" xfId="15" applyNumberFormat="1" applyFont="1" applyAlignment="1" applyProtection="1">
      <alignment horizontal="center"/>
      <protection/>
    </xf>
    <xf numFmtId="172" fontId="8" fillId="0" borderId="0" xfId="15" applyNumberFormat="1" applyFont="1" applyBorder="1" applyAlignment="1" applyProtection="1">
      <alignment horizontal="center"/>
      <protection/>
    </xf>
    <xf numFmtId="172" fontId="1" fillId="0" borderId="13" xfId="15" applyNumberFormat="1" applyFont="1" applyBorder="1" applyAlignment="1" applyProtection="1">
      <alignment horizontal="center"/>
      <protection/>
    </xf>
    <xf numFmtId="10" fontId="1" fillId="0" borderId="13" xfId="22" applyNumberFormat="1" applyFont="1" applyBorder="1" applyAlignment="1" applyProtection="1">
      <alignment horizontal="center"/>
      <protection/>
    </xf>
    <xf numFmtId="172" fontId="1" fillId="0" borderId="0" xfId="15" applyNumberFormat="1" applyFont="1" applyBorder="1" applyAlignment="1" applyProtection="1">
      <alignment horizontal="center"/>
      <protection/>
    </xf>
    <xf numFmtId="172" fontId="0" fillId="0" borderId="0" xfId="15" applyNumberFormat="1" applyAlignment="1">
      <alignment/>
    </xf>
    <xf numFmtId="10" fontId="0" fillId="0" borderId="0" xfId="22" applyNumberFormat="1" applyAlignment="1">
      <alignment/>
    </xf>
    <xf numFmtId="172" fontId="1" fillId="0" borderId="14" xfId="15" applyNumberFormat="1" applyFont="1" applyBorder="1" applyAlignment="1" applyProtection="1">
      <alignment/>
      <protection/>
    </xf>
    <xf numFmtId="172" fontId="1" fillId="0" borderId="9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174" fontId="0" fillId="0" borderId="0" xfId="0" applyNumberFormat="1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 applyProtection="1">
      <alignment horizontal="centerContinuous" wrapText="1"/>
      <protection/>
    </xf>
    <xf numFmtId="0" fontId="1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wrapText="1"/>
      <protection/>
    </xf>
    <xf numFmtId="0" fontId="8" fillId="0" borderId="0" xfId="21" applyFont="1" applyAlignment="1" applyProtection="1">
      <alignment horizontal="left" wrapText="1"/>
      <protection/>
    </xf>
    <xf numFmtId="0" fontId="9" fillId="0" borderId="0" xfId="0" applyFont="1" applyAlignment="1">
      <alignment horizontal="center" wrapText="1"/>
    </xf>
    <xf numFmtId="0" fontId="1" fillId="0" borderId="0" xfId="0" applyFont="1" applyAlignment="1" applyProtection="1">
      <alignment horizontal="left" wrapText="1"/>
      <protection/>
    </xf>
    <xf numFmtId="0" fontId="1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10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10" fontId="0" fillId="0" borderId="0" xfId="22" applyNumberFormat="1" applyFont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Lighting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="75" zoomScaleNormal="75" workbookViewId="0" topLeftCell="A1">
      <selection activeCell="G4" sqref="G4"/>
    </sheetView>
  </sheetViews>
  <sheetFormatPr defaultColWidth="9.140625" defaultRowHeight="12.75"/>
  <cols>
    <col min="1" max="1" width="46.28125" style="0" bestFit="1" customWidth="1"/>
    <col min="2" max="2" width="14.00390625" style="0" bestFit="1" customWidth="1"/>
    <col min="3" max="3" width="2.28125" style="0" customWidth="1"/>
    <col min="4" max="4" width="13.28125" style="0" bestFit="1" customWidth="1"/>
    <col min="5" max="5" width="1.7109375" style="0" customWidth="1"/>
    <col min="6" max="6" width="12.00390625" style="0" bestFit="1" customWidth="1"/>
    <col min="7" max="7" width="11.57421875" style="0" bestFit="1" customWidth="1"/>
  </cols>
  <sheetData>
    <row r="1" ht="14.25">
      <c r="G1" s="116" t="s">
        <v>78</v>
      </c>
    </row>
    <row r="2" ht="14.25">
      <c r="G2" s="109" t="s">
        <v>79</v>
      </c>
    </row>
    <row r="3" ht="14.25">
      <c r="G3" s="109" t="s">
        <v>77</v>
      </c>
    </row>
    <row r="4" ht="14.25">
      <c r="G4" s="87"/>
    </row>
    <row r="6" spans="1:6" ht="14.25">
      <c r="A6" s="87"/>
      <c r="B6" s="87"/>
      <c r="C6" s="87"/>
      <c r="D6" s="87"/>
      <c r="E6" s="87"/>
      <c r="F6" s="87"/>
    </row>
    <row r="7" spans="1:6" ht="14.25">
      <c r="A7" s="87"/>
      <c r="B7" s="87"/>
      <c r="C7" s="87"/>
      <c r="D7" s="87"/>
      <c r="E7" s="87"/>
      <c r="F7" s="87"/>
    </row>
    <row r="8" spans="1:7" ht="15">
      <c r="A8" s="110" t="s">
        <v>67</v>
      </c>
      <c r="B8" s="110"/>
      <c r="C8" s="110"/>
      <c r="D8" s="110"/>
      <c r="E8" s="110"/>
      <c r="F8" s="110"/>
      <c r="G8" s="110"/>
    </row>
    <row r="9" spans="1:11" ht="15">
      <c r="A9" s="111" t="s">
        <v>18</v>
      </c>
      <c r="B9" s="111"/>
      <c r="C9" s="111"/>
      <c r="D9" s="111"/>
      <c r="E9" s="111"/>
      <c r="F9" s="111"/>
      <c r="G9" s="111"/>
      <c r="H9" s="100"/>
      <c r="I9" s="100"/>
      <c r="J9" s="100"/>
      <c r="K9" s="100"/>
    </row>
    <row r="10" spans="1:11" ht="14.25">
      <c r="A10" s="111" t="s">
        <v>16</v>
      </c>
      <c r="B10" s="111"/>
      <c r="C10" s="111"/>
      <c r="D10" s="111"/>
      <c r="E10" s="111"/>
      <c r="F10" s="111"/>
      <c r="G10" s="111"/>
      <c r="H10" s="35"/>
      <c r="I10" s="35"/>
      <c r="J10" s="35"/>
      <c r="K10" s="35"/>
    </row>
    <row r="11" spans="1:7" ht="14.25">
      <c r="A11" s="87"/>
      <c r="B11" s="87"/>
      <c r="C11" s="87"/>
      <c r="D11" s="87"/>
      <c r="E11" s="87"/>
      <c r="F11" s="87"/>
      <c r="G11" s="87"/>
    </row>
    <row r="12" spans="1:7" ht="14.25">
      <c r="A12" s="87"/>
      <c r="B12" s="87" t="s">
        <v>68</v>
      </c>
      <c r="C12" s="87"/>
      <c r="D12" s="87" t="s">
        <v>68</v>
      </c>
      <c r="E12" s="87"/>
      <c r="F12" s="87" t="s">
        <v>2</v>
      </c>
      <c r="G12" s="87" t="s">
        <v>3</v>
      </c>
    </row>
    <row r="13" spans="1:7" ht="14.25">
      <c r="A13" s="87" t="s">
        <v>50</v>
      </c>
      <c r="B13" s="88">
        <v>16225556.013079997</v>
      </c>
      <c r="C13" s="88"/>
      <c r="D13" s="88">
        <v>16917310.08713979</v>
      </c>
      <c r="E13" s="88"/>
      <c r="F13" s="88">
        <f aca="true" t="shared" si="0" ref="F13:F21">D13-B13</f>
        <v>691754.0740597919</v>
      </c>
      <c r="G13" s="89">
        <f aca="true" t="shared" si="1" ref="G13:G21">F13/B13</f>
        <v>0.042633612894506935</v>
      </c>
    </row>
    <row r="14" spans="1:7" ht="14.25">
      <c r="A14" s="87" t="s">
        <v>51</v>
      </c>
      <c r="B14" s="88">
        <v>337431.82685</v>
      </c>
      <c r="C14" s="88"/>
      <c r="D14" s="88">
        <v>348216.35037229664</v>
      </c>
      <c r="E14" s="88"/>
      <c r="F14" s="88">
        <f t="shared" si="0"/>
        <v>10784.52352229663</v>
      </c>
      <c r="G14" s="89">
        <f t="shared" si="1"/>
        <v>0.03196059963570277</v>
      </c>
    </row>
    <row r="15" spans="1:7" ht="14.25">
      <c r="A15" s="87" t="s">
        <v>52</v>
      </c>
      <c r="B15" s="88">
        <v>26453.566260000003</v>
      </c>
      <c r="C15" s="88"/>
      <c r="D15" s="88">
        <v>27912.10936900557</v>
      </c>
      <c r="E15" s="88"/>
      <c r="F15" s="88">
        <f t="shared" si="0"/>
        <v>1458.543109005568</v>
      </c>
      <c r="G15" s="89">
        <f t="shared" si="1"/>
        <v>0.055135972770938145</v>
      </c>
    </row>
    <row r="16" spans="1:7" ht="14.25">
      <c r="A16" s="87" t="s">
        <v>69</v>
      </c>
      <c r="B16" s="88">
        <v>1537294.82653</v>
      </c>
      <c r="C16" s="88"/>
      <c r="D16" s="88">
        <v>1603096.156315649</v>
      </c>
      <c r="E16" s="88"/>
      <c r="F16" s="88">
        <f t="shared" si="0"/>
        <v>65801.32978564897</v>
      </c>
      <c r="G16" s="89">
        <f t="shared" si="1"/>
        <v>0.0428033248080178</v>
      </c>
    </row>
    <row r="17" spans="1:7" ht="14.25">
      <c r="A17" s="87" t="s">
        <v>56</v>
      </c>
      <c r="B17" s="88">
        <v>1724.7748</v>
      </c>
      <c r="C17" s="88"/>
      <c r="D17" s="88">
        <v>1808</v>
      </c>
      <c r="E17" s="88"/>
      <c r="F17" s="88">
        <f t="shared" si="0"/>
        <v>83.22520000000009</v>
      </c>
      <c r="G17" s="89">
        <f t="shared" si="1"/>
        <v>0.04825279219060952</v>
      </c>
    </row>
    <row r="18" spans="1:7" ht="14.25">
      <c r="A18" s="87" t="s">
        <v>70</v>
      </c>
      <c r="B18" s="88">
        <v>260155.00960000002</v>
      </c>
      <c r="C18" s="88"/>
      <c r="D18" s="88">
        <v>276288.2257938954</v>
      </c>
      <c r="E18" s="88"/>
      <c r="F18" s="88">
        <f t="shared" si="0"/>
        <v>16133.216193895409</v>
      </c>
      <c r="G18" s="89">
        <f t="shared" si="1"/>
        <v>0.062013859424429114</v>
      </c>
    </row>
    <row r="19" spans="1:7" ht="14.25">
      <c r="A19" s="87" t="s">
        <v>62</v>
      </c>
      <c r="B19" s="88">
        <v>3240121.28215</v>
      </c>
      <c r="C19" s="88"/>
      <c r="D19" s="88">
        <v>3393763.0908458563</v>
      </c>
      <c r="E19" s="88"/>
      <c r="F19" s="88">
        <f t="shared" si="0"/>
        <v>153641.80869585648</v>
      </c>
      <c r="G19" s="89">
        <f t="shared" si="1"/>
        <v>0.04741853631908082</v>
      </c>
    </row>
    <row r="20" spans="1:7" ht="14.25">
      <c r="A20" s="87" t="s">
        <v>64</v>
      </c>
      <c r="B20" s="88">
        <v>954628.5120999999</v>
      </c>
      <c r="C20" s="88"/>
      <c r="D20" s="88">
        <v>1014546.9121</v>
      </c>
      <c r="E20" s="88"/>
      <c r="F20" s="88">
        <f t="shared" si="0"/>
        <v>59918.40000000002</v>
      </c>
      <c r="G20" s="89">
        <f t="shared" si="1"/>
        <v>0.06276619568819605</v>
      </c>
    </row>
    <row r="21" spans="1:7" ht="14.25">
      <c r="A21" s="90" t="s">
        <v>71</v>
      </c>
      <c r="B21" s="88">
        <v>328003</v>
      </c>
      <c r="C21" s="91"/>
      <c r="D21" s="88">
        <v>341160.96068017825</v>
      </c>
      <c r="E21" s="91"/>
      <c r="F21" s="88">
        <f t="shared" si="0"/>
        <v>13157.96068017825</v>
      </c>
      <c r="G21" s="89">
        <f t="shared" si="1"/>
        <v>0.040115366872187905</v>
      </c>
    </row>
    <row r="22" spans="1:7" ht="14.25">
      <c r="A22" s="90"/>
      <c r="B22" s="88"/>
      <c r="C22" s="91"/>
      <c r="D22" s="88"/>
      <c r="E22" s="91"/>
      <c r="F22" s="88"/>
      <c r="G22" s="89"/>
    </row>
    <row r="23" spans="1:7" ht="14.25">
      <c r="A23" s="90"/>
      <c r="B23" s="88"/>
      <c r="C23" s="91"/>
      <c r="D23" s="88"/>
      <c r="E23" s="91"/>
      <c r="F23" s="88"/>
      <c r="G23" s="89"/>
    </row>
    <row r="24" spans="1:7" ht="14.25">
      <c r="A24" s="90"/>
      <c r="B24" s="88"/>
      <c r="C24" s="92"/>
      <c r="D24" s="88"/>
      <c r="E24" s="91"/>
      <c r="F24" s="88"/>
      <c r="G24" s="89"/>
    </row>
    <row r="25" spans="1:7" ht="14.25">
      <c r="A25" s="90"/>
      <c r="B25" s="93"/>
      <c r="C25" s="92"/>
      <c r="D25" s="93"/>
      <c r="E25" s="92"/>
      <c r="F25" s="93"/>
      <c r="G25" s="94"/>
    </row>
    <row r="26" spans="1:7" ht="14.25">
      <c r="A26" s="87"/>
      <c r="B26" s="88"/>
      <c r="C26" s="95"/>
      <c r="D26" s="88"/>
      <c r="E26" s="95"/>
      <c r="F26" s="88"/>
      <c r="G26" s="89"/>
    </row>
    <row r="27" spans="1:7" ht="14.25">
      <c r="A27" s="87"/>
      <c r="B27" s="88">
        <f>SUM(B13:B25)</f>
        <v>22911368.811369997</v>
      </c>
      <c r="C27" s="95"/>
      <c r="D27" s="88">
        <f>SUM(D13:D25)</f>
        <v>23924101.89261667</v>
      </c>
      <c r="E27" s="95"/>
      <c r="F27" s="88">
        <f>SUM(F13:F25)</f>
        <v>1012733.0812466732</v>
      </c>
      <c r="G27" s="89">
        <f>F27/B27</f>
        <v>0.044202207628210075</v>
      </c>
    </row>
    <row r="30" ht="12.75">
      <c r="B30" s="96"/>
    </row>
    <row r="32" ht="12.75">
      <c r="B32" s="97"/>
    </row>
    <row r="34" ht="12.75">
      <c r="B34" s="96"/>
    </row>
    <row r="35" ht="12.75">
      <c r="B35" s="74"/>
    </row>
    <row r="37" ht="12.75">
      <c r="B37" s="97"/>
    </row>
  </sheetData>
  <mergeCells count="3">
    <mergeCell ref="A8:G8"/>
    <mergeCell ref="A9:G9"/>
    <mergeCell ref="A10:G10"/>
  </mergeCells>
  <printOptions horizontalCentered="1"/>
  <pageMargins left="0.61" right="0.22" top="1" bottom="1" header="0.5" footer="0.5"/>
  <pageSetup fitToHeight="1" fitToWidth="1" horizontalDpi="600" verticalDpi="600" orientation="portrait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2"/>
  <sheetViews>
    <sheetView view="pageBreakPreview" zoomScale="60" zoomScaleNormal="75" workbookViewId="0" topLeftCell="C1">
      <selection activeCell="O187" sqref="O187:O189"/>
    </sheetView>
  </sheetViews>
  <sheetFormatPr defaultColWidth="9.140625" defaultRowHeight="12.75"/>
  <cols>
    <col min="1" max="1" width="27.00390625" style="0" bestFit="1" customWidth="1"/>
    <col min="2" max="2" width="15.140625" style="0" bestFit="1" customWidth="1"/>
    <col min="3" max="3" width="11.28125" style="0" bestFit="1" customWidth="1"/>
    <col min="4" max="4" width="15.140625" style="0" bestFit="1" customWidth="1"/>
    <col min="5" max="5" width="3.28125" style="0" customWidth="1"/>
    <col min="6" max="6" width="15.140625" style="0" bestFit="1" customWidth="1"/>
    <col min="7" max="7" width="11.28125" style="0" bestFit="1" customWidth="1"/>
    <col min="8" max="8" width="14.7109375" style="0" bestFit="1" customWidth="1"/>
    <col min="9" max="9" width="2.8515625" style="0" customWidth="1"/>
    <col min="10" max="10" width="12.421875" style="0" bestFit="1" customWidth="1"/>
    <col min="11" max="11" width="12.7109375" style="0" bestFit="1" customWidth="1"/>
    <col min="12" max="12" width="11.140625" style="0" bestFit="1" customWidth="1"/>
    <col min="13" max="13" width="13.28125" style="0" customWidth="1"/>
    <col min="14" max="14" width="13.8515625" style="0" customWidth="1"/>
    <col min="15" max="15" width="11.28125" style="0" customWidth="1"/>
    <col min="16" max="16384" width="8.7109375" style="0" customWidth="1"/>
  </cols>
  <sheetData>
    <row r="1" spans="1:15" ht="14.25">
      <c r="A1" s="36"/>
      <c r="B1" s="36"/>
      <c r="C1" s="36"/>
      <c r="D1" s="36"/>
      <c r="E1" s="37"/>
      <c r="F1" s="37"/>
      <c r="G1" s="37"/>
      <c r="H1" s="37"/>
      <c r="I1" s="37"/>
      <c r="J1" s="37"/>
      <c r="O1" s="117" t="s">
        <v>78</v>
      </c>
    </row>
    <row r="2" spans="1:15" ht="14.25">
      <c r="A2" s="36"/>
      <c r="B2" s="36"/>
      <c r="C2" s="36"/>
      <c r="D2" s="36"/>
      <c r="E2" s="37"/>
      <c r="F2" s="37"/>
      <c r="G2" s="37"/>
      <c r="H2" s="37"/>
      <c r="I2" s="37"/>
      <c r="J2" s="37"/>
      <c r="O2" s="118" t="s">
        <v>79</v>
      </c>
    </row>
    <row r="3" spans="1:15" ht="14.25">
      <c r="A3" s="36"/>
      <c r="B3" s="36"/>
      <c r="C3" s="36"/>
      <c r="D3" s="36"/>
      <c r="E3" s="37"/>
      <c r="F3" s="37"/>
      <c r="G3" s="37"/>
      <c r="H3" s="37"/>
      <c r="I3" s="37"/>
      <c r="J3" s="37"/>
      <c r="K3" s="37"/>
      <c r="O3" s="118" t="s">
        <v>74</v>
      </c>
    </row>
    <row r="4" spans="1:14" ht="15">
      <c r="A4" s="110" t="s">
        <v>49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M4" t="s">
        <v>34</v>
      </c>
      <c r="N4">
        <v>1</v>
      </c>
    </row>
    <row r="5" spans="1:14" ht="14.25">
      <c r="A5" s="111" t="s">
        <v>18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M5" t="s">
        <v>35</v>
      </c>
      <c r="N5">
        <v>1</v>
      </c>
    </row>
    <row r="6" spans="1:11" ht="14.25">
      <c r="A6" s="111" t="s">
        <v>16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</row>
    <row r="7" spans="1:4" ht="14.25">
      <c r="A7" s="1"/>
      <c r="B7" s="1"/>
      <c r="C7" s="1"/>
      <c r="D7" s="1"/>
    </row>
    <row r="8" spans="1:11" ht="14.25">
      <c r="A8" s="111" t="s">
        <v>23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</row>
    <row r="9" spans="1:11" ht="14.25">
      <c r="A9" s="111" t="s">
        <v>50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</row>
    <row r="10" spans="1:11" ht="14.25">
      <c r="A10" s="111"/>
      <c r="B10" s="111"/>
      <c r="C10" s="111"/>
      <c r="D10" s="111"/>
      <c r="E10" s="111"/>
      <c r="F10" s="111"/>
      <c r="G10" s="111"/>
      <c r="H10" s="111"/>
      <c r="I10" s="111"/>
      <c r="J10" s="111"/>
      <c r="K10" s="111"/>
    </row>
    <row r="11" spans="1:15" ht="14.25">
      <c r="A11" s="1"/>
      <c r="B11" s="1"/>
      <c r="C11" s="1"/>
      <c r="D11" s="1"/>
      <c r="M11" t="s">
        <v>45</v>
      </c>
      <c r="N11" t="s">
        <v>45</v>
      </c>
      <c r="O11" t="s">
        <v>45</v>
      </c>
    </row>
    <row r="12" spans="2:15" ht="14.25">
      <c r="B12" s="112" t="s">
        <v>0</v>
      </c>
      <c r="C12" s="113"/>
      <c r="D12" s="114"/>
      <c r="F12" s="112" t="s">
        <v>1</v>
      </c>
      <c r="G12" s="113"/>
      <c r="H12" s="114"/>
      <c r="J12" s="17" t="s">
        <v>2</v>
      </c>
      <c r="K12" s="18" t="s">
        <v>3</v>
      </c>
      <c r="M12" t="s">
        <v>42</v>
      </c>
      <c r="N12" t="s">
        <v>43</v>
      </c>
      <c r="O12" t="s">
        <v>44</v>
      </c>
    </row>
    <row r="13" spans="1:8" ht="14.25">
      <c r="A13" s="2"/>
      <c r="B13" s="19"/>
      <c r="C13" s="20"/>
      <c r="D13" s="21"/>
      <c r="F13" s="19"/>
      <c r="G13" s="20"/>
      <c r="H13" s="21"/>
    </row>
    <row r="14" spans="1:8" ht="14.25">
      <c r="A14" s="2"/>
      <c r="B14" s="6" t="s">
        <v>4</v>
      </c>
      <c r="C14" s="7" t="s">
        <v>5</v>
      </c>
      <c r="D14" s="7" t="s">
        <v>6</v>
      </c>
      <c r="F14" s="6" t="s">
        <v>4</v>
      </c>
      <c r="G14" s="7"/>
      <c r="H14" s="7" t="s">
        <v>6</v>
      </c>
    </row>
    <row r="15" spans="1:8" ht="14.25">
      <c r="A15" s="8"/>
      <c r="B15" s="9" t="s">
        <v>7</v>
      </c>
      <c r="C15" s="10" t="s">
        <v>8</v>
      </c>
      <c r="D15" s="7" t="s">
        <v>9</v>
      </c>
      <c r="F15" s="9" t="s">
        <v>7</v>
      </c>
      <c r="G15" s="10" t="s">
        <v>8</v>
      </c>
      <c r="H15" s="7" t="s">
        <v>9</v>
      </c>
    </row>
    <row r="17" spans="1:8" ht="14.25">
      <c r="A17" s="2"/>
      <c r="B17" s="11"/>
      <c r="C17" s="2"/>
      <c r="D17" s="12"/>
      <c r="F17" s="11"/>
      <c r="G17" s="2"/>
      <c r="H17" s="2"/>
    </row>
    <row r="18" spans="1:15" ht="14.25">
      <c r="A18" s="2" t="s">
        <v>17</v>
      </c>
      <c r="B18" s="11">
        <v>157877</v>
      </c>
      <c r="C18" s="12">
        <v>7.98</v>
      </c>
      <c r="D18" s="13">
        <f>B18*C18</f>
        <v>1259858.46</v>
      </c>
      <c r="F18" s="11">
        <f>B18</f>
        <v>157877</v>
      </c>
      <c r="G18" s="12">
        <f>C18</f>
        <v>7.98</v>
      </c>
      <c r="H18" s="13">
        <f>G18*F18</f>
        <v>1259858.46</v>
      </c>
      <c r="J18" s="26">
        <f>+H18-D18</f>
        <v>0</v>
      </c>
      <c r="K18" s="27">
        <f aca="true" t="shared" si="0" ref="K18:K25">J18/D18</f>
        <v>0</v>
      </c>
      <c r="O18" s="26">
        <f>+J18</f>
        <v>0</v>
      </c>
    </row>
    <row r="19" spans="1:11" ht="14.25">
      <c r="A19" s="2"/>
      <c r="B19" s="11"/>
      <c r="C19" s="12"/>
      <c r="D19" s="12"/>
      <c r="F19" s="11"/>
      <c r="G19" s="12"/>
      <c r="H19" s="2"/>
      <c r="J19" s="26">
        <f aca="true" t="shared" si="1" ref="J19:J25">+H19-D19</f>
        <v>0</v>
      </c>
      <c r="K19" s="27" t="e">
        <f t="shared" si="0"/>
        <v>#DIV/0!</v>
      </c>
    </row>
    <row r="20" spans="1:14" ht="14.25">
      <c r="A20" s="2" t="s">
        <v>10</v>
      </c>
      <c r="B20" s="11">
        <v>177946444</v>
      </c>
      <c r="C20" s="14">
        <v>0.07057</v>
      </c>
      <c r="D20" s="39">
        <f>B20*C20</f>
        <v>12557680.553079998</v>
      </c>
      <c r="F20" s="11">
        <f>B20</f>
        <v>177946444</v>
      </c>
      <c r="G20" s="23">
        <f>+C20+M$262+969/(F$20+F$47+F$74*0.6)</f>
        <v>0.07445742847853588</v>
      </c>
      <c r="H20" s="39">
        <f>F20*G20</f>
        <v>13249434.62713979</v>
      </c>
      <c r="J20" s="26">
        <f t="shared" si="1"/>
        <v>691754.0740597919</v>
      </c>
      <c r="K20" s="27">
        <f t="shared" si="0"/>
        <v>0.05508613403054967</v>
      </c>
      <c r="N20" s="26">
        <f>+J20</f>
        <v>691754.0740597919</v>
      </c>
    </row>
    <row r="21" spans="1:11" ht="14.25">
      <c r="A21" s="2"/>
      <c r="B21" s="11"/>
      <c r="C21" s="14"/>
      <c r="D21" s="11"/>
      <c r="F21" s="11"/>
      <c r="G21" s="14"/>
      <c r="H21" s="11"/>
      <c r="J21" s="26">
        <f t="shared" si="1"/>
        <v>0</v>
      </c>
      <c r="K21" s="27" t="e">
        <f t="shared" si="0"/>
        <v>#DIV/0!</v>
      </c>
    </row>
    <row r="22" spans="1:11" ht="14.25">
      <c r="A22" s="2" t="s">
        <v>11</v>
      </c>
      <c r="B22" s="11"/>
      <c r="C22" s="2"/>
      <c r="D22" s="24">
        <f>SUM(D18:D20)</f>
        <v>13817539.013079997</v>
      </c>
      <c r="F22" s="11"/>
      <c r="G22" s="2"/>
      <c r="H22" s="25">
        <f>SUM(H18:H21)</f>
        <v>14509293.087139789</v>
      </c>
      <c r="J22" s="26">
        <f t="shared" si="1"/>
        <v>691754.0740597919</v>
      </c>
      <c r="K22" s="27">
        <f t="shared" si="0"/>
        <v>0.050063478988911246</v>
      </c>
    </row>
    <row r="23" spans="1:11" ht="14.25">
      <c r="A23" s="2"/>
      <c r="B23" s="11"/>
      <c r="C23" s="14"/>
      <c r="D23" s="2"/>
      <c r="F23" s="11"/>
      <c r="G23" s="14"/>
      <c r="H23" s="2"/>
      <c r="J23" s="26">
        <f t="shared" si="1"/>
        <v>0</v>
      </c>
      <c r="K23" s="27" t="e">
        <f t="shared" si="0"/>
        <v>#DIV/0!</v>
      </c>
    </row>
    <row r="24" spans="1:11" ht="14.25">
      <c r="A24" s="2" t="s">
        <v>12</v>
      </c>
      <c r="B24" s="11"/>
      <c r="C24" s="14"/>
      <c r="D24" s="43">
        <v>1448960</v>
      </c>
      <c r="F24" s="11"/>
      <c r="G24" s="14"/>
      <c r="H24" s="11">
        <f>D24</f>
        <v>1448960</v>
      </c>
      <c r="J24" s="26">
        <f t="shared" si="1"/>
        <v>0</v>
      </c>
      <c r="K24" s="27">
        <f t="shared" si="0"/>
        <v>0</v>
      </c>
    </row>
    <row r="25" spans="1:11" ht="14.25">
      <c r="A25" s="2" t="s">
        <v>13</v>
      </c>
      <c r="B25" s="11"/>
      <c r="C25" s="14"/>
      <c r="D25" s="44">
        <v>959057</v>
      </c>
      <c r="F25" s="11"/>
      <c r="G25" s="14"/>
      <c r="H25" s="15">
        <f>D25</f>
        <v>959057</v>
      </c>
      <c r="J25" s="26">
        <f t="shared" si="1"/>
        <v>0</v>
      </c>
      <c r="K25" s="27">
        <f t="shared" si="0"/>
        <v>0</v>
      </c>
    </row>
    <row r="26" spans="1:8" ht="14.25">
      <c r="A26" s="2"/>
      <c r="B26" s="11"/>
      <c r="C26" s="2"/>
      <c r="D26" s="2"/>
      <c r="F26" s="11"/>
      <c r="G26" s="2"/>
      <c r="H26" s="2"/>
    </row>
    <row r="27" spans="1:11" ht="15" thickBot="1">
      <c r="A27" s="2" t="s">
        <v>14</v>
      </c>
      <c r="B27" s="11"/>
      <c r="C27" s="2"/>
      <c r="D27" s="16">
        <f>SUM(D22:D25)</f>
        <v>16225556.013079997</v>
      </c>
      <c r="F27" s="11"/>
      <c r="G27" s="2"/>
      <c r="H27" s="16">
        <f>SUM(H22:H25)</f>
        <v>16917310.08713979</v>
      </c>
      <c r="J27" s="26">
        <f>H27-D27</f>
        <v>691754.0740597919</v>
      </c>
      <c r="K27" s="27">
        <f>J27/D27</f>
        <v>0.042633612894506935</v>
      </c>
    </row>
    <row r="28" spans="1:4" ht="15" thickTop="1">
      <c r="A28" s="2"/>
      <c r="B28" s="2"/>
      <c r="C28" s="2"/>
      <c r="D28" s="2"/>
    </row>
    <row r="29" spans="1:11" ht="14.25">
      <c r="A29" s="2" t="s">
        <v>15</v>
      </c>
      <c r="D29" s="28">
        <f>D27/B18</f>
        <v>102.77339962806487</v>
      </c>
      <c r="H29" s="28">
        <f>H27/F18</f>
        <v>107.15500096366024</v>
      </c>
      <c r="J29" s="28">
        <f>H29-D29</f>
        <v>4.381601335595377</v>
      </c>
      <c r="K29" s="27">
        <f>J29/D29</f>
        <v>0.0426336128945069</v>
      </c>
    </row>
    <row r="30" spans="1:11" ht="14.25">
      <c r="A30" s="2"/>
      <c r="D30" s="28"/>
      <c r="H30" s="28"/>
      <c r="J30" s="28"/>
      <c r="K30" s="27"/>
    </row>
    <row r="31" spans="1:11" ht="15" hidden="1">
      <c r="A31" s="110" t="str">
        <f>A4</f>
        <v>Grayson RECC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</row>
    <row r="32" spans="1:11" ht="14.25" hidden="1">
      <c r="A32" s="111" t="s">
        <v>18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</row>
    <row r="33" spans="1:11" ht="14.25" hidden="1">
      <c r="A33" s="111" t="s">
        <v>16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</row>
    <row r="34" spans="1:4" ht="14.25" hidden="1">
      <c r="A34" s="1"/>
      <c r="B34" s="1"/>
      <c r="C34" s="1"/>
      <c r="D34" s="1"/>
    </row>
    <row r="35" spans="1:11" ht="14.25">
      <c r="A35" s="111" t="s">
        <v>23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</row>
    <row r="36" spans="1:11" ht="14.25">
      <c r="A36" s="111" t="s">
        <v>51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</row>
    <row r="37" spans="1:11" ht="14.25">
      <c r="A37" s="111"/>
      <c r="B37" s="111"/>
      <c r="C37" s="111"/>
      <c r="D37" s="111"/>
      <c r="E37" s="111"/>
      <c r="F37" s="111"/>
      <c r="G37" s="111"/>
      <c r="H37" s="111"/>
      <c r="I37" s="111"/>
      <c r="J37" s="111"/>
      <c r="K37" s="111"/>
    </row>
    <row r="38" spans="1:4" ht="14.25">
      <c r="A38" s="1"/>
      <c r="B38" s="1"/>
      <c r="C38" s="1"/>
      <c r="D38" s="1"/>
    </row>
    <row r="39" spans="2:11" ht="14.25">
      <c r="B39" s="112" t="s">
        <v>0</v>
      </c>
      <c r="C39" s="113"/>
      <c r="D39" s="114"/>
      <c r="F39" s="112" t="s">
        <v>1</v>
      </c>
      <c r="G39" s="113"/>
      <c r="H39" s="114"/>
      <c r="J39" s="17" t="s">
        <v>2</v>
      </c>
      <c r="K39" s="18" t="s">
        <v>3</v>
      </c>
    </row>
    <row r="40" spans="1:8" ht="14.25">
      <c r="A40" s="2"/>
      <c r="B40" s="19"/>
      <c r="C40" s="20"/>
      <c r="D40" s="21"/>
      <c r="F40" s="19"/>
      <c r="G40" s="20"/>
      <c r="H40" s="21"/>
    </row>
    <row r="41" spans="1:8" ht="14.25">
      <c r="A41" s="2"/>
      <c r="B41" s="6" t="s">
        <v>4</v>
      </c>
      <c r="C41" s="7" t="s">
        <v>5</v>
      </c>
      <c r="D41" s="7" t="s">
        <v>6</v>
      </c>
      <c r="F41" s="6" t="s">
        <v>4</v>
      </c>
      <c r="G41" s="7"/>
      <c r="H41" s="7" t="s">
        <v>6</v>
      </c>
    </row>
    <row r="42" spans="1:8" ht="14.25">
      <c r="A42" s="8"/>
      <c r="B42" s="9" t="s">
        <v>7</v>
      </c>
      <c r="C42" s="10" t="s">
        <v>8</v>
      </c>
      <c r="D42" s="7" t="s">
        <v>9</v>
      </c>
      <c r="F42" s="9" t="s">
        <v>7</v>
      </c>
      <c r="G42" s="10" t="s">
        <v>8</v>
      </c>
      <c r="H42" s="7" t="s">
        <v>9</v>
      </c>
    </row>
    <row r="44" spans="1:8" ht="14.25">
      <c r="A44" s="2"/>
      <c r="B44" s="11"/>
      <c r="C44" s="2"/>
      <c r="D44" s="12"/>
      <c r="F44" s="11"/>
      <c r="G44" s="2"/>
      <c r="H44" s="2"/>
    </row>
    <row r="45" spans="1:15" ht="14.25">
      <c r="A45" s="2" t="s">
        <v>17</v>
      </c>
      <c r="B45" s="39">
        <v>12441</v>
      </c>
      <c r="C45" s="12">
        <v>7.98</v>
      </c>
      <c r="D45" s="13">
        <f>B45*C45</f>
        <v>99279.18000000001</v>
      </c>
      <c r="F45" s="11">
        <f>B45</f>
        <v>12441</v>
      </c>
      <c r="G45" s="12">
        <f>C45</f>
        <v>7.98</v>
      </c>
      <c r="H45" s="13">
        <f>G45*F45</f>
        <v>99279.18000000001</v>
      </c>
      <c r="J45" s="26">
        <f>+H45-D45</f>
        <v>0</v>
      </c>
      <c r="K45" s="27">
        <f aca="true" t="shared" si="2" ref="K45:K52">J45/D45</f>
        <v>0</v>
      </c>
      <c r="O45" s="26">
        <f>+J45</f>
        <v>0</v>
      </c>
    </row>
    <row r="46" spans="1:11" ht="15">
      <c r="A46" s="29"/>
      <c r="B46" s="11"/>
      <c r="C46" s="12"/>
      <c r="D46" s="12"/>
      <c r="F46" s="11"/>
      <c r="G46" s="12"/>
      <c r="H46" s="2"/>
      <c r="J46" s="26">
        <f aca="true" t="shared" si="3" ref="J46:J52">+H46-D46</f>
        <v>0</v>
      </c>
      <c r="K46" s="27" t="e">
        <f t="shared" si="2"/>
        <v>#DIV/0!</v>
      </c>
    </row>
    <row r="47" spans="1:14" ht="14.25">
      <c r="A47" s="2" t="s">
        <v>10</v>
      </c>
      <c r="B47" s="11">
        <v>2774205</v>
      </c>
      <c r="C47" s="14">
        <v>0.07057</v>
      </c>
      <c r="D47" s="39">
        <f>C47*B47</f>
        <v>195775.64685</v>
      </c>
      <c r="F47" s="11">
        <f>B47</f>
        <v>2774205</v>
      </c>
      <c r="G47" s="23">
        <f>+C47+M$262+969/(F$20+F$47+F$74*0.6)</f>
        <v>0.07445742847853588</v>
      </c>
      <c r="H47" s="22">
        <f>G47*F47</f>
        <v>206560.17037229665</v>
      </c>
      <c r="J47" s="26">
        <f t="shared" si="3"/>
        <v>10784.523522296658</v>
      </c>
      <c r="K47" s="27">
        <f t="shared" si="2"/>
        <v>0.05508613403054967</v>
      </c>
      <c r="N47" s="26">
        <f>+J47</f>
        <v>10784.523522296658</v>
      </c>
    </row>
    <row r="48" spans="1:11" ht="14.25">
      <c r="A48" s="2"/>
      <c r="B48" s="11"/>
      <c r="C48" s="14"/>
      <c r="D48" s="11"/>
      <c r="F48" s="11"/>
      <c r="G48" s="14"/>
      <c r="H48" s="11"/>
      <c r="J48" s="26">
        <f t="shared" si="3"/>
        <v>0</v>
      </c>
      <c r="K48" s="27" t="e">
        <f t="shared" si="2"/>
        <v>#DIV/0!</v>
      </c>
    </row>
    <row r="49" spans="1:11" ht="14.25">
      <c r="A49" s="2" t="s">
        <v>11</v>
      </c>
      <c r="B49" s="11"/>
      <c r="C49" s="2"/>
      <c r="D49" s="24">
        <f>SUM(D45:D47)</f>
        <v>295054.82685</v>
      </c>
      <c r="F49" s="11"/>
      <c r="G49" s="2"/>
      <c r="H49" s="25">
        <f>H45+H47</f>
        <v>305839.35037229664</v>
      </c>
      <c r="J49" s="26">
        <f t="shared" si="3"/>
        <v>10784.52352229663</v>
      </c>
      <c r="K49" s="27">
        <f t="shared" si="2"/>
        <v>0.036550913731634244</v>
      </c>
    </row>
    <row r="50" spans="1:11" ht="14.25">
      <c r="A50" s="2"/>
      <c r="B50" s="11"/>
      <c r="C50" s="14"/>
      <c r="D50" s="2"/>
      <c r="F50" s="11"/>
      <c r="G50" s="14"/>
      <c r="H50" s="2"/>
      <c r="J50" s="26">
        <f t="shared" si="3"/>
        <v>0</v>
      </c>
      <c r="K50" s="27" t="e">
        <f t="shared" si="2"/>
        <v>#DIV/0!</v>
      </c>
    </row>
    <row r="51" spans="1:11" ht="14.25">
      <c r="A51" s="2" t="s">
        <v>12</v>
      </c>
      <c r="B51" s="11"/>
      <c r="C51" s="14"/>
      <c r="D51" s="11">
        <v>22172</v>
      </c>
      <c r="F51" s="11"/>
      <c r="G51" s="14"/>
      <c r="H51" s="11">
        <f>D51</f>
        <v>22172</v>
      </c>
      <c r="J51" s="26">
        <f t="shared" si="3"/>
        <v>0</v>
      </c>
      <c r="K51" s="27">
        <f t="shared" si="2"/>
        <v>0</v>
      </c>
    </row>
    <row r="52" spans="1:11" ht="14.25">
      <c r="A52" s="2" t="s">
        <v>13</v>
      </c>
      <c r="B52" s="11"/>
      <c r="C52" s="14"/>
      <c r="D52" s="44">
        <v>20205</v>
      </c>
      <c r="F52" s="11"/>
      <c r="G52" s="14"/>
      <c r="H52" s="15">
        <f>D52</f>
        <v>20205</v>
      </c>
      <c r="J52" s="26">
        <f t="shared" si="3"/>
        <v>0</v>
      </c>
      <c r="K52" s="27">
        <f t="shared" si="2"/>
        <v>0</v>
      </c>
    </row>
    <row r="53" spans="1:8" ht="14.25">
      <c r="A53" s="2"/>
      <c r="B53" s="11"/>
      <c r="C53" s="2"/>
      <c r="D53" s="2"/>
      <c r="F53" s="11"/>
      <c r="G53" s="2"/>
      <c r="H53" s="2"/>
    </row>
    <row r="54" spans="1:11" ht="15" thickBot="1">
      <c r="A54" s="2" t="s">
        <v>14</v>
      </c>
      <c r="B54" s="11"/>
      <c r="C54" s="2"/>
      <c r="D54" s="16">
        <f>SUM(D49:D52)</f>
        <v>337431.82685</v>
      </c>
      <c r="F54" s="11"/>
      <c r="G54" s="2"/>
      <c r="H54" s="16">
        <f>SUM(H49:H52)</f>
        <v>348216.35037229664</v>
      </c>
      <c r="J54" s="26">
        <f>H54-D54</f>
        <v>10784.52352229663</v>
      </c>
      <c r="K54" s="27">
        <f>J54/D54</f>
        <v>0.03196059963570277</v>
      </c>
    </row>
    <row r="55" spans="1:4" ht="15" thickTop="1">
      <c r="A55" s="2"/>
      <c r="B55" s="2"/>
      <c r="C55" s="2"/>
      <c r="D55" s="2"/>
    </row>
    <row r="56" spans="1:11" ht="14.25">
      <c r="A56" s="2" t="s">
        <v>15</v>
      </c>
      <c r="D56" s="28">
        <f>D54/B45</f>
        <v>27.12256465316293</v>
      </c>
      <c r="H56" s="28">
        <f>H54/F45</f>
        <v>27.989418083136133</v>
      </c>
      <c r="J56" s="28">
        <f>H56-D56</f>
        <v>0.8668534299732045</v>
      </c>
      <c r="K56" s="27">
        <f>J56/D56</f>
        <v>0.03196059963570279</v>
      </c>
    </row>
    <row r="57" spans="1:11" ht="14.25">
      <c r="A57" s="2"/>
      <c r="D57" s="28"/>
      <c r="H57" s="28"/>
      <c r="J57" s="28"/>
      <c r="K57" s="27"/>
    </row>
    <row r="58" spans="1:11" ht="15" hidden="1">
      <c r="A58" s="110" t="str">
        <f>A4</f>
        <v>Grayson RECC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0"/>
    </row>
    <row r="59" spans="1:11" ht="14.25" hidden="1">
      <c r="A59" s="111" t="s">
        <v>18</v>
      </c>
      <c r="B59" s="111"/>
      <c r="C59" s="111"/>
      <c r="D59" s="111"/>
      <c r="E59" s="111"/>
      <c r="F59" s="111"/>
      <c r="G59" s="111"/>
      <c r="H59" s="111"/>
      <c r="I59" s="111"/>
      <c r="J59" s="111"/>
      <c r="K59" s="111"/>
    </row>
    <row r="60" spans="1:11" ht="14.25" hidden="1">
      <c r="A60" s="111" t="str">
        <f>A6</f>
        <v>for the 12 months ended September 30, 2006</v>
      </c>
      <c r="B60" s="111"/>
      <c r="C60" s="111"/>
      <c r="D60" s="111"/>
      <c r="E60" s="111"/>
      <c r="F60" s="111"/>
      <c r="G60" s="111"/>
      <c r="H60" s="111"/>
      <c r="I60" s="111"/>
      <c r="J60" s="111"/>
      <c r="K60" s="111"/>
    </row>
    <row r="61" spans="1:4" ht="14.25" hidden="1">
      <c r="A61" s="1"/>
      <c r="B61" s="1"/>
      <c r="C61" s="1"/>
      <c r="D61" s="1"/>
    </row>
    <row r="62" spans="1:11" ht="14.25">
      <c r="A62" s="111" t="s">
        <v>72</v>
      </c>
      <c r="B62" s="111"/>
      <c r="C62" s="111"/>
      <c r="D62" s="111"/>
      <c r="E62" s="111"/>
      <c r="F62" s="111"/>
      <c r="G62" s="111"/>
      <c r="H62" s="111"/>
      <c r="I62" s="111"/>
      <c r="J62" s="111"/>
      <c r="K62" s="111"/>
    </row>
    <row r="63" spans="1:11" ht="14.25">
      <c r="A63" s="111" t="s">
        <v>52</v>
      </c>
      <c r="B63" s="111"/>
      <c r="C63" s="111"/>
      <c r="D63" s="111"/>
      <c r="E63" s="111"/>
      <c r="F63" s="111"/>
      <c r="G63" s="111"/>
      <c r="H63" s="111"/>
      <c r="I63" s="111"/>
      <c r="J63" s="111"/>
      <c r="K63" s="111"/>
    </row>
    <row r="64" spans="1:11" ht="14.25">
      <c r="A64" s="111"/>
      <c r="B64" s="111"/>
      <c r="C64" s="111"/>
      <c r="D64" s="111"/>
      <c r="E64" s="111"/>
      <c r="F64" s="111"/>
      <c r="G64" s="111"/>
      <c r="H64" s="111"/>
      <c r="I64" s="111"/>
      <c r="J64" s="111"/>
      <c r="K64" s="111"/>
    </row>
    <row r="65" spans="1:4" ht="14.25">
      <c r="A65" s="1"/>
      <c r="B65" s="1"/>
      <c r="C65" s="1"/>
      <c r="D65" s="1"/>
    </row>
    <row r="66" spans="2:11" ht="14.25">
      <c r="B66" s="112" t="s">
        <v>0</v>
      </c>
      <c r="C66" s="113"/>
      <c r="D66" s="114"/>
      <c r="F66" s="112" t="s">
        <v>1</v>
      </c>
      <c r="G66" s="113"/>
      <c r="H66" s="114"/>
      <c r="J66" s="17" t="s">
        <v>2</v>
      </c>
      <c r="K66" s="18" t="s">
        <v>3</v>
      </c>
    </row>
    <row r="67" spans="1:8" ht="14.25">
      <c r="A67" s="2"/>
      <c r="B67" s="3"/>
      <c r="C67" s="4"/>
      <c r="D67" s="5"/>
      <c r="F67" s="3"/>
      <c r="G67" s="4"/>
      <c r="H67" s="5"/>
    </row>
    <row r="68" spans="1:8" ht="14.25">
      <c r="A68" s="2"/>
      <c r="B68" s="6" t="s">
        <v>4</v>
      </c>
      <c r="C68" s="7" t="s">
        <v>5</v>
      </c>
      <c r="D68" s="7" t="s">
        <v>6</v>
      </c>
      <c r="F68" s="6" t="s">
        <v>4</v>
      </c>
      <c r="G68" s="7"/>
      <c r="H68" s="7" t="s">
        <v>6</v>
      </c>
    </row>
    <row r="69" spans="1:8" ht="14.25">
      <c r="A69" s="8"/>
      <c r="B69" s="9" t="s">
        <v>7</v>
      </c>
      <c r="C69" s="10" t="s">
        <v>8</v>
      </c>
      <c r="D69" s="7" t="s">
        <v>9</v>
      </c>
      <c r="F69" s="9" t="s">
        <v>7</v>
      </c>
      <c r="G69" s="10" t="s">
        <v>8</v>
      </c>
      <c r="H69" s="7" t="s">
        <v>9</v>
      </c>
    </row>
    <row r="71" spans="1:8" ht="14.25">
      <c r="A71" s="2"/>
      <c r="B71" s="11"/>
      <c r="C71" s="2"/>
      <c r="D71" s="2"/>
      <c r="F71" s="11"/>
      <c r="G71" s="2"/>
      <c r="H71" s="2"/>
    </row>
    <row r="72" spans="1:15" ht="15">
      <c r="A72" s="2" t="s">
        <v>17</v>
      </c>
      <c r="B72" s="11">
        <f>94*12</f>
        <v>1128</v>
      </c>
      <c r="C72" s="76"/>
      <c r="D72" s="13">
        <f>B72*C72</f>
        <v>0</v>
      </c>
      <c r="F72" s="11">
        <f>B72</f>
        <v>1128</v>
      </c>
      <c r="G72" s="12">
        <f>C72</f>
        <v>0</v>
      </c>
      <c r="H72" s="13">
        <f>G72*F72</f>
        <v>0</v>
      </c>
      <c r="J72" s="26">
        <f>+H72-D72</f>
        <v>0</v>
      </c>
      <c r="K72" s="27" t="e">
        <f aca="true" t="shared" si="4" ref="K72:K79">J72/D72</f>
        <v>#DIV/0!</v>
      </c>
      <c r="O72" s="26">
        <f>+J72</f>
        <v>0</v>
      </c>
    </row>
    <row r="73" spans="1:11" ht="15">
      <c r="A73" s="29"/>
      <c r="B73" s="11"/>
      <c r="C73" s="12"/>
      <c r="D73" s="2"/>
      <c r="F73" s="11"/>
      <c r="G73" s="12"/>
      <c r="H73" s="2"/>
      <c r="J73" s="26">
        <f aca="true" t="shared" si="5" ref="J73:J79">+H73-D73</f>
        <v>0</v>
      </c>
      <c r="K73" s="27" t="e">
        <f t="shared" si="4"/>
        <v>#DIV/0!</v>
      </c>
    </row>
    <row r="74" spans="1:14" ht="14.25">
      <c r="A74" s="2" t="s">
        <v>20</v>
      </c>
      <c r="B74" s="11">
        <v>624789</v>
      </c>
      <c r="C74" s="14">
        <v>0.04234</v>
      </c>
      <c r="D74" s="22">
        <f>B74*C74</f>
        <v>26453.566260000003</v>
      </c>
      <c r="F74" s="11">
        <f>B74</f>
        <v>624789</v>
      </c>
      <c r="G74" s="23">
        <f>+G20*0.6</f>
        <v>0.044674457087121526</v>
      </c>
      <c r="H74" s="22">
        <f>F74*G74</f>
        <v>27912.10936900557</v>
      </c>
      <c r="J74" s="26">
        <f t="shared" si="5"/>
        <v>1458.543109005568</v>
      </c>
      <c r="K74" s="27">
        <f t="shared" si="4"/>
        <v>0.055135972770938145</v>
      </c>
      <c r="N74" s="26">
        <f>+J74</f>
        <v>1458.543109005568</v>
      </c>
    </row>
    <row r="75" spans="1:11" ht="14.25">
      <c r="A75" s="2"/>
      <c r="B75" s="11"/>
      <c r="C75" s="2"/>
      <c r="D75" s="2"/>
      <c r="F75" s="11"/>
      <c r="G75" s="2"/>
      <c r="H75" s="2"/>
      <c r="J75" s="26">
        <f t="shared" si="5"/>
        <v>0</v>
      </c>
      <c r="K75" s="27" t="e">
        <f t="shared" si="4"/>
        <v>#DIV/0!</v>
      </c>
    </row>
    <row r="76" spans="1:11" ht="14.25">
      <c r="A76" s="2" t="s">
        <v>22</v>
      </c>
      <c r="B76" s="11"/>
      <c r="C76" s="2"/>
      <c r="D76" s="13">
        <f>SUM(D72:D74)</f>
        <v>26453.566260000003</v>
      </c>
      <c r="F76" s="11"/>
      <c r="G76" s="2"/>
      <c r="H76" s="13">
        <f>SUM(H72:H74)</f>
        <v>27912.10936900557</v>
      </c>
      <c r="J76" s="26">
        <f t="shared" si="5"/>
        <v>1458.543109005568</v>
      </c>
      <c r="K76" s="27">
        <f t="shared" si="4"/>
        <v>0.055135972770938145</v>
      </c>
    </row>
    <row r="77" spans="1:11" ht="15">
      <c r="A77" s="29"/>
      <c r="B77" s="11"/>
      <c r="C77" s="14"/>
      <c r="D77" s="2"/>
      <c r="F77" s="11"/>
      <c r="G77" s="14"/>
      <c r="H77" s="2"/>
      <c r="J77" s="26">
        <f t="shared" si="5"/>
        <v>0</v>
      </c>
      <c r="K77" s="27" t="e">
        <f t="shared" si="4"/>
        <v>#DIV/0!</v>
      </c>
    </row>
    <row r="78" spans="1:11" ht="14.25">
      <c r="A78" s="2" t="s">
        <v>29</v>
      </c>
      <c r="B78" s="11"/>
      <c r="C78" s="14"/>
      <c r="D78" s="11">
        <v>0</v>
      </c>
      <c r="F78" s="11"/>
      <c r="G78" s="14"/>
      <c r="H78" s="11">
        <f>D78</f>
        <v>0</v>
      </c>
      <c r="J78" s="26">
        <f t="shared" si="5"/>
        <v>0</v>
      </c>
      <c r="K78" s="27" t="e">
        <f t="shared" si="4"/>
        <v>#DIV/0!</v>
      </c>
    </row>
    <row r="79" spans="1:11" ht="14.25">
      <c r="A79" s="2" t="s">
        <v>25</v>
      </c>
      <c r="B79" s="11"/>
      <c r="C79" s="14"/>
      <c r="D79" s="44">
        <v>0</v>
      </c>
      <c r="F79" s="11"/>
      <c r="G79" s="14"/>
      <c r="H79" s="15">
        <f>D79</f>
        <v>0</v>
      </c>
      <c r="J79" s="26">
        <f t="shared" si="5"/>
        <v>0</v>
      </c>
      <c r="K79" s="27" t="e">
        <f t="shared" si="4"/>
        <v>#DIV/0!</v>
      </c>
    </row>
    <row r="80" spans="1:8" ht="14.25">
      <c r="A80" s="2"/>
      <c r="B80" s="11"/>
      <c r="C80" s="2"/>
      <c r="D80" s="2"/>
      <c r="F80" s="11"/>
      <c r="G80" s="2"/>
      <c r="H80" s="2"/>
    </row>
    <row r="81" spans="1:11" ht="15" thickBot="1">
      <c r="A81" s="2" t="s">
        <v>24</v>
      </c>
      <c r="B81" s="11"/>
      <c r="C81" s="2"/>
      <c r="D81" s="16">
        <f>SUM(D76:D79)</f>
        <v>26453.566260000003</v>
      </c>
      <c r="F81" s="11"/>
      <c r="G81" s="2"/>
      <c r="H81" s="16">
        <f>SUM(H76:H79)</f>
        <v>27912.10936900557</v>
      </c>
      <c r="J81" s="26">
        <f>H81-D81</f>
        <v>1458.543109005568</v>
      </c>
      <c r="K81" s="27">
        <f>J81/D81</f>
        <v>0.055135972770938145</v>
      </c>
    </row>
    <row r="82" spans="1:4" ht="15" thickTop="1">
      <c r="A82" s="2"/>
      <c r="B82" s="2"/>
      <c r="C82" s="2"/>
      <c r="D82" s="2"/>
    </row>
    <row r="83" spans="1:11" ht="14.25">
      <c r="A83" s="2" t="s">
        <v>15</v>
      </c>
      <c r="B83" s="11"/>
      <c r="C83" s="11"/>
      <c r="D83" s="31">
        <f>D81/B72</f>
        <v>23.451743138297875</v>
      </c>
      <c r="E83" s="45"/>
      <c r="F83" s="45"/>
      <c r="G83" s="45"/>
      <c r="H83" s="31">
        <f>H81/F72</f>
        <v>24.744777809402102</v>
      </c>
      <c r="J83" s="46">
        <f>H83-D83</f>
        <v>1.2930346711042269</v>
      </c>
      <c r="K83" s="27">
        <f>J83/D83</f>
        <v>0.05513597277093814</v>
      </c>
    </row>
    <row r="84" spans="1:15" ht="14.25">
      <c r="A84" s="2"/>
      <c r="B84" s="11"/>
      <c r="C84" s="11"/>
      <c r="D84" s="30"/>
      <c r="H84" s="30"/>
      <c r="O84" s="117" t="s">
        <v>78</v>
      </c>
    </row>
    <row r="85" spans="1:15" ht="14.25">
      <c r="A85" s="2"/>
      <c r="B85" s="11"/>
      <c r="C85" s="11"/>
      <c r="D85" s="30"/>
      <c r="H85" s="30"/>
      <c r="O85" s="119" t="s">
        <v>79</v>
      </c>
    </row>
    <row r="86" spans="1:15" ht="14.25">
      <c r="A86" s="2"/>
      <c r="B86" s="11"/>
      <c r="C86" s="11"/>
      <c r="D86" s="30"/>
      <c r="H86" s="30"/>
      <c r="K86" s="27"/>
      <c r="O86" s="119" t="s">
        <v>75</v>
      </c>
    </row>
    <row r="87" spans="1:11" ht="15">
      <c r="A87" s="110" t="str">
        <f>A4</f>
        <v>Grayson RECC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0"/>
    </row>
    <row r="88" spans="1:11" ht="14.25">
      <c r="A88" s="111" t="s">
        <v>18</v>
      </c>
      <c r="B88" s="111"/>
      <c r="C88" s="111"/>
      <c r="D88" s="111"/>
      <c r="E88" s="111"/>
      <c r="F88" s="111"/>
      <c r="G88" s="111"/>
      <c r="H88" s="111"/>
      <c r="I88" s="111"/>
      <c r="J88" s="111"/>
      <c r="K88" s="111"/>
    </row>
    <row r="89" spans="1:11" ht="14.25">
      <c r="A89" s="111" t="str">
        <f>A6</f>
        <v>for the 12 months ended September 30, 2006</v>
      </c>
      <c r="B89" s="111"/>
      <c r="C89" s="111"/>
      <c r="D89" s="111"/>
      <c r="E89" s="111"/>
      <c r="F89" s="111"/>
      <c r="G89" s="111"/>
      <c r="H89" s="111"/>
      <c r="I89" s="111"/>
      <c r="J89" s="111"/>
      <c r="K89" s="111"/>
    </row>
    <row r="90" spans="1:4" ht="14.25">
      <c r="A90" s="1"/>
      <c r="B90" s="1"/>
      <c r="C90" s="1"/>
      <c r="D90" s="1"/>
    </row>
    <row r="91" spans="1:11" ht="14.25">
      <c r="A91" s="111" t="s">
        <v>30</v>
      </c>
      <c r="B91" s="111"/>
      <c r="C91" s="111"/>
      <c r="D91" s="111"/>
      <c r="E91" s="111"/>
      <c r="F91" s="111"/>
      <c r="G91" s="111"/>
      <c r="H91" s="111"/>
      <c r="I91" s="111"/>
      <c r="J91" s="111"/>
      <c r="K91" s="111"/>
    </row>
    <row r="92" spans="1:11" ht="14.25">
      <c r="A92" s="111" t="s">
        <v>53</v>
      </c>
      <c r="B92" s="111"/>
      <c r="C92" s="111"/>
      <c r="D92" s="111"/>
      <c r="E92" s="111"/>
      <c r="F92" s="111"/>
      <c r="G92" s="111"/>
      <c r="H92" s="111"/>
      <c r="I92" s="111"/>
      <c r="J92" s="111"/>
      <c r="K92" s="111"/>
    </row>
    <row r="93" spans="1:11" ht="14.25">
      <c r="A93" s="111" t="s">
        <v>54</v>
      </c>
      <c r="B93" s="111"/>
      <c r="C93" s="111"/>
      <c r="D93" s="111"/>
      <c r="E93" s="111"/>
      <c r="F93" s="111"/>
      <c r="G93" s="111"/>
      <c r="H93" s="111"/>
      <c r="I93" s="111"/>
      <c r="J93" s="111"/>
      <c r="K93" s="111"/>
    </row>
    <row r="94" spans="1:4" ht="14.25">
      <c r="A94" s="1"/>
      <c r="B94" s="1"/>
      <c r="C94" s="1"/>
      <c r="D94" s="1"/>
    </row>
    <row r="95" spans="2:11" ht="14.25">
      <c r="B95" s="112" t="s">
        <v>0</v>
      </c>
      <c r="C95" s="113"/>
      <c r="D95" s="114"/>
      <c r="F95" s="112" t="s">
        <v>1</v>
      </c>
      <c r="G95" s="113"/>
      <c r="H95" s="114"/>
      <c r="J95" s="17" t="s">
        <v>2</v>
      </c>
      <c r="K95" s="18" t="s">
        <v>3</v>
      </c>
    </row>
    <row r="96" spans="1:8" ht="14.25">
      <c r="A96" s="2"/>
      <c r="B96" s="3"/>
      <c r="C96" s="4"/>
      <c r="D96" s="5"/>
      <c r="F96" s="3"/>
      <c r="G96" s="4"/>
      <c r="H96" s="5"/>
    </row>
    <row r="97" spans="1:8" ht="14.25">
      <c r="A97" s="2"/>
      <c r="B97" s="6" t="s">
        <v>4</v>
      </c>
      <c r="C97" s="7" t="s">
        <v>5</v>
      </c>
      <c r="D97" s="7" t="s">
        <v>6</v>
      </c>
      <c r="F97" s="6" t="s">
        <v>4</v>
      </c>
      <c r="G97" s="7"/>
      <c r="H97" s="7" t="s">
        <v>6</v>
      </c>
    </row>
    <row r="98" spans="1:8" ht="14.25">
      <c r="A98" s="8"/>
      <c r="B98" s="9" t="s">
        <v>7</v>
      </c>
      <c r="C98" s="10" t="s">
        <v>8</v>
      </c>
      <c r="D98" s="7" t="s">
        <v>9</v>
      </c>
      <c r="F98" s="9" t="s">
        <v>7</v>
      </c>
      <c r="G98" s="10" t="s">
        <v>8</v>
      </c>
      <c r="H98" s="7" t="s">
        <v>9</v>
      </c>
    </row>
    <row r="100" spans="1:8" ht="14.25" hidden="1">
      <c r="A100" s="2"/>
      <c r="B100" s="11"/>
      <c r="C100" s="2"/>
      <c r="D100" s="41"/>
      <c r="F100" s="11"/>
      <c r="G100" s="2"/>
      <c r="H100" s="2"/>
    </row>
    <row r="101" spans="1:15" ht="14.25">
      <c r="A101" s="2" t="s">
        <v>17</v>
      </c>
      <c r="B101" s="43">
        <v>14284</v>
      </c>
      <c r="C101" s="48">
        <v>7.92</v>
      </c>
      <c r="D101" s="13">
        <f>B101*C101</f>
        <v>113129.28</v>
      </c>
      <c r="F101" s="11">
        <f>B101</f>
        <v>14284</v>
      </c>
      <c r="G101" s="12">
        <f>C101</f>
        <v>7.92</v>
      </c>
      <c r="H101" s="13">
        <f>G101*F101</f>
        <v>113129.28</v>
      </c>
      <c r="J101" s="26">
        <f>+H101-D101</f>
        <v>0</v>
      </c>
      <c r="K101" s="27">
        <f aca="true" t="shared" si="6" ref="K101:K108">J101/D101</f>
        <v>0</v>
      </c>
      <c r="O101" s="26">
        <f>+J101</f>
        <v>0</v>
      </c>
    </row>
    <row r="102" spans="1:11" ht="15">
      <c r="A102" s="29"/>
      <c r="B102" s="11"/>
      <c r="C102" s="12"/>
      <c r="D102" s="2"/>
      <c r="F102" s="11"/>
      <c r="G102" s="12"/>
      <c r="H102" s="2"/>
      <c r="J102" s="26">
        <f aca="true" t="shared" si="7" ref="J102:J108">+H102-D102</f>
        <v>0</v>
      </c>
      <c r="K102" s="27" t="e">
        <f t="shared" si="6"/>
        <v>#DIV/0!</v>
      </c>
    </row>
    <row r="103" spans="1:14" ht="14.25">
      <c r="A103" s="2" t="s">
        <v>20</v>
      </c>
      <c r="B103" s="11">
        <v>16950029</v>
      </c>
      <c r="C103" s="49">
        <v>0.07057</v>
      </c>
      <c r="D103" s="22">
        <f>B103*C103</f>
        <v>1196163.54653</v>
      </c>
      <c r="F103" s="11">
        <f>B103</f>
        <v>16950029</v>
      </c>
      <c r="G103" s="23">
        <f>+C103+M$262</f>
        <v>0.07445207771123276</v>
      </c>
      <c r="H103" s="22">
        <f>F103*G103</f>
        <v>1261964.876315649</v>
      </c>
      <c r="J103" s="26">
        <f t="shared" si="7"/>
        <v>65801.32978564897</v>
      </c>
      <c r="K103" s="27">
        <f t="shared" si="6"/>
        <v>0.055010311906373295</v>
      </c>
      <c r="N103" s="26">
        <f>+J103</f>
        <v>65801.32978564897</v>
      </c>
    </row>
    <row r="104" spans="1:11" ht="14.25">
      <c r="A104" s="2"/>
      <c r="B104" s="11"/>
      <c r="C104" s="2"/>
      <c r="D104" s="2"/>
      <c r="F104" s="11"/>
      <c r="G104" s="2"/>
      <c r="H104" s="2"/>
      <c r="J104" s="26">
        <f t="shared" si="7"/>
        <v>0</v>
      </c>
      <c r="K104" s="27" t="e">
        <f t="shared" si="6"/>
        <v>#DIV/0!</v>
      </c>
    </row>
    <row r="105" spans="1:11" ht="14.25">
      <c r="A105" s="2" t="s">
        <v>22</v>
      </c>
      <c r="B105" s="11"/>
      <c r="C105" s="2"/>
      <c r="D105" s="13">
        <f>SUM(D101:D103)</f>
        <v>1309292.82653</v>
      </c>
      <c r="F105" s="11"/>
      <c r="G105" s="2"/>
      <c r="H105" s="13">
        <f>SUM(H101:H103)</f>
        <v>1375094.156315649</v>
      </c>
      <c r="J105" s="26">
        <f t="shared" si="7"/>
        <v>65801.32978564897</v>
      </c>
      <c r="K105" s="27">
        <f t="shared" si="6"/>
        <v>0.050257152909056475</v>
      </c>
    </row>
    <row r="106" spans="1:11" ht="15">
      <c r="A106" s="29"/>
      <c r="B106" s="11"/>
      <c r="C106" s="14"/>
      <c r="D106" s="2"/>
      <c r="F106" s="11"/>
      <c r="G106" s="14"/>
      <c r="H106" s="2"/>
      <c r="J106" s="26">
        <f t="shared" si="7"/>
        <v>0</v>
      </c>
      <c r="K106" s="27" t="e">
        <f t="shared" si="6"/>
        <v>#DIV/0!</v>
      </c>
    </row>
    <row r="107" spans="1:11" ht="14.25">
      <c r="A107" s="2" t="s">
        <v>29</v>
      </c>
      <c r="B107" s="11"/>
      <c r="C107" s="14"/>
      <c r="D107" s="41">
        <v>136218</v>
      </c>
      <c r="F107" s="11"/>
      <c r="G107" s="14"/>
      <c r="H107" s="11">
        <f>D107</f>
        <v>136218</v>
      </c>
      <c r="J107" s="26">
        <f t="shared" si="7"/>
        <v>0</v>
      </c>
      <c r="K107" s="27">
        <f t="shared" si="6"/>
        <v>0</v>
      </c>
    </row>
    <row r="108" spans="1:11" ht="14.25">
      <c r="A108" s="2" t="s">
        <v>25</v>
      </c>
      <c r="B108" s="11"/>
      <c r="C108" s="14"/>
      <c r="D108" s="55">
        <v>91784</v>
      </c>
      <c r="F108" s="11"/>
      <c r="G108" s="14"/>
      <c r="H108" s="15">
        <f>D108</f>
        <v>91784</v>
      </c>
      <c r="J108" s="26">
        <f t="shared" si="7"/>
        <v>0</v>
      </c>
      <c r="K108" s="27">
        <f t="shared" si="6"/>
        <v>0</v>
      </c>
    </row>
    <row r="109" spans="1:8" ht="14.25">
      <c r="A109" s="2"/>
      <c r="B109" s="11"/>
      <c r="C109" s="2"/>
      <c r="D109" s="2"/>
      <c r="F109" s="11"/>
      <c r="G109" s="2"/>
      <c r="H109" s="2"/>
    </row>
    <row r="110" spans="1:11" ht="15" thickBot="1">
      <c r="A110" s="2" t="s">
        <v>24</v>
      </c>
      <c r="B110" s="11"/>
      <c r="C110" s="2"/>
      <c r="D110" s="16">
        <f>SUM(D105:D108)</f>
        <v>1537294.82653</v>
      </c>
      <c r="F110" s="11"/>
      <c r="G110" s="2"/>
      <c r="H110" s="16">
        <f>SUM(H105:H108)</f>
        <v>1603096.156315649</v>
      </c>
      <c r="J110" s="26">
        <f>H110-D110</f>
        <v>65801.32978564897</v>
      </c>
      <c r="K110" s="27">
        <f>J110/D110</f>
        <v>0.0428033248080178</v>
      </c>
    </row>
    <row r="111" spans="1:4" ht="15" thickTop="1">
      <c r="A111" s="2"/>
      <c r="B111" s="2"/>
      <c r="C111" s="2"/>
      <c r="D111" s="2"/>
    </row>
    <row r="112" spans="1:11" ht="14.25">
      <c r="A112" s="2" t="s">
        <v>15</v>
      </c>
      <c r="B112" s="11"/>
      <c r="C112" s="11"/>
      <c r="D112" s="31">
        <f>D110/B101</f>
        <v>107.623552683422</v>
      </c>
      <c r="E112" s="45"/>
      <c r="F112" s="45"/>
      <c r="G112" s="45"/>
      <c r="H112" s="31">
        <f>H110/F101</f>
        <v>112.23019856592333</v>
      </c>
      <c r="J112" s="46">
        <f>H112-D112</f>
        <v>4.606645882501326</v>
      </c>
      <c r="K112" s="27">
        <f>J112/D112</f>
        <v>0.04280332480801778</v>
      </c>
    </row>
    <row r="113" spans="1:14" ht="14.25">
      <c r="A113" s="38"/>
      <c r="B113" s="39"/>
      <c r="C113" s="77"/>
      <c r="D113" s="78"/>
      <c r="E113" s="37"/>
      <c r="F113" s="39"/>
      <c r="G113" s="77"/>
      <c r="H113" s="78"/>
      <c r="I113" s="37"/>
      <c r="J113" s="37"/>
      <c r="K113" s="37"/>
      <c r="L113" s="37"/>
      <c r="M113" s="37"/>
      <c r="N113" s="37"/>
    </row>
    <row r="114" spans="1:14" ht="14.25" hidden="1">
      <c r="A114" s="38"/>
      <c r="B114" s="39"/>
      <c r="C114" s="77"/>
      <c r="D114" s="78"/>
      <c r="E114" s="37"/>
      <c r="F114" s="39"/>
      <c r="G114" s="77"/>
      <c r="H114" s="78"/>
      <c r="I114" s="37"/>
      <c r="J114" s="79"/>
      <c r="K114" s="80"/>
      <c r="L114" s="37"/>
      <c r="M114" s="37"/>
      <c r="N114" s="37"/>
    </row>
    <row r="115" spans="1:14" ht="14.25" hidden="1">
      <c r="A115" s="38"/>
      <c r="B115" s="39"/>
      <c r="C115" s="77"/>
      <c r="D115" s="81"/>
      <c r="E115" s="37"/>
      <c r="F115" s="39"/>
      <c r="G115" s="77"/>
      <c r="H115" s="78"/>
      <c r="I115" s="37"/>
      <c r="J115" s="79"/>
      <c r="K115" s="80"/>
      <c r="L115" s="37"/>
      <c r="M115" s="37"/>
      <c r="N115" s="37"/>
    </row>
    <row r="116" spans="1:14" ht="14.25" hidden="1">
      <c r="A116" s="38"/>
      <c r="B116" s="39"/>
      <c r="C116" s="38"/>
      <c r="D116" s="78"/>
      <c r="E116" s="37"/>
      <c r="F116" s="39"/>
      <c r="G116" s="38"/>
      <c r="H116" s="78"/>
      <c r="I116" s="37"/>
      <c r="J116" s="37"/>
      <c r="K116" s="37"/>
      <c r="L116" s="37"/>
      <c r="M116" s="37"/>
      <c r="N116" s="37"/>
    </row>
    <row r="117" spans="1:14" ht="14.25" hidden="1">
      <c r="A117" s="38"/>
      <c r="B117" s="39"/>
      <c r="C117" s="38"/>
      <c r="D117" s="78"/>
      <c r="E117" s="37"/>
      <c r="F117" s="39"/>
      <c r="G117" s="38"/>
      <c r="H117" s="78"/>
      <c r="I117" s="37"/>
      <c r="J117" s="79"/>
      <c r="K117" s="80"/>
      <c r="L117" s="37"/>
      <c r="M117" s="37"/>
      <c r="N117" s="37"/>
    </row>
    <row r="118" spans="1:14" ht="14.25" hidden="1">
      <c r="A118" s="38"/>
      <c r="B118" s="38"/>
      <c r="C118" s="38"/>
      <c r="D118" s="78"/>
      <c r="E118" s="37"/>
      <c r="F118" s="37"/>
      <c r="G118" s="37"/>
      <c r="H118" s="37"/>
      <c r="I118" s="37"/>
      <c r="J118" s="37"/>
      <c r="K118" s="37"/>
      <c r="L118" s="37"/>
      <c r="M118" s="37"/>
      <c r="N118" s="37"/>
    </row>
    <row r="119" spans="1:14" ht="14.25" hidden="1">
      <c r="A119" s="38"/>
      <c r="B119" s="39"/>
      <c r="C119" s="39"/>
      <c r="D119" s="82"/>
      <c r="E119" s="37"/>
      <c r="F119" s="37"/>
      <c r="G119" s="37"/>
      <c r="H119" s="82"/>
      <c r="I119" s="37"/>
      <c r="J119" s="83"/>
      <c r="K119" s="80"/>
      <c r="L119" s="37"/>
      <c r="M119" s="37"/>
      <c r="N119" s="37"/>
    </row>
    <row r="120" spans="1:11" ht="14.25" hidden="1">
      <c r="A120" s="2"/>
      <c r="B120" s="11"/>
      <c r="C120" s="11"/>
      <c r="D120" s="31"/>
      <c r="H120" s="31"/>
      <c r="J120" s="32"/>
      <c r="K120" s="27"/>
    </row>
    <row r="121" spans="1:11" ht="15" hidden="1">
      <c r="A121" s="110" t="str">
        <f>A4</f>
        <v>Grayson RECC</v>
      </c>
      <c r="B121" s="110"/>
      <c r="C121" s="110"/>
      <c r="D121" s="110"/>
      <c r="E121" s="110"/>
      <c r="F121" s="110"/>
      <c r="G121" s="110"/>
      <c r="H121" s="110"/>
      <c r="I121" s="110"/>
      <c r="J121" s="110"/>
      <c r="K121" s="110"/>
    </row>
    <row r="122" spans="1:11" ht="14.25" hidden="1">
      <c r="A122" s="111" t="str">
        <f>A5</f>
        <v>Billing Analysis</v>
      </c>
      <c r="B122" s="111"/>
      <c r="C122" s="111"/>
      <c r="D122" s="111"/>
      <c r="E122" s="111"/>
      <c r="F122" s="111"/>
      <c r="G122" s="111"/>
      <c r="H122" s="111"/>
      <c r="I122" s="111"/>
      <c r="J122" s="111"/>
      <c r="K122" s="111"/>
    </row>
    <row r="123" spans="1:11" ht="14.25" hidden="1">
      <c r="A123" s="111" t="str">
        <f>A6</f>
        <v>for the 12 months ended September 30, 2006</v>
      </c>
      <c r="B123" s="111"/>
      <c r="C123" s="111"/>
      <c r="D123" s="111"/>
      <c r="E123" s="111"/>
      <c r="F123" s="111"/>
      <c r="G123" s="111"/>
      <c r="H123" s="111"/>
      <c r="I123" s="111"/>
      <c r="J123" s="111"/>
      <c r="K123" s="111"/>
    </row>
    <row r="124" spans="1:4" ht="14.25" hidden="1">
      <c r="A124" s="1"/>
      <c r="B124" s="1"/>
      <c r="C124" s="1"/>
      <c r="D124" s="1"/>
    </row>
    <row r="125" spans="1:11" ht="14.25">
      <c r="A125" s="111" t="s">
        <v>55</v>
      </c>
      <c r="B125" s="111"/>
      <c r="C125" s="111"/>
      <c r="D125" s="111"/>
      <c r="E125" s="111"/>
      <c r="F125" s="111"/>
      <c r="G125" s="111"/>
      <c r="H125" s="111"/>
      <c r="I125" s="111"/>
      <c r="J125" s="111"/>
      <c r="K125" s="111"/>
    </row>
    <row r="126" spans="1:11" ht="14.25">
      <c r="A126" s="111" t="s">
        <v>56</v>
      </c>
      <c r="B126" s="111"/>
      <c r="C126" s="111"/>
      <c r="D126" s="111"/>
      <c r="E126" s="111"/>
      <c r="F126" s="111"/>
      <c r="G126" s="111"/>
      <c r="H126" s="111"/>
      <c r="I126" s="111"/>
      <c r="J126" s="111"/>
      <c r="K126" s="111"/>
    </row>
    <row r="127" spans="1:11" ht="14.25">
      <c r="A127" s="111" t="s">
        <v>8</v>
      </c>
      <c r="B127" s="111"/>
      <c r="C127" s="111"/>
      <c r="D127" s="111"/>
      <c r="E127" s="111"/>
      <c r="F127" s="111"/>
      <c r="G127" s="111"/>
      <c r="H127" s="111"/>
      <c r="I127" s="111"/>
      <c r="J127" s="111"/>
      <c r="K127" s="111"/>
    </row>
    <row r="129" spans="2:11" ht="14.25">
      <c r="B129" s="112" t="s">
        <v>0</v>
      </c>
      <c r="C129" s="113"/>
      <c r="D129" s="114"/>
      <c r="F129" s="112" t="s">
        <v>1</v>
      </c>
      <c r="G129" s="113"/>
      <c r="H129" s="114"/>
      <c r="J129" s="17" t="s">
        <v>2</v>
      </c>
      <c r="K129" s="18" t="s">
        <v>3</v>
      </c>
    </row>
    <row r="130" spans="1:8" ht="14.25">
      <c r="A130" s="2"/>
      <c r="B130" s="3"/>
      <c r="C130" s="4"/>
      <c r="D130" s="5"/>
      <c r="F130" s="3"/>
      <c r="G130" s="4"/>
      <c r="H130" s="5"/>
    </row>
    <row r="131" spans="1:8" ht="14.25">
      <c r="A131" s="2"/>
      <c r="B131" s="6" t="s">
        <v>4</v>
      </c>
      <c r="C131" s="7" t="s">
        <v>5</v>
      </c>
      <c r="D131" s="7" t="s">
        <v>6</v>
      </c>
      <c r="F131" s="6" t="s">
        <v>4</v>
      </c>
      <c r="G131" s="7"/>
      <c r="H131" s="7" t="s">
        <v>6</v>
      </c>
    </row>
    <row r="132" spans="1:8" ht="14.25">
      <c r="A132" s="8"/>
      <c r="B132" s="9" t="s">
        <v>7</v>
      </c>
      <c r="C132" s="10" t="s">
        <v>8</v>
      </c>
      <c r="D132" s="7" t="s">
        <v>9</v>
      </c>
      <c r="F132" s="9" t="s">
        <v>7</v>
      </c>
      <c r="G132" s="10" t="s">
        <v>8</v>
      </c>
      <c r="H132" s="7" t="s">
        <v>9</v>
      </c>
    </row>
    <row r="134" spans="1:8" ht="14.25" hidden="1">
      <c r="A134" s="2"/>
      <c r="B134" s="11"/>
      <c r="C134" s="2"/>
      <c r="D134" s="2"/>
      <c r="F134" s="11"/>
      <c r="G134" s="2"/>
      <c r="H134" s="2"/>
    </row>
    <row r="135" spans="1:15" ht="14.25">
      <c r="A135" s="2" t="s">
        <v>17</v>
      </c>
      <c r="B135" s="11">
        <v>12</v>
      </c>
      <c r="C135" s="12">
        <v>17.6</v>
      </c>
      <c r="D135" s="13">
        <f>B135*C135</f>
        <v>211.20000000000002</v>
      </c>
      <c r="F135" s="11">
        <f>B135</f>
        <v>12</v>
      </c>
      <c r="G135" s="12">
        <f>C135</f>
        <v>17.6</v>
      </c>
      <c r="H135" s="13">
        <f>F135*G135</f>
        <v>211.20000000000002</v>
      </c>
      <c r="J135" s="50">
        <f aca="true" t="shared" si="8" ref="J135:J142">H135-D135</f>
        <v>0</v>
      </c>
      <c r="K135" s="27">
        <f>J135/D135</f>
        <v>0</v>
      </c>
      <c r="O135" s="26">
        <f>+J135</f>
        <v>0</v>
      </c>
    </row>
    <row r="136" spans="1:11" s="61" customFormat="1" ht="14.25">
      <c r="A136" s="57"/>
      <c r="B136" s="58"/>
      <c r="C136" s="59"/>
      <c r="D136" s="60"/>
      <c r="F136" s="58"/>
      <c r="G136" s="59"/>
      <c r="H136" s="60"/>
      <c r="J136" s="50"/>
      <c r="K136" s="27"/>
    </row>
    <row r="137" spans="1:13" s="61" customFormat="1" ht="14.25" hidden="1">
      <c r="A137" s="57"/>
      <c r="B137" s="58"/>
      <c r="C137" s="59"/>
      <c r="D137" s="60"/>
      <c r="F137" s="58"/>
      <c r="G137" s="34"/>
      <c r="H137" s="60"/>
      <c r="J137" s="50">
        <f t="shared" si="8"/>
        <v>0</v>
      </c>
      <c r="K137" s="27"/>
      <c r="M137" s="71">
        <f>+J137</f>
        <v>0</v>
      </c>
    </row>
    <row r="138" spans="1:11" ht="14.25" hidden="1">
      <c r="A138" s="2"/>
      <c r="B138" s="11"/>
      <c r="C138" s="12"/>
      <c r="D138" s="13"/>
      <c r="F138" s="11"/>
      <c r="G138" s="12"/>
      <c r="H138" s="13"/>
      <c r="J138" s="50">
        <f t="shared" si="8"/>
        <v>0</v>
      </c>
      <c r="K138" s="27"/>
    </row>
    <row r="139" spans="1:11" ht="14.25">
      <c r="A139" s="2" t="s">
        <v>10</v>
      </c>
      <c r="B139" s="11"/>
      <c r="C139" s="14"/>
      <c r="D139" s="11"/>
      <c r="F139" s="43"/>
      <c r="G139" s="49"/>
      <c r="H139" s="43"/>
      <c r="J139" s="50">
        <f t="shared" si="8"/>
        <v>0</v>
      </c>
      <c r="K139" s="27"/>
    </row>
    <row r="140" spans="1:14" ht="14.25">
      <c r="A140" s="2" t="s">
        <v>57</v>
      </c>
      <c r="B140" s="11">
        <v>18280</v>
      </c>
      <c r="C140" s="14">
        <v>0.07057</v>
      </c>
      <c r="D140" s="11">
        <f>C140*B140</f>
        <v>1290.0195999999999</v>
      </c>
      <c r="F140" s="11">
        <f>B140</f>
        <v>18280</v>
      </c>
      <c r="G140" s="23">
        <f>+C140+M$262</f>
        <v>0.07445207771123276</v>
      </c>
      <c r="H140" s="11">
        <f>F140*G140</f>
        <v>1360.9839805613349</v>
      </c>
      <c r="J140" s="50">
        <f t="shared" si="8"/>
        <v>70.96438056133502</v>
      </c>
      <c r="K140" s="27">
        <f>J140/D140</f>
        <v>0.055010311906373385</v>
      </c>
      <c r="N140" s="26">
        <f>+J140</f>
        <v>70.96438056133502</v>
      </c>
    </row>
    <row r="141" spans="1:14" ht="14.25">
      <c r="A141" s="2" t="s">
        <v>58</v>
      </c>
      <c r="B141" s="11">
        <v>5280</v>
      </c>
      <c r="C141" s="14">
        <v>0.04234</v>
      </c>
      <c r="D141" s="11">
        <f>C141*B141</f>
        <v>223.5552</v>
      </c>
      <c r="F141" s="11">
        <f>B141</f>
        <v>5280</v>
      </c>
      <c r="G141" s="23">
        <f>+G20*0.6</f>
        <v>0.044674457087121526</v>
      </c>
      <c r="H141" s="11">
        <f>F141*G141</f>
        <v>235.88113342000165</v>
      </c>
      <c r="J141" s="50">
        <f t="shared" si="8"/>
        <v>12.325933420001633</v>
      </c>
      <c r="K141" s="27">
        <f>J141/D141</f>
        <v>0.055135972770938145</v>
      </c>
      <c r="N141" s="26">
        <f>+J141</f>
        <v>12.325933420001633</v>
      </c>
    </row>
    <row r="142" spans="1:14" ht="14.25" hidden="1">
      <c r="A142" s="2"/>
      <c r="B142" s="11"/>
      <c r="C142" s="14"/>
      <c r="D142" s="11"/>
      <c r="F142" s="11"/>
      <c r="G142" s="23"/>
      <c r="H142" s="11"/>
      <c r="J142" s="50">
        <f t="shared" si="8"/>
        <v>0</v>
      </c>
      <c r="K142" s="27"/>
      <c r="N142" s="72">
        <f>+J142</f>
        <v>0</v>
      </c>
    </row>
    <row r="143" spans="1:10" ht="14.25" hidden="1">
      <c r="A143" s="2"/>
      <c r="B143" s="11"/>
      <c r="C143" s="14"/>
      <c r="D143" s="11"/>
      <c r="F143" s="11"/>
      <c r="G143" s="49"/>
      <c r="H143" s="11"/>
      <c r="J143" s="50"/>
    </row>
    <row r="144" spans="1:10" ht="14.25">
      <c r="A144" s="2"/>
      <c r="B144" s="11"/>
      <c r="C144" s="2"/>
      <c r="D144" s="15"/>
      <c r="F144" s="11"/>
      <c r="G144" s="2"/>
      <c r="H144" s="15"/>
      <c r="J144" s="50"/>
    </row>
    <row r="145" ht="12.75">
      <c r="J145" s="50"/>
    </row>
    <row r="146" spans="1:11" ht="14.25">
      <c r="A146" s="2" t="s">
        <v>11</v>
      </c>
      <c r="B146" s="11"/>
      <c r="C146" s="2"/>
      <c r="D146" s="11">
        <f>SUM(D135:D143)</f>
        <v>1724.7748</v>
      </c>
      <c r="F146" s="11"/>
      <c r="G146" s="2"/>
      <c r="H146" s="11">
        <f>SUM(H134:H142)</f>
        <v>1808.0651139813365</v>
      </c>
      <c r="J146" s="50">
        <f>H146-D146</f>
        <v>83.29031398133657</v>
      </c>
      <c r="K146" s="27">
        <f>J146/D146</f>
        <v>0.04829054435473928</v>
      </c>
    </row>
    <row r="147" spans="1:10" ht="14.25">
      <c r="A147" s="2"/>
      <c r="B147" s="11"/>
      <c r="C147" s="14"/>
      <c r="D147" s="2"/>
      <c r="F147" s="11"/>
      <c r="G147" s="14"/>
      <c r="H147" s="2"/>
      <c r="J147" s="50"/>
    </row>
    <row r="148" spans="1:11" ht="14.25">
      <c r="A148" s="2" t="s">
        <v>12</v>
      </c>
      <c r="B148" s="11"/>
      <c r="C148" s="14"/>
      <c r="D148" s="11"/>
      <c r="F148" s="11"/>
      <c r="G148" s="14"/>
      <c r="H148" s="11">
        <f>D148</f>
        <v>0</v>
      </c>
      <c r="J148" s="50">
        <f>H148-D148</f>
        <v>0</v>
      </c>
      <c r="K148" s="27"/>
    </row>
    <row r="149" spans="1:11" ht="14.25">
      <c r="A149" s="2" t="s">
        <v>13</v>
      </c>
      <c r="B149" s="11"/>
      <c r="C149" s="14"/>
      <c r="D149" s="44"/>
      <c r="F149" s="11"/>
      <c r="G149" s="14"/>
      <c r="H149" s="15">
        <f>D149</f>
        <v>0</v>
      </c>
      <c r="J149" s="50">
        <f>H149-D149</f>
        <v>0</v>
      </c>
      <c r="K149" s="27"/>
    </row>
    <row r="150" spans="1:10" ht="14.25">
      <c r="A150" s="2"/>
      <c r="B150" s="11"/>
      <c r="C150" s="2"/>
      <c r="D150" s="2"/>
      <c r="F150" s="11"/>
      <c r="G150" s="2"/>
      <c r="H150" s="2"/>
      <c r="J150" s="50"/>
    </row>
    <row r="151" spans="1:11" ht="15" thickBot="1">
      <c r="A151" s="2" t="s">
        <v>14</v>
      </c>
      <c r="B151" s="11"/>
      <c r="C151" s="2"/>
      <c r="D151" s="16">
        <f>SUM(D146:D149)</f>
        <v>1724.7748</v>
      </c>
      <c r="F151" s="11"/>
      <c r="G151" s="2"/>
      <c r="H151" s="16">
        <f>SUM(H146:H149)</f>
        <v>1808.0651139813365</v>
      </c>
      <c r="J151" s="50">
        <f>H151-D151</f>
        <v>83.29031398133657</v>
      </c>
      <c r="K151" s="27">
        <f>J151/D151</f>
        <v>0.04829054435473928</v>
      </c>
    </row>
    <row r="152" spans="1:4" ht="15" thickTop="1">
      <c r="A152" s="2"/>
      <c r="B152" s="2"/>
      <c r="C152" s="2"/>
      <c r="D152" s="2"/>
    </row>
    <row r="153" spans="1:11" ht="14.25">
      <c r="A153" s="2" t="s">
        <v>15</v>
      </c>
      <c r="B153" s="11"/>
      <c r="C153" s="11"/>
      <c r="D153" s="31">
        <f>D151/B135</f>
        <v>143.73123333333334</v>
      </c>
      <c r="E153" s="45"/>
      <c r="F153" s="45"/>
      <c r="G153" s="45"/>
      <c r="H153" s="31">
        <f>H151/F135</f>
        <v>150.67209283177803</v>
      </c>
      <c r="I153" s="45"/>
      <c r="J153" s="45">
        <f>H153-D153</f>
        <v>6.940859498444695</v>
      </c>
      <c r="K153" s="27">
        <f>J153/D153</f>
        <v>0.048290544354739146</v>
      </c>
    </row>
    <row r="154" spans="1:11" ht="14.25">
      <c r="A154" s="2"/>
      <c r="B154" s="11"/>
      <c r="C154" s="11"/>
      <c r="D154" s="30"/>
      <c r="H154" s="33"/>
      <c r="K154" s="27"/>
    </row>
    <row r="155" spans="1:11" ht="12.75" hidden="1">
      <c r="A155" s="115" t="str">
        <f>A121</f>
        <v>Grayson RECC</v>
      </c>
      <c r="B155" s="115"/>
      <c r="C155" s="115"/>
      <c r="D155" s="115"/>
      <c r="E155" s="115"/>
      <c r="F155" s="115"/>
      <c r="G155" s="115"/>
      <c r="H155" s="115"/>
      <c r="I155" s="115"/>
      <c r="J155" s="115"/>
      <c r="K155" s="115"/>
    </row>
    <row r="156" spans="1:11" ht="12.75" hidden="1">
      <c r="A156" s="115" t="str">
        <f>A122</f>
        <v>Billing Analysis</v>
      </c>
      <c r="B156" s="115"/>
      <c r="C156" s="115"/>
      <c r="D156" s="115"/>
      <c r="E156" s="115"/>
      <c r="F156" s="115"/>
      <c r="G156" s="115"/>
      <c r="H156" s="115"/>
      <c r="I156" s="115"/>
      <c r="J156" s="115"/>
      <c r="K156" s="115"/>
    </row>
    <row r="157" spans="1:11" ht="12.75" hidden="1">
      <c r="A157" s="115" t="str">
        <f>A123</f>
        <v>for the 12 months ended September 30, 2006</v>
      </c>
      <c r="B157" s="115"/>
      <c r="C157" s="115"/>
      <c r="D157" s="115"/>
      <c r="E157" s="115"/>
      <c r="F157" s="115"/>
      <c r="G157" s="115"/>
      <c r="H157" s="115"/>
      <c r="I157" s="115"/>
      <c r="J157" s="115"/>
      <c r="K157" s="115"/>
    </row>
    <row r="158" ht="12.75" hidden="1"/>
    <row r="159" spans="1:11" ht="14.25">
      <c r="A159" s="111" t="s">
        <v>59</v>
      </c>
      <c r="B159" s="111"/>
      <c r="C159" s="111"/>
      <c r="D159" s="111"/>
      <c r="E159" s="111"/>
      <c r="F159" s="111"/>
      <c r="G159" s="111"/>
      <c r="H159" s="111"/>
      <c r="I159" s="111"/>
      <c r="J159" s="111"/>
      <c r="K159" s="111"/>
    </row>
    <row r="160" spans="1:11" ht="14.25">
      <c r="A160" s="111" t="s">
        <v>60</v>
      </c>
      <c r="B160" s="111"/>
      <c r="C160" s="111"/>
      <c r="D160" s="111"/>
      <c r="E160" s="111"/>
      <c r="F160" s="111"/>
      <c r="G160" s="111"/>
      <c r="H160" s="111"/>
      <c r="I160" s="111"/>
      <c r="J160" s="111"/>
      <c r="K160" s="111"/>
    </row>
    <row r="161" spans="1:11" ht="14.25" hidden="1">
      <c r="A161" s="111"/>
      <c r="B161" s="111"/>
      <c r="C161" s="111"/>
      <c r="D161" s="111"/>
      <c r="E161" s="111"/>
      <c r="F161" s="111"/>
      <c r="G161" s="111"/>
      <c r="H161" s="111"/>
      <c r="I161" s="111"/>
      <c r="J161" s="111"/>
      <c r="K161" s="111"/>
    </row>
    <row r="162" spans="1:4" ht="14.25">
      <c r="A162" s="1"/>
      <c r="B162" s="1"/>
      <c r="C162" s="1"/>
      <c r="D162" s="1"/>
    </row>
    <row r="163" spans="2:11" ht="14.25">
      <c r="B163" s="112" t="s">
        <v>0</v>
      </c>
      <c r="C163" s="113"/>
      <c r="D163" s="114"/>
      <c r="F163" s="112" t="s">
        <v>1</v>
      </c>
      <c r="G163" s="113"/>
      <c r="H163" s="114"/>
      <c r="J163" s="17" t="s">
        <v>2</v>
      </c>
      <c r="K163" s="18" t="s">
        <v>3</v>
      </c>
    </row>
    <row r="164" spans="1:8" ht="14.25">
      <c r="A164" s="2"/>
      <c r="B164" s="3"/>
      <c r="C164" s="4"/>
      <c r="D164" s="5"/>
      <c r="F164" s="3"/>
      <c r="G164" s="4"/>
      <c r="H164" s="5"/>
    </row>
    <row r="165" spans="1:8" ht="14.25">
      <c r="A165" s="2"/>
      <c r="B165" s="6" t="s">
        <v>4</v>
      </c>
      <c r="C165" s="7" t="s">
        <v>5</v>
      </c>
      <c r="D165" s="7" t="s">
        <v>6</v>
      </c>
      <c r="F165" s="6" t="s">
        <v>4</v>
      </c>
      <c r="G165" s="7"/>
      <c r="H165" s="7" t="s">
        <v>6</v>
      </c>
    </row>
    <row r="166" spans="1:8" ht="14.25">
      <c r="A166" s="8"/>
      <c r="B166" s="9" t="s">
        <v>7</v>
      </c>
      <c r="C166" s="10" t="s">
        <v>8</v>
      </c>
      <c r="D166" s="7" t="s">
        <v>9</v>
      </c>
      <c r="F166" s="9" t="s">
        <v>7</v>
      </c>
      <c r="G166" s="10" t="s">
        <v>8</v>
      </c>
      <c r="H166" s="7" t="s">
        <v>9</v>
      </c>
    </row>
    <row r="168" spans="1:8" ht="14.25" hidden="1">
      <c r="A168" s="2"/>
      <c r="B168" s="11"/>
      <c r="C168" s="2"/>
      <c r="D168" s="2"/>
      <c r="F168" s="11"/>
      <c r="G168" s="2"/>
      <c r="H168" s="2"/>
    </row>
    <row r="169" spans="1:15" ht="14.25">
      <c r="A169" s="2" t="s">
        <v>17</v>
      </c>
      <c r="B169" s="11">
        <v>72</v>
      </c>
      <c r="C169" s="12">
        <v>27.28</v>
      </c>
      <c r="D169" s="13">
        <f>B169*C169</f>
        <v>1964.16</v>
      </c>
      <c r="F169" s="11">
        <f>B169</f>
        <v>72</v>
      </c>
      <c r="G169" s="12">
        <f>ROUND(C169*N$5,2)</f>
        <v>27.28</v>
      </c>
      <c r="H169" s="13">
        <f>G169*F169</f>
        <v>1964.16</v>
      </c>
      <c r="J169" s="50">
        <f aca="true" t="shared" si="9" ref="J169:J174">H169-D169</f>
        <v>0</v>
      </c>
      <c r="K169" s="27">
        <f aca="true" t="shared" si="10" ref="K169:K174">J169/D169</f>
        <v>0</v>
      </c>
      <c r="O169" s="26">
        <f>+J169</f>
        <v>0</v>
      </c>
    </row>
    <row r="170" spans="1:11" ht="14.25">
      <c r="A170" s="2"/>
      <c r="B170" s="11"/>
      <c r="C170" s="12"/>
      <c r="D170" s="2"/>
      <c r="F170" s="11"/>
      <c r="G170" s="12"/>
      <c r="H170" s="2"/>
      <c r="J170" s="50">
        <f t="shared" si="9"/>
        <v>0</v>
      </c>
      <c r="K170" s="27"/>
    </row>
    <row r="171" spans="1:13" ht="14.25">
      <c r="A171" s="2" t="s">
        <v>19</v>
      </c>
      <c r="B171" s="11">
        <v>15175</v>
      </c>
      <c r="C171" s="12">
        <v>4.34</v>
      </c>
      <c r="D171" s="12">
        <f>C171*B171</f>
        <v>65859.5</v>
      </c>
      <c r="F171" s="11">
        <f>B171</f>
        <v>15175</v>
      </c>
      <c r="G171" s="34">
        <f>ROUND(+C171*N$4,2)</f>
        <v>4.34</v>
      </c>
      <c r="H171" s="12">
        <f>G171*F171</f>
        <v>65859.5</v>
      </c>
      <c r="J171" s="50">
        <f t="shared" si="9"/>
        <v>0</v>
      </c>
      <c r="K171" s="27">
        <f t="shared" si="10"/>
        <v>0</v>
      </c>
      <c r="M171" s="26">
        <f>+J171</f>
        <v>0</v>
      </c>
    </row>
    <row r="172" spans="1:11" ht="14.25">
      <c r="A172" s="2"/>
      <c r="B172" s="11"/>
      <c r="C172" s="12"/>
      <c r="D172" s="41"/>
      <c r="F172" s="11"/>
      <c r="G172" s="48"/>
      <c r="H172" s="12"/>
      <c r="J172" s="50">
        <f t="shared" si="9"/>
        <v>0</v>
      </c>
      <c r="K172" s="27"/>
    </row>
    <row r="173" spans="1:11" ht="14.25">
      <c r="A173" s="2" t="s">
        <v>20</v>
      </c>
      <c r="B173" s="11"/>
      <c r="C173" s="14"/>
      <c r="D173" s="11"/>
      <c r="F173" s="11"/>
      <c r="G173" s="49"/>
      <c r="H173" s="11"/>
      <c r="J173" s="50">
        <f t="shared" si="9"/>
        <v>0</v>
      </c>
      <c r="K173" s="27"/>
    </row>
    <row r="174" spans="1:14" ht="14.25">
      <c r="A174" s="2" t="s">
        <v>61</v>
      </c>
      <c r="B174" s="11">
        <v>4155820</v>
      </c>
      <c r="C174" s="14">
        <v>0.04628</v>
      </c>
      <c r="D174" s="11">
        <f>B174*C174</f>
        <v>192331.34960000002</v>
      </c>
      <c r="F174" s="11">
        <f>B174</f>
        <v>4155820</v>
      </c>
      <c r="G174" s="23">
        <f>+C174+M$262</f>
        <v>0.05016207771123277</v>
      </c>
      <c r="H174" s="41">
        <f>F174*G174</f>
        <v>208464.5657938954</v>
      </c>
      <c r="J174" s="50">
        <f t="shared" si="9"/>
        <v>16133.21619389538</v>
      </c>
      <c r="K174" s="27">
        <f t="shared" si="10"/>
        <v>0.08388240516924744</v>
      </c>
      <c r="N174" s="26">
        <f>+J174</f>
        <v>16133.21619389538</v>
      </c>
    </row>
    <row r="175" spans="1:14" ht="14.25" hidden="1">
      <c r="A175" s="2"/>
      <c r="B175" s="11"/>
      <c r="C175" s="14"/>
      <c r="D175" s="11"/>
      <c r="F175" s="11"/>
      <c r="G175" s="23"/>
      <c r="H175" s="41"/>
      <c r="J175" s="26"/>
      <c r="K175" s="27"/>
      <c r="N175" s="72"/>
    </row>
    <row r="176" spans="1:14" ht="14.25" hidden="1">
      <c r="A176" s="2"/>
      <c r="B176" s="11"/>
      <c r="C176" s="14"/>
      <c r="D176" s="11"/>
      <c r="F176" s="11"/>
      <c r="G176" s="23"/>
      <c r="H176" s="41"/>
      <c r="J176" s="26"/>
      <c r="K176" s="27"/>
      <c r="N176" s="72"/>
    </row>
    <row r="177" spans="1:8" ht="14.25" hidden="1">
      <c r="A177" s="2"/>
      <c r="B177" s="11"/>
      <c r="C177" s="14"/>
      <c r="D177" s="11"/>
      <c r="F177" s="11"/>
      <c r="G177" s="49"/>
      <c r="H177" s="11"/>
    </row>
    <row r="178" spans="1:8" ht="14.25">
      <c r="A178" s="2"/>
      <c r="B178" s="11"/>
      <c r="C178" s="2"/>
      <c r="D178" s="2"/>
      <c r="F178" s="11"/>
      <c r="G178" s="2"/>
      <c r="H178" s="2"/>
    </row>
    <row r="179" spans="1:11" ht="14.25">
      <c r="A179" s="2" t="s">
        <v>22</v>
      </c>
      <c r="B179" s="11"/>
      <c r="C179" s="2"/>
      <c r="D179" s="47">
        <f>SUM(D169:D177)</f>
        <v>260155.00960000002</v>
      </c>
      <c r="F179" s="11"/>
      <c r="G179" s="2"/>
      <c r="H179" s="98">
        <f>SUM(H168:H178)</f>
        <v>276288.2257938954</v>
      </c>
      <c r="J179" s="50">
        <f>H179-D179</f>
        <v>16133.216193895409</v>
      </c>
      <c r="K179" s="27">
        <f>J179/D179</f>
        <v>0.062013859424429114</v>
      </c>
    </row>
    <row r="180" spans="1:10" ht="15">
      <c r="A180" s="29"/>
      <c r="B180" s="11"/>
      <c r="C180" s="14"/>
      <c r="D180" s="2"/>
      <c r="F180" s="11"/>
      <c r="G180" s="14"/>
      <c r="H180" s="2"/>
      <c r="J180" s="50"/>
    </row>
    <row r="181" spans="1:11" ht="14.25">
      <c r="A181" s="2" t="s">
        <v>12</v>
      </c>
      <c r="B181" s="11"/>
      <c r="C181" s="14"/>
      <c r="D181" s="11"/>
      <c r="F181" s="11"/>
      <c r="G181" s="14"/>
      <c r="H181" s="11">
        <f>D181</f>
        <v>0</v>
      </c>
      <c r="J181" s="50">
        <f>H181-D181</f>
        <v>0</v>
      </c>
      <c r="K181" s="27"/>
    </row>
    <row r="182" spans="1:11" ht="14.25">
      <c r="A182" s="2" t="s">
        <v>13</v>
      </c>
      <c r="B182" s="11"/>
      <c r="C182" s="14"/>
      <c r="D182" s="44"/>
      <c r="F182" s="11"/>
      <c r="G182" s="14"/>
      <c r="H182" s="15">
        <f>D182</f>
        <v>0</v>
      </c>
      <c r="J182" s="50">
        <f>H182-D182</f>
        <v>0</v>
      </c>
      <c r="K182" s="27"/>
    </row>
    <row r="183" spans="1:10" ht="14.25">
      <c r="A183" s="2"/>
      <c r="B183" s="11"/>
      <c r="C183" s="2"/>
      <c r="D183" s="2"/>
      <c r="F183" s="11"/>
      <c r="G183" s="2"/>
      <c r="H183" s="2"/>
      <c r="J183" s="50"/>
    </row>
    <row r="184" spans="1:11" ht="15" thickBot="1">
      <c r="A184" s="2" t="s">
        <v>24</v>
      </c>
      <c r="B184" s="11"/>
      <c r="C184" s="2"/>
      <c r="D184" s="16">
        <f>SUM(D179:D182)</f>
        <v>260155.00960000002</v>
      </c>
      <c r="F184" s="11"/>
      <c r="G184" s="2"/>
      <c r="H184" s="99">
        <f>SUM(H179:H182)</f>
        <v>276288.2257938954</v>
      </c>
      <c r="J184" s="50">
        <f>H184-D184</f>
        <v>16133.216193895409</v>
      </c>
      <c r="K184" s="27">
        <f>J184/D184</f>
        <v>0.062013859424429114</v>
      </c>
    </row>
    <row r="185" spans="1:10" ht="15" thickTop="1">
      <c r="A185" s="2"/>
      <c r="B185" s="2"/>
      <c r="C185" s="2"/>
      <c r="D185" s="2"/>
      <c r="J185" s="46"/>
    </row>
    <row r="186" spans="1:11" ht="14.25">
      <c r="A186" s="2" t="s">
        <v>15</v>
      </c>
      <c r="B186" s="11"/>
      <c r="C186" s="11"/>
      <c r="D186" s="31">
        <f>D184/B169</f>
        <v>3613.2640222222226</v>
      </c>
      <c r="E186" s="45"/>
      <c r="F186" s="45"/>
      <c r="G186" s="45"/>
      <c r="H186" s="31">
        <f>H184/F169</f>
        <v>3837.3364693596586</v>
      </c>
      <c r="J186" s="46">
        <f>H186-D186</f>
        <v>224.07244713743603</v>
      </c>
      <c r="K186" s="27">
        <f>J186/D186</f>
        <v>0.06201385942442906</v>
      </c>
    </row>
    <row r="187" spans="1:15" ht="14.25">
      <c r="A187" s="2"/>
      <c r="B187" s="11"/>
      <c r="C187" s="11"/>
      <c r="D187" s="31"/>
      <c r="E187" s="45"/>
      <c r="F187" s="45"/>
      <c r="G187" s="45"/>
      <c r="H187" s="31"/>
      <c r="J187" s="46"/>
      <c r="O187" s="117" t="s">
        <v>78</v>
      </c>
    </row>
    <row r="188" spans="10:15" ht="12.75">
      <c r="J188" s="46"/>
      <c r="O188" s="119" t="s">
        <v>79</v>
      </c>
    </row>
    <row r="189" ht="12.75">
      <c r="O189" s="117" t="s">
        <v>73</v>
      </c>
    </row>
    <row r="190" spans="1:11" ht="12.75">
      <c r="A190" s="115" t="str">
        <f>A155</f>
        <v>Grayson RECC</v>
      </c>
      <c r="B190" s="115"/>
      <c r="C190" s="115"/>
      <c r="D190" s="115"/>
      <c r="E190" s="115"/>
      <c r="F190" s="115"/>
      <c r="G190" s="115"/>
      <c r="H190" s="115"/>
      <c r="I190" s="115"/>
      <c r="J190" s="115"/>
      <c r="K190" s="115"/>
    </row>
    <row r="191" spans="1:11" ht="12.75">
      <c r="A191" s="115" t="str">
        <f>A156</f>
        <v>Billing Analysis</v>
      </c>
      <c r="B191" s="115"/>
      <c r="C191" s="115"/>
      <c r="D191" s="115"/>
      <c r="E191" s="115"/>
      <c r="F191" s="115"/>
      <c r="G191" s="115"/>
      <c r="H191" s="115"/>
      <c r="I191" s="115"/>
      <c r="J191" s="115"/>
      <c r="K191" s="115"/>
    </row>
    <row r="192" spans="1:11" ht="12.75">
      <c r="A192" s="115" t="str">
        <f>A157</f>
        <v>for the 12 months ended September 30, 2006</v>
      </c>
      <c r="B192" s="115"/>
      <c r="C192" s="115"/>
      <c r="D192" s="115"/>
      <c r="E192" s="115"/>
      <c r="F192" s="115"/>
      <c r="G192" s="115"/>
      <c r="H192" s="115"/>
      <c r="I192" s="115"/>
      <c r="J192" s="115"/>
      <c r="K192" s="115"/>
    </row>
    <row r="194" spans="1:11" ht="14.25">
      <c r="A194" s="111" t="s">
        <v>31</v>
      </c>
      <c r="B194" s="111"/>
      <c r="C194" s="111"/>
      <c r="D194" s="111"/>
      <c r="E194" s="111"/>
      <c r="F194" s="111"/>
      <c r="G194" s="111"/>
      <c r="H194" s="111"/>
      <c r="I194" s="111"/>
      <c r="J194" s="111"/>
      <c r="K194" s="111"/>
    </row>
    <row r="195" spans="1:11" ht="14.25">
      <c r="A195" s="111" t="s">
        <v>62</v>
      </c>
      <c r="B195" s="111"/>
      <c r="C195" s="111"/>
      <c r="D195" s="111"/>
      <c r="E195" s="111"/>
      <c r="F195" s="111"/>
      <c r="G195" s="111"/>
      <c r="H195" s="111"/>
      <c r="I195" s="111"/>
      <c r="J195" s="111"/>
      <c r="K195" s="111"/>
    </row>
    <row r="196" spans="1:11" ht="14.25">
      <c r="A196" s="111" t="s">
        <v>54</v>
      </c>
      <c r="B196" s="111"/>
      <c r="C196" s="111"/>
      <c r="D196" s="111"/>
      <c r="E196" s="111"/>
      <c r="F196" s="111"/>
      <c r="G196" s="111"/>
      <c r="H196" s="111"/>
      <c r="I196" s="111"/>
      <c r="J196" s="111"/>
      <c r="K196" s="111"/>
    </row>
    <row r="197" spans="1:4" ht="14.25">
      <c r="A197" s="1"/>
      <c r="B197" s="1"/>
      <c r="C197" s="1"/>
      <c r="D197" s="1"/>
    </row>
    <row r="198" spans="2:11" ht="14.25">
      <c r="B198" s="112" t="s">
        <v>0</v>
      </c>
      <c r="C198" s="113"/>
      <c r="D198" s="114"/>
      <c r="F198" s="112" t="s">
        <v>1</v>
      </c>
      <c r="G198" s="113"/>
      <c r="H198" s="114"/>
      <c r="J198" s="17" t="s">
        <v>2</v>
      </c>
      <c r="K198" s="18" t="s">
        <v>3</v>
      </c>
    </row>
    <row r="199" spans="1:8" ht="14.25">
      <c r="A199" s="2"/>
      <c r="B199" s="3"/>
      <c r="C199" s="4"/>
      <c r="D199" s="5"/>
      <c r="F199" s="3"/>
      <c r="G199" s="4"/>
      <c r="H199" s="5"/>
    </row>
    <row r="200" spans="1:8" ht="14.25">
      <c r="A200" s="2"/>
      <c r="B200" s="6" t="s">
        <v>4</v>
      </c>
      <c r="C200" s="7" t="s">
        <v>5</v>
      </c>
      <c r="D200" s="7" t="s">
        <v>6</v>
      </c>
      <c r="F200" s="6" t="s">
        <v>4</v>
      </c>
      <c r="G200" s="7"/>
      <c r="H200" s="7" t="s">
        <v>6</v>
      </c>
    </row>
    <row r="201" spans="1:8" ht="14.25">
      <c r="A201" s="8"/>
      <c r="B201" s="9" t="s">
        <v>7</v>
      </c>
      <c r="C201" s="10" t="s">
        <v>8</v>
      </c>
      <c r="D201" s="7" t="s">
        <v>9</v>
      </c>
      <c r="F201" s="9" t="s">
        <v>7</v>
      </c>
      <c r="G201" s="10" t="s">
        <v>8</v>
      </c>
      <c r="H201" s="7" t="s">
        <v>9</v>
      </c>
    </row>
    <row r="203" spans="1:8" ht="14.25">
      <c r="A203" s="2"/>
      <c r="B203" s="11"/>
      <c r="C203" s="2"/>
      <c r="D203" s="2"/>
      <c r="F203" s="11"/>
      <c r="G203" s="2"/>
      <c r="H203" s="2"/>
    </row>
    <row r="204" spans="1:15" ht="14.25">
      <c r="A204" s="2" t="s">
        <v>17</v>
      </c>
      <c r="B204" s="11">
        <v>832</v>
      </c>
      <c r="C204" s="12">
        <v>59.56</v>
      </c>
      <c r="D204" s="13">
        <f>B204*C204</f>
        <v>49553.92</v>
      </c>
      <c r="F204" s="11">
        <f>B204</f>
        <v>832</v>
      </c>
      <c r="G204" s="86">
        <f>ROUND(+C204*N$5,2)</f>
        <v>59.56</v>
      </c>
      <c r="H204" s="13">
        <f>G204*F204</f>
        <v>49553.92</v>
      </c>
      <c r="J204" s="50">
        <f aca="true" t="shared" si="11" ref="J204:J210">H204-D204</f>
        <v>0</v>
      </c>
      <c r="K204" s="27">
        <f aca="true" t="shared" si="12" ref="K204:K210">J204/D204</f>
        <v>0</v>
      </c>
      <c r="O204" s="26">
        <f>+J204</f>
        <v>0</v>
      </c>
    </row>
    <row r="205" spans="1:11" ht="14.25">
      <c r="A205" s="2"/>
      <c r="B205" s="11"/>
      <c r="C205" s="12"/>
      <c r="D205" s="2"/>
      <c r="F205" s="11"/>
      <c r="G205" s="12"/>
      <c r="H205" s="2"/>
      <c r="J205" s="50">
        <f t="shared" si="11"/>
        <v>0</v>
      </c>
      <c r="K205" s="27"/>
    </row>
    <row r="206" spans="1:11" ht="14.25">
      <c r="A206" s="2" t="s">
        <v>32</v>
      </c>
      <c r="B206" s="11"/>
      <c r="C206" s="12"/>
      <c r="F206" s="11"/>
      <c r="G206" s="12"/>
      <c r="H206" s="2"/>
      <c r="J206" s="50">
        <f t="shared" si="11"/>
        <v>0</v>
      </c>
      <c r="K206" s="27"/>
    </row>
    <row r="207" spans="1:13" ht="14.25">
      <c r="A207" s="2" t="s">
        <v>33</v>
      </c>
      <c r="B207" s="11">
        <v>119768</v>
      </c>
      <c r="C207" s="12">
        <v>7.26</v>
      </c>
      <c r="D207" s="13">
        <f>B207*C207</f>
        <v>869515.6799999999</v>
      </c>
      <c r="F207" s="11">
        <f>B207</f>
        <v>119768</v>
      </c>
      <c r="G207" s="34">
        <f>+C207*N$4</f>
        <v>7.26</v>
      </c>
      <c r="H207" s="41">
        <f>F207*G207</f>
        <v>869515.6799999999</v>
      </c>
      <c r="J207" s="50">
        <f t="shared" si="11"/>
        <v>0</v>
      </c>
      <c r="K207" s="27">
        <f t="shared" si="12"/>
        <v>0</v>
      </c>
      <c r="M207" s="26">
        <f>+J207</f>
        <v>0</v>
      </c>
    </row>
    <row r="208" spans="1:13" ht="14.25">
      <c r="A208" s="2"/>
      <c r="B208" s="11"/>
      <c r="C208" s="12"/>
      <c r="D208" s="2"/>
      <c r="F208" s="11"/>
      <c r="G208" s="12"/>
      <c r="H208" s="41"/>
      <c r="J208" s="50"/>
      <c r="K208" s="27"/>
      <c r="M208" s="26"/>
    </row>
    <row r="209" spans="1:11" ht="14.25">
      <c r="A209" s="2" t="s">
        <v>20</v>
      </c>
      <c r="B209" s="11"/>
      <c r="C209" s="14"/>
      <c r="D209" s="11"/>
      <c r="F209" s="11"/>
      <c r="G209" s="49"/>
      <c r="H209" s="11"/>
      <c r="J209" s="50">
        <f t="shared" si="11"/>
        <v>0</v>
      </c>
      <c r="K209" s="27"/>
    </row>
    <row r="210" spans="1:14" ht="14.25">
      <c r="A210" s="2" t="s">
        <v>61</v>
      </c>
      <c r="B210" s="11">
        <v>39577211</v>
      </c>
      <c r="C210" s="14">
        <v>0.04565</v>
      </c>
      <c r="D210" s="11">
        <f>B210*C210</f>
        <v>1806699.68215</v>
      </c>
      <c r="F210" s="11">
        <f>B210</f>
        <v>39577211</v>
      </c>
      <c r="G210" s="23">
        <f>+C210+M$262</f>
        <v>0.049532077711232775</v>
      </c>
      <c r="H210" s="41">
        <f>F210*G210</f>
        <v>1960341.4908458565</v>
      </c>
      <c r="J210" s="50">
        <f t="shared" si="11"/>
        <v>153641.80869585648</v>
      </c>
      <c r="K210" s="27">
        <f t="shared" si="12"/>
        <v>0.08504003748593147</v>
      </c>
      <c r="N210" s="26">
        <f>+J210</f>
        <v>153641.80869585648</v>
      </c>
    </row>
    <row r="211" spans="1:10" ht="14.25">
      <c r="A211" s="2"/>
      <c r="B211" s="11"/>
      <c r="C211" s="2"/>
      <c r="D211" s="2"/>
      <c r="F211" s="11"/>
      <c r="G211" s="2"/>
      <c r="H211" s="2"/>
      <c r="J211" s="50"/>
    </row>
    <row r="212" spans="1:11" ht="14.25">
      <c r="A212" s="2" t="s">
        <v>22</v>
      </c>
      <c r="B212" s="11"/>
      <c r="C212" s="2"/>
      <c r="D212" s="47">
        <f>SUM(D204:D210)</f>
        <v>2725769.28215</v>
      </c>
      <c r="F212" s="11"/>
      <c r="G212" s="2"/>
      <c r="H212" s="47">
        <f>SUM(H204:H210)</f>
        <v>2879411.0908458563</v>
      </c>
      <c r="J212" s="50">
        <f>H212-D212</f>
        <v>153641.80869585648</v>
      </c>
      <c r="K212" s="27">
        <f>J212/D212</f>
        <v>0.05636640257926332</v>
      </c>
    </row>
    <row r="213" spans="1:10" ht="15">
      <c r="A213" s="29"/>
      <c r="B213" s="11"/>
      <c r="C213" s="14"/>
      <c r="D213" s="2"/>
      <c r="F213" s="11"/>
      <c r="G213" s="14"/>
      <c r="H213" s="2"/>
      <c r="J213" s="50"/>
    </row>
    <row r="214" spans="1:11" ht="14.25">
      <c r="A214" s="2" t="s">
        <v>12</v>
      </c>
      <c r="B214" s="11"/>
      <c r="C214" s="14"/>
      <c r="D214" s="41">
        <v>319786</v>
      </c>
      <c r="F214" s="11"/>
      <c r="G214" s="14"/>
      <c r="H214" s="11">
        <f>D214</f>
        <v>319786</v>
      </c>
      <c r="J214" s="50">
        <f>H214-D214</f>
        <v>0</v>
      </c>
      <c r="K214" s="27">
        <f>J214/D214</f>
        <v>0</v>
      </c>
    </row>
    <row r="215" spans="1:11" ht="14.25">
      <c r="A215" s="2" t="s">
        <v>13</v>
      </c>
      <c r="B215" s="11"/>
      <c r="C215" s="14"/>
      <c r="D215" s="55">
        <v>194566</v>
      </c>
      <c r="F215" s="11"/>
      <c r="G215" s="14"/>
      <c r="H215" s="15">
        <f>D215</f>
        <v>194566</v>
      </c>
      <c r="J215" s="50">
        <f>H215-D215</f>
        <v>0</v>
      </c>
      <c r="K215" s="27">
        <f>J215/D215</f>
        <v>0</v>
      </c>
    </row>
    <row r="216" spans="1:10" ht="14.25">
      <c r="A216" s="2"/>
      <c r="B216" s="11"/>
      <c r="C216" s="2"/>
      <c r="D216" s="2"/>
      <c r="F216" s="11"/>
      <c r="G216" s="2"/>
      <c r="H216" s="2"/>
      <c r="J216" s="50"/>
    </row>
    <row r="217" spans="1:11" ht="15" thickBot="1">
      <c r="A217" s="2" t="s">
        <v>24</v>
      </c>
      <c r="B217" s="11"/>
      <c r="C217" s="2"/>
      <c r="D217" s="16">
        <f>SUM(D212:D215)</f>
        <v>3240121.28215</v>
      </c>
      <c r="F217" s="11"/>
      <c r="G217" s="2"/>
      <c r="H217" s="16">
        <f>SUM(H212:H215)</f>
        <v>3393763.0908458563</v>
      </c>
      <c r="J217" s="50">
        <f>H217-D217</f>
        <v>153641.80869585648</v>
      </c>
      <c r="K217" s="27">
        <f>J217/D217</f>
        <v>0.04741853631908082</v>
      </c>
    </row>
    <row r="218" spans="1:10" ht="15" thickTop="1">
      <c r="A218" s="2"/>
      <c r="B218" s="2"/>
      <c r="C218" s="2"/>
      <c r="D218" s="2"/>
      <c r="J218" s="50"/>
    </row>
    <row r="219" spans="1:11" ht="14.25">
      <c r="A219" s="2" t="s">
        <v>15</v>
      </c>
      <c r="B219" s="11"/>
      <c r="C219" s="11"/>
      <c r="D219" s="31">
        <f>D217/B204</f>
        <v>3894.376541045673</v>
      </c>
      <c r="E219" s="45"/>
      <c r="F219" s="45"/>
      <c r="G219" s="45"/>
      <c r="H219" s="31">
        <f>H217/F204</f>
        <v>4079.0421764974235</v>
      </c>
      <c r="J219" s="46">
        <f>H219-D219</f>
        <v>184.6656354517504</v>
      </c>
      <c r="K219" s="27">
        <f>J219/D219</f>
        <v>0.04741853631908077</v>
      </c>
    </row>
    <row r="222" spans="1:11" ht="12.75">
      <c r="A222" s="115" t="str">
        <f>A190</f>
        <v>Grayson RECC</v>
      </c>
      <c r="B222" s="115"/>
      <c r="C222" s="115"/>
      <c r="D222" s="115"/>
      <c r="E222" s="115"/>
      <c r="F222" s="115"/>
      <c r="G222" s="115"/>
      <c r="H222" s="115"/>
      <c r="I222" s="115"/>
      <c r="J222" s="115"/>
      <c r="K222" s="115"/>
    </row>
    <row r="223" spans="1:11" ht="12.75">
      <c r="A223" s="115" t="str">
        <f>A191</f>
        <v>Billing Analysis</v>
      </c>
      <c r="B223" s="115"/>
      <c r="C223" s="115"/>
      <c r="D223" s="115"/>
      <c r="E223" s="115"/>
      <c r="F223" s="115"/>
      <c r="G223" s="115"/>
      <c r="H223" s="115"/>
      <c r="I223" s="115"/>
      <c r="J223" s="115"/>
      <c r="K223" s="115"/>
    </row>
    <row r="224" spans="1:11" ht="12.75">
      <c r="A224" s="115" t="str">
        <f>A192</f>
        <v>for the 12 months ended September 30, 2006</v>
      </c>
      <c r="B224" s="115"/>
      <c r="C224" s="115"/>
      <c r="D224" s="115"/>
      <c r="E224" s="115"/>
      <c r="F224" s="115"/>
      <c r="G224" s="115"/>
      <c r="H224" s="115"/>
      <c r="I224" s="115"/>
      <c r="J224" s="115"/>
      <c r="K224" s="115"/>
    </row>
    <row r="226" spans="1:11" ht="14.25">
      <c r="A226" s="111" t="s">
        <v>63</v>
      </c>
      <c r="B226" s="111"/>
      <c r="C226" s="111"/>
      <c r="D226" s="111"/>
      <c r="E226" s="111"/>
      <c r="F226" s="111"/>
      <c r="G226" s="111"/>
      <c r="H226" s="111"/>
      <c r="I226" s="111"/>
      <c r="J226" s="111"/>
      <c r="K226" s="111"/>
    </row>
    <row r="227" spans="1:11" ht="14.25">
      <c r="A227" s="111" t="s">
        <v>64</v>
      </c>
      <c r="B227" s="111"/>
      <c r="C227" s="111"/>
      <c r="D227" s="111"/>
      <c r="E227" s="111"/>
      <c r="F227" s="111"/>
      <c r="G227" s="111"/>
      <c r="H227" s="111"/>
      <c r="I227" s="111"/>
      <c r="J227" s="111"/>
      <c r="K227" s="111"/>
    </row>
    <row r="228" spans="1:11" ht="14.25">
      <c r="A228" s="111"/>
      <c r="B228" s="111"/>
      <c r="C228" s="111"/>
      <c r="D228" s="111"/>
      <c r="E228" s="111"/>
      <c r="F228" s="111"/>
      <c r="G228" s="111"/>
      <c r="H228" s="111"/>
      <c r="I228" s="111"/>
      <c r="J228" s="111"/>
      <c r="K228" s="111"/>
    </row>
    <row r="229" spans="1:4" ht="14.25">
      <c r="A229" s="1"/>
      <c r="B229" s="1"/>
      <c r="C229" s="1"/>
      <c r="D229" s="1"/>
    </row>
    <row r="230" spans="2:11" ht="14.25">
      <c r="B230" s="112" t="s">
        <v>0</v>
      </c>
      <c r="C230" s="113"/>
      <c r="D230" s="114"/>
      <c r="F230" s="112" t="s">
        <v>1</v>
      </c>
      <c r="G230" s="113"/>
      <c r="H230" s="114"/>
      <c r="J230" s="17" t="s">
        <v>2</v>
      </c>
      <c r="K230" s="18" t="s">
        <v>3</v>
      </c>
    </row>
    <row r="231" spans="1:8" ht="14.25">
      <c r="A231" s="2"/>
      <c r="B231" s="3"/>
      <c r="C231" s="4"/>
      <c r="D231" s="5"/>
      <c r="F231" s="3"/>
      <c r="G231" s="4"/>
      <c r="H231" s="5"/>
    </row>
    <row r="232" spans="1:8" ht="14.25">
      <c r="A232" s="2"/>
      <c r="B232" s="6" t="s">
        <v>4</v>
      </c>
      <c r="C232" s="7" t="s">
        <v>5</v>
      </c>
      <c r="D232" s="7" t="s">
        <v>6</v>
      </c>
      <c r="F232" s="6" t="s">
        <v>4</v>
      </c>
      <c r="G232" s="7"/>
      <c r="H232" s="7" t="s">
        <v>6</v>
      </c>
    </row>
    <row r="233" spans="1:8" ht="14.25">
      <c r="A233" s="8"/>
      <c r="B233" s="9" t="s">
        <v>7</v>
      </c>
      <c r="C233" s="10" t="s">
        <v>8</v>
      </c>
      <c r="D233" s="7" t="s">
        <v>9</v>
      </c>
      <c r="F233" s="9" t="s">
        <v>7</v>
      </c>
      <c r="G233" s="10" t="s">
        <v>8</v>
      </c>
      <c r="H233" s="7" t="s">
        <v>9</v>
      </c>
    </row>
    <row r="235" spans="1:10" ht="14.25">
      <c r="A235" s="2"/>
      <c r="B235" s="11"/>
      <c r="C235" s="2"/>
      <c r="D235" s="2"/>
      <c r="F235" s="11"/>
      <c r="G235" s="2"/>
      <c r="H235" s="2"/>
      <c r="J235" s="50"/>
    </row>
    <row r="236" spans="1:15" ht="14.25">
      <c r="A236" s="2" t="s">
        <v>17</v>
      </c>
      <c r="B236" s="11">
        <v>12</v>
      </c>
      <c r="C236" s="12">
        <v>535</v>
      </c>
      <c r="D236" s="13">
        <f>B236*C236</f>
        <v>6420</v>
      </c>
      <c r="F236" s="11">
        <f>B236</f>
        <v>12</v>
      </c>
      <c r="G236" s="70">
        <f>+C236</f>
        <v>535</v>
      </c>
      <c r="H236" s="13">
        <f>G236*F236</f>
        <v>6420</v>
      </c>
      <c r="J236" s="50">
        <f>H236-D236</f>
        <v>0</v>
      </c>
      <c r="K236" s="27">
        <f>J236/D236</f>
        <v>0</v>
      </c>
      <c r="O236" s="26">
        <f>+J236</f>
        <v>0</v>
      </c>
    </row>
    <row r="237" spans="1:11" ht="14.25">
      <c r="A237" s="2"/>
      <c r="B237" s="11"/>
      <c r="C237" s="12"/>
      <c r="D237" s="2"/>
      <c r="F237" s="11"/>
      <c r="G237" s="12"/>
      <c r="H237" s="2"/>
      <c r="J237" s="50">
        <f>H237-D237</f>
        <v>0</v>
      </c>
      <c r="K237" s="27"/>
    </row>
    <row r="238" spans="1:13" ht="14.25">
      <c r="A238" s="2" t="s">
        <v>19</v>
      </c>
      <c r="B238" s="11">
        <v>31536</v>
      </c>
      <c r="C238" s="12">
        <v>5.39</v>
      </c>
      <c r="D238" s="13">
        <f>B238*C238</f>
        <v>169979.03999999998</v>
      </c>
      <c r="F238" s="11">
        <f>B238</f>
        <v>31536</v>
      </c>
      <c r="G238" s="34">
        <f>+C238+1.9</f>
        <v>7.289999999999999</v>
      </c>
      <c r="H238" s="41">
        <f>F238*G238</f>
        <v>229897.43999999997</v>
      </c>
      <c r="J238" s="50">
        <f>H238-D238</f>
        <v>59918.399999999994</v>
      </c>
      <c r="K238" s="27">
        <f>J238/D238</f>
        <v>0.3525046382189239</v>
      </c>
      <c r="M238" s="26">
        <f>+J238</f>
        <v>59918.399999999994</v>
      </c>
    </row>
    <row r="239" spans="1:11" ht="14.25">
      <c r="A239" s="2"/>
      <c r="B239" s="11"/>
      <c r="C239" s="12"/>
      <c r="D239" s="2"/>
      <c r="F239" s="11"/>
      <c r="G239" s="12"/>
      <c r="H239" s="2"/>
      <c r="J239" s="50">
        <f>H239-D239</f>
        <v>0</v>
      </c>
      <c r="K239" s="27"/>
    </row>
    <row r="240" spans="1:14" ht="14.25">
      <c r="A240" s="2" t="s">
        <v>20</v>
      </c>
      <c r="B240" s="11">
        <v>16410870</v>
      </c>
      <c r="C240" s="14">
        <v>0.03583</v>
      </c>
      <c r="D240" s="11">
        <f>B240*C240</f>
        <v>588001.4721</v>
      </c>
      <c r="F240" s="11">
        <f>B240</f>
        <v>16410870</v>
      </c>
      <c r="G240" s="23">
        <f>+C240</f>
        <v>0.03583</v>
      </c>
      <c r="H240" s="11">
        <f>F240*G240</f>
        <v>588001.4721</v>
      </c>
      <c r="J240" s="50">
        <f>H240-D240</f>
        <v>0</v>
      </c>
      <c r="K240" s="27">
        <f>J240/D240</f>
        <v>0</v>
      </c>
      <c r="N240" s="26">
        <f>+J240</f>
        <v>0</v>
      </c>
    </row>
    <row r="241" spans="1:10" ht="14.25">
      <c r="A241" s="2"/>
      <c r="B241" s="11"/>
      <c r="C241" s="2"/>
      <c r="D241" s="2"/>
      <c r="F241" s="11"/>
      <c r="G241" s="2"/>
      <c r="H241" s="2"/>
      <c r="J241" s="50"/>
    </row>
    <row r="242" spans="1:11" ht="14.25">
      <c r="A242" s="2" t="s">
        <v>22</v>
      </c>
      <c r="B242" s="11"/>
      <c r="C242" s="2"/>
      <c r="D242" s="47">
        <f>SUM(D236:D240)</f>
        <v>764400.5120999999</v>
      </c>
      <c r="F242" s="11"/>
      <c r="G242" s="2"/>
      <c r="H242" s="47">
        <f>SUM(H236:H240)</f>
        <v>824318.9121</v>
      </c>
      <c r="J242" s="50">
        <f>H242-D242</f>
        <v>59918.40000000002</v>
      </c>
      <c r="K242" s="27">
        <f>J242/D242</f>
        <v>0.07838613272954141</v>
      </c>
    </row>
    <row r="243" spans="1:10" ht="15">
      <c r="A243" s="29"/>
      <c r="B243" s="11"/>
      <c r="C243" s="14"/>
      <c r="D243" s="2"/>
      <c r="F243" s="11"/>
      <c r="G243" s="14"/>
      <c r="H243" s="2"/>
      <c r="J243" s="50"/>
    </row>
    <row r="244" spans="1:11" ht="14.25">
      <c r="A244" s="2" t="s">
        <v>12</v>
      </c>
      <c r="B244" s="11"/>
      <c r="C244" s="14"/>
      <c r="D244" s="11">
        <v>133266</v>
      </c>
      <c r="F244" s="11"/>
      <c r="G244" s="14"/>
      <c r="H244" s="11">
        <f>D244</f>
        <v>133266</v>
      </c>
      <c r="J244" s="50">
        <f>H244-D244</f>
        <v>0</v>
      </c>
      <c r="K244" s="27">
        <f>J244/D244</f>
        <v>0</v>
      </c>
    </row>
    <row r="245" spans="1:11" ht="14.25">
      <c r="A245" s="2" t="s">
        <v>13</v>
      </c>
      <c r="B245" s="11"/>
      <c r="C245" s="14"/>
      <c r="D245" s="44">
        <v>56962</v>
      </c>
      <c r="F245" s="11"/>
      <c r="G245" s="14"/>
      <c r="H245" s="15">
        <f>D245</f>
        <v>56962</v>
      </c>
      <c r="J245" s="50">
        <f>H245-D245</f>
        <v>0</v>
      </c>
      <c r="K245" s="27">
        <f>J245/D245</f>
        <v>0</v>
      </c>
    </row>
    <row r="246" spans="1:10" ht="14.25">
      <c r="A246" s="2"/>
      <c r="B246" s="11"/>
      <c r="C246" s="2"/>
      <c r="D246" s="2"/>
      <c r="F246" s="11"/>
      <c r="G246" s="2"/>
      <c r="H246" s="2"/>
      <c r="J246" s="50"/>
    </row>
    <row r="247" spans="1:11" ht="15" thickBot="1">
      <c r="A247" s="2" t="s">
        <v>24</v>
      </c>
      <c r="B247" s="11"/>
      <c r="C247" s="2"/>
      <c r="D247" s="16">
        <f>SUM(D242:D245)</f>
        <v>954628.5120999999</v>
      </c>
      <c r="F247" s="11"/>
      <c r="G247" s="2"/>
      <c r="H247" s="16">
        <f>SUM(H242:H245)</f>
        <v>1014546.9121</v>
      </c>
      <c r="J247" s="50">
        <f>H247-D247</f>
        <v>59918.40000000002</v>
      </c>
      <c r="K247" s="27">
        <f>J247/D247</f>
        <v>0.06276619568819605</v>
      </c>
    </row>
    <row r="248" spans="1:4" ht="15" thickTop="1">
      <c r="A248" s="2"/>
      <c r="B248" s="2"/>
      <c r="C248" s="2"/>
      <c r="D248" s="2"/>
    </row>
    <row r="249" spans="1:15" ht="14.25">
      <c r="A249" s="2" t="s">
        <v>15</v>
      </c>
      <c r="B249" s="11"/>
      <c r="C249" s="11"/>
      <c r="D249" s="56">
        <f>D247/B236</f>
        <v>79552.37600833333</v>
      </c>
      <c r="E249" s="45"/>
      <c r="F249" s="45"/>
      <c r="G249" s="45"/>
      <c r="H249" s="56">
        <f>H247/F236</f>
        <v>84545.57600833333</v>
      </c>
      <c r="J249" s="46">
        <f>H249-D249</f>
        <v>4993.199999999997</v>
      </c>
      <c r="K249" s="27">
        <f>J249/D249</f>
        <v>0.06276619568819598</v>
      </c>
      <c r="M249" s="73"/>
      <c r="N249" s="73"/>
      <c r="O249" s="73"/>
    </row>
    <row r="250" spans="13:15" ht="12.75">
      <c r="M250" s="50">
        <f>SUM(M14:M249)</f>
        <v>59918.399999999994</v>
      </c>
      <c r="N250" s="50">
        <f>SUM(N14:N249)</f>
        <v>939656.7856804763</v>
      </c>
      <c r="O250" s="50">
        <f>SUM(O14:O249)</f>
        <v>0</v>
      </c>
    </row>
    <row r="252" ht="12.75" hidden="1"/>
    <row r="253" ht="12.75" hidden="1">
      <c r="M253" t="s">
        <v>37</v>
      </c>
    </row>
    <row r="254" ht="12.75" hidden="1">
      <c r="M254" t="s">
        <v>36</v>
      </c>
    </row>
    <row r="255" ht="12.75" hidden="1">
      <c r="M255" s="50">
        <f>+B20+B47+B74+B103+B140+B141+B174+B210+Lighting!D39</f>
        <v>245441403</v>
      </c>
    </row>
    <row r="256" spans="14:15" ht="12.75" hidden="1">
      <c r="N256" s="69" t="s">
        <v>47</v>
      </c>
      <c r="O256" s="69" t="s">
        <v>48</v>
      </c>
    </row>
    <row r="257" spans="4:15" ht="12.75" hidden="1">
      <c r="D257" s="26">
        <f>+D27+D54+D81+D110+D151+D184+D217+D247+Lighting!F39</f>
        <v>22911369.07137</v>
      </c>
      <c r="H257" s="26">
        <f>+H27+H54+H81+H110+H151+H184+H217+H247+Lighting!K39</f>
        <v>23924101.95773065</v>
      </c>
      <c r="L257" t="s">
        <v>38</v>
      </c>
      <c r="M257" s="75">
        <v>1012741</v>
      </c>
      <c r="N257" s="74">
        <f>SUM(M250:O250)+Lighting!M39</f>
        <v>1012732.8863606546</v>
      </c>
      <c r="O257" s="74">
        <f>+N257-M257</f>
        <v>-8.113639345392585</v>
      </c>
    </row>
    <row r="258" spans="8:13" ht="12.75" hidden="1">
      <c r="H258" s="26">
        <f>+H257-D257</f>
        <v>1012732.8863606527</v>
      </c>
      <c r="L258" t="s">
        <v>39</v>
      </c>
      <c r="M258" s="74">
        <f>+M250</f>
        <v>59918.399999999994</v>
      </c>
    </row>
    <row r="259" spans="12:13" ht="12.75" hidden="1">
      <c r="L259" t="s">
        <v>40</v>
      </c>
      <c r="M259" s="74">
        <f>+O250</f>
        <v>0</v>
      </c>
    </row>
    <row r="260" spans="12:13" ht="12.75">
      <c r="L260" t="s">
        <v>41</v>
      </c>
      <c r="M260" s="74">
        <f>+M257-M258-M259</f>
        <v>952822.6</v>
      </c>
    </row>
    <row r="262" spans="12:13" ht="12.75">
      <c r="L262" t="s">
        <v>46</v>
      </c>
      <c r="M262">
        <f>+M260/M255</f>
        <v>0.00388207771123277</v>
      </c>
    </row>
  </sheetData>
  <mergeCells count="64">
    <mergeCell ref="A224:K224"/>
    <mergeCell ref="A228:K228"/>
    <mergeCell ref="B230:D230"/>
    <mergeCell ref="F230:H230"/>
    <mergeCell ref="A223:K223"/>
    <mergeCell ref="A226:K226"/>
    <mergeCell ref="A227:K227"/>
    <mergeCell ref="A33:K33"/>
    <mergeCell ref="A35:K35"/>
    <mergeCell ref="A222:K222"/>
    <mergeCell ref="B95:D95"/>
    <mergeCell ref="F95:H95"/>
    <mergeCell ref="B129:D129"/>
    <mergeCell ref="F129:H129"/>
    <mergeCell ref="A4:K4"/>
    <mergeCell ref="A5:K5"/>
    <mergeCell ref="A6:K6"/>
    <mergeCell ref="A8:K8"/>
    <mergeCell ref="A9:K9"/>
    <mergeCell ref="A10:K10"/>
    <mergeCell ref="A58:K58"/>
    <mergeCell ref="A59:K59"/>
    <mergeCell ref="A36:K36"/>
    <mergeCell ref="A37:K37"/>
    <mergeCell ref="B39:D39"/>
    <mergeCell ref="F39:H39"/>
    <mergeCell ref="A31:K31"/>
    <mergeCell ref="A32:K32"/>
    <mergeCell ref="A121:K121"/>
    <mergeCell ref="A122:K122"/>
    <mergeCell ref="A123:K123"/>
    <mergeCell ref="A125:K125"/>
    <mergeCell ref="A126:K126"/>
    <mergeCell ref="A127:K127"/>
    <mergeCell ref="B12:D12"/>
    <mergeCell ref="F12:H12"/>
    <mergeCell ref="B66:D66"/>
    <mergeCell ref="F66:H66"/>
    <mergeCell ref="A60:K60"/>
    <mergeCell ref="A62:K62"/>
    <mergeCell ref="A63:K63"/>
    <mergeCell ref="A64:K64"/>
    <mergeCell ref="A92:K92"/>
    <mergeCell ref="A93:K93"/>
    <mergeCell ref="A87:K87"/>
    <mergeCell ref="A88:K88"/>
    <mergeCell ref="A89:K89"/>
    <mergeCell ref="A91:K91"/>
    <mergeCell ref="A161:K161"/>
    <mergeCell ref="B163:D163"/>
    <mergeCell ref="F163:H163"/>
    <mergeCell ref="A160:K160"/>
    <mergeCell ref="A156:K156"/>
    <mergeCell ref="A157:K157"/>
    <mergeCell ref="A155:K155"/>
    <mergeCell ref="A159:K159"/>
    <mergeCell ref="A190:K190"/>
    <mergeCell ref="A191:K191"/>
    <mergeCell ref="A192:K192"/>
    <mergeCell ref="A194:K194"/>
    <mergeCell ref="A195:K195"/>
    <mergeCell ref="A196:K196"/>
    <mergeCell ref="B198:D198"/>
    <mergeCell ref="F198:H198"/>
  </mergeCells>
  <printOptions horizontalCentered="1"/>
  <pageMargins left="0.35" right="0.41" top="0.46" bottom="0.71" header="0.24" footer="0.22"/>
  <pageSetup fitToHeight="0" fitToWidth="1" horizontalDpi="600" verticalDpi="600" orientation="portrait" scale="52" r:id="rId1"/>
  <rowBreaks count="2" manualBreakCount="2">
    <brk id="83" max="255" man="1"/>
    <brk id="18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workbookViewId="0" topLeftCell="A1">
      <selection activeCell="N3" sqref="N3"/>
    </sheetView>
  </sheetViews>
  <sheetFormatPr defaultColWidth="9.140625" defaultRowHeight="12.75"/>
  <cols>
    <col min="1" max="1" width="30.28125" style="102" customWidth="1"/>
    <col min="2" max="2" width="8.140625" style="0" hidden="1" customWidth="1"/>
    <col min="3" max="3" width="13.7109375" style="0" bestFit="1" customWidth="1"/>
    <col min="4" max="4" width="11.8515625" style="50" bestFit="1" customWidth="1"/>
    <col min="5" max="5" width="8.00390625" style="0" bestFit="1" customWidth="1"/>
    <col min="6" max="6" width="11.140625" style="0" bestFit="1" customWidth="1"/>
    <col min="7" max="7" width="2.28125" style="0" customWidth="1"/>
    <col min="8" max="8" width="13.7109375" style="0" bestFit="1" customWidth="1"/>
    <col min="9" max="9" width="10.8515625" style="0" bestFit="1" customWidth="1"/>
    <col min="10" max="10" width="6.8515625" style="0" bestFit="1" customWidth="1"/>
    <col min="11" max="11" width="11.140625" style="0" bestFit="1" customWidth="1"/>
    <col min="12" max="12" width="2.00390625" style="0" customWidth="1"/>
    <col min="13" max="13" width="10.28125" style="0" bestFit="1" customWidth="1"/>
    <col min="14" max="14" width="11.421875" style="0" bestFit="1" customWidth="1"/>
    <col min="15" max="18" width="0" style="0" hidden="1" customWidth="1"/>
  </cols>
  <sheetData>
    <row r="1" ht="12.75">
      <c r="N1" t="s">
        <v>78</v>
      </c>
    </row>
    <row r="2" ht="12.75">
      <c r="N2" t="s">
        <v>79</v>
      </c>
    </row>
    <row r="3" ht="12.75">
      <c r="N3" t="s">
        <v>76</v>
      </c>
    </row>
    <row r="4" spans="1:14" ht="15">
      <c r="A4" s="110" t="str">
        <f>'Billing Analysis'!A4</f>
        <v>Grayson RECC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spans="1:14" ht="14.25">
      <c r="A5" s="111" t="str">
        <f>'Billing Analysis'!A5</f>
        <v>Billing Analysis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</row>
    <row r="6" spans="1:14" ht="14.25">
      <c r="A6" s="111" t="str">
        <f>'Billing Analysis'!A6</f>
        <v>for the 12 months ended September 30, 2006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</row>
    <row r="7" spans="1:6" ht="14.25">
      <c r="A7" s="103"/>
      <c r="B7" s="1"/>
      <c r="C7" s="1"/>
      <c r="D7" s="51"/>
      <c r="E7" s="1"/>
      <c r="F7" s="1"/>
    </row>
    <row r="8" spans="1:14" ht="14.25">
      <c r="A8" s="111" t="s">
        <v>26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</row>
    <row r="9" spans="1:14" ht="14.25">
      <c r="A9" s="111" t="s">
        <v>21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</row>
    <row r="10" spans="1:14" ht="14.25">
      <c r="A10" s="111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</row>
    <row r="11" spans="1:6" ht="14.25">
      <c r="A11" s="103"/>
      <c r="B11" s="1"/>
      <c r="C11" s="1"/>
      <c r="D11" s="51"/>
      <c r="E11" s="1"/>
      <c r="F11" s="1"/>
    </row>
    <row r="12" spans="1:14" ht="14.25">
      <c r="A12" s="103"/>
      <c r="B12" s="1"/>
      <c r="C12" s="112" t="s">
        <v>0</v>
      </c>
      <c r="D12" s="113"/>
      <c r="E12" s="113"/>
      <c r="F12" s="114"/>
      <c r="H12" s="112" t="s">
        <v>1</v>
      </c>
      <c r="I12" s="113"/>
      <c r="J12" s="113"/>
      <c r="K12" s="114"/>
      <c r="M12" s="17" t="s">
        <v>2</v>
      </c>
      <c r="N12" s="18" t="s">
        <v>3</v>
      </c>
    </row>
    <row r="13" spans="1:11" ht="14.25">
      <c r="A13" s="104"/>
      <c r="B13" s="2"/>
      <c r="C13" s="3"/>
      <c r="D13" s="52"/>
      <c r="E13" s="4"/>
      <c r="F13" s="5"/>
      <c r="H13" s="3"/>
      <c r="I13" s="4"/>
      <c r="J13" s="4"/>
      <c r="K13" s="5"/>
    </row>
    <row r="14" spans="1:11" ht="14.25">
      <c r="A14" s="104"/>
      <c r="B14" s="2"/>
      <c r="C14" s="6" t="s">
        <v>4</v>
      </c>
      <c r="D14" s="53" t="s">
        <v>27</v>
      </c>
      <c r="E14" s="7" t="s">
        <v>5</v>
      </c>
      <c r="F14" s="7" t="s">
        <v>6</v>
      </c>
      <c r="H14" s="6" t="s">
        <v>4</v>
      </c>
      <c r="I14" s="6" t="s">
        <v>27</v>
      </c>
      <c r="J14" s="7"/>
      <c r="K14" s="7" t="s">
        <v>6</v>
      </c>
    </row>
    <row r="15" spans="1:11" ht="14.25">
      <c r="A15" s="105"/>
      <c r="B15" s="8" t="s">
        <v>28</v>
      </c>
      <c r="C15" s="9" t="s">
        <v>7</v>
      </c>
      <c r="D15" s="54"/>
      <c r="E15" s="10" t="s">
        <v>8</v>
      </c>
      <c r="F15" s="7" t="s">
        <v>9</v>
      </c>
      <c r="H15" s="9" t="s">
        <v>7</v>
      </c>
      <c r="I15" s="10"/>
      <c r="J15" s="10" t="s">
        <v>8</v>
      </c>
      <c r="K15" s="7" t="s">
        <v>9</v>
      </c>
    </row>
    <row r="17" spans="1:17" ht="28.5">
      <c r="A17" s="106" t="s">
        <v>65</v>
      </c>
      <c r="B17">
        <f>+D17/C17</f>
        <v>62.25453172205438</v>
      </c>
      <c r="C17" s="84">
        <v>1324</v>
      </c>
      <c r="D17" s="63">
        <v>82425</v>
      </c>
      <c r="E17" s="85">
        <v>7.26</v>
      </c>
      <c r="F17" s="101">
        <f>C17*E17</f>
        <v>9612.24</v>
      </c>
      <c r="H17" s="11">
        <f>C17</f>
        <v>1324</v>
      </c>
      <c r="I17" s="11">
        <f>D17</f>
        <v>82425</v>
      </c>
      <c r="J17" s="34">
        <f>+D17*'Billing Analysis'!M$262/C17+E17</f>
        <v>7.5016769300214206</v>
      </c>
      <c r="K17" s="11">
        <f>H17*J17</f>
        <v>9932.22025534836</v>
      </c>
      <c r="M17" s="40">
        <f>K17-F17</f>
        <v>319.9802553483605</v>
      </c>
      <c r="N17" s="27">
        <f>M17/F17</f>
        <v>0.03328883333628379</v>
      </c>
      <c r="P17" s="28">
        <f>J17-E17</f>
        <v>0.24167693002142077</v>
      </c>
      <c r="Q17" s="27">
        <f>P17/E17</f>
        <v>0.03328883333628385</v>
      </c>
    </row>
    <row r="18" spans="1:17" ht="28.5">
      <c r="A18" s="106" t="s">
        <v>66</v>
      </c>
      <c r="B18">
        <f>+D18/C18</f>
        <v>74.47011665090304</v>
      </c>
      <c r="C18" s="84">
        <v>44406</v>
      </c>
      <c r="D18" s="63">
        <v>3306920</v>
      </c>
      <c r="E18" s="85">
        <v>7.17</v>
      </c>
      <c r="F18" s="101">
        <f>C18*E18</f>
        <v>318391.02</v>
      </c>
      <c r="G18" s="37"/>
      <c r="H18" s="11">
        <f>C18</f>
        <v>44406</v>
      </c>
      <c r="I18" s="11">
        <f>D18</f>
        <v>3306920</v>
      </c>
      <c r="J18" s="34">
        <f>+D18*'Billing Analysis'!M$262/C18+E18</f>
        <v>7.459098780003375</v>
      </c>
      <c r="K18" s="11">
        <f>H18*J18</f>
        <v>331228.7404248299</v>
      </c>
      <c r="L18" s="37"/>
      <c r="M18" s="40">
        <f>K18-F18</f>
        <v>12837.720424829866</v>
      </c>
      <c r="N18" s="27">
        <f>M18/F18</f>
        <v>0.04032061087913178</v>
      </c>
      <c r="P18" s="28">
        <f>J18-E18</f>
        <v>0.28909878000337486</v>
      </c>
      <c r="Q18" s="27">
        <f>P18/E18</f>
        <v>0.04032061087913178</v>
      </c>
    </row>
    <row r="19" spans="1:14" ht="14.25" hidden="1">
      <c r="A19" s="107"/>
      <c r="C19" s="63"/>
      <c r="D19" s="63"/>
      <c r="E19" s="64"/>
      <c r="F19" s="62"/>
      <c r="G19" s="37"/>
      <c r="H19" s="11"/>
      <c r="I19" s="11"/>
      <c r="J19" s="34"/>
      <c r="K19" s="11"/>
      <c r="L19" s="37"/>
      <c r="M19" s="40"/>
      <c r="N19" s="27"/>
    </row>
    <row r="20" spans="3:14" ht="14.25" hidden="1">
      <c r="C20" s="63"/>
      <c r="D20" s="63"/>
      <c r="E20" s="64"/>
      <c r="F20" s="62"/>
      <c r="G20" s="37"/>
      <c r="H20" s="11"/>
      <c r="I20" s="11"/>
      <c r="J20" s="34"/>
      <c r="K20" s="11"/>
      <c r="L20" s="37"/>
      <c r="M20" s="40"/>
      <c r="N20" s="27"/>
    </row>
    <row r="21" spans="3:14" ht="14.25" hidden="1">
      <c r="C21" s="63"/>
      <c r="D21" s="63"/>
      <c r="E21" s="64"/>
      <c r="F21" s="62"/>
      <c r="G21" s="37"/>
      <c r="H21" s="11"/>
      <c r="I21" s="11"/>
      <c r="J21" s="34"/>
      <c r="K21" s="11"/>
      <c r="L21" s="37"/>
      <c r="M21" s="40"/>
      <c r="N21" s="27"/>
    </row>
    <row r="22" spans="3:14" ht="14.25" hidden="1">
      <c r="C22" s="63"/>
      <c r="D22" s="63"/>
      <c r="E22" s="64"/>
      <c r="F22" s="62"/>
      <c r="G22" s="37"/>
      <c r="H22" s="11"/>
      <c r="I22" s="11"/>
      <c r="J22" s="34"/>
      <c r="K22" s="11"/>
      <c r="L22" s="37"/>
      <c r="M22" s="40"/>
      <c r="N22" s="27"/>
    </row>
    <row r="23" spans="3:14" ht="14.25" hidden="1">
      <c r="C23" s="63"/>
      <c r="D23" s="63"/>
      <c r="E23" s="64"/>
      <c r="F23" s="62"/>
      <c r="G23" s="37"/>
      <c r="H23" s="11"/>
      <c r="I23" s="11"/>
      <c r="J23" s="34"/>
      <c r="K23" s="11"/>
      <c r="L23" s="37"/>
      <c r="M23" s="40"/>
      <c r="N23" s="27"/>
    </row>
    <row r="24" spans="3:14" ht="14.25" hidden="1">
      <c r="C24" s="63"/>
      <c r="D24" s="63"/>
      <c r="E24" s="64"/>
      <c r="F24" s="62"/>
      <c r="G24" s="37"/>
      <c r="H24" s="11"/>
      <c r="I24" s="11"/>
      <c r="J24" s="34"/>
      <c r="K24" s="11"/>
      <c r="L24" s="37"/>
      <c r="M24" s="40"/>
      <c r="N24" s="27"/>
    </row>
    <row r="25" spans="3:14" ht="14.25" hidden="1">
      <c r="C25" s="63"/>
      <c r="D25" s="63"/>
      <c r="E25" s="64"/>
      <c r="F25" s="62"/>
      <c r="G25" s="37"/>
      <c r="H25" s="11"/>
      <c r="I25" s="11"/>
      <c r="J25" s="34"/>
      <c r="K25" s="11"/>
      <c r="L25" s="37"/>
      <c r="M25" s="40"/>
      <c r="N25" s="27"/>
    </row>
    <row r="26" spans="1:14" ht="14.25" hidden="1">
      <c r="A26" s="107"/>
      <c r="C26" s="63"/>
      <c r="D26" s="63"/>
      <c r="E26" s="64"/>
      <c r="F26" s="62"/>
      <c r="H26" s="11"/>
      <c r="I26" s="11"/>
      <c r="J26" s="34"/>
      <c r="K26" s="11"/>
      <c r="M26" s="40"/>
      <c r="N26" s="27"/>
    </row>
    <row r="27" spans="1:14" ht="14.25" hidden="1">
      <c r="A27" s="107"/>
      <c r="C27" s="63"/>
      <c r="D27" s="63"/>
      <c r="E27" s="64"/>
      <c r="F27" s="62"/>
      <c r="H27" s="11"/>
      <c r="I27" s="11"/>
      <c r="J27" s="34"/>
      <c r="K27" s="11"/>
      <c r="M27" s="40"/>
      <c r="N27" s="27"/>
    </row>
    <row r="28" spans="1:14" ht="14.25" hidden="1">
      <c r="A28" s="107"/>
      <c r="C28" s="63"/>
      <c r="D28" s="63"/>
      <c r="E28" s="64"/>
      <c r="F28" s="62"/>
      <c r="H28" s="11"/>
      <c r="I28" s="11"/>
      <c r="J28" s="34"/>
      <c r="K28" s="11"/>
      <c r="M28" s="40"/>
      <c r="N28" s="27"/>
    </row>
    <row r="29" spans="1:14" ht="14.25" hidden="1">
      <c r="A29" s="107"/>
      <c r="C29" s="63"/>
      <c r="D29" s="63"/>
      <c r="E29" s="64"/>
      <c r="F29" s="62"/>
      <c r="H29" s="11"/>
      <c r="I29" s="11"/>
      <c r="J29" s="34"/>
      <c r="K29" s="11"/>
      <c r="M29" s="40"/>
      <c r="N29" s="27"/>
    </row>
    <row r="30" spans="1:14" ht="14.25" hidden="1">
      <c r="A30" s="107"/>
      <c r="C30" s="63"/>
      <c r="D30" s="63"/>
      <c r="E30" s="64"/>
      <c r="F30" s="62"/>
      <c r="H30" s="11"/>
      <c r="I30" s="11"/>
      <c r="J30" s="34"/>
      <c r="K30" s="11"/>
      <c r="M30" s="40"/>
      <c r="N30" s="27"/>
    </row>
    <row r="31" spans="1:14" ht="14.25" hidden="1">
      <c r="A31" s="107"/>
      <c r="C31" s="63"/>
      <c r="D31" s="63"/>
      <c r="E31" s="64"/>
      <c r="F31" s="62"/>
      <c r="H31" s="11"/>
      <c r="I31" s="11"/>
      <c r="J31" s="34"/>
      <c r="K31" s="11"/>
      <c r="M31" s="40"/>
      <c r="N31" s="27"/>
    </row>
    <row r="32" spans="1:14" ht="14.25" hidden="1">
      <c r="A32" s="107"/>
      <c r="C32" s="63"/>
      <c r="D32" s="63"/>
      <c r="E32" s="64"/>
      <c r="F32" s="62"/>
      <c r="H32" s="11"/>
      <c r="I32" s="11"/>
      <c r="J32" s="34"/>
      <c r="K32" s="11"/>
      <c r="M32" s="40"/>
      <c r="N32" s="27"/>
    </row>
    <row r="33" spans="1:14" ht="14.25" hidden="1">
      <c r="A33" s="107"/>
      <c r="C33" s="63"/>
      <c r="D33" s="63"/>
      <c r="E33" s="64"/>
      <c r="F33" s="62"/>
      <c r="H33" s="11"/>
      <c r="I33" s="11"/>
      <c r="J33" s="34"/>
      <c r="K33" s="11"/>
      <c r="M33" s="40"/>
      <c r="N33" s="27"/>
    </row>
    <row r="34" spans="1:14" ht="14.25" hidden="1">
      <c r="A34" s="107"/>
      <c r="C34" s="63"/>
      <c r="D34" s="63"/>
      <c r="E34" s="64"/>
      <c r="F34" s="62"/>
      <c r="H34" s="11"/>
      <c r="I34" s="11"/>
      <c r="J34" s="34"/>
      <c r="K34" s="11"/>
      <c r="M34" s="40"/>
      <c r="N34" s="27"/>
    </row>
    <row r="35" spans="1:14" ht="14.25" hidden="1">
      <c r="A35" s="107"/>
      <c r="C35" s="63"/>
      <c r="D35" s="63"/>
      <c r="E35" s="64"/>
      <c r="F35" s="62"/>
      <c r="H35" s="11"/>
      <c r="I35" s="11"/>
      <c r="J35" s="34"/>
      <c r="K35" s="11"/>
      <c r="M35" s="40"/>
      <c r="N35" s="27"/>
    </row>
    <row r="36" spans="1:14" ht="14.25" hidden="1">
      <c r="A36" s="107"/>
      <c r="C36" s="63"/>
      <c r="D36" s="63"/>
      <c r="E36" s="64"/>
      <c r="F36" s="62"/>
      <c r="H36" s="11"/>
      <c r="I36" s="11"/>
      <c r="J36" s="34"/>
      <c r="K36" s="11"/>
      <c r="M36" s="40"/>
      <c r="N36" s="27"/>
    </row>
    <row r="37" spans="1:14" ht="14.25" hidden="1">
      <c r="A37" s="107"/>
      <c r="C37" s="63"/>
      <c r="D37" s="63"/>
      <c r="E37" s="64"/>
      <c r="F37" s="62"/>
      <c r="H37" s="11"/>
      <c r="I37" s="11"/>
      <c r="J37" s="34"/>
      <c r="K37" s="11"/>
      <c r="M37" s="40"/>
      <c r="N37" s="27"/>
    </row>
    <row r="39" spans="3:14" ht="12.75">
      <c r="C39" s="63">
        <f>SUM(C17:C38)</f>
        <v>45730</v>
      </c>
      <c r="D39" s="50">
        <f>SUM(D17:D38)</f>
        <v>3389345</v>
      </c>
      <c r="F39" s="64">
        <f>SUM(F17:F38)</f>
        <v>328003.26</v>
      </c>
      <c r="H39" s="50">
        <f>SUM(H17:H38)</f>
        <v>45730</v>
      </c>
      <c r="I39" s="40">
        <f>SUM(I17:I38)</f>
        <v>3389345</v>
      </c>
      <c r="K39" s="40">
        <f>SUM(K17:K38)</f>
        <v>341160.96068017825</v>
      </c>
      <c r="M39" s="40">
        <f>SUM(M17:M38)</f>
        <v>13157.700680178226</v>
      </c>
      <c r="N39" s="27">
        <f>M39/F39</f>
        <v>0.04011454239868904</v>
      </c>
    </row>
    <row r="41" spans="1:14" ht="14.25">
      <c r="A41" s="108"/>
      <c r="B41" s="35"/>
      <c r="C41" s="42"/>
      <c r="D41" s="42"/>
      <c r="E41" s="65"/>
      <c r="F41" s="66"/>
      <c r="G41" s="66"/>
      <c r="H41" s="66"/>
      <c r="I41" s="66"/>
      <c r="J41" s="67"/>
      <c r="K41" s="66"/>
      <c r="L41" s="66"/>
      <c r="M41" s="67"/>
      <c r="N41" s="68"/>
    </row>
    <row r="42" spans="1:14" ht="14.25">
      <c r="A42" s="108"/>
      <c r="B42" s="38"/>
      <c r="C42" s="42"/>
      <c r="D42" s="42"/>
      <c r="E42" s="65"/>
      <c r="F42" s="66"/>
      <c r="G42" s="66"/>
      <c r="H42" s="66"/>
      <c r="I42" s="66"/>
      <c r="J42" s="67"/>
      <c r="K42" s="66"/>
      <c r="L42" s="66"/>
      <c r="M42" s="67"/>
      <c r="N42" s="68"/>
    </row>
    <row r="43" spans="1:14" ht="14.25">
      <c r="A43" s="108"/>
      <c r="B43" s="38"/>
      <c r="C43" s="42"/>
      <c r="D43" s="42"/>
      <c r="E43" s="65"/>
      <c r="F43" s="66"/>
      <c r="G43" s="66"/>
      <c r="H43" s="66"/>
      <c r="I43" s="66"/>
      <c r="J43" s="67"/>
      <c r="K43" s="66"/>
      <c r="L43" s="66"/>
      <c r="M43" s="67"/>
      <c r="N43" s="68"/>
    </row>
    <row r="44" spans="1:14" ht="14.25">
      <c r="A44" s="108"/>
      <c r="B44" s="38"/>
      <c r="C44" s="42"/>
      <c r="D44" s="42"/>
      <c r="E44" s="65"/>
      <c r="F44" s="66"/>
      <c r="G44" s="66"/>
      <c r="H44" s="66"/>
      <c r="I44" s="66"/>
      <c r="J44" s="67"/>
      <c r="K44" s="66"/>
      <c r="L44" s="66"/>
      <c r="M44" s="67"/>
      <c r="N44" s="68"/>
    </row>
    <row r="45" spans="1:14" ht="14.25">
      <c r="A45" s="108"/>
      <c r="B45" s="38"/>
      <c r="C45" s="42"/>
      <c r="D45" s="42"/>
      <c r="E45" s="65"/>
      <c r="F45" s="66"/>
      <c r="G45" s="66"/>
      <c r="H45" s="66"/>
      <c r="I45" s="66"/>
      <c r="J45" s="67"/>
      <c r="K45" s="66"/>
      <c r="L45" s="66"/>
      <c r="M45" s="67"/>
      <c r="N45" s="68"/>
    </row>
    <row r="46" spans="1:14" ht="14.25">
      <c r="A46" s="108"/>
      <c r="B46" s="38"/>
      <c r="C46" s="42"/>
      <c r="D46" s="42"/>
      <c r="E46" s="65"/>
      <c r="F46" s="66"/>
      <c r="G46" s="66"/>
      <c r="H46" s="66"/>
      <c r="I46" s="66"/>
      <c r="J46" s="67"/>
      <c r="K46" s="66"/>
      <c r="L46" s="66"/>
      <c r="M46" s="67"/>
      <c r="N46" s="68"/>
    </row>
    <row r="47" spans="1:14" ht="14.25">
      <c r="A47" s="108"/>
      <c r="B47" s="38"/>
      <c r="C47" s="42"/>
      <c r="D47" s="42"/>
      <c r="E47" s="65"/>
      <c r="F47" s="66"/>
      <c r="G47" s="66"/>
      <c r="H47" s="66"/>
      <c r="I47" s="66"/>
      <c r="J47" s="67"/>
      <c r="K47" s="66"/>
      <c r="L47" s="66"/>
      <c r="M47" s="67"/>
      <c r="N47" s="68"/>
    </row>
    <row r="48" spans="1:14" ht="14.25">
      <c r="A48" s="108"/>
      <c r="B48" s="38"/>
      <c r="C48" s="42"/>
      <c r="D48" s="42"/>
      <c r="E48" s="65"/>
      <c r="F48" s="66"/>
      <c r="G48" s="66"/>
      <c r="H48" s="66"/>
      <c r="I48" s="66"/>
      <c r="J48" s="67"/>
      <c r="K48" s="66"/>
      <c r="L48" s="66"/>
      <c r="M48" s="67"/>
      <c r="N48" s="68"/>
    </row>
    <row r="49" spans="1:14" ht="14.25">
      <c r="A49" s="108"/>
      <c r="C49" s="42"/>
      <c r="D49" s="42"/>
      <c r="E49" s="65"/>
      <c r="F49" s="66"/>
      <c r="G49" s="66"/>
      <c r="H49" s="66"/>
      <c r="I49" s="66"/>
      <c r="J49" s="67"/>
      <c r="K49" s="66"/>
      <c r="L49" s="66"/>
      <c r="M49" s="67"/>
      <c r="N49" s="68"/>
    </row>
    <row r="50" spans="1:14" ht="14.25">
      <c r="A50" s="108"/>
      <c r="C50" s="42"/>
      <c r="D50" s="42"/>
      <c r="E50" s="65"/>
      <c r="F50" s="66"/>
      <c r="G50" s="66"/>
      <c r="H50" s="66"/>
      <c r="I50" s="66"/>
      <c r="J50" s="67"/>
      <c r="K50" s="66"/>
      <c r="L50" s="66"/>
      <c r="M50" s="67"/>
      <c r="N50" s="68"/>
    </row>
    <row r="51" spans="1:14" ht="14.25">
      <c r="A51" s="108"/>
      <c r="C51" s="42"/>
      <c r="D51" s="42"/>
      <c r="E51" s="65"/>
      <c r="F51" s="66"/>
      <c r="G51" s="66"/>
      <c r="H51" s="66"/>
      <c r="I51" s="66"/>
      <c r="J51" s="67"/>
      <c r="K51" s="66"/>
      <c r="L51" s="66"/>
      <c r="M51" s="67"/>
      <c r="N51" s="68"/>
    </row>
    <row r="52" spans="1:14" ht="14.25">
      <c r="A52" s="108"/>
      <c r="C52" s="42"/>
      <c r="D52" s="42"/>
      <c r="E52" s="65"/>
      <c r="F52" s="66"/>
      <c r="G52" s="66"/>
      <c r="H52" s="66"/>
      <c r="I52" s="66"/>
      <c r="J52" s="67"/>
      <c r="K52" s="66"/>
      <c r="L52" s="66"/>
      <c r="M52" s="67"/>
      <c r="N52" s="68"/>
    </row>
    <row r="53" spans="1:14" ht="14.25">
      <c r="A53" s="108"/>
      <c r="C53" s="42"/>
      <c r="D53" s="42"/>
      <c r="E53" s="65"/>
      <c r="F53" s="66"/>
      <c r="G53" s="66"/>
      <c r="H53" s="66"/>
      <c r="I53" s="66"/>
      <c r="J53" s="67"/>
      <c r="K53" s="66"/>
      <c r="L53" s="66"/>
      <c r="M53" s="67"/>
      <c r="N53" s="68"/>
    </row>
    <row r="54" spans="1:14" ht="14.25">
      <c r="A54" s="108"/>
      <c r="C54" s="42"/>
      <c r="D54" s="42"/>
      <c r="E54" s="65"/>
      <c r="F54" s="66"/>
      <c r="G54" s="66"/>
      <c r="H54" s="66"/>
      <c r="I54" s="66"/>
      <c r="J54" s="67"/>
      <c r="K54" s="66"/>
      <c r="L54" s="66"/>
      <c r="M54" s="67"/>
      <c r="N54" s="68"/>
    </row>
    <row r="55" spans="1:14" ht="14.25">
      <c r="A55" s="108"/>
      <c r="C55" s="42"/>
      <c r="D55" s="42"/>
      <c r="E55" s="65"/>
      <c r="F55" s="66"/>
      <c r="G55" s="66"/>
      <c r="H55" s="66"/>
      <c r="I55" s="66"/>
      <c r="J55" s="67"/>
      <c r="K55" s="66"/>
      <c r="L55" s="66"/>
      <c r="M55" s="67"/>
      <c r="N55" s="68"/>
    </row>
    <row r="56" spans="1:14" ht="14.25">
      <c r="A56" s="108"/>
      <c r="C56" s="42"/>
      <c r="D56" s="42"/>
      <c r="E56" s="65"/>
      <c r="F56" s="66"/>
      <c r="G56" s="66"/>
      <c r="H56" s="66"/>
      <c r="I56" s="66"/>
      <c r="J56" s="67"/>
      <c r="K56" s="66"/>
      <c r="L56" s="66"/>
      <c r="M56" s="67"/>
      <c r="N56" s="68"/>
    </row>
    <row r="57" spans="1:14" ht="14.25">
      <c r="A57" s="108"/>
      <c r="E57" s="66"/>
      <c r="F57" s="66"/>
      <c r="G57" s="66"/>
      <c r="H57" s="66"/>
      <c r="I57" s="66"/>
      <c r="J57" s="66"/>
      <c r="K57" s="66"/>
      <c r="L57" s="66"/>
      <c r="M57" s="66"/>
      <c r="N57" s="66"/>
    </row>
    <row r="58" spans="3:14" ht="12.75">
      <c r="C58" s="42"/>
      <c r="D58" s="42"/>
      <c r="E58" s="66"/>
      <c r="F58" s="66"/>
      <c r="G58" s="66"/>
      <c r="H58" s="66"/>
      <c r="I58" s="66"/>
      <c r="J58" s="66"/>
      <c r="K58" s="66"/>
      <c r="L58" s="66"/>
      <c r="M58" s="66"/>
      <c r="N58" s="66"/>
    </row>
    <row r="59" spans="5:14" ht="12.75">
      <c r="E59" s="66"/>
      <c r="F59" s="66"/>
      <c r="G59" s="66"/>
      <c r="H59" s="66"/>
      <c r="I59" s="66"/>
      <c r="J59" s="66"/>
      <c r="K59" s="66"/>
      <c r="L59" s="66"/>
      <c r="M59" s="66"/>
      <c r="N59" s="66"/>
    </row>
    <row r="60" spans="5:14" ht="12.75">
      <c r="E60" s="66"/>
      <c r="F60" s="66"/>
      <c r="G60" s="66"/>
      <c r="H60" s="66"/>
      <c r="I60" s="66"/>
      <c r="J60" s="66"/>
      <c r="K60" s="66"/>
      <c r="L60" s="66"/>
      <c r="M60" s="66"/>
      <c r="N60" s="66"/>
    </row>
    <row r="61" spans="5:14" ht="12.75">
      <c r="E61" s="66"/>
      <c r="F61" s="66"/>
      <c r="G61" s="66"/>
      <c r="H61" s="66"/>
      <c r="I61" s="66"/>
      <c r="J61" s="66"/>
      <c r="K61" s="66"/>
      <c r="L61" s="66"/>
      <c r="M61" s="66"/>
      <c r="N61" s="66"/>
    </row>
    <row r="62" spans="5:14" ht="12.75">
      <c r="E62" s="66"/>
      <c r="F62" s="66"/>
      <c r="G62" s="66"/>
      <c r="H62" s="66"/>
      <c r="I62" s="66"/>
      <c r="J62" s="66"/>
      <c r="K62" s="66"/>
      <c r="L62" s="66"/>
      <c r="M62" s="66"/>
      <c r="N62" s="66"/>
    </row>
    <row r="63" spans="5:14" ht="12.75">
      <c r="E63" s="66"/>
      <c r="F63" s="66"/>
      <c r="G63" s="66"/>
      <c r="H63" s="66"/>
      <c r="I63" s="66"/>
      <c r="J63" s="66"/>
      <c r="K63" s="66"/>
      <c r="L63" s="66"/>
      <c r="M63" s="66"/>
      <c r="N63" s="66"/>
    </row>
    <row r="64" spans="5:14" ht="12.75">
      <c r="E64" s="66"/>
      <c r="F64" s="66"/>
      <c r="G64" s="66"/>
      <c r="H64" s="66"/>
      <c r="I64" s="66"/>
      <c r="J64" s="66"/>
      <c r="K64" s="66"/>
      <c r="L64" s="66"/>
      <c r="M64" s="66"/>
      <c r="N64" s="66"/>
    </row>
    <row r="65" spans="5:14" ht="12.75">
      <c r="E65" s="66"/>
      <c r="F65" s="66"/>
      <c r="G65" s="66"/>
      <c r="H65" s="66"/>
      <c r="I65" s="66"/>
      <c r="J65" s="66"/>
      <c r="K65" s="66"/>
      <c r="L65" s="66"/>
      <c r="M65" s="66"/>
      <c r="N65" s="66"/>
    </row>
    <row r="66" spans="5:14" ht="12.75">
      <c r="E66" s="66"/>
      <c r="F66" s="66"/>
      <c r="G66" s="66"/>
      <c r="H66" s="66"/>
      <c r="I66" s="66"/>
      <c r="J66" s="66"/>
      <c r="K66" s="66"/>
      <c r="L66" s="66"/>
      <c r="M66" s="66"/>
      <c r="N66" s="66"/>
    </row>
    <row r="67" spans="5:14" ht="12.75">
      <c r="E67" s="66"/>
      <c r="F67" s="66"/>
      <c r="G67" s="66"/>
      <c r="H67" s="66"/>
      <c r="I67" s="66"/>
      <c r="J67" s="66"/>
      <c r="K67" s="66"/>
      <c r="L67" s="66"/>
      <c r="M67" s="66"/>
      <c r="N67" s="66"/>
    </row>
    <row r="68" spans="5:14" ht="12.75">
      <c r="E68" s="66"/>
      <c r="F68" s="66"/>
      <c r="G68" s="66"/>
      <c r="H68" s="66"/>
      <c r="I68" s="66"/>
      <c r="J68" s="66"/>
      <c r="K68" s="66"/>
      <c r="L68" s="66"/>
      <c r="M68" s="66"/>
      <c r="N68" s="66"/>
    </row>
    <row r="69" spans="5:14" ht="12.75">
      <c r="E69" s="66"/>
      <c r="F69" s="66"/>
      <c r="G69" s="66"/>
      <c r="H69" s="66"/>
      <c r="I69" s="66"/>
      <c r="J69" s="66"/>
      <c r="K69" s="66"/>
      <c r="L69" s="66"/>
      <c r="M69" s="66"/>
      <c r="N69" s="66"/>
    </row>
    <row r="70" spans="5:14" ht="12.75">
      <c r="E70" s="66"/>
      <c r="F70" s="66"/>
      <c r="G70" s="66"/>
      <c r="H70" s="66"/>
      <c r="I70" s="66"/>
      <c r="J70" s="66"/>
      <c r="K70" s="66"/>
      <c r="L70" s="66"/>
      <c r="M70" s="66"/>
      <c r="N70" s="66"/>
    </row>
    <row r="71" spans="5:14" ht="12.75">
      <c r="E71" s="66"/>
      <c r="F71" s="66"/>
      <c r="G71" s="66"/>
      <c r="H71" s="66"/>
      <c r="I71" s="66"/>
      <c r="J71" s="66"/>
      <c r="K71" s="66"/>
      <c r="L71" s="66"/>
      <c r="M71" s="66"/>
      <c r="N71" s="66"/>
    </row>
    <row r="72" spans="5:14" ht="12.75">
      <c r="E72" s="66"/>
      <c r="F72" s="66"/>
      <c r="G72" s="66"/>
      <c r="H72" s="66"/>
      <c r="I72" s="66"/>
      <c r="J72" s="66"/>
      <c r="K72" s="66"/>
      <c r="L72" s="66"/>
      <c r="M72" s="66"/>
      <c r="N72" s="66"/>
    </row>
    <row r="73" spans="5:14" ht="12.75">
      <c r="E73" s="66"/>
      <c r="F73" s="66"/>
      <c r="G73" s="66"/>
      <c r="H73" s="66"/>
      <c r="I73" s="66"/>
      <c r="J73" s="66"/>
      <c r="K73" s="66"/>
      <c r="L73" s="66"/>
      <c r="M73" s="66"/>
      <c r="N73" s="66"/>
    </row>
    <row r="74" spans="5:14" ht="12.75">
      <c r="E74" s="66"/>
      <c r="F74" s="66"/>
      <c r="G74" s="66"/>
      <c r="H74" s="66"/>
      <c r="I74" s="66"/>
      <c r="J74" s="66"/>
      <c r="K74" s="66"/>
      <c r="L74" s="66"/>
      <c r="M74" s="66"/>
      <c r="N74" s="66"/>
    </row>
    <row r="75" spans="5:14" ht="12.75">
      <c r="E75" s="66"/>
      <c r="F75" s="66"/>
      <c r="G75" s="66"/>
      <c r="H75" s="66"/>
      <c r="I75" s="66"/>
      <c r="J75" s="66"/>
      <c r="K75" s="66"/>
      <c r="L75" s="66"/>
      <c r="M75" s="66"/>
      <c r="N75" s="66"/>
    </row>
    <row r="76" spans="5:14" ht="12.75">
      <c r="E76" s="66"/>
      <c r="F76" s="66"/>
      <c r="G76" s="66"/>
      <c r="H76" s="66"/>
      <c r="I76" s="66"/>
      <c r="J76" s="66"/>
      <c r="K76" s="66"/>
      <c r="L76" s="66"/>
      <c r="M76" s="66"/>
      <c r="N76" s="66"/>
    </row>
    <row r="77" spans="5:14" ht="12.75">
      <c r="E77" s="66"/>
      <c r="F77" s="66"/>
      <c r="G77" s="66"/>
      <c r="H77" s="66"/>
      <c r="I77" s="66"/>
      <c r="J77" s="66"/>
      <c r="K77" s="66"/>
      <c r="L77" s="66"/>
      <c r="M77" s="66"/>
      <c r="N77" s="66"/>
    </row>
    <row r="78" spans="5:14" ht="12.75">
      <c r="E78" s="66"/>
      <c r="F78" s="66"/>
      <c r="G78" s="66"/>
      <c r="H78" s="66"/>
      <c r="I78" s="66"/>
      <c r="J78" s="66"/>
      <c r="K78" s="66"/>
      <c r="L78" s="66"/>
      <c r="M78" s="66"/>
      <c r="N78" s="66"/>
    </row>
  </sheetData>
  <mergeCells count="8">
    <mergeCell ref="A4:N4"/>
    <mergeCell ref="A5:N5"/>
    <mergeCell ref="C12:F12"/>
    <mergeCell ref="H12:K12"/>
    <mergeCell ref="A6:N6"/>
    <mergeCell ref="A8:N8"/>
    <mergeCell ref="A9:N9"/>
    <mergeCell ref="A10:N10"/>
  </mergeCells>
  <printOptions/>
  <pageMargins left="0.46" right="0.25" top="1" bottom="0.34" header="0.5" footer="0.17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kentucky power 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charlene</dc:creator>
  <cp:keywords/>
  <dc:description/>
  <cp:lastModifiedBy>peggy</cp:lastModifiedBy>
  <cp:lastPrinted>2007-03-20T18:06:59Z</cp:lastPrinted>
  <dcterms:created xsi:type="dcterms:W3CDTF">2006-12-02T15:53:04Z</dcterms:created>
  <dcterms:modified xsi:type="dcterms:W3CDTF">2007-03-20T18:07:33Z</dcterms:modified>
  <cp:category/>
  <cp:version/>
  <cp:contentType/>
  <cp:contentStatus/>
</cp:coreProperties>
</file>