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835" activeTab="1"/>
  </bookViews>
  <sheets>
    <sheet name="Summary" sheetId="1" r:id="rId1"/>
    <sheet name="Rev Calc" sheetId="2" r:id="rId2"/>
    <sheet name="Lighting" sheetId="3" r:id="rId3"/>
    <sheet name="Sheet3" sheetId="4" r:id="rId4"/>
  </sheets>
  <definedNames>
    <definedName name="_xlnm.Print_Area" localSheetId="1">'Rev Calc'!$A$1:$M$230</definedName>
  </definedNames>
  <calcPr fullCalcOnLoad="1"/>
</workbook>
</file>

<file path=xl/sharedStrings.xml><?xml version="1.0" encoding="utf-8"?>
<sst xmlns="http://schemas.openxmlformats.org/spreadsheetml/2006/main" count="317" uniqueCount="83">
  <si>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</si>
  <si>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</si>
  <si>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</si>
  <si>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</si>
  <si>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</si>
  <si>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</si>
  <si>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</si>
  <si>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</si>
  <si>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</si>
  <si>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</si>
  <si>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</si>
  <si>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</si>
  <si>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</si>
  <si>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</si>
  <si>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</si>
  <si>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</si>
  <si>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</si>
  <si>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</si>
  <si>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</si>
  <si>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</si>
  <si>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</si>
  <si>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Outdoor Lighting</t>
  </si>
  <si>
    <t>Total Baseload Charges</t>
  </si>
  <si>
    <t>Schedule 1</t>
  </si>
  <si>
    <t>Total Revenues</t>
  </si>
  <si>
    <t>Street Lighting and Security Lights</t>
  </si>
  <si>
    <t>Total kWh</t>
  </si>
  <si>
    <t>kWh</t>
  </si>
  <si>
    <t>Residential</t>
  </si>
  <si>
    <t>Schedule 2</t>
  </si>
  <si>
    <t>Schedule 3</t>
  </si>
  <si>
    <t>Schedule 4</t>
  </si>
  <si>
    <t>Demand=</t>
  </si>
  <si>
    <t>Load Cntr=</t>
  </si>
  <si>
    <t>Non-Dem</t>
  </si>
  <si>
    <t>KWh</t>
  </si>
  <si>
    <t>Total Incr</t>
  </si>
  <si>
    <t>Dem Incr</t>
  </si>
  <si>
    <t>Cust Incr</t>
  </si>
  <si>
    <t>Energy Incr</t>
  </si>
  <si>
    <t>Demand</t>
  </si>
  <si>
    <t>Energy</t>
  </si>
  <si>
    <t>Cust</t>
  </si>
  <si>
    <t>Increase</t>
  </si>
  <si>
    <t>Ener Rate</t>
  </si>
  <si>
    <t>Parts</t>
  </si>
  <si>
    <t>Diff</t>
  </si>
  <si>
    <t>Cumberland Valley</t>
  </si>
  <si>
    <t>R-1</t>
  </si>
  <si>
    <t>H-1</t>
  </si>
  <si>
    <t>C-1</t>
  </si>
  <si>
    <t>0-3000 kWh</t>
  </si>
  <si>
    <t xml:space="preserve"> &gt;3000</t>
  </si>
  <si>
    <t>C-2</t>
  </si>
  <si>
    <t>Schedule 5</t>
  </si>
  <si>
    <t>E-1</t>
  </si>
  <si>
    <t>P-1</t>
  </si>
  <si>
    <t>Schedule 6</t>
  </si>
  <si>
    <t>All kWh</t>
  </si>
  <si>
    <t>Schedule 7</t>
  </si>
  <si>
    <t>L-1</t>
  </si>
  <si>
    <t>175 WATT MERCURY VAPOR</t>
  </si>
  <si>
    <t>400 WATT MERCURY VAPOR</t>
  </si>
  <si>
    <t>100 WATT HIGH PRESSURE SODIUM OPEN BOTTOM</t>
  </si>
  <si>
    <t>100 WATT HIGH PRESSURE SODIUM COLONIAL POST</t>
  </si>
  <si>
    <t>100 WATT HIGH PRESSURE SODIUM DIRECTIONAL FLOOD</t>
  </si>
  <si>
    <t>400 WATT HIGH PRESSURE SODIUM DIRECTIONAL FLOOD</t>
  </si>
  <si>
    <t>400 WATT HIGH PRESSURE SODIUM COBRA HEAD</t>
  </si>
  <si>
    <t>Schedule 1+ Schedule 2</t>
  </si>
  <si>
    <t>Residential ETS</t>
  </si>
  <si>
    <t>R-1 + H-1</t>
  </si>
  <si>
    <t>Schedule 3 + Schedule 4</t>
  </si>
  <si>
    <t>C-1 + C-2</t>
  </si>
  <si>
    <t>Total</t>
  </si>
  <si>
    <t>Percent</t>
  </si>
  <si>
    <t>Revenue</t>
  </si>
  <si>
    <t>Present</t>
  </si>
  <si>
    <t>Request 3a 2</t>
  </si>
  <si>
    <t>Attachment</t>
  </si>
  <si>
    <t>Page 1 of 4</t>
  </si>
  <si>
    <t>Page 2 of 4</t>
  </si>
  <si>
    <t>Page 3 of 4</t>
  </si>
  <si>
    <t>Page 4 of 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</si>
</sst>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&quot;$&quot;#,##0.00"/>
    <numFmt numFmtId="175" formatCode="&quot;$&quot;#,##0.0_);\(&quot;$&quot;#,##0.0\)"/>
    <numFmt numFmtId="176" formatCode="_(&quot;$&quot;* #,##0.00000_);_(&quot;$&quot;* \(#,##0.00000\);_(&quot;$&quot;* &quot;-&quot;??_);_(@_)"/>
    <numFmt numFmtId="177" formatCode="&quot;$&quot;#,##0.00000"/>
    <numFmt numFmtId="178" formatCode="0.0"/>
    <numFmt numFmtId="179" formatCode="_(* #,##0.000000_);_(* \(#,##0.000000\);_(* &quot;-&quot;??_);_(@_)"/>
    <numFmt numFmtId="180" formatCode="&quot;$&quot;#,##0.000000_);\(&quot;$&quot;#,##0.000000\)"/>
  </numFmts>
  <fonts count="12">
    <font>
      <sz val="10"/>
      <name val="Arial"/>
      <family val="0"/>
    </font>
    <font>
      <sz val="11"/>
      <color indexed="8"/>
      <name val="P-TIMES"/>
      <family val="0"/>
    </font>
    <font>
      <u val="single"/>
      <sz val="11"/>
      <color indexed="8"/>
      <name val="P-TIMES"/>
      <family val="0"/>
    </font>
    <font>
      <sz val="11"/>
      <color indexed="8"/>
      <name val="Arial"/>
      <family val="2"/>
    </font>
    <font>
      <sz val="12"/>
      <color indexed="8"/>
      <name val="P-TIMES"/>
      <family val="0"/>
    </font>
    <font>
      <b/>
      <sz val="11"/>
      <color indexed="10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10"/>
      <name val="P-TIMES"/>
      <family val="0"/>
    </font>
    <font>
      <sz val="11"/>
      <name val="P-TIMES"/>
      <family val="0"/>
    </font>
    <font>
      <b/>
      <sz val="11"/>
      <color indexed="8"/>
      <name val="P-TIME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5" fontId="1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5" fontId="0" fillId="0" borderId="0" xfId="0" applyNumberFormat="1" applyAlignment="1">
      <alignment/>
    </xf>
    <xf numFmtId="10" fontId="0" fillId="0" borderId="0" xfId="21" applyNumberFormat="1" applyAlignment="1">
      <alignment/>
    </xf>
    <xf numFmtId="7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44" fontId="1" fillId="0" borderId="0" xfId="17" applyFont="1" applyAlignment="1" applyProtection="1">
      <alignment/>
      <protection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172" fontId="1" fillId="0" borderId="0" xfId="15" applyNumberFormat="1" applyFont="1" applyAlignment="1" applyProtection="1">
      <alignment/>
      <protection/>
    </xf>
    <xf numFmtId="43" fontId="0" fillId="0" borderId="0" xfId="0" applyNumberFormat="1" applyAlignment="1">
      <alignment/>
    </xf>
    <xf numFmtId="37" fontId="1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/>
      <protection/>
    </xf>
    <xf numFmtId="44" fontId="0" fillId="0" borderId="0" xfId="17" applyAlignment="1">
      <alignment/>
    </xf>
    <xf numFmtId="43" fontId="0" fillId="0" borderId="0" xfId="15" applyAlignment="1">
      <alignment/>
    </xf>
    <xf numFmtId="5" fontId="1" fillId="0" borderId="14" xfId="0" applyNumberFormat="1" applyFont="1" applyBorder="1" applyAlignment="1" applyProtection="1">
      <alignment/>
      <protection/>
    </xf>
    <xf numFmtId="7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72" fontId="0" fillId="0" borderId="0" xfId="15" applyNumberFormat="1" applyAlignment="1">
      <alignment/>
    </xf>
    <xf numFmtId="172" fontId="1" fillId="0" borderId="0" xfId="15" applyNumberFormat="1" applyFont="1" applyAlignment="1" applyProtection="1">
      <alignment horizontal="centerContinuous"/>
      <protection/>
    </xf>
    <xf numFmtId="172" fontId="1" fillId="0" borderId="2" xfId="15" applyNumberFormat="1" applyFont="1" applyBorder="1" applyAlignment="1" applyProtection="1">
      <alignment/>
      <protection/>
    </xf>
    <xf numFmtId="172" fontId="1" fillId="0" borderId="4" xfId="15" applyNumberFormat="1" applyFont="1" applyBorder="1" applyAlignment="1" applyProtection="1">
      <alignment horizontal="center"/>
      <protection/>
    </xf>
    <xf numFmtId="172" fontId="1" fillId="0" borderId="7" xfId="15" applyNumberFormat="1" applyFont="1" applyBorder="1" applyAlignment="1" applyProtection="1">
      <alignment horizontal="center"/>
      <protection/>
    </xf>
    <xf numFmtId="172" fontId="1" fillId="0" borderId="8" xfId="15" applyNumberFormat="1" applyFont="1" applyBorder="1" applyAlignment="1" applyProtection="1">
      <alignment/>
      <protection/>
    </xf>
    <xf numFmtId="172" fontId="1" fillId="0" borderId="8" xfId="15" applyNumberFormat="1" applyFont="1" applyFill="1" applyBorder="1" applyAlignment="1" applyProtection="1">
      <alignment/>
      <protection/>
    </xf>
    <xf numFmtId="172" fontId="1" fillId="0" borderId="9" xfId="15" applyNumberFormat="1" applyFont="1" applyBorder="1" applyAlignment="1" applyProtection="1">
      <alignment/>
      <protection/>
    </xf>
    <xf numFmtId="165" fontId="1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74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7" fontId="0" fillId="0" borderId="0" xfId="0" applyNumberFormat="1" applyFill="1" applyAlignment="1">
      <alignment/>
    </xf>
    <xf numFmtId="10" fontId="0" fillId="0" borderId="0" xfId="21" applyNumberFormat="1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72" fontId="0" fillId="0" borderId="0" xfId="0" applyNumberFormat="1" applyAlignment="1">
      <alignment/>
    </xf>
    <xf numFmtId="172" fontId="0" fillId="2" borderId="0" xfId="15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7" fontId="0" fillId="0" borderId="0" xfId="17" applyNumberForma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17" applyNumberFormat="1" applyBorder="1" applyAlignment="1">
      <alignment/>
    </xf>
    <xf numFmtId="4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5" fontId="0" fillId="0" borderId="0" xfId="0" applyNumberFormat="1" applyBorder="1" applyAlignment="1">
      <alignment/>
    </xf>
    <xf numFmtId="10" fontId="0" fillId="0" borderId="0" xfId="21" applyNumberFormat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44" fontId="1" fillId="0" borderId="0" xfId="17" applyFont="1" applyBorder="1" applyAlignment="1" applyProtection="1">
      <alignment/>
      <protection/>
    </xf>
    <xf numFmtId="44" fontId="0" fillId="0" borderId="0" xfId="17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7" fontId="1" fillId="0" borderId="0" xfId="0" applyNumberFormat="1" applyFont="1" applyBorder="1" applyAlignment="1" applyProtection="1">
      <alignment/>
      <protection/>
    </xf>
    <xf numFmtId="172" fontId="1" fillId="0" borderId="0" xfId="15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5" fontId="1" fillId="0" borderId="0" xfId="17" applyNumberFormat="1" applyFont="1" applyBorder="1" applyAlignment="1" applyProtection="1">
      <alignment/>
      <protection/>
    </xf>
    <xf numFmtId="43" fontId="0" fillId="0" borderId="0" xfId="15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5" fontId="1" fillId="0" borderId="0" xfId="0" applyNumberFormat="1" applyFont="1" applyFill="1" applyBorder="1" applyAlignment="1" applyProtection="1">
      <alignment/>
      <protection/>
    </xf>
    <xf numFmtId="7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7" fontId="9" fillId="2" borderId="0" xfId="0" applyNumberFormat="1" applyFont="1" applyFill="1" applyAlignment="1" applyProtection="1">
      <alignment/>
      <protection/>
    </xf>
    <xf numFmtId="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21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72" fontId="10" fillId="0" borderId="0" xfId="15" applyNumberFormat="1" applyFont="1" applyAlignment="1" applyProtection="1">
      <alignment horizontal="center"/>
      <protection/>
    </xf>
    <xf numFmtId="172" fontId="10" fillId="0" borderId="0" xfId="15" applyNumberFormat="1" applyFont="1" applyBorder="1" applyAlignment="1" applyProtection="1">
      <alignment horizontal="center"/>
      <protection/>
    </xf>
    <xf numFmtId="172" fontId="1" fillId="0" borderId="13" xfId="15" applyNumberFormat="1" applyFont="1" applyBorder="1" applyAlignment="1" applyProtection="1">
      <alignment horizontal="center"/>
      <protection/>
    </xf>
    <xf numFmtId="10" fontId="1" fillId="0" borderId="13" xfId="21" applyNumberFormat="1" applyFont="1" applyBorder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21" applyNumberFormat="1" applyAlignment="1">
      <alignment/>
    </xf>
    <xf numFmtId="10" fontId="0" fillId="0" borderId="14" xfId="21" applyNumberFormat="1" applyBorder="1" applyAlignment="1">
      <alignment/>
    </xf>
    <xf numFmtId="0" fontId="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4"/>
  <sheetViews>
    <sheetView zoomScale="75" zoomScaleNormal="75" workbookViewId="0" topLeftCell="A2">
      <selection activeCell="D17" sqref="D17"/>
    </sheetView>
  </sheetViews>
  <sheetFormatPr defaultColWidth="9.140625" defaultRowHeight="12.75"/>
  <cols>
    <col min="1" max="1" width="46.28125" style="0" bestFit="1" customWidth="1"/>
    <col min="2" max="2" width="14.00390625" style="0" bestFit="1" customWidth="1"/>
    <col min="3" max="3" width="4.00390625" style="0" customWidth="1"/>
    <col min="4" max="4" width="13.28125" style="0" bestFit="1" customWidth="1"/>
    <col min="5" max="5" width="3.00390625" style="0" customWidth="1"/>
    <col min="6" max="6" width="12.00390625" style="0" bestFit="1" customWidth="1"/>
    <col min="7" max="7" width="11.57421875" style="0" bestFit="1" customWidth="1"/>
  </cols>
  <sheetData>
    <row r="3" spans="1:7" ht="15">
      <c r="A3" s="122" t="s">
        <v>47</v>
      </c>
      <c r="B3" s="122"/>
      <c r="C3" s="122"/>
      <c r="D3" s="122"/>
      <c r="E3" s="122"/>
      <c r="F3" s="122"/>
      <c r="G3" s="122"/>
    </row>
    <row r="4" spans="1:7" ht="14.25">
      <c r="A4" s="123" t="s">
        <v>18</v>
      </c>
      <c r="B4" s="123"/>
      <c r="C4" s="123"/>
      <c r="D4" s="123"/>
      <c r="E4" s="123"/>
      <c r="F4" s="123"/>
      <c r="G4" s="123"/>
    </row>
    <row r="5" spans="1:7" ht="14.25">
      <c r="A5" s="123" t="s">
        <v>16</v>
      </c>
      <c r="B5" s="123"/>
      <c r="C5" s="123"/>
      <c r="D5" s="123"/>
      <c r="E5" s="123"/>
      <c r="F5" s="123"/>
      <c r="G5" s="123"/>
    </row>
    <row r="6" spans="1:7" ht="14.25">
      <c r="A6" s="102"/>
      <c r="B6" s="102"/>
      <c r="C6" s="102"/>
      <c r="D6" s="102"/>
      <c r="E6" s="102"/>
      <c r="F6" s="102"/>
      <c r="G6" s="102"/>
    </row>
    <row r="7" spans="1:7" ht="14.25">
      <c r="A7" s="102"/>
      <c r="B7" s="102"/>
      <c r="C7" s="102"/>
      <c r="D7" s="102"/>
      <c r="E7" s="102"/>
      <c r="F7" s="102"/>
      <c r="G7" s="102"/>
    </row>
    <row r="8" spans="1:7" ht="14.25">
      <c r="A8" s="102"/>
      <c r="B8" s="102"/>
      <c r="C8" s="102"/>
      <c r="D8" s="102"/>
      <c r="E8" s="102"/>
      <c r="F8" s="102"/>
      <c r="G8" s="102"/>
    </row>
    <row r="9" spans="1:7" ht="14.25">
      <c r="A9" s="102"/>
      <c r="B9" s="102" t="s">
        <v>73</v>
      </c>
      <c r="C9" s="102"/>
      <c r="D9" s="102" t="s">
        <v>73</v>
      </c>
      <c r="E9" s="102"/>
      <c r="F9" s="102" t="s">
        <v>2</v>
      </c>
      <c r="G9" s="102" t="s">
        <v>3</v>
      </c>
    </row>
    <row r="10" spans="1:7" ht="14.25">
      <c r="A10" s="102" t="s">
        <v>28</v>
      </c>
      <c r="B10" s="104">
        <v>25016772.612666294</v>
      </c>
      <c r="C10" s="104"/>
      <c r="D10">
        <v>26221229.093694113</v>
      </c>
      <c r="E10" s="104"/>
      <c r="F10" s="104">
        <f aca="true" t="shared" si="0" ref="F10:F17">D10-B10</f>
        <v>1204456.4810278192</v>
      </c>
      <c r="G10" s="105">
        <f aca="true" t="shared" si="1" ref="G10:G17">F10/B10</f>
        <v>0.04814595790097993</v>
      </c>
    </row>
    <row r="11" spans="1:7" ht="14.25">
      <c r="A11" s="102" t="s">
        <v>49</v>
      </c>
      <c r="B11" s="104">
        <v>60756.45328700336</v>
      </c>
      <c r="C11" s="104"/>
      <c r="D11" s="104">
        <v>65509.29128741358</v>
      </c>
      <c r="E11" s="104"/>
      <c r="F11" s="104">
        <f t="shared" si="0"/>
        <v>4752.838000410222</v>
      </c>
      <c r="G11" s="105">
        <f t="shared" si="1"/>
        <v>0.07822770657725209</v>
      </c>
    </row>
    <row r="12" spans="1:7" ht="14.25">
      <c r="A12" s="102" t="s">
        <v>50</v>
      </c>
      <c r="B12" s="104">
        <v>1166415.009859885</v>
      </c>
      <c r="C12" s="104"/>
      <c r="D12" s="104">
        <v>1218024.9758840578</v>
      </c>
      <c r="E12" s="104"/>
      <c r="F12" s="104">
        <f t="shared" si="0"/>
        <v>51609.966024172725</v>
      </c>
      <c r="G12" s="105">
        <f t="shared" si="1"/>
        <v>0.04424665799728721</v>
      </c>
    </row>
    <row r="13" spans="1:7" ht="14.25">
      <c r="A13" s="102" t="s">
        <v>53</v>
      </c>
      <c r="B13" s="104">
        <v>920886.3500016357</v>
      </c>
      <c r="C13" s="104"/>
      <c r="D13" s="104">
        <v>958179.2004716009</v>
      </c>
      <c r="E13" s="104"/>
      <c r="F13" s="104">
        <f t="shared" si="0"/>
        <v>37292.85046996514</v>
      </c>
      <c r="G13" s="105">
        <f t="shared" si="1"/>
        <v>0.04049669155145898</v>
      </c>
    </row>
    <row r="14" spans="1:7" ht="14.25">
      <c r="A14" s="102" t="s">
        <v>55</v>
      </c>
      <c r="B14" s="104">
        <v>919688.0771771907</v>
      </c>
      <c r="C14" s="104"/>
      <c r="D14" s="104">
        <v>970696.5699540789</v>
      </c>
      <c r="E14" s="104"/>
      <c r="F14" s="104">
        <f t="shared" si="0"/>
        <v>51008.49277688819</v>
      </c>
      <c r="G14" s="105">
        <f t="shared" si="1"/>
        <v>0.055462818364949505</v>
      </c>
    </row>
    <row r="15" spans="1:7" ht="14.25">
      <c r="A15" s="102" t="s">
        <v>56</v>
      </c>
      <c r="B15" s="104">
        <v>2714199.510626611</v>
      </c>
      <c r="C15" s="104"/>
      <c r="D15" s="104">
        <v>2889227.699976275</v>
      </c>
      <c r="E15" s="104"/>
      <c r="F15" s="104">
        <f t="shared" si="0"/>
        <v>175028.18934966438</v>
      </c>
      <c r="G15" s="105">
        <f t="shared" si="1"/>
        <v>0.06448611779067659</v>
      </c>
    </row>
    <row r="16" spans="1:7" ht="14.25">
      <c r="A16" s="102" t="s">
        <v>60</v>
      </c>
      <c r="B16" s="104">
        <v>7066926.258255376</v>
      </c>
      <c r="C16" s="104"/>
      <c r="D16" s="104">
        <v>7473057.538004164</v>
      </c>
      <c r="E16" s="104"/>
      <c r="F16" s="104">
        <f t="shared" si="0"/>
        <v>406131.2797487881</v>
      </c>
      <c r="G16" s="105">
        <f t="shared" si="1"/>
        <v>0.057469296396627526</v>
      </c>
    </row>
    <row r="17" spans="1:7" ht="14.25">
      <c r="A17" s="102" t="s">
        <v>25</v>
      </c>
      <c r="B17" s="104">
        <v>960202.2</v>
      </c>
      <c r="C17" s="104"/>
      <c r="D17" s="104">
        <v>1001818.1026022924</v>
      </c>
      <c r="E17" s="104"/>
      <c r="F17" s="104">
        <f t="shared" si="0"/>
        <v>41615.90260229248</v>
      </c>
      <c r="G17" s="105">
        <f t="shared" si="1"/>
        <v>0.04334076989439566</v>
      </c>
    </row>
    <row r="18" spans="1:7" ht="14.25">
      <c r="A18" s="106"/>
      <c r="B18" s="104"/>
      <c r="C18" s="107"/>
      <c r="D18" s="104"/>
      <c r="E18" s="107"/>
      <c r="F18" s="104"/>
      <c r="G18" s="105"/>
    </row>
    <row r="19" spans="1:7" ht="14.25">
      <c r="A19" s="106"/>
      <c r="B19" s="104"/>
      <c r="C19" s="107"/>
      <c r="D19" s="104"/>
      <c r="E19" s="107"/>
      <c r="F19" s="104"/>
      <c r="G19" s="105"/>
    </row>
    <row r="20" spans="1:7" ht="14.25">
      <c r="A20" s="106"/>
      <c r="B20" s="104"/>
      <c r="C20" s="107"/>
      <c r="D20" s="104"/>
      <c r="E20" s="107"/>
      <c r="F20" s="104"/>
      <c r="G20" s="105"/>
    </row>
    <row r="21" spans="1:7" ht="14.25">
      <c r="A21" s="106"/>
      <c r="B21" s="104"/>
      <c r="C21" s="108"/>
      <c r="D21" s="104"/>
      <c r="E21" s="107"/>
      <c r="F21" s="104"/>
      <c r="G21" s="105"/>
    </row>
    <row r="22" spans="1:7" ht="14.25">
      <c r="A22" s="106"/>
      <c r="B22" s="109"/>
      <c r="C22" s="108"/>
      <c r="D22" s="109"/>
      <c r="E22" s="108"/>
      <c r="F22" s="109"/>
      <c r="G22" s="110"/>
    </row>
    <row r="23" spans="1:7" ht="14.25">
      <c r="A23" s="102"/>
      <c r="B23" s="104"/>
      <c r="C23" s="111"/>
      <c r="D23" s="104"/>
      <c r="E23" s="111"/>
      <c r="F23" s="104"/>
      <c r="G23" s="105"/>
    </row>
    <row r="24" spans="1:7" ht="14.25">
      <c r="A24" s="102"/>
      <c r="B24" s="104">
        <f>SUM(B10:B22)</f>
        <v>38825846.471874</v>
      </c>
      <c r="C24" s="111"/>
      <c r="D24" s="104">
        <f>SUM(D10:D22)</f>
        <v>40797742.471874006</v>
      </c>
      <c r="E24" s="111"/>
      <c r="F24" s="104">
        <f>SUM(F10:F22)</f>
        <v>1971896.0000000005</v>
      </c>
      <c r="G24" s="105">
        <f>F24/B24</f>
        <v>0.05078822947050157</v>
      </c>
    </row>
    <row r="27" ht="12.75">
      <c r="B27" s="112"/>
    </row>
    <row r="29" ht="12.75">
      <c r="B29" s="113"/>
    </row>
    <row r="31" ht="12.75">
      <c r="B31" s="112"/>
    </row>
    <row r="32" ht="12.75">
      <c r="B32" s="71"/>
    </row>
    <row r="34" ht="12.75">
      <c r="B34" s="113"/>
    </row>
  </sheetData>
  <mergeCells count="3">
    <mergeCell ref="A3:G3"/>
    <mergeCell ref="A4:G4"/>
    <mergeCell ref="A5:G5"/>
  </mergeCells>
  <printOptions gridLines="1" horizontalCentered="1"/>
  <pageMargins left="0.32" right="0.22" top="1" bottom="1" header="0.5" footer="0.5"/>
  <pageSetup fitToHeight="1" fitToWidth="1" horizontalDpi="600" verticalDpi="600" orientation="landscape" r:id="rId1"/>
  <headerFooter alignWithMargins="0">
    <oddFooter>&amp;C&amp;P of &amp;N&amp;R&amp;A,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1"/>
  <sheetViews>
    <sheetView tabSelected="1" workbookViewId="0" topLeftCell="B3">
      <selection activeCell="L3" sqref="L3:L5"/>
    </sheetView>
  </sheetViews>
  <sheetFormatPr defaultColWidth="9.140625" defaultRowHeight="12.75"/>
  <cols>
    <col min="1" max="1" width="36.28125" style="0" bestFit="1" customWidth="1"/>
    <col min="2" max="2" width="15.140625" style="0" bestFit="1" customWidth="1"/>
    <col min="3" max="3" width="11.57421875" style="0" bestFit="1" customWidth="1"/>
    <col min="4" max="4" width="15.140625" style="0" bestFit="1" customWidth="1"/>
    <col min="5" max="5" width="3.28125" style="0" customWidth="1"/>
    <col min="6" max="6" width="15.140625" style="0" bestFit="1" customWidth="1"/>
    <col min="7" max="7" width="11.28125" style="0" bestFit="1" customWidth="1"/>
    <col min="8" max="8" width="14.7109375" style="0" bestFit="1" customWidth="1"/>
    <col min="9" max="9" width="2.8515625" style="0" customWidth="1"/>
    <col min="10" max="10" width="12.421875" style="0" bestFit="1" customWidth="1"/>
    <col min="11" max="11" width="12.7109375" style="0" bestFit="1" customWidth="1"/>
    <col min="12" max="13" width="12.57421875" style="0" customWidth="1"/>
    <col min="14" max="14" width="8.7109375" style="0" customWidth="1"/>
    <col min="15" max="15" width="13.28125" style="0" customWidth="1"/>
    <col min="16" max="16" width="12.7109375" style="0" customWidth="1"/>
    <col min="17" max="17" width="11.28125" style="0" customWidth="1"/>
    <col min="18" max="19" width="8.7109375" style="0" customWidth="1"/>
    <col min="20" max="20" width="24.140625" style="0" customWidth="1"/>
    <col min="21" max="21" width="12.57421875" style="0" customWidth="1"/>
    <col min="22" max="22" width="10.421875" style="0" customWidth="1"/>
    <col min="23" max="23" width="14.00390625" style="0" customWidth="1"/>
    <col min="24" max="24" width="8.7109375" style="0" customWidth="1"/>
    <col min="25" max="25" width="13.140625" style="0" customWidth="1"/>
    <col min="26" max="26" width="10.00390625" style="0" customWidth="1"/>
    <col min="27" max="27" width="13.140625" style="0" customWidth="1"/>
    <col min="28" max="28" width="8.7109375" style="0" customWidth="1"/>
    <col min="29" max="29" width="12.00390625" style="0" customWidth="1"/>
    <col min="30" max="30" width="11.57421875" style="0" customWidth="1"/>
    <col min="31" max="16384" width="8.7109375" style="0" customWidth="1"/>
  </cols>
  <sheetData>
    <row r="1" spans="1:13" ht="14.25">
      <c r="A1" s="36"/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</row>
    <row r="2" spans="1:16" ht="15">
      <c r="A2" s="122" t="s">
        <v>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03"/>
      <c r="M2" s="103"/>
      <c r="O2" t="s">
        <v>32</v>
      </c>
      <c r="P2">
        <v>1</v>
      </c>
    </row>
    <row r="3" spans="1:16" ht="14.25">
      <c r="A3" s="123" t="s">
        <v>18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02" t="s">
        <v>77</v>
      </c>
      <c r="M3" s="102"/>
      <c r="O3" t="s">
        <v>33</v>
      </c>
      <c r="P3">
        <v>1</v>
      </c>
    </row>
    <row r="4" spans="1:13" ht="14.25">
      <c r="A4" s="123" t="s">
        <v>16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02" t="s">
        <v>78</v>
      </c>
      <c r="M4" s="102"/>
    </row>
    <row r="5" spans="1:12" ht="14.25">
      <c r="A5" s="1"/>
      <c r="B5" s="1"/>
      <c r="C5" s="1"/>
      <c r="D5" s="1"/>
      <c r="L5" t="s">
        <v>79</v>
      </c>
    </row>
    <row r="6" spans="1:30" ht="14.25">
      <c r="A6" s="123" t="s">
        <v>23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02"/>
      <c r="M6" s="102"/>
      <c r="T6" s="123" t="s">
        <v>68</v>
      </c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ht="15" thickBot="1">
      <c r="A7" s="123" t="s">
        <v>28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02"/>
      <c r="M7" s="102"/>
      <c r="T7" s="123" t="s">
        <v>69</v>
      </c>
      <c r="U7" s="123"/>
      <c r="V7" s="123"/>
      <c r="W7" s="123"/>
      <c r="X7" s="123"/>
      <c r="Y7" s="123"/>
      <c r="Z7" s="123"/>
      <c r="AA7" s="123"/>
      <c r="AB7" s="123"/>
      <c r="AC7" s="123"/>
      <c r="AD7" s="123"/>
    </row>
    <row r="8" spans="1:30" ht="15">
      <c r="A8" s="123" t="s">
        <v>48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16" t="s">
        <v>76</v>
      </c>
      <c r="M8" s="119" t="s">
        <v>1</v>
      </c>
      <c r="T8" s="123" t="s">
        <v>70</v>
      </c>
      <c r="U8" s="123"/>
      <c r="V8" s="123"/>
      <c r="W8" s="123"/>
      <c r="X8" s="123"/>
      <c r="Y8" s="123"/>
      <c r="Z8" s="123"/>
      <c r="AA8" s="123"/>
      <c r="AB8" s="123"/>
      <c r="AC8" s="123"/>
      <c r="AD8" s="123"/>
    </row>
    <row r="9" spans="1:23" ht="14.25">
      <c r="A9" s="1"/>
      <c r="B9" s="1"/>
      <c r="C9" s="1"/>
      <c r="D9" s="1"/>
      <c r="L9" s="117" t="s">
        <v>74</v>
      </c>
      <c r="M9" s="120" t="s">
        <v>74</v>
      </c>
      <c r="O9" t="s">
        <v>43</v>
      </c>
      <c r="P9" t="s">
        <v>43</v>
      </c>
      <c r="Q9" t="s">
        <v>43</v>
      </c>
      <c r="T9" s="1"/>
      <c r="U9" s="1"/>
      <c r="V9" s="1"/>
      <c r="W9" s="1"/>
    </row>
    <row r="10" spans="2:30" ht="15" thickBot="1">
      <c r="B10" s="126" t="s">
        <v>0</v>
      </c>
      <c r="C10" s="127"/>
      <c r="D10" s="128"/>
      <c r="F10" s="126" t="s">
        <v>1</v>
      </c>
      <c r="G10" s="127"/>
      <c r="H10" s="128"/>
      <c r="J10" s="17" t="s">
        <v>2</v>
      </c>
      <c r="K10" s="115" t="s">
        <v>3</v>
      </c>
      <c r="L10" s="118" t="s">
        <v>75</v>
      </c>
      <c r="M10" s="121" t="s">
        <v>75</v>
      </c>
      <c r="O10" t="s">
        <v>40</v>
      </c>
      <c r="P10" t="s">
        <v>41</v>
      </c>
      <c r="Q10" t="s">
        <v>42</v>
      </c>
      <c r="U10" s="126" t="s">
        <v>0</v>
      </c>
      <c r="V10" s="127"/>
      <c r="W10" s="128"/>
      <c r="Y10" s="126" t="s">
        <v>1</v>
      </c>
      <c r="Z10" s="127"/>
      <c r="AA10" s="128"/>
      <c r="AC10" s="17" t="s">
        <v>2</v>
      </c>
      <c r="AD10" s="18" t="s">
        <v>3</v>
      </c>
    </row>
    <row r="11" spans="1:27" ht="14.25">
      <c r="A11" s="2"/>
      <c r="B11" s="19"/>
      <c r="C11" s="20"/>
      <c r="D11" s="21"/>
      <c r="F11" s="19"/>
      <c r="G11" s="20"/>
      <c r="H11" s="21"/>
      <c r="T11" s="2"/>
      <c r="U11" s="19"/>
      <c r="V11" s="20"/>
      <c r="W11" s="21"/>
      <c r="Y11" s="19"/>
      <c r="Z11" s="20"/>
      <c r="AA11" s="21"/>
    </row>
    <row r="12" spans="1:27" ht="14.25">
      <c r="A12" s="2"/>
      <c r="B12" s="6" t="s">
        <v>4</v>
      </c>
      <c r="C12" s="7" t="s">
        <v>5</v>
      </c>
      <c r="D12" s="7" t="s">
        <v>6</v>
      </c>
      <c r="F12" s="6" t="s">
        <v>4</v>
      </c>
      <c r="G12" s="7"/>
      <c r="H12" s="7" t="s">
        <v>6</v>
      </c>
      <c r="T12" s="2"/>
      <c r="U12" s="6" t="s">
        <v>4</v>
      </c>
      <c r="V12" s="7" t="s">
        <v>5</v>
      </c>
      <c r="W12" s="7" t="s">
        <v>6</v>
      </c>
      <c r="Y12" s="6" t="s">
        <v>4</v>
      </c>
      <c r="Z12" s="7"/>
      <c r="AA12" s="7" t="s">
        <v>6</v>
      </c>
    </row>
    <row r="13" spans="1:27" ht="14.25">
      <c r="A13" s="8"/>
      <c r="B13" s="9" t="s">
        <v>7</v>
      </c>
      <c r="C13" s="10" t="s">
        <v>8</v>
      </c>
      <c r="D13" s="7" t="s">
        <v>9</v>
      </c>
      <c r="F13" s="9" t="s">
        <v>7</v>
      </c>
      <c r="G13" s="10" t="s">
        <v>8</v>
      </c>
      <c r="H13" s="7" t="s">
        <v>9</v>
      </c>
      <c r="T13" s="8"/>
      <c r="U13" s="9" t="s">
        <v>7</v>
      </c>
      <c r="V13" s="10" t="s">
        <v>8</v>
      </c>
      <c r="W13" s="7" t="s">
        <v>9</v>
      </c>
      <c r="Y13" s="9" t="s">
        <v>7</v>
      </c>
      <c r="Z13" s="10" t="s">
        <v>8</v>
      </c>
      <c r="AA13" s="7" t="s">
        <v>9</v>
      </c>
    </row>
    <row r="15" spans="1:27" ht="14.25">
      <c r="A15" s="2"/>
      <c r="B15" s="11"/>
      <c r="C15" s="2"/>
      <c r="D15" s="12"/>
      <c r="F15" s="11"/>
      <c r="G15" s="2"/>
      <c r="H15" s="2"/>
      <c r="T15" s="2"/>
      <c r="U15" s="11"/>
      <c r="V15" s="2"/>
      <c r="W15" s="12"/>
      <c r="Y15" s="11"/>
      <c r="Z15" s="2"/>
      <c r="AA15" s="2"/>
    </row>
    <row r="16" spans="1:30" ht="14.25">
      <c r="A16" s="2" t="s">
        <v>17</v>
      </c>
      <c r="B16" s="73">
        <v>261679</v>
      </c>
      <c r="C16" s="74">
        <v>5</v>
      </c>
      <c r="D16" s="13">
        <f>B16*C16</f>
        <v>1308395</v>
      </c>
      <c r="F16" s="11">
        <f>B16</f>
        <v>261679</v>
      </c>
      <c r="G16" s="12">
        <f>C16</f>
        <v>5</v>
      </c>
      <c r="H16" s="13">
        <f>G16*F16</f>
        <v>1308395</v>
      </c>
      <c r="J16" s="26">
        <f>+H16-D16</f>
        <v>0</v>
      </c>
      <c r="K16" s="27">
        <f aca="true" t="shared" si="0" ref="K16:K23">J16/D16</f>
        <v>0</v>
      </c>
      <c r="L16" s="27">
        <f>+D16/D20</f>
        <v>0.06287492590950891</v>
      </c>
      <c r="M16" s="27">
        <f>+H16/H20</f>
        <v>0.05943482852222401</v>
      </c>
      <c r="Q16" s="26">
        <f>+J16</f>
        <v>0</v>
      </c>
      <c r="T16" s="2" t="s">
        <v>17</v>
      </c>
      <c r="U16" s="73">
        <f>B16+B43</f>
        <v>262781</v>
      </c>
      <c r="V16" s="74">
        <v>5</v>
      </c>
      <c r="W16" s="13">
        <f>D16+D43</f>
        <v>1308395</v>
      </c>
      <c r="Y16" s="11">
        <f>U16</f>
        <v>262781</v>
      </c>
      <c r="Z16" s="12">
        <f>V16</f>
        <v>5</v>
      </c>
      <c r="AA16" s="13">
        <f>H16+H43</f>
        <v>1308395</v>
      </c>
      <c r="AC16" s="26">
        <f>+AA16-W16</f>
        <v>0</v>
      </c>
      <c r="AD16" s="27">
        <f aca="true" t="shared" si="1" ref="AD16:AD23">AC16/W16</f>
        <v>0</v>
      </c>
    </row>
    <row r="17" spans="1:30" ht="14.25">
      <c r="A17" s="2"/>
      <c r="B17" s="11"/>
      <c r="C17" s="12"/>
      <c r="D17" s="12"/>
      <c r="F17" s="11"/>
      <c r="G17" s="12"/>
      <c r="H17" s="2"/>
      <c r="J17" s="26">
        <f aca="true" t="shared" si="2" ref="J17:J23">+H17-D17</f>
        <v>0</v>
      </c>
      <c r="K17" s="27" t="e">
        <f t="shared" si="0"/>
        <v>#DIV/0!</v>
      </c>
      <c r="L17" s="27"/>
      <c r="M17" s="27"/>
      <c r="T17" s="2"/>
      <c r="U17" s="11"/>
      <c r="V17" s="12"/>
      <c r="W17" s="12"/>
      <c r="Y17" s="11"/>
      <c r="Z17" s="12"/>
      <c r="AA17" s="2"/>
      <c r="AC17" s="26">
        <f aca="true" t="shared" si="3" ref="AC17:AC23">+AA17-W17</f>
        <v>0</v>
      </c>
      <c r="AD17" s="27" t="e">
        <f t="shared" si="1"/>
        <v>#DIV/0!</v>
      </c>
    </row>
    <row r="18" spans="1:30" ht="14.25">
      <c r="A18" s="2" t="s">
        <v>10</v>
      </c>
      <c r="B18" s="75">
        <v>302483213</v>
      </c>
      <c r="C18" s="76">
        <v>0.06447</v>
      </c>
      <c r="D18" s="39">
        <f>B18*C18</f>
        <v>19501092.74211</v>
      </c>
      <c r="F18" s="11">
        <f>B18</f>
        <v>302483213</v>
      </c>
      <c r="G18" s="23">
        <f>+C18+O$271</f>
        <v>0.06845189528960015</v>
      </c>
      <c r="H18" s="39">
        <f>F18*G18</f>
        <v>20705549.22313782</v>
      </c>
      <c r="J18" s="26">
        <f t="shared" si="2"/>
        <v>1204456.4810278192</v>
      </c>
      <c r="K18" s="27">
        <f t="shared" si="0"/>
        <v>0.06176353791841401</v>
      </c>
      <c r="L18" s="27">
        <f>+D18/D20</f>
        <v>0.9371250740904911</v>
      </c>
      <c r="M18" s="27">
        <f>+H18/H20</f>
        <v>0.940565171477776</v>
      </c>
      <c r="P18" s="26">
        <f>+J18</f>
        <v>1204456.4810278192</v>
      </c>
      <c r="T18" s="2" t="s">
        <v>10</v>
      </c>
      <c r="U18" s="75">
        <f>B18+B45</f>
        <v>303676825</v>
      </c>
      <c r="V18" s="76">
        <v>0.06447</v>
      </c>
      <c r="W18" s="39">
        <f>D18+D45</f>
        <v>19547261.65427</v>
      </c>
      <c r="Y18" s="11">
        <f>U18</f>
        <v>303676825</v>
      </c>
      <c r="Z18" s="23">
        <f>+V18+AF$271</f>
        <v>0.06447</v>
      </c>
      <c r="AA18" s="39">
        <f>H18+H45</f>
        <v>20756470.97329823</v>
      </c>
      <c r="AC18" s="26">
        <f t="shared" si="3"/>
        <v>1209209.3190282285</v>
      </c>
      <c r="AD18" s="27">
        <f t="shared" si="1"/>
        <v>0.061860803851473634</v>
      </c>
    </row>
    <row r="19" spans="1:30" ht="14.25">
      <c r="A19" s="2"/>
      <c r="B19" s="11"/>
      <c r="C19" s="14"/>
      <c r="D19" s="11"/>
      <c r="F19" s="11"/>
      <c r="G19" s="14"/>
      <c r="H19" s="11"/>
      <c r="J19" s="26">
        <f t="shared" si="2"/>
        <v>0</v>
      </c>
      <c r="K19" s="27" t="e">
        <f t="shared" si="0"/>
        <v>#DIV/0!</v>
      </c>
      <c r="L19" s="27"/>
      <c r="M19" s="27"/>
      <c r="T19" s="2"/>
      <c r="U19" s="11"/>
      <c r="V19" s="14"/>
      <c r="W19" s="11"/>
      <c r="Y19" s="11"/>
      <c r="Z19" s="14"/>
      <c r="AA19" s="11"/>
      <c r="AC19" s="26">
        <f t="shared" si="3"/>
        <v>0</v>
      </c>
      <c r="AD19" s="27" t="e">
        <f t="shared" si="1"/>
        <v>#DIV/0!</v>
      </c>
    </row>
    <row r="20" spans="1:30" ht="14.25">
      <c r="A20" s="2" t="s">
        <v>11</v>
      </c>
      <c r="B20" s="11"/>
      <c r="C20" s="2"/>
      <c r="D20" s="24">
        <f>SUM(D16:D18)</f>
        <v>20809487.74211</v>
      </c>
      <c r="F20" s="11"/>
      <c r="G20" s="2"/>
      <c r="H20" s="25">
        <f>SUM(H16:H19)</f>
        <v>22013944.22313782</v>
      </c>
      <c r="J20" s="26">
        <f t="shared" si="2"/>
        <v>1204456.4810278192</v>
      </c>
      <c r="K20" s="27">
        <f t="shared" si="0"/>
        <v>0.057880160047884585</v>
      </c>
      <c r="L20" s="114">
        <f>L18+L16</f>
        <v>1</v>
      </c>
      <c r="M20" s="114">
        <f>M18+M16</f>
        <v>1</v>
      </c>
      <c r="T20" s="2" t="s">
        <v>11</v>
      </c>
      <c r="U20" s="11"/>
      <c r="V20" s="2"/>
      <c r="W20" s="24">
        <f>SUM(W16:W18)</f>
        <v>20855656.65427</v>
      </c>
      <c r="Y20" s="11"/>
      <c r="Z20" s="2"/>
      <c r="AA20" s="25">
        <f>SUM(AA16:AA19)</f>
        <v>22064865.97329823</v>
      </c>
      <c r="AC20" s="26">
        <f t="shared" si="3"/>
        <v>1209209.3190282285</v>
      </c>
      <c r="AD20" s="27">
        <f t="shared" si="1"/>
        <v>0.05797992070322342</v>
      </c>
    </row>
    <row r="21" spans="1:30" ht="14.25">
      <c r="A21" s="2"/>
      <c r="B21" s="11"/>
      <c r="C21" s="14"/>
      <c r="D21" s="2"/>
      <c r="F21" s="11"/>
      <c r="G21" s="14"/>
      <c r="H21" s="2"/>
      <c r="J21" s="26">
        <f t="shared" si="2"/>
        <v>0</v>
      </c>
      <c r="K21" s="27" t="e">
        <f t="shared" si="0"/>
        <v>#DIV/0!</v>
      </c>
      <c r="L21" s="27"/>
      <c r="M21" s="27"/>
      <c r="T21" s="2"/>
      <c r="U21" s="11"/>
      <c r="V21" s="14"/>
      <c r="W21" s="2"/>
      <c r="Y21" s="11"/>
      <c r="Z21" s="14"/>
      <c r="AA21" s="2"/>
      <c r="AC21" s="26">
        <f t="shared" si="3"/>
        <v>0</v>
      </c>
      <c r="AD21" s="27" t="e">
        <f t="shared" si="1"/>
        <v>#DIV/0!</v>
      </c>
    </row>
    <row r="22" spans="1:30" ht="14.25">
      <c r="A22" s="2" t="s">
        <v>12</v>
      </c>
      <c r="B22" s="11"/>
      <c r="C22" s="14"/>
      <c r="D22" s="43">
        <v>2496507.65</v>
      </c>
      <c r="F22" s="11"/>
      <c r="G22" s="14"/>
      <c r="H22" s="11">
        <f>D22</f>
        <v>2496507.65</v>
      </c>
      <c r="J22" s="26">
        <f t="shared" si="2"/>
        <v>0</v>
      </c>
      <c r="K22" s="27">
        <f t="shared" si="0"/>
        <v>0</v>
      </c>
      <c r="L22" s="27"/>
      <c r="M22" s="27"/>
      <c r="T22" s="2" t="s">
        <v>12</v>
      </c>
      <c r="U22" s="11"/>
      <c r="V22" s="14"/>
      <c r="W22" s="43">
        <f>D22+D49</f>
        <v>2507299.58</v>
      </c>
      <c r="Y22" s="11"/>
      <c r="Z22" s="14"/>
      <c r="AA22" s="11">
        <f>W22</f>
        <v>2507299.58</v>
      </c>
      <c r="AC22" s="26">
        <f t="shared" si="3"/>
        <v>0</v>
      </c>
      <c r="AD22" s="27">
        <f t="shared" si="1"/>
        <v>0</v>
      </c>
    </row>
    <row r="23" spans="1:30" ht="14.25">
      <c r="A23" s="2" t="s">
        <v>13</v>
      </c>
      <c r="B23" s="11"/>
      <c r="C23" s="14"/>
      <c r="D23" s="44">
        <v>1710777.2205562976</v>
      </c>
      <c r="F23" s="11"/>
      <c r="G23" s="14"/>
      <c r="H23" s="15">
        <f>D23</f>
        <v>1710777.2205562976</v>
      </c>
      <c r="J23" s="26">
        <f t="shared" si="2"/>
        <v>0</v>
      </c>
      <c r="K23" s="27">
        <f t="shared" si="0"/>
        <v>0</v>
      </c>
      <c r="L23" s="27"/>
      <c r="M23" s="27"/>
      <c r="T23" s="2" t="s">
        <v>13</v>
      </c>
      <c r="U23" s="11"/>
      <c r="V23" s="14"/>
      <c r="W23" s="43">
        <f>D23+D50</f>
        <v>1714572.831683301</v>
      </c>
      <c r="Y23" s="11"/>
      <c r="Z23" s="14"/>
      <c r="AA23" s="15">
        <f>W23</f>
        <v>1714572.831683301</v>
      </c>
      <c r="AC23" s="26">
        <f t="shared" si="3"/>
        <v>0</v>
      </c>
      <c r="AD23" s="27">
        <f t="shared" si="1"/>
        <v>0</v>
      </c>
    </row>
    <row r="24" spans="1:27" ht="14.25">
      <c r="A24" s="2"/>
      <c r="B24" s="11"/>
      <c r="C24" s="2"/>
      <c r="D24" s="2"/>
      <c r="F24" s="11"/>
      <c r="G24" s="2"/>
      <c r="H24" s="2"/>
      <c r="T24" s="2"/>
      <c r="U24" s="11"/>
      <c r="V24" s="2"/>
      <c r="W24" s="2"/>
      <c r="Y24" s="11"/>
      <c r="Z24" s="2"/>
      <c r="AA24" s="2"/>
    </row>
    <row r="25" spans="1:30" ht="15" thickBot="1">
      <c r="A25" s="2" t="s">
        <v>14</v>
      </c>
      <c r="B25" s="11"/>
      <c r="C25" s="2"/>
      <c r="D25" s="16">
        <f>SUM(D20:D23)</f>
        <v>25016772.612666294</v>
      </c>
      <c r="F25" s="11"/>
      <c r="G25" s="2"/>
      <c r="H25" s="16">
        <f>SUM(H20:H23)</f>
        <v>26221229.093694113</v>
      </c>
      <c r="J25" s="26">
        <f>H25-D25</f>
        <v>1204456.4810278192</v>
      </c>
      <c r="K25" s="27">
        <f>J25/D25</f>
        <v>0.04814595790097993</v>
      </c>
      <c r="L25" s="27"/>
      <c r="M25" s="27"/>
      <c r="T25" s="2" t="s">
        <v>14</v>
      </c>
      <c r="U25" s="11"/>
      <c r="V25" s="2"/>
      <c r="W25" s="16">
        <f>SUM(W20:W23)</f>
        <v>25077529.0659533</v>
      </c>
      <c r="Y25" s="11"/>
      <c r="Z25" s="2"/>
      <c r="AA25" s="16">
        <f>SUM(AA20:AA23)</f>
        <v>26286738.384981528</v>
      </c>
      <c r="AC25" s="26">
        <f>AA25-W25</f>
        <v>1209209.3190282285</v>
      </c>
      <c r="AD25" s="27">
        <f>AC25/W25</f>
        <v>0.048218838301334915</v>
      </c>
    </row>
    <row r="26" spans="1:23" ht="15" thickTop="1">
      <c r="A26" s="2"/>
      <c r="B26" s="2"/>
      <c r="C26" s="2"/>
      <c r="D26" s="2"/>
      <c r="T26" s="2"/>
      <c r="U26" s="2"/>
      <c r="V26" s="2"/>
      <c r="W26" s="2"/>
    </row>
    <row r="27" spans="1:30" ht="14.25">
      <c r="A27" s="2" t="s">
        <v>15</v>
      </c>
      <c r="D27" s="28">
        <f>D25/B16</f>
        <v>95.60099439644104</v>
      </c>
      <c r="H27" s="28">
        <f>H25/F16</f>
        <v>100.20379584794391</v>
      </c>
      <c r="J27" s="28">
        <f>H27-D27</f>
        <v>4.60280145150287</v>
      </c>
      <c r="K27" s="27">
        <f>J27/D27</f>
        <v>0.04814595790097995</v>
      </c>
      <c r="L27" s="27"/>
      <c r="M27" s="27"/>
      <c r="T27" s="2" t="s">
        <v>15</v>
      </c>
      <c r="W27" s="28">
        <f>W25/U16</f>
        <v>95.43128714006454</v>
      </c>
      <c r="AA27" s="28">
        <f>AA25/Y16</f>
        <v>100.03287294355957</v>
      </c>
      <c r="AC27" s="28">
        <f>AA27-W27</f>
        <v>4.601585803495027</v>
      </c>
      <c r="AD27" s="27">
        <f>AC27/W27</f>
        <v>0.04821883830133484</v>
      </c>
    </row>
    <row r="28" spans="1:13" ht="14.25">
      <c r="A28" s="2"/>
      <c r="D28" s="28"/>
      <c r="H28" s="28"/>
      <c r="J28" s="28"/>
      <c r="K28" s="27"/>
      <c r="L28" s="27"/>
      <c r="M28" s="27"/>
    </row>
    <row r="29" spans="1:13" ht="15">
      <c r="A29" s="122" t="str">
        <f>A2</f>
        <v>Cumberland Valley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03"/>
      <c r="M29" s="103"/>
    </row>
    <row r="30" spans="1:13" ht="14.25">
      <c r="A30" s="123" t="s">
        <v>18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02"/>
      <c r="M30" s="102"/>
    </row>
    <row r="31" spans="1:13" ht="14.25">
      <c r="A31" s="123" t="s">
        <v>16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02"/>
      <c r="M31" s="102"/>
    </row>
    <row r="32" spans="1:4" ht="14.25">
      <c r="A32" s="1"/>
      <c r="B32" s="1"/>
      <c r="C32" s="1"/>
      <c r="D32" s="1"/>
    </row>
    <row r="33" spans="1:13" ht="14.25">
      <c r="A33" s="123" t="s">
        <v>29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02"/>
      <c r="M33" s="102"/>
    </row>
    <row r="34" spans="1:13" ht="14.2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02"/>
      <c r="M34" s="102"/>
    </row>
    <row r="35" spans="1:13" ht="14.25">
      <c r="A35" s="123" t="s">
        <v>49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02"/>
      <c r="M35" s="102"/>
    </row>
    <row r="36" spans="1:4" ht="14.25">
      <c r="A36" s="1"/>
      <c r="B36" s="1"/>
      <c r="C36" s="1"/>
      <c r="D36" s="1"/>
    </row>
    <row r="37" spans="2:13" ht="14.25">
      <c r="B37" s="126" t="s">
        <v>0</v>
      </c>
      <c r="C37" s="127"/>
      <c r="D37" s="128"/>
      <c r="F37" s="126" t="s">
        <v>1</v>
      </c>
      <c r="G37" s="127"/>
      <c r="H37" s="128"/>
      <c r="J37" s="17" t="s">
        <v>2</v>
      </c>
      <c r="K37" s="18" t="s">
        <v>3</v>
      </c>
      <c r="L37" s="89"/>
      <c r="M37" s="89"/>
    </row>
    <row r="38" spans="1:8" ht="14.25">
      <c r="A38" s="2"/>
      <c r="B38" s="19"/>
      <c r="C38" s="20"/>
      <c r="D38" s="21"/>
      <c r="F38" s="19"/>
      <c r="G38" s="20"/>
      <c r="H38" s="21"/>
    </row>
    <row r="39" spans="1:8" ht="14.25">
      <c r="A39" s="2"/>
      <c r="B39" s="6" t="s">
        <v>4</v>
      </c>
      <c r="C39" s="7" t="s">
        <v>5</v>
      </c>
      <c r="D39" s="7" t="s">
        <v>6</v>
      </c>
      <c r="F39" s="6" t="s">
        <v>4</v>
      </c>
      <c r="G39" s="7"/>
      <c r="H39" s="7" t="s">
        <v>6</v>
      </c>
    </row>
    <row r="40" spans="1:8" ht="14.25">
      <c r="A40" s="8"/>
      <c r="B40" s="9" t="s">
        <v>7</v>
      </c>
      <c r="C40" s="10" t="s">
        <v>8</v>
      </c>
      <c r="D40" s="7" t="s">
        <v>9</v>
      </c>
      <c r="F40" s="9" t="s">
        <v>7</v>
      </c>
      <c r="G40" s="10" t="s">
        <v>8</v>
      </c>
      <c r="H40" s="7" t="s">
        <v>9</v>
      </c>
    </row>
    <row r="42" spans="1:8" ht="14.25">
      <c r="A42" s="2"/>
      <c r="B42" s="11"/>
      <c r="C42" s="2"/>
      <c r="D42" s="12"/>
      <c r="F42" s="11"/>
      <c r="G42" s="2"/>
      <c r="H42" s="2"/>
    </row>
    <row r="43" spans="1:17" ht="14.25">
      <c r="A43" s="2" t="s">
        <v>17</v>
      </c>
      <c r="B43" s="73">
        <v>1102</v>
      </c>
      <c r="C43" s="74">
        <v>0</v>
      </c>
      <c r="D43" s="13">
        <f>B43*C43</f>
        <v>0</v>
      </c>
      <c r="F43" s="11">
        <f>B43</f>
        <v>1102</v>
      </c>
      <c r="G43" s="12">
        <f>C43</f>
        <v>0</v>
      </c>
      <c r="H43" s="13">
        <f>G43*F43</f>
        <v>0</v>
      </c>
      <c r="J43" s="26">
        <f>+H43-D43</f>
        <v>0</v>
      </c>
      <c r="K43" s="27" t="e">
        <f aca="true" t="shared" si="4" ref="K43:K50">J43/D43</f>
        <v>#DIV/0!</v>
      </c>
      <c r="L43" s="27">
        <f>+D43/D47</f>
        <v>0</v>
      </c>
      <c r="M43" s="27">
        <f>+H43/H47</f>
        <v>0</v>
      </c>
      <c r="Q43" s="26">
        <f>+J43</f>
        <v>0</v>
      </c>
    </row>
    <row r="44" spans="1:13" ht="15">
      <c r="A44" s="29"/>
      <c r="B44" s="11"/>
      <c r="C44" s="12"/>
      <c r="D44" s="12"/>
      <c r="F44" s="11"/>
      <c r="G44" s="12"/>
      <c r="H44" s="2"/>
      <c r="J44" s="26">
        <f aca="true" t="shared" si="5" ref="J44:J50">+H44-D44</f>
        <v>0</v>
      </c>
      <c r="K44" s="27" t="e">
        <f t="shared" si="4"/>
        <v>#DIV/0!</v>
      </c>
      <c r="L44" s="27"/>
      <c r="M44" s="27"/>
    </row>
    <row r="45" spans="1:16" ht="14.25">
      <c r="A45" s="2" t="s">
        <v>10</v>
      </c>
      <c r="B45" s="75">
        <v>1193612</v>
      </c>
      <c r="C45" s="76">
        <v>0.03868</v>
      </c>
      <c r="D45" s="39">
        <f>C45*B45</f>
        <v>46168.91216</v>
      </c>
      <c r="F45" s="11">
        <f>B45</f>
        <v>1193612</v>
      </c>
      <c r="G45" s="23">
        <f>+C45+O$271</f>
        <v>0.042661895289600155</v>
      </c>
      <c r="H45" s="22">
        <f>G45*F45</f>
        <v>50921.75016041022</v>
      </c>
      <c r="J45" s="26">
        <f t="shared" si="5"/>
        <v>4752.838000410222</v>
      </c>
      <c r="K45" s="27">
        <f t="shared" si="4"/>
        <v>0.10294455247156557</v>
      </c>
      <c r="L45" s="27">
        <f>+D45/D47</f>
        <v>1</v>
      </c>
      <c r="M45" s="27">
        <f>+H45/H47</f>
        <v>1</v>
      </c>
      <c r="P45" s="26">
        <f>+J45</f>
        <v>4752.838000410222</v>
      </c>
    </row>
    <row r="46" spans="1:13" ht="14.25">
      <c r="A46" s="2"/>
      <c r="B46" s="11"/>
      <c r="C46" s="14"/>
      <c r="D46" s="11"/>
      <c r="F46" s="11"/>
      <c r="G46" s="14"/>
      <c r="H46" s="11"/>
      <c r="J46" s="26">
        <f t="shared" si="5"/>
        <v>0</v>
      </c>
      <c r="K46" s="27" t="e">
        <f t="shared" si="4"/>
        <v>#DIV/0!</v>
      </c>
      <c r="L46" s="27"/>
      <c r="M46" s="27"/>
    </row>
    <row r="47" spans="1:13" ht="14.25">
      <c r="A47" s="2" t="s">
        <v>11</v>
      </c>
      <c r="B47" s="11"/>
      <c r="C47" s="2"/>
      <c r="D47" s="24">
        <f>SUM(D43:D45)</f>
        <v>46168.91216</v>
      </c>
      <c r="F47" s="11"/>
      <c r="G47" s="2"/>
      <c r="H47" s="25">
        <f>H43+H45</f>
        <v>50921.75016041022</v>
      </c>
      <c r="J47" s="26">
        <f t="shared" si="5"/>
        <v>4752.838000410222</v>
      </c>
      <c r="K47" s="27">
        <f t="shared" si="4"/>
        <v>0.10294455247156557</v>
      </c>
      <c r="L47" s="114">
        <f>L45+L43</f>
        <v>1</v>
      </c>
      <c r="M47" s="114">
        <f>M45+M43</f>
        <v>1</v>
      </c>
    </row>
    <row r="48" spans="1:13" ht="14.25">
      <c r="A48" s="2"/>
      <c r="B48" s="11"/>
      <c r="C48" s="14"/>
      <c r="D48" s="2"/>
      <c r="F48" s="11"/>
      <c r="G48" s="14"/>
      <c r="H48" s="2"/>
      <c r="J48" s="26">
        <f t="shared" si="5"/>
        <v>0</v>
      </c>
      <c r="K48" s="27" t="e">
        <f t="shared" si="4"/>
        <v>#DIV/0!</v>
      </c>
      <c r="L48" s="27"/>
      <c r="M48" s="27"/>
    </row>
    <row r="49" spans="1:13" ht="14.25">
      <c r="A49" s="2" t="s">
        <v>12</v>
      </c>
      <c r="B49" s="11"/>
      <c r="C49" s="14"/>
      <c r="D49" s="11">
        <v>10791.93</v>
      </c>
      <c r="F49" s="11"/>
      <c r="G49" s="14"/>
      <c r="H49" s="11">
        <f>D49</f>
        <v>10791.93</v>
      </c>
      <c r="J49" s="26">
        <f t="shared" si="5"/>
        <v>0</v>
      </c>
      <c r="K49" s="27">
        <f t="shared" si="4"/>
        <v>0</v>
      </c>
      <c r="L49" s="27"/>
      <c r="M49" s="27"/>
    </row>
    <row r="50" spans="1:13" ht="14.25">
      <c r="A50" s="2" t="s">
        <v>13</v>
      </c>
      <c r="B50" s="11"/>
      <c r="C50" s="14"/>
      <c r="D50" s="44">
        <v>3795.611127003356</v>
      </c>
      <c r="F50" s="11"/>
      <c r="G50" s="14"/>
      <c r="H50" s="15">
        <f>D50</f>
        <v>3795.611127003356</v>
      </c>
      <c r="J50" s="26">
        <f t="shared" si="5"/>
        <v>0</v>
      </c>
      <c r="K50" s="27">
        <f t="shared" si="4"/>
        <v>0</v>
      </c>
      <c r="L50" s="27"/>
      <c r="M50" s="27"/>
    </row>
    <row r="51" spans="1:8" ht="14.25">
      <c r="A51" s="2"/>
      <c r="B51" s="11"/>
      <c r="C51" s="2"/>
      <c r="D51" s="2"/>
      <c r="F51" s="11"/>
      <c r="G51" s="2"/>
      <c r="H51" s="2"/>
    </row>
    <row r="52" spans="1:13" ht="15" thickBot="1">
      <c r="A52" s="2" t="s">
        <v>14</v>
      </c>
      <c r="B52" s="11"/>
      <c r="C52" s="2"/>
      <c r="D52" s="16">
        <f>SUM(D47:D50)</f>
        <v>60756.45328700336</v>
      </c>
      <c r="F52" s="11"/>
      <c r="G52" s="2"/>
      <c r="H52" s="16">
        <f>SUM(H47:H50)</f>
        <v>65509.29128741358</v>
      </c>
      <c r="J52" s="26">
        <f>H52-D52</f>
        <v>4752.838000410222</v>
      </c>
      <c r="K52" s="27">
        <f>J52/D52</f>
        <v>0.07822770657725209</v>
      </c>
      <c r="L52" s="27"/>
      <c r="M52" s="27"/>
    </row>
    <row r="53" spans="1:4" ht="15" thickTop="1">
      <c r="A53" s="2"/>
      <c r="B53" s="2"/>
      <c r="C53" s="2"/>
      <c r="D53" s="2"/>
    </row>
    <row r="54" spans="1:13" ht="14.25">
      <c r="A54" s="2" t="s">
        <v>15</v>
      </c>
      <c r="D54" s="28">
        <f>D52/B43</f>
        <v>55.132897719603775</v>
      </c>
      <c r="H54" s="28">
        <f>H52/F43</f>
        <v>59.44581786516659</v>
      </c>
      <c r="J54" s="28">
        <f>H54-D54</f>
        <v>4.3129201455628134</v>
      </c>
      <c r="K54" s="27">
        <f>J54/D54</f>
        <v>0.07822770657725206</v>
      </c>
      <c r="L54" s="27"/>
      <c r="M54" s="27"/>
    </row>
    <row r="55" spans="1:13" ht="14.25">
      <c r="A55" s="2"/>
      <c r="D55" s="28"/>
      <c r="H55" s="28"/>
      <c r="J55" s="28"/>
      <c r="K55" s="27"/>
      <c r="L55" s="27"/>
      <c r="M55" s="27"/>
    </row>
    <row r="56" spans="1:30" ht="15">
      <c r="A56" s="122" t="str">
        <f>A2</f>
        <v>Cumberland Valley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03"/>
      <c r="M56" s="103"/>
      <c r="T56" s="122" t="str">
        <f>A56</f>
        <v>Cumberland Valley</v>
      </c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</row>
    <row r="57" spans="1:30" ht="15">
      <c r="A57" s="123" t="s">
        <v>18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02"/>
      <c r="M57" s="102"/>
      <c r="T57" s="122" t="str">
        <f>A57</f>
        <v>Billing Analysis</v>
      </c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</row>
    <row r="58" spans="1:30" ht="14.25">
      <c r="A58" s="123" t="str">
        <f>A4</f>
        <v>for the 12 months ended September 30, 2006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02"/>
      <c r="M58" s="102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</row>
    <row r="59" spans="1:23" ht="14.25">
      <c r="A59" s="1"/>
      <c r="B59" s="1"/>
      <c r="C59" s="1"/>
      <c r="D59" s="1"/>
      <c r="T59" s="1"/>
      <c r="U59" s="1"/>
      <c r="V59" s="1"/>
      <c r="W59" s="1"/>
    </row>
    <row r="60" spans="1:30" ht="14.25">
      <c r="A60" s="123" t="s">
        <v>30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02"/>
      <c r="M60" s="102"/>
      <c r="T60" s="123" t="s">
        <v>71</v>
      </c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</row>
    <row r="61" spans="1:30" ht="14.2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02"/>
      <c r="M61" s="102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</row>
    <row r="62" spans="1:30" ht="14.25">
      <c r="A62" s="123" t="s">
        <v>50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02"/>
      <c r="M62" s="102"/>
      <c r="T62" s="123" t="s">
        <v>72</v>
      </c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</row>
    <row r="63" spans="1:23" ht="14.25">
      <c r="A63" s="1"/>
      <c r="B63" s="1"/>
      <c r="C63" s="1"/>
      <c r="D63" s="1"/>
      <c r="T63" s="1"/>
      <c r="U63" s="1"/>
      <c r="V63" s="1"/>
      <c r="W63" s="1"/>
    </row>
    <row r="64" spans="2:30" ht="14.25">
      <c r="B64" s="126" t="s">
        <v>0</v>
      </c>
      <c r="C64" s="127"/>
      <c r="D64" s="128"/>
      <c r="F64" s="126" t="s">
        <v>1</v>
      </c>
      <c r="G64" s="127"/>
      <c r="H64" s="128"/>
      <c r="J64" s="17" t="s">
        <v>2</v>
      </c>
      <c r="K64" s="18" t="s">
        <v>3</v>
      </c>
      <c r="L64" s="89"/>
      <c r="M64" s="89"/>
      <c r="U64" s="126" t="s">
        <v>0</v>
      </c>
      <c r="V64" s="127"/>
      <c r="W64" s="128"/>
      <c r="Y64" s="126" t="s">
        <v>1</v>
      </c>
      <c r="Z64" s="127"/>
      <c r="AA64" s="128"/>
      <c r="AC64" s="17" t="s">
        <v>2</v>
      </c>
      <c r="AD64" s="18" t="s">
        <v>3</v>
      </c>
    </row>
    <row r="65" spans="1:27" ht="14.25">
      <c r="A65" s="2"/>
      <c r="B65" s="3"/>
      <c r="C65" s="4"/>
      <c r="D65" s="5"/>
      <c r="F65" s="3"/>
      <c r="G65" s="4"/>
      <c r="H65" s="5"/>
      <c r="T65" s="2"/>
      <c r="U65" s="3"/>
      <c r="V65" s="4"/>
      <c r="W65" s="5"/>
      <c r="Y65" s="3"/>
      <c r="Z65" s="4"/>
      <c r="AA65" s="5"/>
    </row>
    <row r="66" spans="1:27" ht="14.25">
      <c r="A66" s="2"/>
      <c r="B66" s="6" t="s">
        <v>4</v>
      </c>
      <c r="C66" s="7" t="s">
        <v>5</v>
      </c>
      <c r="D66" s="7" t="s">
        <v>6</v>
      </c>
      <c r="F66" s="6" t="s">
        <v>4</v>
      </c>
      <c r="G66" s="7"/>
      <c r="H66" s="7" t="s">
        <v>6</v>
      </c>
      <c r="T66" s="2"/>
      <c r="U66" s="6" t="s">
        <v>4</v>
      </c>
      <c r="V66" s="7" t="s">
        <v>5</v>
      </c>
      <c r="W66" s="7" t="s">
        <v>6</v>
      </c>
      <c r="Y66" s="6" t="s">
        <v>4</v>
      </c>
      <c r="Z66" s="7"/>
      <c r="AA66" s="7" t="s">
        <v>6</v>
      </c>
    </row>
    <row r="67" spans="1:27" ht="14.25">
      <c r="A67" s="8"/>
      <c r="B67" s="9" t="s">
        <v>7</v>
      </c>
      <c r="C67" s="10" t="s">
        <v>8</v>
      </c>
      <c r="D67" s="7" t="s">
        <v>9</v>
      </c>
      <c r="F67" s="9" t="s">
        <v>7</v>
      </c>
      <c r="G67" s="10" t="s">
        <v>8</v>
      </c>
      <c r="H67" s="7" t="s">
        <v>9</v>
      </c>
      <c r="T67" s="8"/>
      <c r="U67" s="9" t="s">
        <v>7</v>
      </c>
      <c r="V67" s="10" t="s">
        <v>8</v>
      </c>
      <c r="W67" s="7" t="s">
        <v>9</v>
      </c>
      <c r="Y67" s="9" t="s">
        <v>7</v>
      </c>
      <c r="Z67" s="10" t="s">
        <v>8</v>
      </c>
      <c r="AA67" s="7" t="s">
        <v>9</v>
      </c>
    </row>
    <row r="69" spans="1:27" ht="14.25">
      <c r="A69" s="2"/>
      <c r="B69" s="11"/>
      <c r="C69" s="2"/>
      <c r="D69" s="2"/>
      <c r="F69" s="11"/>
      <c r="G69" s="2"/>
      <c r="H69" s="2"/>
      <c r="T69" s="2"/>
      <c r="U69" s="11"/>
      <c r="V69" s="2"/>
      <c r="W69" s="2"/>
      <c r="Y69" s="11"/>
      <c r="Z69" s="2"/>
      <c r="AA69" s="2"/>
    </row>
    <row r="70" spans="1:30" ht="14.25">
      <c r="A70" s="2" t="s">
        <v>17</v>
      </c>
      <c r="B70" s="73">
        <v>14343</v>
      </c>
      <c r="C70" s="74">
        <v>5</v>
      </c>
      <c r="D70" s="58">
        <f>C70*B70</f>
        <v>71715</v>
      </c>
      <c r="F70" s="11">
        <f>B70</f>
        <v>14343</v>
      </c>
      <c r="G70" s="12">
        <f>ROUND(C70*P$3,2)</f>
        <v>5</v>
      </c>
      <c r="H70" s="58">
        <f>G70*F70</f>
        <v>71715</v>
      </c>
      <c r="J70" s="26">
        <f>+H70-D70</f>
        <v>0</v>
      </c>
      <c r="K70" s="27">
        <f aca="true" t="shared" si="6" ref="K70:K76">J70/D70</f>
        <v>0</v>
      </c>
      <c r="L70" s="27">
        <f>+D70/D$81</f>
        <v>0.07316368829341553</v>
      </c>
      <c r="M70" s="27">
        <f>+H70/H$81</f>
        <v>0.06950412116815341</v>
      </c>
      <c r="Q70" s="26">
        <f>+J70</f>
        <v>0</v>
      </c>
      <c r="T70" s="2" t="s">
        <v>17</v>
      </c>
      <c r="U70" s="73">
        <f>B70+B111</f>
        <v>15910</v>
      </c>
      <c r="V70" s="74">
        <v>5</v>
      </c>
      <c r="W70" s="58">
        <f>D70+D111</f>
        <v>79550</v>
      </c>
      <c r="Y70" s="11">
        <f>U70</f>
        <v>15910</v>
      </c>
      <c r="Z70" s="12">
        <f>ROUND(V70*AG$3,2)</f>
        <v>0</v>
      </c>
      <c r="AA70" s="58">
        <f>H70+H111</f>
        <v>79550</v>
      </c>
      <c r="AC70" s="26">
        <f>+AA70-W70</f>
        <v>0</v>
      </c>
      <c r="AD70" s="27">
        <f aca="true" t="shared" si="7" ref="AD70:AD76">AC70/W70</f>
        <v>0</v>
      </c>
    </row>
    <row r="71" spans="1:30" ht="14.25">
      <c r="A71" s="2"/>
      <c r="B71" s="11"/>
      <c r="C71" s="12"/>
      <c r="D71" s="41"/>
      <c r="F71" s="11"/>
      <c r="G71" s="12"/>
      <c r="H71" s="41"/>
      <c r="J71" s="26">
        <f aca="true" t="shared" si="8" ref="J71:J76">+H71-D71</f>
        <v>0</v>
      </c>
      <c r="K71" s="27" t="e">
        <f t="shared" si="6"/>
        <v>#DIV/0!</v>
      </c>
      <c r="L71" s="27"/>
      <c r="M71" s="27"/>
      <c r="T71" s="2"/>
      <c r="U71" s="11"/>
      <c r="V71" s="12"/>
      <c r="W71" s="41"/>
      <c r="Y71" s="11"/>
      <c r="Z71" s="12"/>
      <c r="AA71" s="41"/>
      <c r="AC71" s="26">
        <f aca="true" t="shared" si="9" ref="AC71:AC76">+AA71-W71</f>
        <v>0</v>
      </c>
      <c r="AD71" s="27" t="e">
        <f t="shared" si="7"/>
        <v>#DIV/0!</v>
      </c>
    </row>
    <row r="72" spans="1:30" ht="14.25">
      <c r="A72" s="2" t="s">
        <v>19</v>
      </c>
      <c r="B72" s="77">
        <v>0</v>
      </c>
      <c r="C72" s="78">
        <v>3.68</v>
      </c>
      <c r="D72" s="58">
        <f>C72*B72</f>
        <v>0</v>
      </c>
      <c r="F72" s="11">
        <f>B72</f>
        <v>0</v>
      </c>
      <c r="G72" s="34">
        <f>ROUND(+C72*P$2,2)</f>
        <v>3.68</v>
      </c>
      <c r="H72" s="41">
        <f>F72*G72</f>
        <v>0</v>
      </c>
      <c r="J72" s="26">
        <f t="shared" si="8"/>
        <v>0</v>
      </c>
      <c r="K72" s="27" t="e">
        <f t="shared" si="6"/>
        <v>#DIV/0!</v>
      </c>
      <c r="L72" s="27">
        <f>+D72/D$81</f>
        <v>0</v>
      </c>
      <c r="M72" s="27">
        <f>+H72/H$81</f>
        <v>0</v>
      </c>
      <c r="O72" s="26">
        <f>+J72</f>
        <v>0</v>
      </c>
      <c r="T72" s="2" t="s">
        <v>19</v>
      </c>
      <c r="U72" s="77">
        <v>0</v>
      </c>
      <c r="V72" s="78">
        <v>3.68</v>
      </c>
      <c r="W72" s="58">
        <f>D72+D113</f>
        <v>138260.53995200002</v>
      </c>
      <c r="Y72" s="11">
        <f>U72</f>
        <v>0</v>
      </c>
      <c r="Z72" s="34">
        <f>ROUND(+V72*AG$2,2)</f>
        <v>0</v>
      </c>
      <c r="AA72" s="41">
        <f>H72+H113</f>
        <v>138260.53995200002</v>
      </c>
      <c r="AC72" s="26">
        <f t="shared" si="9"/>
        <v>0</v>
      </c>
      <c r="AD72" s="27">
        <f t="shared" si="7"/>
        <v>0</v>
      </c>
    </row>
    <row r="73" spans="1:30" ht="14.25">
      <c r="A73" s="2"/>
      <c r="B73" s="11"/>
      <c r="C73" s="12"/>
      <c r="D73" s="41"/>
      <c r="F73" s="11"/>
      <c r="G73" s="12"/>
      <c r="H73" s="41"/>
      <c r="J73" s="26">
        <f t="shared" si="8"/>
        <v>0</v>
      </c>
      <c r="K73" s="27" t="e">
        <f t="shared" si="6"/>
        <v>#DIV/0!</v>
      </c>
      <c r="L73" s="27"/>
      <c r="M73" s="27"/>
      <c r="T73" s="2"/>
      <c r="U73" s="11"/>
      <c r="V73" s="12"/>
      <c r="W73" s="41"/>
      <c r="Y73" s="11"/>
      <c r="Z73" s="12"/>
      <c r="AA73" s="41"/>
      <c r="AC73" s="26">
        <f t="shared" si="9"/>
        <v>0</v>
      </c>
      <c r="AD73" s="27" t="e">
        <f t="shared" si="7"/>
        <v>#DIV/0!</v>
      </c>
    </row>
    <row r="74" spans="1:30" ht="14.25">
      <c r="A74" s="2" t="s">
        <v>10</v>
      </c>
      <c r="B74" s="11"/>
      <c r="C74" s="49"/>
      <c r="D74" s="41"/>
      <c r="F74" s="11"/>
      <c r="G74" s="49"/>
      <c r="H74" s="41"/>
      <c r="J74" s="26">
        <f t="shared" si="8"/>
        <v>0</v>
      </c>
      <c r="K74" s="27" t="e">
        <f t="shared" si="6"/>
        <v>#DIV/0!</v>
      </c>
      <c r="L74" s="27"/>
      <c r="M74" s="27"/>
      <c r="T74" s="2" t="s">
        <v>10</v>
      </c>
      <c r="U74" s="11"/>
      <c r="V74" s="49"/>
      <c r="W74" s="41"/>
      <c r="Y74" s="11"/>
      <c r="Z74" s="49"/>
      <c r="AA74" s="41"/>
      <c r="AC74" s="26">
        <f t="shared" si="9"/>
        <v>0</v>
      </c>
      <c r="AD74" s="27" t="e">
        <f t="shared" si="7"/>
        <v>#DIV/0!</v>
      </c>
    </row>
    <row r="75" spans="1:30" ht="14.25">
      <c r="A75" s="2" t="s">
        <v>51</v>
      </c>
      <c r="B75" s="75">
        <v>6661730</v>
      </c>
      <c r="C75" s="79">
        <v>0.0728</v>
      </c>
      <c r="D75" s="41">
        <f>C75*B75</f>
        <v>484973.944</v>
      </c>
      <c r="F75" s="11">
        <f>B75</f>
        <v>6661730</v>
      </c>
      <c r="G75" s="23">
        <f>+C75+O$271</f>
        <v>0.07678189528960015</v>
      </c>
      <c r="H75" s="41">
        <f>G75*F75</f>
        <v>511500.255307588</v>
      </c>
      <c r="J75" s="26">
        <f t="shared" si="8"/>
        <v>26526.31130758801</v>
      </c>
      <c r="K75" s="27">
        <f t="shared" si="6"/>
        <v>0.05469636386813393</v>
      </c>
      <c r="L75" s="27">
        <f>+D75/D$81</f>
        <v>0.49477072396631616</v>
      </c>
      <c r="M75" s="27">
        <f>+H75/H$81</f>
        <v>0.49573137729122224</v>
      </c>
      <c r="P75" s="26">
        <f>+J75</f>
        <v>26526.31130758801</v>
      </c>
      <c r="T75" s="2" t="s">
        <v>51</v>
      </c>
      <c r="U75" s="75">
        <v>6661730</v>
      </c>
      <c r="V75" s="79">
        <v>0.0728</v>
      </c>
      <c r="W75" s="41">
        <f>D75+D116</f>
        <v>542947.132</v>
      </c>
      <c r="Y75" s="11">
        <f>U75</f>
        <v>6661730</v>
      </c>
      <c r="Z75" s="23">
        <f>+V75+AF$271</f>
        <v>0.0728</v>
      </c>
      <c r="AA75" s="41">
        <f>H75+H116</f>
        <v>572644.3658930317</v>
      </c>
      <c r="AC75" s="26">
        <f t="shared" si="9"/>
        <v>29697.23389303172</v>
      </c>
      <c r="AD75" s="27">
        <f t="shared" si="7"/>
        <v>0.05469636386813389</v>
      </c>
    </row>
    <row r="76" spans="1:30" ht="14.25">
      <c r="A76" s="2" t="s">
        <v>52</v>
      </c>
      <c r="B76" s="75">
        <v>6299426</v>
      </c>
      <c r="C76" s="80">
        <v>0.06723</v>
      </c>
      <c r="D76" s="41">
        <f>C76*B76</f>
        <v>423510.40998</v>
      </c>
      <c r="F76" s="11">
        <f>B76</f>
        <v>6299426</v>
      </c>
      <c r="G76" s="23">
        <f>+C76+O$271</f>
        <v>0.07121189528960015</v>
      </c>
      <c r="H76" s="41">
        <f>G76*F76</f>
        <v>448594.0646965847</v>
      </c>
      <c r="J76" s="26">
        <f t="shared" si="8"/>
        <v>25083.654716584715</v>
      </c>
      <c r="K76" s="27">
        <f t="shared" si="6"/>
        <v>0.05922795313996951</v>
      </c>
      <c r="L76" s="27">
        <f>+D76/D$81</f>
        <v>0.4320655877402683</v>
      </c>
      <c r="M76" s="27">
        <f>+H76/H$81</f>
        <v>0.43476450154062435</v>
      </c>
      <c r="P76" s="26">
        <f>+J76</f>
        <v>25083.654716584715</v>
      </c>
      <c r="T76" s="2" t="s">
        <v>52</v>
      </c>
      <c r="U76" s="75">
        <v>6299426</v>
      </c>
      <c r="V76" s="80">
        <v>0.06723</v>
      </c>
      <c r="W76" s="41">
        <f>D76+D117</f>
        <v>999622.29762</v>
      </c>
      <c r="Y76" s="11">
        <f>U76</f>
        <v>6299426</v>
      </c>
      <c r="Z76" s="23">
        <f>+V76+AF$271</f>
        <v>0.06723</v>
      </c>
      <c r="AA76" s="41">
        <f>H76+H117</f>
        <v>1058827.880221106</v>
      </c>
      <c r="AC76" s="26">
        <f t="shared" si="9"/>
        <v>59205.58260110614</v>
      </c>
      <c r="AD76" s="27">
        <f t="shared" si="7"/>
        <v>0.05922795313996964</v>
      </c>
    </row>
    <row r="77" spans="1:30" ht="14.25">
      <c r="A77" s="2"/>
      <c r="B77" s="11"/>
      <c r="C77" s="49"/>
      <c r="D77" s="41"/>
      <c r="F77" s="11"/>
      <c r="G77" s="23"/>
      <c r="H77" s="41"/>
      <c r="J77" s="26"/>
      <c r="K77" s="27"/>
      <c r="L77" s="27"/>
      <c r="M77" s="27"/>
      <c r="P77" s="26"/>
      <c r="T77" s="2"/>
      <c r="U77" s="11"/>
      <c r="V77" s="49"/>
      <c r="W77" s="41"/>
      <c r="Y77" s="11"/>
      <c r="Z77" s="23"/>
      <c r="AA77" s="41"/>
      <c r="AC77" s="26"/>
      <c r="AD77" s="27"/>
    </row>
    <row r="78" spans="1:27" ht="14.25">
      <c r="A78" s="2"/>
      <c r="B78" s="11"/>
      <c r="C78" s="49"/>
      <c r="D78" s="41"/>
      <c r="F78" s="11"/>
      <c r="G78" s="49"/>
      <c r="H78" s="41"/>
      <c r="T78" s="2"/>
      <c r="U78" s="11"/>
      <c r="V78" s="49"/>
      <c r="W78" s="41"/>
      <c r="Y78" s="11"/>
      <c r="Z78" s="49"/>
      <c r="AA78" s="41"/>
    </row>
    <row r="79" spans="1:27" ht="14.25">
      <c r="A79" s="2"/>
      <c r="B79" s="11"/>
      <c r="C79" s="2"/>
      <c r="D79" s="55"/>
      <c r="F79" s="11"/>
      <c r="G79" s="2"/>
      <c r="H79" s="55"/>
      <c r="L79" s="70"/>
      <c r="M79" s="70"/>
      <c r="T79" s="2"/>
      <c r="U79" s="11"/>
      <c r="V79" s="2"/>
      <c r="W79" s="55"/>
      <c r="Y79" s="11"/>
      <c r="Z79" s="2"/>
      <c r="AA79" s="55"/>
    </row>
    <row r="80" spans="4:27" ht="12.75">
      <c r="D80" s="50"/>
      <c r="H80" s="50"/>
      <c r="W80" s="50"/>
      <c r="AA80" s="50"/>
    </row>
    <row r="81" spans="1:30" ht="14.25">
      <c r="A81" s="2" t="s">
        <v>11</v>
      </c>
      <c r="B81" s="11"/>
      <c r="C81" s="2"/>
      <c r="D81" s="41">
        <f>SUM(D69:D79)</f>
        <v>980199.35398</v>
      </c>
      <c r="F81" s="11"/>
      <c r="G81" s="2"/>
      <c r="H81" s="41">
        <f>SUM(H69:H79)</f>
        <v>1031809.3200041727</v>
      </c>
      <c r="J81" s="26">
        <f>+H81-D81</f>
        <v>51609.966024172725</v>
      </c>
      <c r="K81" s="27">
        <f>J81/D81</f>
        <v>0.05265251993343568</v>
      </c>
      <c r="L81" s="27">
        <f>L76+L75+L72+L70</f>
        <v>1</v>
      </c>
      <c r="M81" s="27">
        <f>M76+M75+M72+M70</f>
        <v>1</v>
      </c>
      <c r="T81" s="2" t="s">
        <v>11</v>
      </c>
      <c r="U81" s="11"/>
      <c r="V81" s="2"/>
      <c r="W81" s="41">
        <f>SUM(W69:W79)</f>
        <v>1760379.969572</v>
      </c>
      <c r="Y81" s="11"/>
      <c r="Z81" s="2"/>
      <c r="AA81" s="41">
        <f>SUM(AA69:AA79)</f>
        <v>1849282.7860661377</v>
      </c>
      <c r="AC81" s="26">
        <f>+AA81-W81</f>
        <v>88902.81649413775</v>
      </c>
      <c r="AD81" s="27">
        <f>AC81/W81</f>
        <v>0.050502060936169726</v>
      </c>
    </row>
    <row r="82" spans="1:27" ht="14.25">
      <c r="A82" s="2"/>
      <c r="B82" s="11"/>
      <c r="C82" s="14"/>
      <c r="D82" s="41"/>
      <c r="F82" s="11"/>
      <c r="G82" s="14"/>
      <c r="H82" s="41"/>
      <c r="T82" s="2"/>
      <c r="U82" s="11"/>
      <c r="V82" s="14"/>
      <c r="W82" s="41"/>
      <c r="Y82" s="11"/>
      <c r="Z82" s="14"/>
      <c r="AA82" s="41"/>
    </row>
    <row r="83" spans="1:30" ht="14.25">
      <c r="A83" s="2" t="s">
        <v>12</v>
      </c>
      <c r="B83" s="11"/>
      <c r="C83" s="14"/>
      <c r="D83" s="41">
        <v>105632.09</v>
      </c>
      <c r="F83" s="11"/>
      <c r="G83" s="14"/>
      <c r="H83" s="41">
        <f>D83</f>
        <v>105632.09</v>
      </c>
      <c r="J83" s="26">
        <f>+H83-D83</f>
        <v>0</v>
      </c>
      <c r="K83" s="27">
        <f>J83/D83</f>
        <v>0</v>
      </c>
      <c r="L83" s="27"/>
      <c r="M83" s="27"/>
      <c r="T83" s="2" t="s">
        <v>12</v>
      </c>
      <c r="U83" s="11"/>
      <c r="V83" s="14"/>
      <c r="W83" s="41">
        <f>D83+D124</f>
        <v>182198.08000000002</v>
      </c>
      <c r="Y83" s="11"/>
      <c r="Z83" s="14"/>
      <c r="AA83" s="41">
        <f>W83</f>
        <v>182198.08000000002</v>
      </c>
      <c r="AC83" s="26">
        <f>+AA83-W83</f>
        <v>0</v>
      </c>
      <c r="AD83" s="27">
        <f>AC83/W83</f>
        <v>0</v>
      </c>
    </row>
    <row r="84" spans="1:30" ht="14.25">
      <c r="A84" s="2" t="s">
        <v>13</v>
      </c>
      <c r="B84" s="11"/>
      <c r="C84" s="14"/>
      <c r="D84" s="56">
        <v>80583.56587988512</v>
      </c>
      <c r="F84" s="11"/>
      <c r="G84" s="14"/>
      <c r="H84" s="55">
        <f>D84</f>
        <v>80583.56587988512</v>
      </c>
      <c r="J84" s="26">
        <f>+H84-D84</f>
        <v>0</v>
      </c>
      <c r="K84" s="27">
        <f>J84/D84</f>
        <v>0</v>
      </c>
      <c r="L84" s="27"/>
      <c r="M84" s="27"/>
      <c r="T84" s="2" t="s">
        <v>13</v>
      </c>
      <c r="U84" s="11"/>
      <c r="V84" s="14"/>
      <c r="W84" s="41">
        <f>D84+D125</f>
        <v>144723.31028952086</v>
      </c>
      <c r="Y84" s="11"/>
      <c r="Z84" s="14"/>
      <c r="AA84" s="55">
        <f>W84</f>
        <v>144723.31028952086</v>
      </c>
      <c r="AC84" s="26">
        <f>+AA84-W84</f>
        <v>0</v>
      </c>
      <c r="AD84" s="27">
        <f>AC84/W84</f>
        <v>0</v>
      </c>
    </row>
    <row r="85" spans="1:27" ht="14.25">
      <c r="A85" s="2"/>
      <c r="B85" s="11"/>
      <c r="C85" s="2"/>
      <c r="D85" s="41"/>
      <c r="F85" s="11"/>
      <c r="G85" s="2"/>
      <c r="H85" s="41"/>
      <c r="T85" s="2"/>
      <c r="U85" s="11"/>
      <c r="V85" s="2"/>
      <c r="W85" s="41"/>
      <c r="Y85" s="11"/>
      <c r="Z85" s="2"/>
      <c r="AA85" s="41"/>
    </row>
    <row r="86" spans="1:30" ht="15" thickBot="1">
      <c r="A86" s="2" t="s">
        <v>14</v>
      </c>
      <c r="B86" s="11"/>
      <c r="C86" s="2"/>
      <c r="D86" s="57">
        <f>SUM(D81:D84)</f>
        <v>1166415.009859885</v>
      </c>
      <c r="F86" s="11"/>
      <c r="G86" s="2"/>
      <c r="H86" s="57">
        <f>SUM(H81:H84)</f>
        <v>1218024.9758840578</v>
      </c>
      <c r="J86" s="26">
        <f>H86-D86</f>
        <v>51609.966024172725</v>
      </c>
      <c r="K86" s="27">
        <f>J86/D86</f>
        <v>0.04424665799728721</v>
      </c>
      <c r="L86" s="27"/>
      <c r="M86" s="27"/>
      <c r="T86" s="2" t="s">
        <v>14</v>
      </c>
      <c r="U86" s="11"/>
      <c r="V86" s="2"/>
      <c r="W86" s="57">
        <f>SUM(W81:W84)</f>
        <v>2087301.3598615208</v>
      </c>
      <c r="Y86" s="11"/>
      <c r="Z86" s="2"/>
      <c r="AA86" s="57">
        <f>SUM(AA81:AA84)</f>
        <v>2176204.1763556586</v>
      </c>
      <c r="AC86" s="26">
        <f>AA86-W86</f>
        <v>88902.81649413775</v>
      </c>
      <c r="AD86" s="27">
        <f>AC86/W86</f>
        <v>0.04259222851272223</v>
      </c>
    </row>
    <row r="87" spans="1:23" ht="15" thickTop="1">
      <c r="A87" s="2"/>
      <c r="B87" s="2"/>
      <c r="C87" s="2"/>
      <c r="D87" s="41"/>
      <c r="T87" s="2"/>
      <c r="U87" s="2"/>
      <c r="V87" s="2"/>
      <c r="W87" s="41"/>
    </row>
    <row r="88" spans="1:30" ht="14.25">
      <c r="A88" s="2" t="s">
        <v>15</v>
      </c>
      <c r="B88" s="11"/>
      <c r="C88" s="11"/>
      <c r="D88" s="31">
        <f>D86/B70</f>
        <v>81.32294567802309</v>
      </c>
      <c r="H88" s="31">
        <f>H86/F70</f>
        <v>84.92121424277053</v>
      </c>
      <c r="J88" s="32">
        <f>H88-D88</f>
        <v>3.5982685647474426</v>
      </c>
      <c r="K88" s="27">
        <f>J88/D88</f>
        <v>0.044246657997287074</v>
      </c>
      <c r="L88" s="27"/>
      <c r="M88" s="27"/>
      <c r="T88" s="2" t="s">
        <v>15</v>
      </c>
      <c r="U88" s="11"/>
      <c r="V88" s="11"/>
      <c r="W88" s="31">
        <f>W86/U70</f>
        <v>131.194302945413</v>
      </c>
      <c r="AA88" s="31">
        <f>AA86/Y70</f>
        <v>136.78216067603134</v>
      </c>
      <c r="AC88" s="32">
        <f>AA88-W88</f>
        <v>5.587857730618339</v>
      </c>
      <c r="AD88" s="27">
        <f>AC88/W88</f>
        <v>0.042592228512722236</v>
      </c>
    </row>
    <row r="89" spans="1:13" ht="14.25">
      <c r="A89" s="2"/>
      <c r="B89" s="11"/>
      <c r="C89" s="11"/>
      <c r="D89" s="31"/>
      <c r="E89" s="45"/>
      <c r="F89" s="45"/>
      <c r="G89" s="45"/>
      <c r="H89" s="31"/>
      <c r="J89" s="46"/>
      <c r="K89" s="27"/>
      <c r="L89" s="27"/>
      <c r="M89" s="27"/>
    </row>
    <row r="90" spans="1:13" ht="14.25">
      <c r="A90" s="2"/>
      <c r="B90" s="11"/>
      <c r="C90" s="11"/>
      <c r="D90" s="31"/>
      <c r="E90" s="45"/>
      <c r="F90" s="45"/>
      <c r="G90" s="45"/>
      <c r="H90" s="31"/>
      <c r="J90" s="46"/>
      <c r="K90" s="27"/>
      <c r="L90" s="27"/>
      <c r="M90" s="27"/>
    </row>
    <row r="91" spans="1:13" ht="14.25">
      <c r="A91" s="2"/>
      <c r="B91" s="11"/>
      <c r="C91" s="11"/>
      <c r="D91" s="31"/>
      <c r="E91" s="45"/>
      <c r="F91" s="45"/>
      <c r="G91" s="45"/>
      <c r="H91" s="31"/>
      <c r="J91" s="46"/>
      <c r="K91" s="27"/>
      <c r="L91" s="27"/>
      <c r="M91" s="27"/>
    </row>
    <row r="92" spans="1:13" ht="14.25">
      <c r="A92" s="2"/>
      <c r="B92" s="11"/>
      <c r="C92" s="11"/>
      <c r="D92" s="31"/>
      <c r="E92" s="45"/>
      <c r="F92" s="45"/>
      <c r="G92" s="45"/>
      <c r="H92" s="31"/>
      <c r="J92" s="46"/>
      <c r="K92" s="27"/>
      <c r="L92" s="27"/>
      <c r="M92" s="27"/>
    </row>
    <row r="93" spans="1:13" ht="14.25">
      <c r="A93" s="2"/>
      <c r="B93" s="11"/>
      <c r="C93" s="11"/>
      <c r="D93" s="31"/>
      <c r="E93" s="45"/>
      <c r="F93" s="45"/>
      <c r="G93" s="45"/>
      <c r="H93" s="31"/>
      <c r="J93" s="46"/>
      <c r="K93" s="27"/>
      <c r="L93" s="27"/>
      <c r="M93" s="27"/>
    </row>
    <row r="94" spans="1:13" ht="14.25">
      <c r="A94" s="2"/>
      <c r="B94" s="11"/>
      <c r="C94" s="11"/>
      <c r="D94" s="31"/>
      <c r="E94" s="45"/>
      <c r="F94" s="45"/>
      <c r="G94" s="45"/>
      <c r="H94" s="31"/>
      <c r="J94" s="46"/>
      <c r="K94" s="27"/>
      <c r="L94" s="27"/>
      <c r="M94" s="27"/>
    </row>
    <row r="95" spans="1:13" ht="14.25">
      <c r="A95" s="2"/>
      <c r="B95" s="11"/>
      <c r="C95" s="11"/>
      <c r="D95" s="31"/>
      <c r="E95" s="45"/>
      <c r="F95" s="45"/>
      <c r="G95" s="45"/>
      <c r="H95" s="31"/>
      <c r="J95" s="46"/>
      <c r="K95" s="27"/>
      <c r="L95" s="27"/>
      <c r="M95" s="27"/>
    </row>
    <row r="96" spans="1:13" ht="14.25">
      <c r="A96" s="2"/>
      <c r="B96" s="11"/>
      <c r="C96" s="11"/>
      <c r="D96" s="30"/>
      <c r="H96" s="30"/>
      <c r="K96" s="27"/>
      <c r="L96" s="27"/>
      <c r="M96" s="27"/>
    </row>
    <row r="97" spans="1:13" ht="15">
      <c r="A97" s="122" t="str">
        <f>A2</f>
        <v>Cumberland Valley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02"/>
      <c r="M97" s="102" t="s">
        <v>77</v>
      </c>
    </row>
    <row r="98" spans="1:13" ht="14.25">
      <c r="A98" s="123" t="s">
        <v>18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02"/>
      <c r="M98" s="102" t="s">
        <v>78</v>
      </c>
    </row>
    <row r="99" spans="1:13" ht="14.25">
      <c r="A99" s="123" t="str">
        <f>A4</f>
        <v>for the 12 months ended September 30, 2006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M99" t="s">
        <v>80</v>
      </c>
    </row>
    <row r="100" spans="1:4" ht="14.25">
      <c r="A100" s="1"/>
      <c r="B100" s="1"/>
      <c r="C100" s="1"/>
      <c r="D100" s="1"/>
    </row>
    <row r="101" spans="1:13" ht="14.25">
      <c r="A101" s="123" t="s">
        <v>31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02"/>
      <c r="M101" s="102"/>
    </row>
    <row r="102" spans="1:13" ht="14.2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02"/>
      <c r="M102" s="102"/>
    </row>
    <row r="103" spans="1:13" ht="14.25">
      <c r="A103" s="123" t="s">
        <v>53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02"/>
      <c r="M103" s="102"/>
    </row>
    <row r="104" spans="1:4" ht="14.25">
      <c r="A104" s="1"/>
      <c r="B104" s="1"/>
      <c r="C104" s="1"/>
      <c r="D104" s="1"/>
    </row>
    <row r="105" spans="2:13" ht="14.25">
      <c r="B105" s="126" t="s">
        <v>0</v>
      </c>
      <c r="C105" s="127"/>
      <c r="D105" s="128"/>
      <c r="F105" s="126" t="s">
        <v>1</v>
      </c>
      <c r="G105" s="127"/>
      <c r="H105" s="128"/>
      <c r="J105" s="17" t="s">
        <v>2</v>
      </c>
      <c r="K105" s="18" t="s">
        <v>3</v>
      </c>
      <c r="L105" s="89"/>
      <c r="M105" s="89"/>
    </row>
    <row r="106" spans="1:8" ht="14.25">
      <c r="A106" s="2"/>
      <c r="B106" s="3"/>
      <c r="C106" s="4"/>
      <c r="D106" s="5"/>
      <c r="F106" s="3"/>
      <c r="G106" s="4"/>
      <c r="H106" s="5"/>
    </row>
    <row r="107" spans="1:8" ht="14.25">
      <c r="A107" s="2"/>
      <c r="B107" s="6" t="s">
        <v>4</v>
      </c>
      <c r="C107" s="7" t="s">
        <v>5</v>
      </c>
      <c r="D107" s="7" t="s">
        <v>6</v>
      </c>
      <c r="F107" s="6" t="s">
        <v>4</v>
      </c>
      <c r="G107" s="7"/>
      <c r="H107" s="7" t="s">
        <v>6</v>
      </c>
    </row>
    <row r="108" spans="1:8" ht="14.25">
      <c r="A108" s="8"/>
      <c r="B108" s="9" t="s">
        <v>7</v>
      </c>
      <c r="C108" s="10" t="s">
        <v>8</v>
      </c>
      <c r="D108" s="7" t="s">
        <v>9</v>
      </c>
      <c r="F108" s="9" t="s">
        <v>7</v>
      </c>
      <c r="G108" s="10" t="s">
        <v>8</v>
      </c>
      <c r="H108" s="7" t="s">
        <v>9</v>
      </c>
    </row>
    <row r="110" spans="1:8" ht="14.25">
      <c r="A110" s="2"/>
      <c r="B110" s="11"/>
      <c r="C110" s="2"/>
      <c r="D110" s="41"/>
      <c r="F110" s="11"/>
      <c r="G110" s="2"/>
      <c r="H110" s="2"/>
    </row>
    <row r="111" spans="1:17" ht="14.25">
      <c r="A111" s="2" t="s">
        <v>17</v>
      </c>
      <c r="B111" s="73">
        <v>1567</v>
      </c>
      <c r="C111" s="74">
        <v>5</v>
      </c>
      <c r="D111" s="58">
        <f>C111*B111</f>
        <v>7835</v>
      </c>
      <c r="F111" s="11">
        <f>B111</f>
        <v>1567</v>
      </c>
      <c r="G111" s="12">
        <f>ROUND(C111*P$3,2)</f>
        <v>5</v>
      </c>
      <c r="H111" s="58">
        <f>G111*F111</f>
        <v>7835</v>
      </c>
      <c r="J111" s="26">
        <f>+H111-D111</f>
        <v>0</v>
      </c>
      <c r="K111" s="27">
        <f aca="true" t="shared" si="10" ref="K111:K117">J111/D111</f>
        <v>0</v>
      </c>
      <c r="L111" s="27">
        <f>+D111/D$122</f>
        <v>0.010042546358390119</v>
      </c>
      <c r="M111" s="27">
        <f>+H111/H$122</f>
        <v>0.009584408944480776</v>
      </c>
      <c r="Q111" s="26">
        <f>+J111</f>
        <v>0</v>
      </c>
    </row>
    <row r="112" spans="1:13" ht="14.25">
      <c r="A112" s="2"/>
      <c r="B112" s="11"/>
      <c r="C112" s="12"/>
      <c r="D112" s="41"/>
      <c r="F112" s="11"/>
      <c r="G112" s="12"/>
      <c r="H112" s="41"/>
      <c r="J112" s="26">
        <f aca="true" t="shared" si="11" ref="J112:J117">+H112-D112</f>
        <v>0</v>
      </c>
      <c r="K112" s="27" t="e">
        <f t="shared" si="10"/>
        <v>#DIV/0!</v>
      </c>
      <c r="L112" s="27"/>
      <c r="M112" s="27"/>
    </row>
    <row r="113" spans="1:15" ht="14.25">
      <c r="A113" s="2" t="s">
        <v>19</v>
      </c>
      <c r="B113" s="77">
        <v>37570.7989</v>
      </c>
      <c r="C113" s="78">
        <v>3.68</v>
      </c>
      <c r="D113" s="58">
        <f>C113*B113</f>
        <v>138260.53995200002</v>
      </c>
      <c r="F113" s="11">
        <f>B113</f>
        <v>37570.7989</v>
      </c>
      <c r="G113" s="34">
        <f>ROUND(+C113*P$2,2)</f>
        <v>3.68</v>
      </c>
      <c r="H113" s="41">
        <f>F113*G113</f>
        <v>138260.53995200002</v>
      </c>
      <c r="J113" s="26">
        <f t="shared" si="11"/>
        <v>0</v>
      </c>
      <c r="K113" s="27">
        <f t="shared" si="10"/>
        <v>0</v>
      </c>
      <c r="L113" s="27">
        <f>+D113/D$122</f>
        <v>0.17721606662463424</v>
      </c>
      <c r="M113" s="27">
        <f>+H113/H$122</f>
        <v>0.16913153232733766</v>
      </c>
      <c r="O113" s="26">
        <f>+J113</f>
        <v>0</v>
      </c>
    </row>
    <row r="114" spans="1:13" ht="14.25">
      <c r="A114" s="2"/>
      <c r="B114" s="11"/>
      <c r="C114" s="12"/>
      <c r="D114" s="41"/>
      <c r="F114" s="11"/>
      <c r="G114" s="12"/>
      <c r="H114" s="41"/>
      <c r="J114" s="26">
        <f t="shared" si="11"/>
        <v>0</v>
      </c>
      <c r="K114" s="27" t="e">
        <f t="shared" si="10"/>
        <v>#DIV/0!</v>
      </c>
      <c r="L114" s="27"/>
      <c r="M114" s="27"/>
    </row>
    <row r="115" spans="1:13" ht="14.25">
      <c r="A115" s="2" t="s">
        <v>10</v>
      </c>
      <c r="B115" s="11"/>
      <c r="C115" s="49"/>
      <c r="D115" s="41"/>
      <c r="F115" s="11"/>
      <c r="G115" s="49"/>
      <c r="H115" s="41"/>
      <c r="J115" s="26">
        <f t="shared" si="11"/>
        <v>0</v>
      </c>
      <c r="K115" s="27" t="e">
        <f t="shared" si="10"/>
        <v>#DIV/0!</v>
      </c>
      <c r="L115" s="27"/>
      <c r="M115" s="27"/>
    </row>
    <row r="116" spans="1:16" ht="14.25">
      <c r="A116" s="2" t="s">
        <v>51</v>
      </c>
      <c r="B116" s="75">
        <v>796335</v>
      </c>
      <c r="C116" s="79">
        <v>0.0728</v>
      </c>
      <c r="D116" s="41">
        <f>C116*B116</f>
        <v>57973.188</v>
      </c>
      <c r="F116" s="11">
        <f>B116</f>
        <v>796335</v>
      </c>
      <c r="G116" s="23">
        <f>+C116+O$271</f>
        <v>0.07678189528960015</v>
      </c>
      <c r="H116" s="41">
        <f>G116*F116</f>
        <v>61144.110585443734</v>
      </c>
      <c r="J116" s="26">
        <f t="shared" si="11"/>
        <v>3170.922585443732</v>
      </c>
      <c r="K116" s="27">
        <f t="shared" si="10"/>
        <v>0.05469636386813386</v>
      </c>
      <c r="L116" s="27">
        <f>+D116/D$122</f>
        <v>0.07430739349504349</v>
      </c>
      <c r="M116" s="27">
        <f>+H116/H$122</f>
        <v>0.07479644676419255</v>
      </c>
      <c r="P116" s="26">
        <f>+J116</f>
        <v>3170.922585443732</v>
      </c>
    </row>
    <row r="117" spans="1:16" ht="14.25">
      <c r="A117" s="2" t="s">
        <v>52</v>
      </c>
      <c r="B117" s="75">
        <v>8569268</v>
      </c>
      <c r="C117" s="80">
        <v>0.06723</v>
      </c>
      <c r="D117" s="41">
        <f>C117*B117</f>
        <v>576111.88764</v>
      </c>
      <c r="F117" s="11">
        <f>B117</f>
        <v>8569268</v>
      </c>
      <c r="G117" s="23">
        <f>+C117+O$271</f>
        <v>0.07121189528960015</v>
      </c>
      <c r="H117" s="41">
        <f>G117*F117</f>
        <v>610233.8155245213</v>
      </c>
      <c r="J117" s="26">
        <f t="shared" si="11"/>
        <v>34121.92788452131</v>
      </c>
      <c r="K117" s="27">
        <f t="shared" si="10"/>
        <v>0.059227953139969536</v>
      </c>
      <c r="L117" s="27">
        <f>+D117/D$122</f>
        <v>0.7384339935219322</v>
      </c>
      <c r="M117" s="27">
        <f>+H117/H$122</f>
        <v>0.7464876119639889</v>
      </c>
      <c r="P117" s="26">
        <f>+J117</f>
        <v>34121.92788452131</v>
      </c>
    </row>
    <row r="118" spans="1:16" ht="14.25">
      <c r="A118" s="2"/>
      <c r="B118" s="11"/>
      <c r="C118" s="49"/>
      <c r="D118" s="41"/>
      <c r="F118" s="11"/>
      <c r="G118" s="23"/>
      <c r="H118" s="41"/>
      <c r="J118" s="26"/>
      <c r="K118" s="27"/>
      <c r="L118" s="27"/>
      <c r="M118" s="27"/>
      <c r="P118" s="26"/>
    </row>
    <row r="119" spans="1:8" ht="14.25">
      <c r="A119" s="2"/>
      <c r="B119" s="11"/>
      <c r="C119" s="49"/>
      <c r="D119" s="41"/>
      <c r="F119" s="11"/>
      <c r="G119" s="49"/>
      <c r="H119" s="41"/>
    </row>
    <row r="120" spans="1:13" ht="14.25">
      <c r="A120" s="2"/>
      <c r="B120" s="11"/>
      <c r="C120" s="2"/>
      <c r="D120" s="55"/>
      <c r="F120" s="11"/>
      <c r="G120" s="2"/>
      <c r="H120" s="55"/>
      <c r="L120" s="70"/>
      <c r="M120" s="70"/>
    </row>
    <row r="121" spans="4:8" ht="12.75">
      <c r="D121" s="50"/>
      <c r="H121" s="50"/>
    </row>
    <row r="122" spans="1:13" ht="14.25">
      <c r="A122" s="2" t="s">
        <v>11</v>
      </c>
      <c r="B122" s="11"/>
      <c r="C122" s="2"/>
      <c r="D122" s="41">
        <f>SUM(D110:D120)</f>
        <v>780180.615592</v>
      </c>
      <c r="F122" s="11"/>
      <c r="G122" s="2"/>
      <c r="H122" s="41">
        <f>SUM(H110:H120)</f>
        <v>817473.4660619651</v>
      </c>
      <c r="J122" s="26">
        <f>+H122-D122</f>
        <v>37292.85046996514</v>
      </c>
      <c r="K122" s="27">
        <f>J122/D122</f>
        <v>0.04780027819797519</v>
      </c>
      <c r="L122" s="27">
        <f>SUM(L111:L117)</f>
        <v>1</v>
      </c>
      <c r="M122" s="27">
        <f>SUM(M111:M117)</f>
        <v>1</v>
      </c>
    </row>
    <row r="123" spans="1:8" ht="14.25">
      <c r="A123" s="2"/>
      <c r="B123" s="11"/>
      <c r="C123" s="14"/>
      <c r="D123" s="41"/>
      <c r="F123" s="11"/>
      <c r="G123" s="14"/>
      <c r="H123" s="41"/>
    </row>
    <row r="124" spans="1:13" ht="14.25">
      <c r="A124" s="2" t="s">
        <v>12</v>
      </c>
      <c r="B124" s="11"/>
      <c r="C124" s="14"/>
      <c r="D124" s="41">
        <v>76565.99</v>
      </c>
      <c r="F124" s="11"/>
      <c r="G124" s="14"/>
      <c r="H124" s="41">
        <f>D124</f>
        <v>76565.99</v>
      </c>
      <c r="J124" s="26">
        <f>+H124-D124</f>
        <v>0</v>
      </c>
      <c r="K124" s="27">
        <f>J124/D124</f>
        <v>0</v>
      </c>
      <c r="L124" s="27"/>
      <c r="M124" s="27"/>
    </row>
    <row r="125" spans="1:13" ht="14.25">
      <c r="A125" s="2" t="s">
        <v>13</v>
      </c>
      <c r="B125" s="11"/>
      <c r="C125" s="14"/>
      <c r="D125" s="56">
        <v>64139.744409635736</v>
      </c>
      <c r="F125" s="11"/>
      <c r="G125" s="14"/>
      <c r="H125" s="55">
        <f>D125</f>
        <v>64139.744409635736</v>
      </c>
      <c r="J125" s="26">
        <f>+H125-D125</f>
        <v>0</v>
      </c>
      <c r="K125" s="27">
        <f>J125/D125</f>
        <v>0</v>
      </c>
      <c r="L125" s="27"/>
      <c r="M125" s="27"/>
    </row>
    <row r="126" spans="1:8" ht="14.25">
      <c r="A126" s="2"/>
      <c r="B126" s="11"/>
      <c r="C126" s="2"/>
      <c r="D126" s="41"/>
      <c r="F126" s="11"/>
      <c r="G126" s="2"/>
      <c r="H126" s="41"/>
    </row>
    <row r="127" spans="1:13" ht="15" thickBot="1">
      <c r="A127" s="2" t="s">
        <v>14</v>
      </c>
      <c r="B127" s="11"/>
      <c r="C127" s="2"/>
      <c r="D127" s="57">
        <f>SUM(D122:D125)</f>
        <v>920886.3500016357</v>
      </c>
      <c r="F127" s="11"/>
      <c r="G127" s="2"/>
      <c r="H127" s="57">
        <f>SUM(H122:H125)</f>
        <v>958179.2004716009</v>
      </c>
      <c r="J127" s="26">
        <f>H127-D127</f>
        <v>37292.85046996514</v>
      </c>
      <c r="K127" s="27">
        <f>J127/D127</f>
        <v>0.04049669155145898</v>
      </c>
      <c r="L127" s="27"/>
      <c r="M127" s="27"/>
    </row>
    <row r="128" spans="1:4" ht="15" thickTop="1">
      <c r="A128" s="2"/>
      <c r="B128" s="2"/>
      <c r="C128" s="2"/>
      <c r="D128" s="41"/>
    </row>
    <row r="129" spans="1:13" ht="14.25">
      <c r="A129" s="2" t="s">
        <v>15</v>
      </c>
      <c r="B129" s="11"/>
      <c r="C129" s="11"/>
      <c r="D129" s="31">
        <f>D127/B111</f>
        <v>587.674760690259</v>
      </c>
      <c r="H129" s="31">
        <f>H127/F111</f>
        <v>611.4736442065098</v>
      </c>
      <c r="J129" s="32">
        <f>H129-D129</f>
        <v>23.79888351625084</v>
      </c>
      <c r="K129" s="27">
        <f>J129/D129</f>
        <v>0.0404966915514589</v>
      </c>
      <c r="L129" s="27"/>
      <c r="M129" s="27"/>
    </row>
    <row r="130" spans="1:13" ht="14.25">
      <c r="A130" s="2"/>
      <c r="B130" s="11"/>
      <c r="C130" s="11"/>
      <c r="D130" s="31"/>
      <c r="H130" s="31"/>
      <c r="J130" s="32"/>
      <c r="K130" s="27"/>
      <c r="L130" s="27"/>
      <c r="M130" s="27"/>
    </row>
    <row r="131" spans="1:13" ht="15">
      <c r="A131" s="122" t="str">
        <f>A2</f>
        <v>Cumberland Valley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03"/>
      <c r="M131" s="103"/>
    </row>
    <row r="132" spans="1:13" ht="14.25">
      <c r="A132" s="123" t="str">
        <f>A3</f>
        <v>Billing Analysis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02"/>
      <c r="M132" s="102"/>
    </row>
    <row r="133" spans="1:13" ht="14.25">
      <c r="A133" s="123" t="str">
        <f>A4</f>
        <v>for the 12 months ended September 30, 2006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02"/>
      <c r="M133" s="102"/>
    </row>
    <row r="134" spans="1:4" ht="14.25">
      <c r="A134" s="1"/>
      <c r="B134" s="1"/>
      <c r="C134" s="1"/>
      <c r="D134" s="1"/>
    </row>
    <row r="135" spans="1:13" ht="14.25">
      <c r="A135" s="123" t="s">
        <v>54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02"/>
      <c r="M135" s="102"/>
    </row>
    <row r="136" spans="1:13" ht="14.2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02"/>
      <c r="M136" s="102"/>
    </row>
    <row r="137" spans="1:13" ht="14.25">
      <c r="A137" s="123" t="s">
        <v>55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02"/>
      <c r="M137" s="102"/>
    </row>
    <row r="139" spans="2:13" ht="14.25">
      <c r="B139" s="126" t="s">
        <v>0</v>
      </c>
      <c r="C139" s="127"/>
      <c r="D139" s="128"/>
      <c r="F139" s="126" t="s">
        <v>1</v>
      </c>
      <c r="G139" s="127"/>
      <c r="H139" s="128"/>
      <c r="J139" s="17" t="s">
        <v>2</v>
      </c>
      <c r="K139" s="18" t="s">
        <v>3</v>
      </c>
      <c r="L139" s="89"/>
      <c r="M139" s="89"/>
    </row>
    <row r="140" spans="1:8" ht="14.25">
      <c r="A140" s="2"/>
      <c r="B140" s="3"/>
      <c r="C140" s="4"/>
      <c r="D140" s="5"/>
      <c r="F140" s="3"/>
      <c r="G140" s="4"/>
      <c r="H140" s="5"/>
    </row>
    <row r="141" spans="1:8" ht="14.25">
      <c r="A141" s="2"/>
      <c r="B141" s="6" t="s">
        <v>4</v>
      </c>
      <c r="C141" s="7" t="s">
        <v>5</v>
      </c>
      <c r="D141" s="7" t="s">
        <v>6</v>
      </c>
      <c r="F141" s="6" t="s">
        <v>4</v>
      </c>
      <c r="G141" s="7"/>
      <c r="H141" s="7" t="s">
        <v>6</v>
      </c>
    </row>
    <row r="142" spans="1:8" ht="14.25">
      <c r="A142" s="8"/>
      <c r="B142" s="9" t="s">
        <v>7</v>
      </c>
      <c r="C142" s="10" t="s">
        <v>8</v>
      </c>
      <c r="D142" s="7" t="s">
        <v>9</v>
      </c>
      <c r="F142" s="9" t="s">
        <v>7</v>
      </c>
      <c r="G142" s="10" t="s">
        <v>8</v>
      </c>
      <c r="H142" s="7" t="s">
        <v>9</v>
      </c>
    </row>
    <row r="144" spans="1:8" ht="14.25">
      <c r="A144" s="2"/>
      <c r="B144" s="11"/>
      <c r="C144" s="2"/>
      <c r="D144" s="2"/>
      <c r="F144" s="11"/>
      <c r="G144" s="2"/>
      <c r="H144" s="2"/>
    </row>
    <row r="145" spans="1:17" ht="14.25">
      <c r="A145" s="2" t="s">
        <v>17</v>
      </c>
      <c r="B145" s="73">
        <v>398</v>
      </c>
      <c r="C145" s="74">
        <v>0</v>
      </c>
      <c r="D145" s="13">
        <f>B145*C145</f>
        <v>0</v>
      </c>
      <c r="F145" s="11">
        <f>B145</f>
        <v>398</v>
      </c>
      <c r="G145" s="12">
        <f>C145</f>
        <v>0</v>
      </c>
      <c r="H145" s="13">
        <f>G145*F145</f>
        <v>0</v>
      </c>
      <c r="J145" s="26">
        <f>+H145-D145</f>
        <v>0</v>
      </c>
      <c r="K145" s="27" t="e">
        <f aca="true" t="shared" si="12" ref="K145:K152">J145/D145</f>
        <v>#DIV/0!</v>
      </c>
      <c r="L145" s="27">
        <f>+D145/D$149</f>
        <v>0</v>
      </c>
      <c r="M145" s="27">
        <f>+H145/H$149</f>
        <v>0</v>
      </c>
      <c r="Q145" s="26">
        <f>+J145</f>
        <v>0</v>
      </c>
    </row>
    <row r="146" spans="1:18" s="59" customFormat="1" ht="15">
      <c r="A146" s="29"/>
      <c r="B146" s="11"/>
      <c r="C146" s="12"/>
      <c r="D146" s="12"/>
      <c r="E146"/>
      <c r="F146" s="11"/>
      <c r="G146" s="12"/>
      <c r="H146" s="2"/>
      <c r="I146"/>
      <c r="J146" s="26">
        <f aca="true" t="shared" si="13" ref="J146:J152">+H146-D146</f>
        <v>0</v>
      </c>
      <c r="K146" s="27" t="e">
        <f t="shared" si="12"/>
        <v>#DIV/0!</v>
      </c>
      <c r="L146" s="27"/>
      <c r="M146" s="27"/>
      <c r="N146"/>
      <c r="O146"/>
      <c r="P146"/>
      <c r="Q146"/>
      <c r="R146"/>
    </row>
    <row r="147" spans="1:18" s="59" customFormat="1" ht="14.25">
      <c r="A147" s="2" t="s">
        <v>10</v>
      </c>
      <c r="B147" s="75">
        <v>12810104</v>
      </c>
      <c r="C147" s="76">
        <v>0.05883</v>
      </c>
      <c r="D147" s="39">
        <f>C147*B147</f>
        <v>753618.41832</v>
      </c>
      <c r="E147"/>
      <c r="F147" s="11">
        <f>B147</f>
        <v>12810104</v>
      </c>
      <c r="G147" s="23">
        <f>+C147+O$271</f>
        <v>0.06281189528960016</v>
      </c>
      <c r="H147" s="22">
        <f>G147*F147</f>
        <v>804626.9110968881</v>
      </c>
      <c r="I147"/>
      <c r="J147" s="26">
        <f t="shared" si="13"/>
        <v>51008.49277688807</v>
      </c>
      <c r="K147" s="27">
        <f t="shared" si="12"/>
        <v>0.06768477459799681</v>
      </c>
      <c r="L147" s="27">
        <f>+D147/D$149</f>
        <v>1</v>
      </c>
      <c r="M147" s="27">
        <f>+H147/H$149</f>
        <v>1</v>
      </c>
      <c r="N147"/>
      <c r="O147"/>
      <c r="P147" s="26">
        <f>+J147</f>
        <v>51008.49277688807</v>
      </c>
      <c r="Q147"/>
      <c r="R147"/>
    </row>
    <row r="148" spans="1:13" ht="14.25">
      <c r="A148" s="2"/>
      <c r="B148" s="11"/>
      <c r="C148" s="14"/>
      <c r="D148" s="11"/>
      <c r="F148" s="11"/>
      <c r="G148" s="14"/>
      <c r="H148" s="11"/>
      <c r="J148" s="26">
        <f t="shared" si="13"/>
        <v>0</v>
      </c>
      <c r="K148" s="27" t="e">
        <f t="shared" si="12"/>
        <v>#DIV/0!</v>
      </c>
      <c r="L148" s="27"/>
      <c r="M148" s="27"/>
    </row>
    <row r="149" spans="1:13" ht="14.25">
      <c r="A149" s="2" t="s">
        <v>11</v>
      </c>
      <c r="B149" s="11"/>
      <c r="C149" s="2"/>
      <c r="D149" s="24">
        <f>SUM(D145:D147)</f>
        <v>753618.41832</v>
      </c>
      <c r="F149" s="11"/>
      <c r="G149" s="2"/>
      <c r="H149" s="25">
        <f>H145+H147</f>
        <v>804626.9110968881</v>
      </c>
      <c r="J149" s="26">
        <f t="shared" si="13"/>
        <v>51008.49277688807</v>
      </c>
      <c r="K149" s="27">
        <f t="shared" si="12"/>
        <v>0.06768477459799681</v>
      </c>
      <c r="L149" s="114">
        <f>L147+L145</f>
        <v>1</v>
      </c>
      <c r="M149" s="114">
        <f>M147+M145</f>
        <v>1</v>
      </c>
    </row>
    <row r="150" spans="1:13" ht="14.25">
      <c r="A150" s="2"/>
      <c r="B150" s="11"/>
      <c r="C150" s="14"/>
      <c r="D150" s="2"/>
      <c r="F150" s="11"/>
      <c r="G150" s="14"/>
      <c r="H150" s="2"/>
      <c r="J150" s="26">
        <f t="shared" si="13"/>
        <v>0</v>
      </c>
      <c r="K150" s="27" t="e">
        <f t="shared" si="12"/>
        <v>#DIV/0!</v>
      </c>
      <c r="L150" s="27"/>
      <c r="M150" s="27"/>
    </row>
    <row r="151" spans="1:13" ht="14.25">
      <c r="A151" s="2" t="s">
        <v>12</v>
      </c>
      <c r="B151" s="11"/>
      <c r="C151" s="14"/>
      <c r="D151" s="11">
        <v>104113.63</v>
      </c>
      <c r="F151" s="11"/>
      <c r="G151" s="14"/>
      <c r="H151" s="11">
        <f>D151</f>
        <v>104113.63</v>
      </c>
      <c r="J151" s="26">
        <f t="shared" si="13"/>
        <v>0</v>
      </c>
      <c r="K151" s="27">
        <f t="shared" si="12"/>
        <v>0</v>
      </c>
      <c r="L151" s="27"/>
      <c r="M151" s="27"/>
    </row>
    <row r="152" spans="1:13" ht="14.25">
      <c r="A152" s="2" t="s">
        <v>13</v>
      </c>
      <c r="B152" s="11"/>
      <c r="C152" s="14"/>
      <c r="D152" s="44">
        <v>61956.028857190686</v>
      </c>
      <c r="F152" s="11"/>
      <c r="G152" s="14"/>
      <c r="H152" s="15">
        <f>D152</f>
        <v>61956.028857190686</v>
      </c>
      <c r="J152" s="26">
        <f t="shared" si="13"/>
        <v>0</v>
      </c>
      <c r="K152" s="27">
        <f t="shared" si="12"/>
        <v>0</v>
      </c>
      <c r="L152" s="27"/>
      <c r="M152" s="27"/>
    </row>
    <row r="153" spans="1:8" ht="14.25">
      <c r="A153" s="2"/>
      <c r="B153" s="11"/>
      <c r="C153" s="2"/>
      <c r="D153" s="2"/>
      <c r="F153" s="11"/>
      <c r="G153" s="2"/>
      <c r="H153" s="2"/>
    </row>
    <row r="154" spans="1:13" ht="15" thickBot="1">
      <c r="A154" s="2" t="s">
        <v>14</v>
      </c>
      <c r="B154" s="11"/>
      <c r="C154" s="2"/>
      <c r="D154" s="16">
        <f>SUM(D149:D152)</f>
        <v>919688.0771771907</v>
      </c>
      <c r="F154" s="11"/>
      <c r="G154" s="2"/>
      <c r="H154" s="16">
        <f>SUM(H149:H152)</f>
        <v>970696.5699540789</v>
      </c>
      <c r="J154" s="26">
        <f>H154-D154</f>
        <v>51008.49277688819</v>
      </c>
      <c r="K154" s="27">
        <f>J154/D154</f>
        <v>0.055462818364949505</v>
      </c>
      <c r="L154" s="27"/>
      <c r="M154" s="27"/>
    </row>
    <row r="155" spans="1:4" ht="15" thickTop="1">
      <c r="A155" s="2"/>
      <c r="B155" s="2"/>
      <c r="C155" s="2"/>
      <c r="D155" s="2"/>
    </row>
    <row r="156" spans="1:13" ht="14.25">
      <c r="A156" s="2" t="s">
        <v>15</v>
      </c>
      <c r="D156" s="28">
        <f>D154/B145</f>
        <v>2310.774063259273</v>
      </c>
      <c r="H156" s="28">
        <f>H154/F145</f>
        <v>2438.9361054122587</v>
      </c>
      <c r="J156" s="28">
        <f>H156-D156</f>
        <v>128.16204215298558</v>
      </c>
      <c r="K156" s="27">
        <f>J156/D156</f>
        <v>0.05546281836494958</v>
      </c>
      <c r="L156" s="27"/>
      <c r="M156" s="27"/>
    </row>
    <row r="157" spans="1:19" ht="14.25">
      <c r="A157" s="38"/>
      <c r="B157" s="39"/>
      <c r="C157" s="81"/>
      <c r="D157" s="38"/>
      <c r="E157" s="37"/>
      <c r="F157" s="39"/>
      <c r="G157" s="81"/>
      <c r="H157" s="38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14.25">
      <c r="A158" s="38"/>
      <c r="B158" s="39"/>
      <c r="C158" s="81"/>
      <c r="D158" s="39"/>
      <c r="E158" s="37"/>
      <c r="F158" s="39"/>
      <c r="G158" s="81"/>
      <c r="H158" s="39"/>
      <c r="I158" s="37"/>
      <c r="J158" s="82"/>
      <c r="K158" s="83"/>
      <c r="L158" s="83"/>
      <c r="M158" s="83"/>
      <c r="N158" s="37"/>
      <c r="O158" s="37"/>
      <c r="P158" s="37"/>
      <c r="Q158" s="37"/>
      <c r="R158" s="37"/>
      <c r="S158" s="37"/>
    </row>
    <row r="159" spans="1:19" ht="14.25">
      <c r="A159" s="38"/>
      <c r="B159" s="39"/>
      <c r="C159" s="81"/>
      <c r="D159" s="84"/>
      <c r="E159" s="37"/>
      <c r="F159" s="39"/>
      <c r="G159" s="81"/>
      <c r="H159" s="39"/>
      <c r="I159" s="37"/>
      <c r="J159" s="82"/>
      <c r="K159" s="83"/>
      <c r="L159" s="83"/>
      <c r="M159" s="83"/>
      <c r="N159" s="37"/>
      <c r="O159" s="37"/>
      <c r="P159" s="37"/>
      <c r="Q159" s="37"/>
      <c r="R159" s="37"/>
      <c r="S159" s="37"/>
    </row>
    <row r="160" spans="1:19" ht="14.25">
      <c r="A160" s="38"/>
      <c r="B160" s="39"/>
      <c r="C160" s="38"/>
      <c r="D160" s="38"/>
      <c r="E160" s="37"/>
      <c r="F160" s="39"/>
      <c r="G160" s="38"/>
      <c r="H160" s="38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ht="14.25">
      <c r="A161" s="38"/>
      <c r="B161" s="39"/>
      <c r="C161" s="38"/>
      <c r="D161" s="85"/>
      <c r="E161" s="37"/>
      <c r="F161" s="39"/>
      <c r="G161" s="38"/>
      <c r="H161" s="85"/>
      <c r="I161" s="37"/>
      <c r="J161" s="82"/>
      <c r="K161" s="83"/>
      <c r="L161" s="83"/>
      <c r="M161" s="83"/>
      <c r="N161" s="37"/>
      <c r="O161" s="37"/>
      <c r="P161" s="37"/>
      <c r="Q161" s="37"/>
      <c r="R161" s="37"/>
      <c r="S161" s="37"/>
    </row>
    <row r="162" spans="1:19" ht="14.25">
      <c r="A162" s="38"/>
      <c r="B162" s="38"/>
      <c r="C162" s="38"/>
      <c r="D162" s="38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</row>
    <row r="163" spans="1:19" ht="14.25">
      <c r="A163" s="38"/>
      <c r="B163" s="39"/>
      <c r="C163" s="39"/>
      <c r="D163" s="86"/>
      <c r="E163" s="87"/>
      <c r="F163" s="87"/>
      <c r="G163" s="87"/>
      <c r="H163" s="86"/>
      <c r="I163" s="87"/>
      <c r="J163" s="87"/>
      <c r="K163" s="83"/>
      <c r="L163" s="83"/>
      <c r="M163" s="83"/>
      <c r="N163" s="37"/>
      <c r="O163" s="37"/>
      <c r="P163" s="37"/>
      <c r="Q163" s="37"/>
      <c r="R163" s="37"/>
      <c r="S163" s="37"/>
    </row>
    <row r="164" spans="1:13" ht="14.25">
      <c r="A164" s="2"/>
      <c r="B164" s="11"/>
      <c r="C164" s="11"/>
      <c r="D164" s="30"/>
      <c r="H164" s="33"/>
      <c r="K164" s="27"/>
      <c r="L164" s="27"/>
      <c r="M164" s="27"/>
    </row>
    <row r="165" spans="1:13" ht="12.75">
      <c r="A165" s="129" t="str">
        <f>A131</f>
        <v>Cumberland Valley</v>
      </c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68"/>
      <c r="M165" s="68"/>
    </row>
    <row r="166" spans="1:13" ht="14.25">
      <c r="A166" s="129" t="str">
        <f>A132</f>
        <v>Billing Analysis</v>
      </c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02" t="s">
        <v>77</v>
      </c>
      <c r="M166" s="68"/>
    </row>
    <row r="167" spans="1:13" ht="14.25">
      <c r="A167" s="129" t="str">
        <f>A133</f>
        <v>for the 12 months ended September 30, 2006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02" t="s">
        <v>78</v>
      </c>
      <c r="M167" s="68"/>
    </row>
    <row r="168" ht="12.75">
      <c r="L168" t="s">
        <v>81</v>
      </c>
    </row>
    <row r="169" spans="1:13" ht="14.25">
      <c r="A169" s="123" t="s">
        <v>57</v>
      </c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02"/>
      <c r="M169" s="102"/>
    </row>
    <row r="170" spans="1:13" ht="14.2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02"/>
      <c r="M170" s="102"/>
    </row>
    <row r="171" spans="1:13" ht="14.25">
      <c r="A171" s="123" t="s">
        <v>56</v>
      </c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02"/>
      <c r="M171" s="102"/>
    </row>
    <row r="172" spans="1:4" ht="14.25">
      <c r="A172" s="1"/>
      <c r="B172" s="1"/>
      <c r="C172" s="1"/>
      <c r="D172" s="1"/>
    </row>
    <row r="173" spans="2:13" ht="14.25">
      <c r="B173" s="126" t="s">
        <v>0</v>
      </c>
      <c r="C173" s="127"/>
      <c r="D173" s="128"/>
      <c r="F173" s="126" t="s">
        <v>1</v>
      </c>
      <c r="G173" s="127"/>
      <c r="H173" s="128"/>
      <c r="J173" s="17" t="s">
        <v>2</v>
      </c>
      <c r="K173" s="18" t="s">
        <v>3</v>
      </c>
      <c r="L173" s="89"/>
      <c r="M173" s="89"/>
    </row>
    <row r="174" spans="1:8" ht="14.25">
      <c r="A174" s="2"/>
      <c r="B174" s="3"/>
      <c r="C174" s="4"/>
      <c r="D174" s="5"/>
      <c r="F174" s="3"/>
      <c r="G174" s="4"/>
      <c r="H174" s="5"/>
    </row>
    <row r="175" spans="1:8" ht="14.25">
      <c r="A175" s="2"/>
      <c r="B175" s="6" t="s">
        <v>4</v>
      </c>
      <c r="C175" s="7" t="s">
        <v>5</v>
      </c>
      <c r="D175" s="7" t="s">
        <v>6</v>
      </c>
      <c r="F175" s="6" t="s">
        <v>4</v>
      </c>
      <c r="G175" s="7"/>
      <c r="H175" s="7" t="s">
        <v>6</v>
      </c>
    </row>
    <row r="176" spans="1:8" ht="14.25">
      <c r="A176" s="8"/>
      <c r="B176" s="9" t="s">
        <v>7</v>
      </c>
      <c r="C176" s="10" t="s">
        <v>8</v>
      </c>
      <c r="D176" s="7" t="s">
        <v>9</v>
      </c>
      <c r="F176" s="9" t="s">
        <v>7</v>
      </c>
      <c r="G176" s="10" t="s">
        <v>8</v>
      </c>
      <c r="H176" s="7" t="s">
        <v>9</v>
      </c>
    </row>
    <row r="178" spans="1:8" ht="14.25">
      <c r="A178" s="2"/>
      <c r="B178" s="11"/>
      <c r="C178" s="2"/>
      <c r="D178" s="2"/>
      <c r="F178" s="11"/>
      <c r="G178" s="2"/>
      <c r="H178" s="2"/>
    </row>
    <row r="179" spans="1:17" ht="14.25">
      <c r="A179" s="2" t="s">
        <v>17</v>
      </c>
      <c r="B179" s="73">
        <v>24</v>
      </c>
      <c r="C179" s="74">
        <v>0</v>
      </c>
      <c r="D179" s="13">
        <f>B179*C179</f>
        <v>0</v>
      </c>
      <c r="F179" s="11">
        <f>B179</f>
        <v>24</v>
      </c>
      <c r="G179" s="12">
        <f>C179</f>
        <v>0</v>
      </c>
      <c r="H179" s="13">
        <f>G179*F179</f>
        <v>0</v>
      </c>
      <c r="J179" s="26">
        <f aca="true" t="shared" si="14" ref="J179:J184">H179-D179</f>
        <v>0</v>
      </c>
      <c r="K179" s="27" t="e">
        <f aca="true" t="shared" si="15" ref="K179:K184">J179/D179</f>
        <v>#DIV/0!</v>
      </c>
      <c r="L179" s="27">
        <f>+D179/D$189</f>
        <v>0</v>
      </c>
      <c r="M179" s="27">
        <f>+H179/H$189</f>
        <v>0</v>
      </c>
      <c r="Q179" s="26">
        <f>+J179</f>
        <v>0</v>
      </c>
    </row>
    <row r="180" spans="1:13" ht="14.25">
      <c r="A180" s="2"/>
      <c r="B180" s="11"/>
      <c r="C180" s="12"/>
      <c r="D180" s="2"/>
      <c r="F180" s="11"/>
      <c r="G180" s="12"/>
      <c r="H180" s="2"/>
      <c r="J180" s="26">
        <f t="shared" si="14"/>
        <v>0</v>
      </c>
      <c r="K180" s="27" t="e">
        <f t="shared" si="15"/>
        <v>#DIV/0!</v>
      </c>
      <c r="L180" s="27"/>
      <c r="M180" s="27"/>
    </row>
    <row r="181" spans="1:15" ht="14.25">
      <c r="A181" s="2" t="s">
        <v>19</v>
      </c>
      <c r="B181" s="77">
        <v>119000.5622</v>
      </c>
      <c r="C181" s="78">
        <v>5.71</v>
      </c>
      <c r="D181" s="13">
        <f>B181*C181</f>
        <v>679493.210162</v>
      </c>
      <c r="F181" s="11">
        <f>B181</f>
        <v>119000.5622</v>
      </c>
      <c r="G181" s="34">
        <f>ROUND(+C181*P$2,2)</f>
        <v>5.71</v>
      </c>
      <c r="H181" s="12">
        <f>G181*F181</f>
        <v>679493.210162</v>
      </c>
      <c r="J181" s="26">
        <f t="shared" si="14"/>
        <v>0</v>
      </c>
      <c r="K181" s="27">
        <f t="shared" si="15"/>
        <v>0</v>
      </c>
      <c r="L181" s="27">
        <f>+D181/D$189</f>
        <v>0.3128710722466376</v>
      </c>
      <c r="M181" s="27">
        <f>+H181/H$189</f>
        <v>0.289536909444644</v>
      </c>
      <c r="O181" s="26">
        <f>+J181</f>
        <v>0</v>
      </c>
    </row>
    <row r="182" spans="1:13" ht="14.25">
      <c r="A182" s="2"/>
      <c r="B182" s="11"/>
      <c r="C182" s="12"/>
      <c r="D182" s="41"/>
      <c r="F182" s="11"/>
      <c r="G182" s="48"/>
      <c r="H182" s="12"/>
      <c r="J182" s="26">
        <f t="shared" si="14"/>
        <v>0</v>
      </c>
      <c r="K182" s="27" t="e">
        <f t="shared" si="15"/>
        <v>#DIV/0!</v>
      </c>
      <c r="L182" s="27"/>
      <c r="M182" s="27"/>
    </row>
    <row r="183" spans="1:13" ht="14.25">
      <c r="A183" s="2" t="s">
        <v>20</v>
      </c>
      <c r="B183" s="11"/>
      <c r="C183" s="14"/>
      <c r="D183" s="11"/>
      <c r="F183" s="11"/>
      <c r="G183" s="49"/>
      <c r="H183" s="11"/>
      <c r="J183" s="26">
        <f t="shared" si="14"/>
        <v>0</v>
      </c>
      <c r="K183" s="27" t="e">
        <f t="shared" si="15"/>
        <v>#DIV/0!</v>
      </c>
      <c r="L183" s="27"/>
      <c r="M183" s="27"/>
    </row>
    <row r="184" spans="1:16" ht="14.25">
      <c r="A184" s="2" t="s">
        <v>58</v>
      </c>
      <c r="B184" s="75">
        <v>43956000</v>
      </c>
      <c r="C184" s="79">
        <v>0.03395</v>
      </c>
      <c r="D184" s="11">
        <f>B184*C184</f>
        <v>1492306.2</v>
      </c>
      <c r="F184" s="11">
        <f>B184</f>
        <v>43956000</v>
      </c>
      <c r="G184" s="23">
        <f>+C184+O$271</f>
        <v>0.03793189528960016</v>
      </c>
      <c r="H184" s="41">
        <f>F184*G184</f>
        <v>1667334.3893496646</v>
      </c>
      <c r="J184" s="26">
        <f t="shared" si="14"/>
        <v>175028.1893496646</v>
      </c>
      <c r="K184" s="27">
        <f t="shared" si="15"/>
        <v>0.11728704829455551</v>
      </c>
      <c r="L184" s="27">
        <f>+D184/D$189</f>
        <v>0.6871289277533624</v>
      </c>
      <c r="M184" s="27">
        <f>+H184/H$189</f>
        <v>0.7104630905553561</v>
      </c>
      <c r="P184" s="69">
        <f>+J184</f>
        <v>175028.1893496646</v>
      </c>
    </row>
    <row r="185" spans="1:16" ht="14.25">
      <c r="A185" s="2"/>
      <c r="B185" s="11"/>
      <c r="C185" s="14"/>
      <c r="D185" s="11"/>
      <c r="F185" s="11"/>
      <c r="G185" s="49"/>
      <c r="H185" s="41"/>
      <c r="J185" s="26"/>
      <c r="K185" s="27"/>
      <c r="L185" s="27"/>
      <c r="M185" s="27"/>
      <c r="P185" s="69"/>
    </row>
    <row r="186" spans="1:16" ht="14.25">
      <c r="A186" s="2"/>
      <c r="B186" s="11"/>
      <c r="C186" s="14"/>
      <c r="D186" s="11"/>
      <c r="F186" s="11"/>
      <c r="G186" s="49"/>
      <c r="H186" s="41"/>
      <c r="J186" s="26"/>
      <c r="K186" s="27"/>
      <c r="L186" s="27"/>
      <c r="M186" s="27"/>
      <c r="P186" s="69"/>
    </row>
    <row r="187" spans="1:8" ht="14.25">
      <c r="A187" s="2"/>
      <c r="B187" s="11"/>
      <c r="C187" s="14"/>
      <c r="D187" s="11"/>
      <c r="F187" s="11"/>
      <c r="G187" s="49"/>
      <c r="H187" s="11"/>
    </row>
    <row r="188" spans="1:8" ht="14.25">
      <c r="A188" s="2"/>
      <c r="B188" s="11"/>
      <c r="C188" s="2"/>
      <c r="D188" s="2"/>
      <c r="F188" s="11"/>
      <c r="G188" s="2"/>
      <c r="H188" s="2"/>
    </row>
    <row r="189" spans="1:13" ht="14.25">
      <c r="A189" s="2" t="s">
        <v>22</v>
      </c>
      <c r="B189" s="11"/>
      <c r="C189" s="2"/>
      <c r="D189" s="47">
        <f>SUM(D179:D187)</f>
        <v>2171799.410162</v>
      </c>
      <c r="F189" s="11"/>
      <c r="G189" s="2"/>
      <c r="H189" s="47">
        <f>SUM(H179:H187)</f>
        <v>2346827.5995116644</v>
      </c>
      <c r="J189" s="26">
        <f>H189-D189</f>
        <v>175028.18934966438</v>
      </c>
      <c r="K189" s="27">
        <f>J189/D189</f>
        <v>0.08059132373399465</v>
      </c>
      <c r="L189" s="114">
        <f>L184+L181+L179</f>
        <v>1</v>
      </c>
      <c r="M189" s="114">
        <f>M184+M181+M179</f>
        <v>1</v>
      </c>
    </row>
    <row r="190" spans="1:8" ht="15">
      <c r="A190" s="29"/>
      <c r="B190" s="11"/>
      <c r="C190" s="14"/>
      <c r="D190" s="2"/>
      <c r="F190" s="11"/>
      <c r="G190" s="14"/>
      <c r="H190" s="2"/>
    </row>
    <row r="191" spans="1:13" ht="14.25">
      <c r="A191" s="2" t="s">
        <v>12</v>
      </c>
      <c r="B191" s="11"/>
      <c r="C191" s="14"/>
      <c r="D191" s="11">
        <v>363853.42</v>
      </c>
      <c r="F191" s="11"/>
      <c r="G191" s="14"/>
      <c r="H191" s="11">
        <f>D191</f>
        <v>363853.42</v>
      </c>
      <c r="J191" s="26">
        <f>H191-D191</f>
        <v>0</v>
      </c>
      <c r="K191" s="27">
        <f>J191/D191</f>
        <v>0</v>
      </c>
      <c r="L191" s="27"/>
      <c r="M191" s="27"/>
    </row>
    <row r="192" spans="1:13" ht="14.25">
      <c r="A192" s="2" t="s">
        <v>13</v>
      </c>
      <c r="B192" s="11"/>
      <c r="C192" s="14"/>
      <c r="D192" s="44">
        <v>178546.68046461098</v>
      </c>
      <c r="F192" s="11"/>
      <c r="G192" s="14"/>
      <c r="H192" s="15">
        <f>D192</f>
        <v>178546.68046461098</v>
      </c>
      <c r="J192" s="26">
        <f>H192-D192</f>
        <v>0</v>
      </c>
      <c r="K192" s="27">
        <f>J192/D192</f>
        <v>0</v>
      </c>
      <c r="L192" s="27"/>
      <c r="M192" s="27"/>
    </row>
    <row r="193" spans="1:8" ht="14.25">
      <c r="A193" s="2"/>
      <c r="B193" s="11"/>
      <c r="C193" s="2"/>
      <c r="D193" s="2"/>
      <c r="F193" s="11"/>
      <c r="G193" s="2"/>
      <c r="H193" s="2"/>
    </row>
    <row r="194" spans="1:13" ht="15" thickBot="1">
      <c r="A194" s="2" t="s">
        <v>24</v>
      </c>
      <c r="B194" s="11"/>
      <c r="C194" s="2"/>
      <c r="D194" s="16">
        <f>SUM(D189:D192)</f>
        <v>2714199.510626611</v>
      </c>
      <c r="F194" s="11"/>
      <c r="G194" s="2"/>
      <c r="H194" s="16">
        <f>SUM(H189:H192)</f>
        <v>2889227.699976275</v>
      </c>
      <c r="J194" s="26">
        <f>H194-D194</f>
        <v>175028.18934966438</v>
      </c>
      <c r="K194" s="27">
        <f>J194/D194</f>
        <v>0.06448611779067659</v>
      </c>
      <c r="L194" s="27"/>
      <c r="M194" s="27"/>
    </row>
    <row r="195" spans="1:4" ht="15" thickTop="1">
      <c r="A195" s="2"/>
      <c r="B195" s="2"/>
      <c r="C195" s="2"/>
      <c r="D195" s="2"/>
    </row>
    <row r="196" spans="1:13" ht="14.25">
      <c r="A196" s="2" t="s">
        <v>15</v>
      </c>
      <c r="B196" s="11"/>
      <c r="C196" s="11"/>
      <c r="D196" s="31">
        <f>D194/B179</f>
        <v>113091.64627610879</v>
      </c>
      <c r="E196" s="45"/>
      <c r="F196" s="45"/>
      <c r="G196" s="45"/>
      <c r="H196" s="31">
        <f>H194/F179</f>
        <v>120384.48749901146</v>
      </c>
      <c r="J196" s="46">
        <f>H196-D196</f>
        <v>7292.841222902673</v>
      </c>
      <c r="K196" s="27">
        <f>J196/D196</f>
        <v>0.06448611779067649</v>
      </c>
      <c r="L196" s="27"/>
      <c r="M196" s="27"/>
    </row>
    <row r="199" spans="1:13" ht="12.75">
      <c r="A199" s="129" t="str">
        <f>A165</f>
        <v>Cumberland Valley</v>
      </c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68"/>
      <c r="M199" s="68"/>
    </row>
    <row r="200" spans="1:13" ht="12.75">
      <c r="A200" s="129" t="str">
        <f>A166</f>
        <v>Billing Analysis</v>
      </c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68"/>
      <c r="M200" s="68"/>
    </row>
    <row r="201" spans="1:13" ht="12.75">
      <c r="A201" s="129" t="str">
        <f>A167</f>
        <v>for the 12 months ended September 30, 2006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68"/>
      <c r="M201" s="68"/>
    </row>
    <row r="203" spans="1:13" ht="14.25">
      <c r="A203" s="123" t="s">
        <v>59</v>
      </c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02"/>
      <c r="M203" s="102"/>
    </row>
    <row r="204" spans="1:13" ht="14.2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02"/>
      <c r="M204" s="102"/>
    </row>
    <row r="205" spans="1:13" ht="14.25">
      <c r="A205" s="123" t="s">
        <v>60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02"/>
      <c r="M205" s="102"/>
    </row>
    <row r="206" spans="1:4" ht="14.25">
      <c r="A206" s="1"/>
      <c r="B206" s="1"/>
      <c r="C206" s="1"/>
      <c r="D206" s="1"/>
    </row>
    <row r="207" spans="2:13" ht="14.25">
      <c r="B207" s="126" t="s">
        <v>0</v>
      </c>
      <c r="C207" s="127"/>
      <c r="D207" s="128"/>
      <c r="F207" s="126" t="s">
        <v>1</v>
      </c>
      <c r="G207" s="127"/>
      <c r="H207" s="128"/>
      <c r="J207" s="17" t="s">
        <v>2</v>
      </c>
      <c r="K207" s="18" t="s">
        <v>3</v>
      </c>
      <c r="L207" s="89"/>
      <c r="M207" s="89"/>
    </row>
    <row r="208" spans="1:8" ht="14.25">
      <c r="A208" s="2"/>
      <c r="B208" s="3"/>
      <c r="C208" s="4"/>
      <c r="D208" s="5"/>
      <c r="F208" s="3"/>
      <c r="G208" s="4"/>
      <c r="H208" s="5"/>
    </row>
    <row r="209" spans="1:8" ht="14.25">
      <c r="A209" s="2"/>
      <c r="B209" s="6" t="s">
        <v>4</v>
      </c>
      <c r="C209" s="7" t="s">
        <v>5</v>
      </c>
      <c r="D209" s="7" t="s">
        <v>6</v>
      </c>
      <c r="F209" s="6" t="s">
        <v>4</v>
      </c>
      <c r="G209" s="7"/>
      <c r="H209" s="7" t="s">
        <v>6</v>
      </c>
    </row>
    <row r="210" spans="1:8" ht="14.25">
      <c r="A210" s="8"/>
      <c r="B210" s="9" t="s">
        <v>7</v>
      </c>
      <c r="C210" s="10" t="s">
        <v>8</v>
      </c>
      <c r="D210" s="7" t="s">
        <v>9</v>
      </c>
      <c r="F210" s="9" t="s">
        <v>7</v>
      </c>
      <c r="G210" s="10" t="s">
        <v>8</v>
      </c>
      <c r="H210" s="7" t="s">
        <v>9</v>
      </c>
    </row>
    <row r="212" spans="1:8" ht="14.25">
      <c r="A212" s="2"/>
      <c r="B212" s="11"/>
      <c r="C212" s="2"/>
      <c r="D212" s="2"/>
      <c r="F212" s="11"/>
      <c r="G212" s="2"/>
      <c r="H212" s="2"/>
    </row>
    <row r="213" spans="1:17" ht="14.25">
      <c r="A213" s="2" t="s">
        <v>17</v>
      </c>
      <c r="B213" s="73">
        <v>24</v>
      </c>
      <c r="C213" s="74">
        <v>0</v>
      </c>
      <c r="D213" s="13">
        <f>B213*C213</f>
        <v>0</v>
      </c>
      <c r="F213" s="11">
        <f>B213</f>
        <v>24</v>
      </c>
      <c r="G213" s="12">
        <f>C213</f>
        <v>0</v>
      </c>
      <c r="H213" s="13">
        <f>G213*F213</f>
        <v>0</v>
      </c>
      <c r="J213" s="26">
        <f aca="true" t="shared" si="16" ref="J213:J218">H213-D213</f>
        <v>0</v>
      </c>
      <c r="K213" s="27" t="e">
        <f aca="true" t="shared" si="17" ref="K213:K218">J213/D213</f>
        <v>#DIV/0!</v>
      </c>
      <c r="L213" s="27">
        <f>+D213/D$223</f>
        <v>0</v>
      </c>
      <c r="M213" s="27">
        <f>+H213/H$223</f>
        <v>0</v>
      </c>
      <c r="Q213" s="26">
        <f>+J213</f>
        <v>0</v>
      </c>
    </row>
    <row r="214" spans="1:13" ht="14.25">
      <c r="A214" s="2"/>
      <c r="B214" s="11"/>
      <c r="C214" s="12"/>
      <c r="D214" s="2"/>
      <c r="F214" s="11"/>
      <c r="G214" s="12"/>
      <c r="H214" s="2"/>
      <c r="J214" s="26">
        <f t="shared" si="16"/>
        <v>0</v>
      </c>
      <c r="K214" s="27" t="e">
        <f t="shared" si="17"/>
        <v>#DIV/0!</v>
      </c>
      <c r="L214" s="27"/>
      <c r="M214" s="27"/>
    </row>
    <row r="215" spans="1:15" ht="14.25">
      <c r="A215" s="2" t="s">
        <v>19</v>
      </c>
      <c r="B215" s="77">
        <v>377399.645</v>
      </c>
      <c r="C215" s="78">
        <v>3.68</v>
      </c>
      <c r="D215" s="13">
        <f>B215*C215</f>
        <v>1388830.6936</v>
      </c>
      <c r="F215" s="11">
        <f>B215</f>
        <v>377399.645</v>
      </c>
      <c r="G215" s="34">
        <f>ROUND(+C215*P$2,2)</f>
        <v>3.68</v>
      </c>
      <c r="H215" s="12">
        <f>G215*F215</f>
        <v>1388830.6936</v>
      </c>
      <c r="J215" s="26">
        <f t="shared" si="16"/>
        <v>0</v>
      </c>
      <c r="K215" s="27">
        <f t="shared" si="17"/>
        <v>0</v>
      </c>
      <c r="L215" s="27">
        <f>+D215/D$223</f>
        <v>0.24123145912342833</v>
      </c>
      <c r="M215" s="27">
        <f>+H215/H$223</f>
        <v>0.22533570660249552</v>
      </c>
      <c r="O215" s="26">
        <f>+J215</f>
        <v>0</v>
      </c>
    </row>
    <row r="216" spans="1:13" ht="14.25">
      <c r="A216" s="2"/>
      <c r="B216" s="11"/>
      <c r="C216" s="12"/>
      <c r="D216" s="41"/>
      <c r="F216" s="11"/>
      <c r="G216" s="48"/>
      <c r="H216" s="12"/>
      <c r="J216" s="26">
        <f t="shared" si="16"/>
        <v>0</v>
      </c>
      <c r="K216" s="27" t="e">
        <f t="shared" si="17"/>
        <v>#DIV/0!</v>
      </c>
      <c r="L216" s="27"/>
      <c r="M216" s="27"/>
    </row>
    <row r="217" spans="1:13" ht="14.25">
      <c r="A217" s="2" t="s">
        <v>20</v>
      </c>
      <c r="B217" s="11"/>
      <c r="C217" s="14"/>
      <c r="D217" s="11"/>
      <c r="F217" s="11"/>
      <c r="G217" s="49"/>
      <c r="H217" s="11"/>
      <c r="J217" s="26">
        <f t="shared" si="16"/>
        <v>0</v>
      </c>
      <c r="K217" s="27" t="e">
        <f t="shared" si="17"/>
        <v>#DIV/0!</v>
      </c>
      <c r="L217" s="27"/>
      <c r="M217" s="27"/>
    </row>
    <row r="218" spans="1:16" ht="14.25">
      <c r="A218" s="2" t="s">
        <v>58</v>
      </c>
      <c r="B218" s="75">
        <v>101994465</v>
      </c>
      <c r="C218" s="79">
        <v>0.04283</v>
      </c>
      <c r="D218" s="11">
        <f>B218*C218</f>
        <v>4368422.93595</v>
      </c>
      <c r="F218" s="11">
        <f>B218</f>
        <v>101994465</v>
      </c>
      <c r="G218" s="23">
        <f>+C218+O$271</f>
        <v>0.046811895289600156</v>
      </c>
      <c r="H218" s="41">
        <f>F218*G218</f>
        <v>4774554.215698788</v>
      </c>
      <c r="J218" s="26">
        <f t="shared" si="16"/>
        <v>406131.2797487881</v>
      </c>
      <c r="K218" s="27">
        <f t="shared" si="17"/>
        <v>0.09296977094560255</v>
      </c>
      <c r="L218" s="27">
        <f>+D218/D$223</f>
        <v>0.7587685408765718</v>
      </c>
      <c r="M218" s="27">
        <f>+H218/H$223</f>
        <v>0.7746642933975045</v>
      </c>
      <c r="P218" s="69">
        <f>+J218</f>
        <v>406131.2797487881</v>
      </c>
    </row>
    <row r="219" spans="1:16" ht="14.25">
      <c r="A219" s="2"/>
      <c r="B219" s="11"/>
      <c r="C219" s="14"/>
      <c r="D219" s="11"/>
      <c r="F219" s="11"/>
      <c r="G219" s="49"/>
      <c r="H219" s="41"/>
      <c r="J219" s="26"/>
      <c r="K219" s="27"/>
      <c r="L219" s="27"/>
      <c r="M219" s="27"/>
      <c r="P219" s="69"/>
    </row>
    <row r="220" spans="1:16" ht="14.25">
      <c r="A220" s="2"/>
      <c r="B220" s="11"/>
      <c r="C220" s="14"/>
      <c r="D220" s="11"/>
      <c r="F220" s="11"/>
      <c r="G220" s="49"/>
      <c r="H220" s="41"/>
      <c r="J220" s="26"/>
      <c r="K220" s="27"/>
      <c r="L220" s="27"/>
      <c r="M220" s="27"/>
      <c r="P220" s="69"/>
    </row>
    <row r="221" spans="1:8" ht="14.25">
      <c r="A221" s="2"/>
      <c r="B221" s="11"/>
      <c r="C221" s="14"/>
      <c r="D221" s="11"/>
      <c r="F221" s="11"/>
      <c r="G221" s="49"/>
      <c r="H221" s="11"/>
    </row>
    <row r="222" spans="1:8" ht="14.25">
      <c r="A222" s="2"/>
      <c r="B222" s="11"/>
      <c r="C222" s="2"/>
      <c r="D222" s="2"/>
      <c r="F222" s="11"/>
      <c r="G222" s="2"/>
      <c r="H222" s="2"/>
    </row>
    <row r="223" spans="1:13" ht="14.25">
      <c r="A223" s="2" t="s">
        <v>22</v>
      </c>
      <c r="B223" s="11"/>
      <c r="C223" s="2"/>
      <c r="D223" s="47">
        <f>SUM(D213:D221)</f>
        <v>5757253.62955</v>
      </c>
      <c r="F223" s="11"/>
      <c r="G223" s="2"/>
      <c r="H223" s="47">
        <f>SUM(H213:H221)</f>
        <v>6163384.909298788</v>
      </c>
      <c r="J223" s="26">
        <f>H223-D223</f>
        <v>406131.2797487881</v>
      </c>
      <c r="K223" s="27">
        <f>J223/D223</f>
        <v>0.07054253744602394</v>
      </c>
      <c r="L223" s="114">
        <f>L218+L215+L213</f>
        <v>1</v>
      </c>
      <c r="M223" s="114">
        <f>M218+M215+M213</f>
        <v>1</v>
      </c>
    </row>
    <row r="224" spans="1:8" ht="15">
      <c r="A224" s="29"/>
      <c r="B224" s="11"/>
      <c r="C224" s="14"/>
      <c r="D224" s="2"/>
      <c r="F224" s="11"/>
      <c r="G224" s="14"/>
      <c r="H224" s="2"/>
    </row>
    <row r="225" spans="1:13" ht="14.25">
      <c r="A225" s="2" t="s">
        <v>12</v>
      </c>
      <c r="B225" s="11"/>
      <c r="C225" s="14"/>
      <c r="D225" s="11">
        <v>836360.72</v>
      </c>
      <c r="F225" s="11"/>
      <c r="G225" s="14"/>
      <c r="H225" s="11">
        <f>D225</f>
        <v>836360.72</v>
      </c>
      <c r="J225" s="26">
        <f>H225-D225</f>
        <v>0</v>
      </c>
      <c r="K225" s="27">
        <f>J225/D225</f>
        <v>0</v>
      </c>
      <c r="L225" s="27"/>
      <c r="M225" s="27"/>
    </row>
    <row r="226" spans="1:13" ht="14.25">
      <c r="A226" s="2" t="s">
        <v>13</v>
      </c>
      <c r="B226" s="11"/>
      <c r="C226" s="14"/>
      <c r="D226" s="44">
        <v>473311.90870537586</v>
      </c>
      <c r="F226" s="11"/>
      <c r="G226" s="14"/>
      <c r="H226" s="15">
        <f>D226</f>
        <v>473311.90870537586</v>
      </c>
      <c r="J226" s="26">
        <f>H226-D226</f>
        <v>0</v>
      </c>
      <c r="K226" s="27">
        <f>J226/D226</f>
        <v>0</v>
      </c>
      <c r="L226" s="27"/>
      <c r="M226" s="27"/>
    </row>
    <row r="227" spans="1:8" ht="14.25">
      <c r="A227" s="2"/>
      <c r="B227" s="11"/>
      <c r="C227" s="2"/>
      <c r="D227" s="2"/>
      <c r="F227" s="11"/>
      <c r="G227" s="2"/>
      <c r="H227" s="2"/>
    </row>
    <row r="228" spans="1:13" ht="15" thickBot="1">
      <c r="A228" s="2" t="s">
        <v>24</v>
      </c>
      <c r="B228" s="11"/>
      <c r="C228" s="2"/>
      <c r="D228" s="16">
        <f>SUM(D223:D226)</f>
        <v>7066926.258255376</v>
      </c>
      <c r="F228" s="11"/>
      <c r="G228" s="2"/>
      <c r="H228" s="16">
        <f>SUM(H223:H226)</f>
        <v>7473057.538004164</v>
      </c>
      <c r="J228" s="26">
        <f>H228-D228</f>
        <v>406131.2797487881</v>
      </c>
      <c r="K228" s="27">
        <f>J228/D228</f>
        <v>0.057469296396627526</v>
      </c>
      <c r="L228" s="27"/>
      <c r="M228" s="27"/>
    </row>
    <row r="229" spans="1:4" ht="15" thickTop="1">
      <c r="A229" s="2"/>
      <c r="B229" s="2"/>
      <c r="C229" s="2"/>
      <c r="D229" s="2"/>
    </row>
    <row r="230" spans="1:13" ht="14.25">
      <c r="A230" s="2" t="s">
        <v>15</v>
      </c>
      <c r="B230" s="11"/>
      <c r="C230" s="11"/>
      <c r="D230" s="31">
        <f>D228/B213</f>
        <v>294455.26076064067</v>
      </c>
      <c r="E230" s="45"/>
      <c r="F230" s="45"/>
      <c r="G230" s="45"/>
      <c r="H230" s="31">
        <f>H228/F213</f>
        <v>311377.39741684013</v>
      </c>
      <c r="J230" s="46">
        <f>H230-D230</f>
        <v>16922.136656199466</v>
      </c>
      <c r="K230" s="27">
        <f>J230/D230</f>
        <v>0.057469296396627394</v>
      </c>
      <c r="L230" s="27"/>
      <c r="M230" s="27"/>
    </row>
    <row r="231" spans="1:17" ht="12.75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88"/>
      <c r="M231" s="88"/>
      <c r="N231" s="37"/>
      <c r="O231" s="37"/>
      <c r="P231" s="37"/>
      <c r="Q231" s="37"/>
    </row>
    <row r="232" spans="1:17" ht="12.75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88"/>
      <c r="M232" s="88"/>
      <c r="N232" s="37"/>
      <c r="O232" s="37"/>
      <c r="P232" s="37"/>
      <c r="Q232" s="37"/>
    </row>
    <row r="233" spans="1:17" ht="12.75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88"/>
      <c r="M233" s="88"/>
      <c r="N233" s="37"/>
      <c r="O233" s="37"/>
      <c r="P233" s="37"/>
      <c r="Q233" s="37"/>
    </row>
    <row r="234" spans="1:17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4.25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89"/>
      <c r="M235" s="89"/>
      <c r="N235" s="37"/>
      <c r="O235" s="37"/>
      <c r="P235" s="37"/>
      <c r="Q235" s="37"/>
    </row>
    <row r="236" spans="1:17" ht="14.25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89"/>
      <c r="M236" s="89"/>
      <c r="N236" s="37"/>
      <c r="O236" s="37"/>
      <c r="P236" s="37"/>
      <c r="Q236" s="37"/>
    </row>
    <row r="237" spans="1:17" ht="14.25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89"/>
      <c r="M237" s="89"/>
      <c r="N237" s="37"/>
      <c r="O237" s="37"/>
      <c r="P237" s="37"/>
      <c r="Q237" s="37"/>
    </row>
    <row r="238" spans="1:17" ht="14.25">
      <c r="A238" s="36"/>
      <c r="B238" s="36"/>
      <c r="C238" s="36"/>
      <c r="D238" s="36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4.25">
      <c r="A239" s="37"/>
      <c r="B239" s="125"/>
      <c r="C239" s="125"/>
      <c r="D239" s="125"/>
      <c r="E239" s="37"/>
      <c r="F239" s="125"/>
      <c r="G239" s="125"/>
      <c r="H239" s="125"/>
      <c r="I239" s="37"/>
      <c r="J239" s="88"/>
      <c r="K239" s="89"/>
      <c r="L239" s="89"/>
      <c r="M239" s="89"/>
      <c r="N239" s="37"/>
      <c r="O239" s="37"/>
      <c r="P239" s="37"/>
      <c r="Q239" s="37"/>
    </row>
    <row r="240" spans="1:17" ht="14.25">
      <c r="A240" s="38"/>
      <c r="B240" s="38"/>
      <c r="C240" s="38"/>
      <c r="D240" s="85">
        <f>+D25+D52+D86+D127+D154+D194+D228+Lighting!F37</f>
        <v>39786048.671873994</v>
      </c>
      <c r="E240" s="37"/>
      <c r="F240" s="38"/>
      <c r="G240" s="38"/>
      <c r="H240" s="85">
        <f>+H25+H52+H86+H127+H154+H194+H228+Lighting!K37</f>
        <v>41799560.574476294</v>
      </c>
      <c r="I240" s="37"/>
      <c r="J240" s="37"/>
      <c r="K240" s="37"/>
      <c r="L240" s="37"/>
      <c r="M240" s="37"/>
      <c r="N240" s="37"/>
      <c r="O240" s="37"/>
      <c r="P240" s="37"/>
      <c r="Q240" s="37"/>
    </row>
    <row r="241" spans="1:17" ht="14.25">
      <c r="A241" s="38"/>
      <c r="B241" s="89"/>
      <c r="C241" s="89"/>
      <c r="D241" s="89"/>
      <c r="E241" s="37"/>
      <c r="F241" s="89"/>
      <c r="G241" s="89"/>
      <c r="H241" s="101">
        <f>+H240-D240</f>
        <v>2013511.9026023</v>
      </c>
      <c r="I241" s="37"/>
      <c r="J241" s="37"/>
      <c r="K241" s="37"/>
      <c r="L241" s="37"/>
      <c r="M241" s="37"/>
      <c r="N241" s="37"/>
      <c r="O241" s="37"/>
      <c r="P241" s="37"/>
      <c r="Q241" s="37"/>
    </row>
    <row r="242" spans="1:17" ht="14.25">
      <c r="A242" s="90"/>
      <c r="B242" s="89"/>
      <c r="C242" s="89"/>
      <c r="D242" s="89"/>
      <c r="E242" s="37"/>
      <c r="F242" s="89"/>
      <c r="G242" s="89"/>
      <c r="H242" s="89"/>
      <c r="I242" s="37"/>
      <c r="J242" s="37"/>
      <c r="K242" s="37"/>
      <c r="L242" s="37"/>
      <c r="M242" s="37"/>
      <c r="N242" s="37"/>
      <c r="O242" s="37"/>
      <c r="P242" s="37"/>
      <c r="Q242" s="37"/>
    </row>
    <row r="243" spans="1:17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</row>
    <row r="244" spans="1:17" ht="14.25">
      <c r="A244" s="38"/>
      <c r="B244" s="39"/>
      <c r="C244" s="38"/>
      <c r="D244" s="38"/>
      <c r="E244" s="37"/>
      <c r="F244" s="39"/>
      <c r="G244" s="96"/>
      <c r="H244" s="38"/>
      <c r="I244" s="37"/>
      <c r="J244" s="37"/>
      <c r="K244" s="37"/>
      <c r="L244" s="37"/>
      <c r="M244" s="37"/>
      <c r="N244" s="37"/>
      <c r="O244" s="37"/>
      <c r="P244" s="37"/>
      <c r="Q244" s="37"/>
    </row>
    <row r="245" spans="1:17" ht="14.25">
      <c r="A245" s="38"/>
      <c r="B245" s="39"/>
      <c r="C245" s="91"/>
      <c r="D245" s="85"/>
      <c r="E245" s="37"/>
      <c r="F245" s="39"/>
      <c r="G245" s="97"/>
      <c r="H245" s="85"/>
      <c r="I245" s="37"/>
      <c r="J245" s="82"/>
      <c r="K245" s="83"/>
      <c r="L245" s="83"/>
      <c r="M245" s="83"/>
      <c r="N245" s="37"/>
      <c r="O245" s="37"/>
      <c r="P245" s="37"/>
      <c r="Q245" s="82"/>
    </row>
    <row r="246" spans="1:17" ht="14.25">
      <c r="A246" s="38"/>
      <c r="B246" s="39"/>
      <c r="C246" s="91"/>
      <c r="D246" s="38"/>
      <c r="E246" s="37"/>
      <c r="F246" s="39"/>
      <c r="G246" s="98"/>
      <c r="H246" s="38"/>
      <c r="I246" s="37"/>
      <c r="J246" s="82"/>
      <c r="K246" s="83"/>
      <c r="L246" s="83"/>
      <c r="M246" s="83"/>
      <c r="N246" s="37"/>
      <c r="O246" s="37"/>
      <c r="P246" s="37"/>
      <c r="Q246" s="37"/>
    </row>
    <row r="247" spans="1:17" ht="14.25">
      <c r="A247" s="38"/>
      <c r="B247" s="39"/>
      <c r="C247" s="91"/>
      <c r="D247" s="92"/>
      <c r="E247" s="37"/>
      <c r="F247" s="39"/>
      <c r="G247" s="98"/>
      <c r="H247" s="92"/>
      <c r="I247" s="37"/>
      <c r="J247" s="82"/>
      <c r="K247" s="83"/>
      <c r="L247" s="83"/>
      <c r="M247" s="83"/>
      <c r="N247" s="37"/>
      <c r="O247" s="82"/>
      <c r="P247" s="37"/>
      <c r="Q247" s="37"/>
    </row>
    <row r="248" spans="1:17" ht="14.25">
      <c r="A248" s="38"/>
      <c r="B248" s="39"/>
      <c r="C248" s="91"/>
      <c r="D248" s="38"/>
      <c r="E248" s="37"/>
      <c r="F248" s="39"/>
      <c r="G248" s="98"/>
      <c r="H248" s="38"/>
      <c r="I248" s="37"/>
      <c r="J248" s="82"/>
      <c r="K248" s="83"/>
      <c r="L248" s="83"/>
      <c r="M248" s="83"/>
      <c r="N248" s="37"/>
      <c r="O248" s="37"/>
      <c r="P248" s="37"/>
      <c r="Q248" s="37"/>
    </row>
    <row r="249" spans="1:17" ht="14.25">
      <c r="A249" s="38"/>
      <c r="B249" s="39"/>
      <c r="C249" s="81"/>
      <c r="D249" s="39"/>
      <c r="E249" s="37"/>
      <c r="F249" s="39"/>
      <c r="G249" s="99"/>
      <c r="H249" s="39"/>
      <c r="I249" s="37"/>
      <c r="J249" s="82"/>
      <c r="K249" s="83"/>
      <c r="L249" s="83"/>
      <c r="M249" s="83"/>
      <c r="N249" s="37"/>
      <c r="O249" s="37"/>
      <c r="P249" s="82"/>
      <c r="Q249" s="37"/>
    </row>
    <row r="250" spans="1:17" ht="14.25">
      <c r="A250" s="38"/>
      <c r="B250" s="39"/>
      <c r="C250" s="38"/>
      <c r="D250" s="38"/>
      <c r="E250" s="37"/>
      <c r="F250" s="39"/>
      <c r="G250" s="38"/>
      <c r="H250" s="38"/>
      <c r="I250" s="37"/>
      <c r="J250" s="37"/>
      <c r="K250" s="37"/>
      <c r="L250" s="37"/>
      <c r="M250" s="37"/>
      <c r="N250" s="37"/>
      <c r="O250" s="37"/>
      <c r="P250" s="37"/>
      <c r="Q250" s="37"/>
    </row>
    <row r="251" spans="1:17" ht="14.25">
      <c r="A251" s="38"/>
      <c r="B251" s="39"/>
      <c r="C251" s="38"/>
      <c r="D251" s="85"/>
      <c r="E251" s="37"/>
      <c r="F251" s="39"/>
      <c r="G251" s="38"/>
      <c r="H251" s="85"/>
      <c r="I251" s="37"/>
      <c r="J251" s="82"/>
      <c r="K251" s="83"/>
      <c r="L251" s="83"/>
      <c r="M251" s="83"/>
      <c r="N251" s="37"/>
      <c r="O251" s="37"/>
      <c r="P251" s="37"/>
      <c r="Q251" s="37"/>
    </row>
    <row r="252" spans="1:17" ht="15">
      <c r="A252" s="93"/>
      <c r="B252" s="39"/>
      <c r="C252" s="81"/>
      <c r="D252" s="38"/>
      <c r="E252" s="37"/>
      <c r="F252" s="39"/>
      <c r="G252" s="81"/>
      <c r="H252" s="38"/>
      <c r="I252" s="37"/>
      <c r="J252" s="37"/>
      <c r="K252" s="37"/>
      <c r="L252" s="37"/>
      <c r="M252" s="37"/>
      <c r="N252" s="37"/>
      <c r="O252" s="37"/>
      <c r="P252" s="37"/>
      <c r="Q252" s="37"/>
    </row>
    <row r="253" spans="1:17" ht="14.25">
      <c r="A253" s="38"/>
      <c r="B253" s="39"/>
      <c r="C253" s="81"/>
      <c r="D253" s="39"/>
      <c r="E253" s="37"/>
      <c r="F253" s="39"/>
      <c r="G253" s="81"/>
      <c r="H253" s="39"/>
      <c r="I253" s="37"/>
      <c r="J253" s="82"/>
      <c r="K253" s="83"/>
      <c r="L253" s="83"/>
      <c r="M253" s="83"/>
      <c r="N253" s="37"/>
      <c r="O253" s="37"/>
      <c r="P253" s="37"/>
      <c r="Q253" s="37"/>
    </row>
    <row r="254" spans="1:17" ht="14.25">
      <c r="A254" s="38"/>
      <c r="B254" s="39"/>
      <c r="C254" s="81"/>
      <c r="D254" s="84"/>
      <c r="E254" s="37"/>
      <c r="F254" s="39"/>
      <c r="G254" s="81"/>
      <c r="H254" s="39"/>
      <c r="I254" s="37"/>
      <c r="J254" s="82"/>
      <c r="K254" s="83"/>
      <c r="L254" s="83"/>
      <c r="M254" s="83"/>
      <c r="N254" s="37"/>
      <c r="O254" s="37"/>
      <c r="P254" s="37"/>
      <c r="Q254" s="37"/>
    </row>
    <row r="255" spans="1:17" ht="14.25">
      <c r="A255" s="38"/>
      <c r="B255" s="39"/>
      <c r="C255" s="38"/>
      <c r="D255" s="38"/>
      <c r="E255" s="37"/>
      <c r="F255" s="39"/>
      <c r="G255" s="38"/>
      <c r="H255" s="38"/>
      <c r="I255" s="37"/>
      <c r="J255" s="37"/>
      <c r="K255" s="37"/>
      <c r="L255" s="37"/>
      <c r="M255" s="37"/>
      <c r="N255" s="37"/>
      <c r="O255" s="37"/>
      <c r="P255" s="37"/>
      <c r="Q255" s="37"/>
    </row>
    <row r="256" spans="1:17" ht="14.25">
      <c r="A256" s="38"/>
      <c r="B256" s="39"/>
      <c r="C256" s="38"/>
      <c r="D256" s="85"/>
      <c r="E256" s="37"/>
      <c r="F256" s="39"/>
      <c r="G256" s="38"/>
      <c r="H256" s="85"/>
      <c r="I256" s="37"/>
      <c r="J256" s="82"/>
      <c r="K256" s="83"/>
      <c r="L256" s="83"/>
      <c r="M256" s="83"/>
      <c r="N256" s="37"/>
      <c r="O256" s="37"/>
      <c r="P256" s="37"/>
      <c r="Q256" s="37"/>
    </row>
    <row r="257" spans="1:17" ht="14.25">
      <c r="A257" s="38"/>
      <c r="B257" s="38"/>
      <c r="C257" s="38"/>
      <c r="D257" s="38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</row>
    <row r="258" spans="1:17" ht="14.25">
      <c r="A258" s="38"/>
      <c r="B258" s="39"/>
      <c r="C258" s="39"/>
      <c r="D258" s="94"/>
      <c r="E258" s="87"/>
      <c r="F258" s="87"/>
      <c r="G258" s="87"/>
      <c r="H258" s="94"/>
      <c r="I258" s="37"/>
      <c r="J258" s="95"/>
      <c r="K258" s="83"/>
      <c r="L258" s="83"/>
      <c r="M258" s="83"/>
      <c r="N258" s="37"/>
      <c r="O258" s="70"/>
      <c r="P258" s="70"/>
      <c r="Q258" s="70"/>
    </row>
    <row r="259" spans="15:17" ht="12.75">
      <c r="O259" s="50">
        <f>SUM(O12:O258)</f>
        <v>0</v>
      </c>
      <c r="P259" s="50">
        <f>SUM(P12:P258)</f>
        <v>1930280.097397708</v>
      </c>
      <c r="Q259" s="50">
        <f>SUM(Q12:Q258)</f>
        <v>0</v>
      </c>
    </row>
    <row r="262" ht="12.75">
      <c r="O262" t="s">
        <v>35</v>
      </c>
    </row>
    <row r="263" ht="12.75">
      <c r="O263" t="s">
        <v>34</v>
      </c>
    </row>
    <row r="264" ht="12.75">
      <c r="O264" s="50">
        <f>+B18+B45++B75+B76+B116+B117+B147+B184+B218+Lighting!D37</f>
        <v>495215433</v>
      </c>
    </row>
    <row r="265" spans="16:17" ht="12.75">
      <c r="P265" s="68" t="s">
        <v>45</v>
      </c>
      <c r="Q265" s="68" t="s">
        <v>46</v>
      </c>
    </row>
    <row r="266" spans="14:17" ht="12.75">
      <c r="N266" t="s">
        <v>36</v>
      </c>
      <c r="O266" s="72">
        <v>1971896</v>
      </c>
      <c r="P266" s="71">
        <f>SUM(O259:Q259)+Lighting!M37</f>
        <v>1971896.0000000005</v>
      </c>
      <c r="Q266" s="71">
        <f>+P266-O266</f>
        <v>0</v>
      </c>
    </row>
    <row r="267" spans="14:15" ht="12.75">
      <c r="N267" t="s">
        <v>37</v>
      </c>
      <c r="O267" s="71">
        <f>+O259</f>
        <v>0</v>
      </c>
    </row>
    <row r="268" spans="14:15" ht="12.75">
      <c r="N268" t="s">
        <v>38</v>
      </c>
      <c r="O268" s="71">
        <f>+Q259</f>
        <v>0</v>
      </c>
    </row>
    <row r="269" spans="14:15" ht="12.75">
      <c r="N269" t="s">
        <v>39</v>
      </c>
      <c r="O269" s="71">
        <f>+O266-O267-O268</f>
        <v>1971896</v>
      </c>
    </row>
    <row r="271" spans="14:15" ht="12.75">
      <c r="N271" t="s">
        <v>44</v>
      </c>
      <c r="O271">
        <f>+O269/O264</f>
        <v>0.003981895289600153</v>
      </c>
    </row>
  </sheetData>
  <mergeCells count="77">
    <mergeCell ref="T61:AD61"/>
    <mergeCell ref="T62:AD62"/>
    <mergeCell ref="U64:W64"/>
    <mergeCell ref="Y64:AA64"/>
    <mergeCell ref="T56:AD56"/>
    <mergeCell ref="T57:AD57"/>
    <mergeCell ref="T58:AD58"/>
    <mergeCell ref="T60:AD60"/>
    <mergeCell ref="T6:AD6"/>
    <mergeCell ref="T7:AD7"/>
    <mergeCell ref="T8:AD8"/>
    <mergeCell ref="U10:W10"/>
    <mergeCell ref="Y10:AA10"/>
    <mergeCell ref="A204:K204"/>
    <mergeCell ref="A205:K205"/>
    <mergeCell ref="B207:D207"/>
    <mergeCell ref="F207:H207"/>
    <mergeCell ref="A199:K199"/>
    <mergeCell ref="A200:K200"/>
    <mergeCell ref="A201:K201"/>
    <mergeCell ref="A203:K203"/>
    <mergeCell ref="A166:K166"/>
    <mergeCell ref="A167:K167"/>
    <mergeCell ref="A165:K165"/>
    <mergeCell ref="A169:K169"/>
    <mergeCell ref="A171:K171"/>
    <mergeCell ref="B173:D173"/>
    <mergeCell ref="F173:H173"/>
    <mergeCell ref="A170:K170"/>
    <mergeCell ref="A102:K102"/>
    <mergeCell ref="A103:K103"/>
    <mergeCell ref="A97:K97"/>
    <mergeCell ref="A98:K98"/>
    <mergeCell ref="A99:K99"/>
    <mergeCell ref="A101:K101"/>
    <mergeCell ref="A136:K136"/>
    <mergeCell ref="A137:K137"/>
    <mergeCell ref="B10:D10"/>
    <mergeCell ref="F10:H10"/>
    <mergeCell ref="B64:D64"/>
    <mergeCell ref="F64:H64"/>
    <mergeCell ref="A58:K58"/>
    <mergeCell ref="A60:K60"/>
    <mergeCell ref="A61:K61"/>
    <mergeCell ref="A62:K62"/>
    <mergeCell ref="A131:K131"/>
    <mergeCell ref="A132:K132"/>
    <mergeCell ref="A133:K133"/>
    <mergeCell ref="A135:K135"/>
    <mergeCell ref="A7:K7"/>
    <mergeCell ref="A8:K8"/>
    <mergeCell ref="A56:K56"/>
    <mergeCell ref="A57:K57"/>
    <mergeCell ref="A34:K34"/>
    <mergeCell ref="A35:K35"/>
    <mergeCell ref="B37:D37"/>
    <mergeCell ref="F37:H37"/>
    <mergeCell ref="A29:K29"/>
    <mergeCell ref="A30:K30"/>
    <mergeCell ref="A2:K2"/>
    <mergeCell ref="A3:K3"/>
    <mergeCell ref="A4:K4"/>
    <mergeCell ref="A6:K6"/>
    <mergeCell ref="A232:K232"/>
    <mergeCell ref="A235:K235"/>
    <mergeCell ref="A236:K236"/>
    <mergeCell ref="A31:K31"/>
    <mergeCell ref="A33:K33"/>
    <mergeCell ref="A231:K231"/>
    <mergeCell ref="B105:D105"/>
    <mergeCell ref="F105:H105"/>
    <mergeCell ref="B139:D139"/>
    <mergeCell ref="F139:H139"/>
    <mergeCell ref="A233:K233"/>
    <mergeCell ref="A237:K237"/>
    <mergeCell ref="B239:D239"/>
    <mergeCell ref="F239:H239"/>
  </mergeCells>
  <printOptions gridLines="1" horizontalCentered="1"/>
  <pageMargins left="0.35" right="0.41" top="0.46" bottom="0.71" header="0.24" footer="0.22"/>
  <pageSetup fitToHeight="0" fitToWidth="1" horizontalDpi="600" verticalDpi="600" orientation="portrait" scale="57" r:id="rId1"/>
  <headerFooter alignWithMargins="0">
    <oddFooter>&amp;C&amp;P of &amp;N&amp;R&amp;A, &amp;F</oddFooter>
  </headerFooter>
  <rowBreaks count="2" manualBreakCount="2">
    <brk id="89" max="12" man="1"/>
    <brk id="1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6"/>
  <sheetViews>
    <sheetView workbookViewId="0" topLeftCell="E1">
      <selection activeCell="O6" sqref="O6"/>
    </sheetView>
  </sheetViews>
  <sheetFormatPr defaultColWidth="9.140625" defaultRowHeight="12.75"/>
  <cols>
    <col min="1" max="1" width="42.140625" style="0" bestFit="1" customWidth="1"/>
    <col min="2" max="2" width="8.140625" style="0" bestFit="1" customWidth="1"/>
    <col min="3" max="3" width="13.7109375" style="0" bestFit="1" customWidth="1"/>
    <col min="4" max="4" width="13.7109375" style="50" customWidth="1"/>
    <col min="5" max="5" width="11.00390625" style="0" bestFit="1" customWidth="1"/>
    <col min="6" max="6" width="14.00390625" style="0" bestFit="1" customWidth="1"/>
    <col min="8" max="8" width="13.7109375" style="0" bestFit="1" customWidth="1"/>
    <col min="9" max="9" width="13.7109375" style="0" customWidth="1"/>
    <col min="10" max="10" width="13.57421875" style="0" customWidth="1"/>
    <col min="11" max="11" width="11.140625" style="0" bestFit="1" customWidth="1"/>
    <col min="13" max="13" width="10.28125" style="0" bestFit="1" customWidth="1"/>
    <col min="14" max="14" width="11.421875" style="0" bestFit="1" customWidth="1"/>
    <col min="15" max="15" width="11.140625" style="0" bestFit="1" customWidth="1"/>
  </cols>
  <sheetData>
    <row r="2" spans="1:14" ht="15">
      <c r="A2" s="122" t="str">
        <f>'Rev Calc'!A2</f>
        <v>Cumberland Valley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ht="14.25">
      <c r="A3" s="123" t="str">
        <f>'Rev Calc'!A3</f>
        <v>Billing Analysis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02" t="s">
        <v>77</v>
      </c>
    </row>
    <row r="4" spans="1:15" ht="14.25">
      <c r="A4" s="123" t="str">
        <f>'Rev Calc'!A4</f>
        <v>for the 12 months ended September 30, 2006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02" t="s">
        <v>78</v>
      </c>
    </row>
    <row r="5" spans="1:15" ht="14.25">
      <c r="A5" s="1"/>
      <c r="B5" s="1"/>
      <c r="C5" s="1"/>
      <c r="D5" s="51"/>
      <c r="E5" s="1"/>
      <c r="F5" s="1"/>
      <c r="O5" t="s">
        <v>82</v>
      </c>
    </row>
    <row r="6" spans="1:14" ht="14.25">
      <c r="A6" s="123" t="s">
        <v>25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4.25">
      <c r="A7" s="123" t="s">
        <v>21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ht="14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6" ht="14.25">
      <c r="A9" s="1"/>
      <c r="B9" s="1"/>
      <c r="C9" s="1"/>
      <c r="D9" s="51"/>
      <c r="E9" s="1"/>
      <c r="F9" s="1"/>
    </row>
    <row r="10" spans="1:16" ht="14.25">
      <c r="A10" s="1"/>
      <c r="B10" s="1"/>
      <c r="C10" s="126" t="s">
        <v>0</v>
      </c>
      <c r="D10" s="127"/>
      <c r="E10" s="127"/>
      <c r="F10" s="128"/>
      <c r="H10" s="126" t="s">
        <v>1</v>
      </c>
      <c r="I10" s="127"/>
      <c r="J10" s="127"/>
      <c r="K10" s="128"/>
      <c r="M10" s="17" t="s">
        <v>2</v>
      </c>
      <c r="N10" s="18" t="s">
        <v>3</v>
      </c>
      <c r="O10" t="s">
        <v>76</v>
      </c>
      <c r="P10" t="s">
        <v>1</v>
      </c>
    </row>
    <row r="11" spans="1:11" ht="14.25">
      <c r="A11" s="2"/>
      <c r="B11" s="2"/>
      <c r="C11" s="3"/>
      <c r="D11" s="52"/>
      <c r="E11" s="4"/>
      <c r="F11" s="5"/>
      <c r="H11" s="3"/>
      <c r="I11" s="4"/>
      <c r="J11" s="4"/>
      <c r="K11" s="5"/>
    </row>
    <row r="12" spans="1:11" ht="14.25">
      <c r="A12" s="2"/>
      <c r="B12" s="2"/>
      <c r="C12" s="6" t="s">
        <v>4</v>
      </c>
      <c r="D12" s="53" t="s">
        <v>26</v>
      </c>
      <c r="E12" s="7" t="s">
        <v>5</v>
      </c>
      <c r="F12" s="7" t="s">
        <v>6</v>
      </c>
      <c r="H12" s="6" t="s">
        <v>4</v>
      </c>
      <c r="I12" s="6" t="s">
        <v>26</v>
      </c>
      <c r="J12" s="7"/>
      <c r="K12" s="7" t="s">
        <v>6</v>
      </c>
    </row>
    <row r="13" spans="1:11" ht="14.25">
      <c r="A13" s="8"/>
      <c r="B13" s="8" t="s">
        <v>27</v>
      </c>
      <c r="C13" s="9" t="s">
        <v>7</v>
      </c>
      <c r="D13" s="54"/>
      <c r="E13" s="10" t="s">
        <v>8</v>
      </c>
      <c r="F13" s="7" t="s">
        <v>9</v>
      </c>
      <c r="H13" s="9" t="s">
        <v>7</v>
      </c>
      <c r="I13" s="10"/>
      <c r="J13" s="10" t="s">
        <v>8</v>
      </c>
      <c r="K13" s="7" t="s">
        <v>9</v>
      </c>
    </row>
    <row r="15" spans="1:16" ht="14.25">
      <c r="A15" t="s">
        <v>61</v>
      </c>
      <c r="B15">
        <v>70</v>
      </c>
      <c r="C15" s="61">
        <v>108828</v>
      </c>
      <c r="D15" s="61">
        <f aca="true" t="shared" si="0" ref="D15:D21">+B15*C15</f>
        <v>7617960</v>
      </c>
      <c r="E15" s="62">
        <v>6.5</v>
      </c>
      <c r="F15" s="60">
        <f aca="true" t="shared" si="1" ref="F15:F21">+E15*C15</f>
        <v>707382</v>
      </c>
      <c r="H15" s="11">
        <f aca="true" t="shared" si="2" ref="H15:I21">C15</f>
        <v>108828</v>
      </c>
      <c r="I15" s="11">
        <f t="shared" si="2"/>
        <v>7617960</v>
      </c>
      <c r="J15" s="34">
        <f>+D15*'Rev Calc'!O$271/C15+E15</f>
        <v>6.778732670272011</v>
      </c>
      <c r="K15" s="11">
        <f aca="true" t="shared" si="3" ref="K15:K21">H15*J15</f>
        <v>737715.9190403625</v>
      </c>
      <c r="M15" s="40">
        <f aca="true" t="shared" si="4" ref="M15:M21">K15-F15</f>
        <v>30333.919040362467</v>
      </c>
      <c r="N15" s="27">
        <f aca="true" t="shared" si="5" ref="N15:N21">M15/F15</f>
        <v>0.042881949272617154</v>
      </c>
      <c r="O15" s="27">
        <f>+F15/F$23</f>
        <v>0.7367010823345332</v>
      </c>
      <c r="P15" s="27">
        <f>+K15/K$23</f>
        <v>0.7363771099005836</v>
      </c>
    </row>
    <row r="16" spans="1:16" ht="14.25">
      <c r="A16" t="s">
        <v>62</v>
      </c>
      <c r="B16">
        <v>0</v>
      </c>
      <c r="C16" s="61">
        <v>0</v>
      </c>
      <c r="D16" s="61">
        <f t="shared" si="0"/>
        <v>0</v>
      </c>
      <c r="E16" s="62">
        <v>8.87</v>
      </c>
      <c r="F16" s="60">
        <f t="shared" si="1"/>
        <v>0</v>
      </c>
      <c r="G16" s="37"/>
      <c r="H16" s="11">
        <f t="shared" si="2"/>
        <v>0</v>
      </c>
      <c r="I16" s="11">
        <f t="shared" si="2"/>
        <v>0</v>
      </c>
      <c r="J16" s="100">
        <f>+E16*J15/E15</f>
        <v>9.250362890048113</v>
      </c>
      <c r="K16" s="11">
        <f t="shared" si="3"/>
        <v>0</v>
      </c>
      <c r="L16" s="37"/>
      <c r="M16" s="40">
        <f t="shared" si="4"/>
        <v>0</v>
      </c>
      <c r="N16" s="27" t="e">
        <f t="shared" si="5"/>
        <v>#DIV/0!</v>
      </c>
      <c r="O16" s="27">
        <f aca="true" t="shared" si="6" ref="O16:O21">+F16/F$23</f>
        <v>0</v>
      </c>
      <c r="P16" s="27">
        <f aca="true" t="shared" si="7" ref="P16:P21">+K16/K$23</f>
        <v>0</v>
      </c>
    </row>
    <row r="17" spans="1:16" ht="14.25">
      <c r="A17" t="s">
        <v>63</v>
      </c>
      <c r="B17">
        <v>0</v>
      </c>
      <c r="C17" s="61">
        <v>0</v>
      </c>
      <c r="D17" s="61">
        <f t="shared" si="0"/>
        <v>0</v>
      </c>
      <c r="E17" s="62">
        <v>6.5</v>
      </c>
      <c r="F17" s="60">
        <f t="shared" si="1"/>
        <v>0</v>
      </c>
      <c r="G17" s="37"/>
      <c r="H17" s="11">
        <f t="shared" si="2"/>
        <v>0</v>
      </c>
      <c r="I17" s="11">
        <f t="shared" si="2"/>
        <v>0</v>
      </c>
      <c r="J17" s="100">
        <f>+E17*J19/E19</f>
        <v>6.72562420383164</v>
      </c>
      <c r="K17" s="11">
        <f t="shared" si="3"/>
        <v>0</v>
      </c>
      <c r="L17" s="37"/>
      <c r="M17" s="40">
        <f t="shared" si="4"/>
        <v>0</v>
      </c>
      <c r="N17" s="27" t="e">
        <f t="shared" si="5"/>
        <v>#DIV/0!</v>
      </c>
      <c r="O17" s="27">
        <f t="shared" si="6"/>
        <v>0</v>
      </c>
      <c r="P17" s="27">
        <f t="shared" si="7"/>
        <v>0</v>
      </c>
    </row>
    <row r="18" spans="1:16" ht="14.25">
      <c r="A18" t="s">
        <v>64</v>
      </c>
      <c r="B18">
        <v>0</v>
      </c>
      <c r="C18" s="61">
        <v>0</v>
      </c>
      <c r="D18" s="61">
        <f t="shared" si="0"/>
        <v>0</v>
      </c>
      <c r="E18" s="62">
        <v>7.42</v>
      </c>
      <c r="F18" s="60">
        <f t="shared" si="1"/>
        <v>0</v>
      </c>
      <c r="G18" s="37"/>
      <c r="H18" s="11">
        <f t="shared" si="2"/>
        <v>0</v>
      </c>
      <c r="I18" s="11">
        <f t="shared" si="2"/>
        <v>0</v>
      </c>
      <c r="J18" s="100">
        <f>+E18*J19/E19</f>
        <v>7.677558706527811</v>
      </c>
      <c r="K18" s="11">
        <f t="shared" si="3"/>
        <v>0</v>
      </c>
      <c r="L18" s="37"/>
      <c r="M18" s="40">
        <f t="shared" si="4"/>
        <v>0</v>
      </c>
      <c r="N18" s="27" t="e">
        <f t="shared" si="5"/>
        <v>#DIV/0!</v>
      </c>
      <c r="O18" s="27">
        <f t="shared" si="6"/>
        <v>0</v>
      </c>
      <c r="P18" s="27">
        <f t="shared" si="7"/>
        <v>0</v>
      </c>
    </row>
    <row r="19" spans="1:16" ht="14.25">
      <c r="A19" t="s">
        <v>65</v>
      </c>
      <c r="B19">
        <v>70</v>
      </c>
      <c r="C19" s="61">
        <v>252</v>
      </c>
      <c r="D19" s="61">
        <f t="shared" si="0"/>
        <v>17640</v>
      </c>
      <c r="E19" s="62">
        <v>8.03</v>
      </c>
      <c r="F19" s="60">
        <f t="shared" si="1"/>
        <v>2023.56</v>
      </c>
      <c r="G19" s="37"/>
      <c r="H19" s="11">
        <f t="shared" si="2"/>
        <v>252</v>
      </c>
      <c r="I19" s="11">
        <f t="shared" si="2"/>
        <v>17640</v>
      </c>
      <c r="J19" s="34">
        <f>+D19*'Rev Calc'!O$271/C19+E19</f>
        <v>8.30873267027201</v>
      </c>
      <c r="K19" s="11">
        <f t="shared" si="3"/>
        <v>2093.8006329085465</v>
      </c>
      <c r="L19" s="37"/>
      <c r="M19" s="40">
        <f t="shared" si="4"/>
        <v>70.24063290854656</v>
      </c>
      <c r="N19" s="27">
        <f t="shared" si="5"/>
        <v>0.0347114159740984</v>
      </c>
      <c r="O19" s="27">
        <f t="shared" si="6"/>
        <v>0.002107431122319861</v>
      </c>
      <c r="P19" s="27">
        <f t="shared" si="7"/>
        <v>0.0020900007970206897</v>
      </c>
    </row>
    <row r="20" spans="1:16" ht="14.25">
      <c r="A20" t="s">
        <v>66</v>
      </c>
      <c r="B20">
        <v>140</v>
      </c>
      <c r="C20" s="61">
        <v>9648</v>
      </c>
      <c r="D20" s="61">
        <f t="shared" si="0"/>
        <v>1350720</v>
      </c>
      <c r="E20" s="62">
        <v>12.47</v>
      </c>
      <c r="F20" s="60">
        <f t="shared" si="1"/>
        <v>120310.56000000001</v>
      </c>
      <c r="G20" s="37"/>
      <c r="H20" s="11">
        <f t="shared" si="2"/>
        <v>9648</v>
      </c>
      <c r="I20" s="11">
        <f t="shared" si="2"/>
        <v>1350720</v>
      </c>
      <c r="J20" s="34">
        <f>+D20*'Rev Calc'!O$271/C20+E20</f>
        <v>13.027465340544023</v>
      </c>
      <c r="K20" s="11">
        <f t="shared" si="3"/>
        <v>125688.98560556873</v>
      </c>
      <c r="L20" s="37"/>
      <c r="M20" s="40">
        <f t="shared" si="4"/>
        <v>5378.425605568715</v>
      </c>
      <c r="N20" s="27">
        <f t="shared" si="5"/>
        <v>0.04470451808693031</v>
      </c>
      <c r="O20" s="27">
        <f t="shared" si="6"/>
        <v>0.12529710929635446</v>
      </c>
      <c r="P20" s="27">
        <f t="shared" si="7"/>
        <v>0.1254608848443473</v>
      </c>
    </row>
    <row r="21" spans="1:16" ht="14.25">
      <c r="A21" t="s">
        <v>67</v>
      </c>
      <c r="B21">
        <v>140</v>
      </c>
      <c r="C21" s="61">
        <v>10464</v>
      </c>
      <c r="D21" s="61">
        <f t="shared" si="0"/>
        <v>1464960</v>
      </c>
      <c r="E21" s="62">
        <v>12.47</v>
      </c>
      <c r="F21" s="60">
        <f t="shared" si="1"/>
        <v>130486.08</v>
      </c>
      <c r="G21" s="37"/>
      <c r="H21" s="11">
        <f t="shared" si="2"/>
        <v>10464</v>
      </c>
      <c r="I21" s="11">
        <f t="shared" si="2"/>
        <v>1464960</v>
      </c>
      <c r="J21" s="34">
        <f>+D21*'Rev Calc'!O$271/C21+E21</f>
        <v>13.027465340544023</v>
      </c>
      <c r="K21" s="11">
        <f t="shared" si="3"/>
        <v>136319.39732345266</v>
      </c>
      <c r="L21" s="37"/>
      <c r="M21" s="40">
        <f t="shared" si="4"/>
        <v>5833.317323452662</v>
      </c>
      <c r="N21" s="27">
        <f t="shared" si="5"/>
        <v>0.04470451808693052</v>
      </c>
      <c r="O21" s="27">
        <f t="shared" si="6"/>
        <v>0.13589437724679237</v>
      </c>
      <c r="P21" s="27">
        <f t="shared" si="7"/>
        <v>0.13607200445804835</v>
      </c>
    </row>
    <row r="22" spans="1:14" ht="14.25">
      <c r="A22" s="67"/>
      <c r="C22" s="61"/>
      <c r="D22" s="61"/>
      <c r="E22" s="62"/>
      <c r="F22" s="60"/>
      <c r="G22" s="37"/>
      <c r="H22" s="11"/>
      <c r="I22" s="11"/>
      <c r="J22" s="34"/>
      <c r="K22" s="11"/>
      <c r="L22" s="37"/>
      <c r="M22" s="40"/>
      <c r="N22" s="27"/>
    </row>
    <row r="23" spans="1:14" ht="14.25">
      <c r="A23" s="67"/>
      <c r="C23" s="61"/>
      <c r="D23" s="61"/>
      <c r="E23" s="62"/>
      <c r="F23" s="60">
        <f>SUM(F15:F22)</f>
        <v>960202.2000000001</v>
      </c>
      <c r="G23" s="37"/>
      <c r="H23" s="11"/>
      <c r="I23" s="11"/>
      <c r="J23" s="34"/>
      <c r="K23" s="11">
        <f>SUM(K15:K22)</f>
        <v>1001818.1026022924</v>
      </c>
      <c r="L23" s="37"/>
      <c r="M23" s="40"/>
      <c r="N23" s="27"/>
    </row>
    <row r="24" spans="1:14" ht="14.25">
      <c r="A24" s="67"/>
      <c r="C24" s="61"/>
      <c r="D24" s="61"/>
      <c r="E24" s="62"/>
      <c r="F24" s="60"/>
      <c r="H24" s="11"/>
      <c r="I24" s="11"/>
      <c r="J24" s="34"/>
      <c r="K24" s="11"/>
      <c r="M24" s="40"/>
      <c r="N24" s="27"/>
    </row>
    <row r="25" spans="1:14" ht="14.25">
      <c r="A25" s="67"/>
      <c r="C25" s="61"/>
      <c r="D25" s="61"/>
      <c r="E25" s="62"/>
      <c r="F25" s="60"/>
      <c r="H25" s="11"/>
      <c r="I25" s="11"/>
      <c r="J25" s="34"/>
      <c r="K25" s="11"/>
      <c r="M25" s="40"/>
      <c r="N25" s="27"/>
    </row>
    <row r="26" spans="1:14" ht="14.25">
      <c r="A26" s="67"/>
      <c r="C26" s="61"/>
      <c r="D26" s="61"/>
      <c r="E26" s="62"/>
      <c r="F26" s="60"/>
      <c r="H26" s="11"/>
      <c r="I26" s="11"/>
      <c r="J26" s="34"/>
      <c r="K26" s="11"/>
      <c r="M26" s="40"/>
      <c r="N26" s="27"/>
    </row>
    <row r="27" spans="1:14" ht="14.25">
      <c r="A27" s="67"/>
      <c r="C27" s="61"/>
      <c r="D27" s="61"/>
      <c r="E27" s="62"/>
      <c r="F27" s="60"/>
      <c r="H27" s="11"/>
      <c r="I27" s="11"/>
      <c r="J27" s="34"/>
      <c r="K27" s="11"/>
      <c r="M27" s="40"/>
      <c r="N27" s="27"/>
    </row>
    <row r="28" spans="1:14" ht="14.25">
      <c r="A28" s="67"/>
      <c r="C28" s="61"/>
      <c r="D28" s="61"/>
      <c r="E28" s="62"/>
      <c r="F28" s="60"/>
      <c r="H28" s="11"/>
      <c r="I28" s="11"/>
      <c r="J28" s="34"/>
      <c r="K28" s="11"/>
      <c r="M28" s="40"/>
      <c r="N28" s="27"/>
    </row>
    <row r="29" spans="1:14" ht="14.25">
      <c r="A29" s="67"/>
      <c r="C29" s="61"/>
      <c r="D29" s="61"/>
      <c r="E29" s="62"/>
      <c r="F29" s="60"/>
      <c r="H29" s="11"/>
      <c r="I29" s="11"/>
      <c r="J29" s="34"/>
      <c r="K29" s="11"/>
      <c r="M29" s="40"/>
      <c r="N29" s="27"/>
    </row>
    <row r="30" spans="1:14" ht="14.25">
      <c r="A30" s="67"/>
      <c r="C30" s="61"/>
      <c r="D30" s="61"/>
      <c r="E30" s="62"/>
      <c r="F30" s="60"/>
      <c r="H30" s="11"/>
      <c r="I30" s="11"/>
      <c r="J30" s="34"/>
      <c r="K30" s="11"/>
      <c r="M30" s="40"/>
      <c r="N30" s="27"/>
    </row>
    <row r="31" spans="1:14" ht="14.25">
      <c r="A31" s="67"/>
      <c r="C31" s="61"/>
      <c r="D31" s="61"/>
      <c r="E31" s="62"/>
      <c r="F31" s="60"/>
      <c r="H31" s="11"/>
      <c r="I31" s="11"/>
      <c r="J31" s="34"/>
      <c r="K31" s="11"/>
      <c r="M31" s="40"/>
      <c r="N31" s="27"/>
    </row>
    <row r="32" spans="1:14" ht="14.25">
      <c r="A32" s="67"/>
      <c r="C32" s="61"/>
      <c r="D32" s="61"/>
      <c r="E32" s="62"/>
      <c r="F32" s="60"/>
      <c r="H32" s="11"/>
      <c r="I32" s="11"/>
      <c r="J32" s="34"/>
      <c r="K32" s="11"/>
      <c r="M32" s="40"/>
      <c r="N32" s="27"/>
    </row>
    <row r="33" spans="1:14" ht="14.25">
      <c r="A33" s="67"/>
      <c r="C33" s="61"/>
      <c r="D33" s="61"/>
      <c r="E33" s="62"/>
      <c r="F33" s="60"/>
      <c r="H33" s="11"/>
      <c r="I33" s="11"/>
      <c r="J33" s="34"/>
      <c r="K33" s="11"/>
      <c r="M33" s="40"/>
      <c r="N33" s="27"/>
    </row>
    <row r="34" spans="1:14" ht="14.25">
      <c r="A34" s="67"/>
      <c r="C34" s="61"/>
      <c r="D34" s="61"/>
      <c r="E34" s="62"/>
      <c r="F34" s="60"/>
      <c r="H34" s="11"/>
      <c r="I34" s="11"/>
      <c r="J34" s="34"/>
      <c r="K34" s="11"/>
      <c r="M34" s="40"/>
      <c r="N34" s="27"/>
    </row>
    <row r="35" spans="1:14" ht="14.25">
      <c r="A35" s="67"/>
      <c r="C35" s="61"/>
      <c r="D35" s="61"/>
      <c r="E35" s="62"/>
      <c r="F35" s="60"/>
      <c r="H35" s="11"/>
      <c r="I35" s="11"/>
      <c r="J35" s="34"/>
      <c r="K35" s="11"/>
      <c r="M35" s="40"/>
      <c r="N35" s="27"/>
    </row>
    <row r="37" spans="3:14" ht="12.75">
      <c r="C37" s="61">
        <f>SUM(C15:C36)</f>
        <v>129192</v>
      </c>
      <c r="D37" s="50">
        <f>SUM(D15:D36)</f>
        <v>10451280</v>
      </c>
      <c r="F37" s="62">
        <f>SUM(F15:F36)</f>
        <v>1920404.4000000001</v>
      </c>
      <c r="H37" s="50">
        <f>SUM(H15:H36)</f>
        <v>129192</v>
      </c>
      <c r="I37" s="40">
        <f>SUM(I15:I36)</f>
        <v>10451280</v>
      </c>
      <c r="K37" s="40">
        <f>SUM(K15:K36)</f>
        <v>2003636.2052045849</v>
      </c>
      <c r="M37" s="40">
        <f>SUM(M15:M36)</f>
        <v>41615.90260229239</v>
      </c>
      <c r="N37" s="27">
        <f>M37/F37</f>
        <v>0.021670384947197783</v>
      </c>
    </row>
    <row r="39" spans="1:14" ht="14.25">
      <c r="A39" s="35"/>
      <c r="B39" s="35"/>
      <c r="C39" s="42"/>
      <c r="D39" s="42"/>
      <c r="E39" s="63"/>
      <c r="F39" s="64"/>
      <c r="G39" s="64"/>
      <c r="H39" s="64"/>
      <c r="I39" s="64"/>
      <c r="J39" s="65"/>
      <c r="K39" s="64"/>
      <c r="L39" s="64"/>
      <c r="M39" s="65"/>
      <c r="N39" s="66"/>
    </row>
    <row r="40" spans="1:14" ht="14.25">
      <c r="A40" s="35"/>
      <c r="B40" s="38"/>
      <c r="C40" s="42"/>
      <c r="D40" s="42"/>
      <c r="E40" s="63"/>
      <c r="F40" s="64"/>
      <c r="G40" s="64"/>
      <c r="H40" s="64"/>
      <c r="I40" s="64"/>
      <c r="J40" s="65"/>
      <c r="K40" s="64"/>
      <c r="L40" s="64"/>
      <c r="M40" s="65"/>
      <c r="N40" s="66"/>
    </row>
    <row r="41" spans="1:14" ht="14.25">
      <c r="A41" s="35"/>
      <c r="B41" s="38"/>
      <c r="C41" s="42"/>
      <c r="D41" s="42"/>
      <c r="E41" s="63"/>
      <c r="F41" s="64"/>
      <c r="G41" s="64"/>
      <c r="H41" s="64"/>
      <c r="I41" s="64"/>
      <c r="J41" s="65"/>
      <c r="K41" s="64"/>
      <c r="L41" s="64"/>
      <c r="M41" s="65"/>
      <c r="N41" s="66"/>
    </row>
    <row r="42" spans="1:14" ht="14.25">
      <c r="A42" s="35"/>
      <c r="B42" s="38"/>
      <c r="C42" s="42"/>
      <c r="D42" s="42"/>
      <c r="E42" s="63"/>
      <c r="F42" s="64"/>
      <c r="G42" s="64"/>
      <c r="H42" s="64"/>
      <c r="I42" s="64"/>
      <c r="J42" s="65"/>
      <c r="K42" s="64"/>
      <c r="L42" s="64"/>
      <c r="M42" s="65"/>
      <c r="N42" s="66"/>
    </row>
    <row r="43" spans="1:14" ht="14.25">
      <c r="A43" s="35"/>
      <c r="B43" s="38"/>
      <c r="C43" s="42"/>
      <c r="D43" s="42"/>
      <c r="E43" s="63"/>
      <c r="F43" s="64"/>
      <c r="G43" s="64"/>
      <c r="H43" s="64"/>
      <c r="I43" s="64"/>
      <c r="J43" s="65"/>
      <c r="K43" s="64"/>
      <c r="L43" s="64"/>
      <c r="M43" s="65"/>
      <c r="N43" s="66"/>
    </row>
    <row r="44" spans="1:14" ht="14.25">
      <c r="A44" s="35"/>
      <c r="B44" s="38"/>
      <c r="C44" s="42"/>
      <c r="D44" s="42"/>
      <c r="E44" s="63"/>
      <c r="F44" s="64"/>
      <c r="G44" s="64"/>
      <c r="H44" s="64"/>
      <c r="I44" s="64"/>
      <c r="J44" s="65"/>
      <c r="K44" s="64"/>
      <c r="L44" s="64"/>
      <c r="M44" s="65"/>
      <c r="N44" s="66"/>
    </row>
    <row r="45" spans="1:14" ht="14.25">
      <c r="A45" s="35"/>
      <c r="B45" s="38"/>
      <c r="C45" s="42"/>
      <c r="D45" s="42"/>
      <c r="E45" s="63"/>
      <c r="F45" s="64"/>
      <c r="G45" s="64"/>
      <c r="H45" s="64"/>
      <c r="I45" s="64"/>
      <c r="J45" s="65"/>
      <c r="K45" s="64"/>
      <c r="L45" s="64"/>
      <c r="M45" s="65"/>
      <c r="N45" s="66"/>
    </row>
    <row r="46" spans="1:14" ht="14.25">
      <c r="A46" s="35"/>
      <c r="B46" s="38"/>
      <c r="C46" s="42"/>
      <c r="D46" s="42"/>
      <c r="E46" s="63"/>
      <c r="F46" s="64"/>
      <c r="G46" s="64"/>
      <c r="H46" s="64"/>
      <c r="I46" s="64"/>
      <c r="J46" s="65"/>
      <c r="K46" s="64"/>
      <c r="L46" s="64"/>
      <c r="M46" s="65"/>
      <c r="N46" s="66"/>
    </row>
    <row r="47" spans="1:14" ht="14.25">
      <c r="A47" s="35"/>
      <c r="C47" s="42"/>
      <c r="D47" s="42"/>
      <c r="E47" s="63"/>
      <c r="F47" s="64"/>
      <c r="G47" s="64"/>
      <c r="H47" s="64"/>
      <c r="I47" s="64"/>
      <c r="J47" s="65"/>
      <c r="K47" s="64"/>
      <c r="L47" s="64"/>
      <c r="M47" s="65"/>
      <c r="N47" s="66"/>
    </row>
    <row r="48" spans="1:14" ht="14.25">
      <c r="A48" s="35"/>
      <c r="C48" s="42"/>
      <c r="D48" s="42"/>
      <c r="E48" s="63"/>
      <c r="F48" s="64"/>
      <c r="G48" s="64"/>
      <c r="H48" s="64"/>
      <c r="I48" s="64"/>
      <c r="J48" s="65"/>
      <c r="K48" s="64"/>
      <c r="L48" s="64"/>
      <c r="M48" s="65"/>
      <c r="N48" s="66"/>
    </row>
    <row r="49" spans="1:14" ht="14.25">
      <c r="A49" s="35"/>
      <c r="C49" s="42"/>
      <c r="D49" s="42"/>
      <c r="E49" s="63"/>
      <c r="F49" s="64"/>
      <c r="G49" s="64"/>
      <c r="H49" s="64"/>
      <c r="I49" s="64"/>
      <c r="J49" s="65"/>
      <c r="K49" s="64"/>
      <c r="L49" s="64"/>
      <c r="M49" s="65"/>
      <c r="N49" s="66"/>
    </row>
    <row r="50" spans="1:14" ht="14.25">
      <c r="A50" s="35"/>
      <c r="C50" s="42"/>
      <c r="D50" s="42"/>
      <c r="E50" s="63"/>
      <c r="F50" s="64"/>
      <c r="G50" s="64"/>
      <c r="H50" s="64"/>
      <c r="I50" s="64"/>
      <c r="J50" s="65"/>
      <c r="K50" s="64"/>
      <c r="L50" s="64"/>
      <c r="M50" s="65"/>
      <c r="N50" s="66"/>
    </row>
    <row r="51" spans="1:14" ht="14.25">
      <c r="A51" s="35"/>
      <c r="C51" s="42"/>
      <c r="D51" s="42"/>
      <c r="E51" s="63"/>
      <c r="F51" s="64"/>
      <c r="G51" s="64"/>
      <c r="H51" s="64"/>
      <c r="I51" s="64"/>
      <c r="J51" s="65"/>
      <c r="K51" s="64"/>
      <c r="L51" s="64"/>
      <c r="M51" s="65"/>
      <c r="N51" s="66"/>
    </row>
    <row r="52" spans="1:14" ht="14.25">
      <c r="A52" s="35"/>
      <c r="C52" s="42"/>
      <c r="D52" s="42"/>
      <c r="E52" s="63"/>
      <c r="F52" s="64"/>
      <c r="G52" s="64"/>
      <c r="H52" s="64"/>
      <c r="I52" s="64"/>
      <c r="J52" s="65"/>
      <c r="K52" s="64"/>
      <c r="L52" s="64"/>
      <c r="M52" s="65"/>
      <c r="N52" s="66"/>
    </row>
    <row r="53" spans="1:14" ht="14.25">
      <c r="A53" s="35"/>
      <c r="C53" s="42"/>
      <c r="D53" s="42"/>
      <c r="E53" s="63"/>
      <c r="F53" s="64"/>
      <c r="G53" s="64"/>
      <c r="H53" s="64"/>
      <c r="I53" s="64"/>
      <c r="J53" s="65"/>
      <c r="K53" s="64"/>
      <c r="L53" s="64"/>
      <c r="M53" s="65"/>
      <c r="N53" s="66"/>
    </row>
    <row r="54" spans="1:14" ht="14.25">
      <c r="A54" s="35"/>
      <c r="C54" s="42"/>
      <c r="D54" s="42"/>
      <c r="E54" s="63"/>
      <c r="F54" s="64"/>
      <c r="G54" s="64"/>
      <c r="H54" s="64"/>
      <c r="I54" s="64"/>
      <c r="J54" s="65"/>
      <c r="K54" s="64"/>
      <c r="L54" s="64"/>
      <c r="M54" s="65"/>
      <c r="N54" s="66"/>
    </row>
    <row r="55" spans="1:14" ht="14.25">
      <c r="A55" s="35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3:14" ht="12.75">
      <c r="C56" s="42"/>
      <c r="D56" s="42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5:14" ht="12.75"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5:14" ht="12.75"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spans="5:14" ht="12.75"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5:14" ht="12.75"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5:14" ht="12.75"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5:14" ht="12.75"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5:14" ht="12.75"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5:14" ht="12.75"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5:14" ht="12.75"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5:14" ht="12.75"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5:14" ht="12.75">
      <c r="E67" s="64"/>
      <c r="F67" s="64"/>
      <c r="G67" s="64"/>
      <c r="H67" s="64"/>
      <c r="I67" s="64"/>
      <c r="J67" s="64"/>
      <c r="K67" s="64"/>
      <c r="L67" s="64"/>
      <c r="M67" s="64"/>
      <c r="N67" s="64"/>
    </row>
    <row r="68" spans="5:14" ht="12.75"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spans="5:14" ht="12.75">
      <c r="E69" s="64"/>
      <c r="F69" s="64"/>
      <c r="G69" s="64"/>
      <c r="H69" s="64"/>
      <c r="I69" s="64"/>
      <c r="J69" s="64"/>
      <c r="K69" s="64"/>
      <c r="L69" s="64"/>
      <c r="M69" s="64"/>
      <c r="N69" s="64"/>
    </row>
    <row r="70" spans="5:14" ht="12.75">
      <c r="E70" s="64"/>
      <c r="F70" s="64"/>
      <c r="G70" s="64"/>
      <c r="H70" s="64"/>
      <c r="I70" s="64"/>
      <c r="J70" s="64"/>
      <c r="K70" s="64"/>
      <c r="L70" s="64"/>
      <c r="M70" s="64"/>
      <c r="N70" s="64"/>
    </row>
    <row r="71" spans="5:14" ht="12.75">
      <c r="E71" s="64"/>
      <c r="F71" s="64"/>
      <c r="G71" s="64"/>
      <c r="H71" s="64"/>
      <c r="I71" s="64"/>
      <c r="J71" s="64"/>
      <c r="K71" s="64"/>
      <c r="L71" s="64"/>
      <c r="M71" s="64"/>
      <c r="N71" s="64"/>
    </row>
    <row r="72" spans="5:14" ht="12.75">
      <c r="E72" s="64"/>
      <c r="F72" s="64"/>
      <c r="G72" s="64"/>
      <c r="H72" s="64"/>
      <c r="I72" s="64"/>
      <c r="J72" s="64"/>
      <c r="K72" s="64"/>
      <c r="L72" s="64"/>
      <c r="M72" s="64"/>
      <c r="N72" s="64"/>
    </row>
    <row r="73" spans="5:14" ht="12.75">
      <c r="E73" s="64"/>
      <c r="F73" s="64"/>
      <c r="G73" s="64"/>
      <c r="H73" s="64"/>
      <c r="I73" s="64"/>
      <c r="J73" s="64"/>
      <c r="K73" s="64"/>
      <c r="L73" s="64"/>
      <c r="M73" s="64"/>
      <c r="N73" s="64"/>
    </row>
    <row r="74" spans="5:14" ht="12.75">
      <c r="E74" s="64"/>
      <c r="F74" s="64"/>
      <c r="G74" s="64"/>
      <c r="H74" s="64"/>
      <c r="I74" s="64"/>
      <c r="J74" s="64"/>
      <c r="K74" s="64"/>
      <c r="L74" s="64"/>
      <c r="M74" s="64"/>
      <c r="N74" s="64"/>
    </row>
    <row r="75" spans="5:14" ht="12.75"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5:14" ht="12.75">
      <c r="E76" s="64"/>
      <c r="F76" s="64"/>
      <c r="G76" s="64"/>
      <c r="H76" s="64"/>
      <c r="I76" s="64"/>
      <c r="J76" s="64"/>
      <c r="K76" s="64"/>
      <c r="L76" s="64"/>
      <c r="M76" s="64"/>
      <c r="N76" s="64"/>
    </row>
  </sheetData>
  <mergeCells count="8">
    <mergeCell ref="A2:N2"/>
    <mergeCell ref="A3:N3"/>
    <mergeCell ref="C10:F10"/>
    <mergeCell ref="H10:K10"/>
    <mergeCell ref="A4:N4"/>
    <mergeCell ref="A6:N6"/>
    <mergeCell ref="A7:N7"/>
    <mergeCell ref="A8:N8"/>
  </mergeCells>
  <printOptions/>
  <pageMargins left="0.46" right="0.31" top="1" bottom="0.34" header="0.5" footer="0.17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EKPC</cp:lastModifiedBy>
  <cp:lastPrinted>2007-03-20T14:07:02Z</cp:lastPrinted>
  <dcterms:created xsi:type="dcterms:W3CDTF">2006-12-02T15:53:04Z</dcterms:created>
  <dcterms:modified xsi:type="dcterms:W3CDTF">2007-03-20T14:14:38Z</dcterms:modified>
  <cp:category/>
  <cp:version/>
  <cp:contentType/>
  <cp:contentStatus/>
</cp:coreProperties>
</file>