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835" activeTab="0"/>
  </bookViews>
  <sheets>
    <sheet name="3a 1" sheetId="1" r:id="rId1"/>
    <sheet name="3a 2 pg 1-4" sheetId="2" r:id="rId2"/>
    <sheet name="3a 2 pg 5" sheetId="3" r:id="rId3"/>
  </sheets>
  <definedNames>
    <definedName name="_xlnm.Print_Area" localSheetId="1">'3a 2 pg 1-4'!$A$1:$M$238</definedName>
  </definedNames>
  <calcPr fullCalcOnLoad="1"/>
</workbook>
</file>

<file path=xl/sharedStrings.xml><?xml version="1.0" encoding="utf-8"?>
<sst xmlns="http://schemas.openxmlformats.org/spreadsheetml/2006/main" count="331" uniqueCount="88">
  <si>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</si>
  <si>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</si>
  <si>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</si>
  <si>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</si>
  <si>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</si>
  <si>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</si>
  <si>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</si>
  <si>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</si>
  <si>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</si>
  <si>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</si>
  <si>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</si>
  <si>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</si>
  <si>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</si>
  <si>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</si>
  <si>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</si>
  <si>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</si>
  <si>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</si>
  <si>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</si>
  <si>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</si>
  <si>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</si>
  <si>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</si>
  <si>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Outdoor Lighting</t>
  </si>
  <si>
    <t>Total Baseload Charges</t>
  </si>
  <si>
    <t>Schedule 1</t>
  </si>
  <si>
    <t>Total Revenues</t>
  </si>
  <si>
    <t>Street Lighting and Security Lights</t>
  </si>
  <si>
    <t>Total kWh</t>
  </si>
  <si>
    <t>kWh</t>
  </si>
  <si>
    <t>Residential</t>
  </si>
  <si>
    <t>Schedule 2</t>
  </si>
  <si>
    <t>Schedule 3</t>
  </si>
  <si>
    <t>Schedule 4</t>
  </si>
  <si>
    <t>Demand=</t>
  </si>
  <si>
    <t>Load Cntr=</t>
  </si>
  <si>
    <t>Non-Dem</t>
  </si>
  <si>
    <t>KWh</t>
  </si>
  <si>
    <t>Total Incr</t>
  </si>
  <si>
    <t>Dem Incr</t>
  </si>
  <si>
    <t>Cust Incr</t>
  </si>
  <si>
    <t>Energy Incr</t>
  </si>
  <si>
    <t>Demand</t>
  </si>
  <si>
    <t>Energy</t>
  </si>
  <si>
    <t>Cust</t>
  </si>
  <si>
    <t>Increase</t>
  </si>
  <si>
    <t>Ener Rate</t>
  </si>
  <si>
    <t>Parts</t>
  </si>
  <si>
    <t>Diff</t>
  </si>
  <si>
    <t>Cumberland Valley</t>
  </si>
  <si>
    <t>R-1</t>
  </si>
  <si>
    <t>H-1</t>
  </si>
  <si>
    <t>C-1</t>
  </si>
  <si>
    <t>0-3000 kWh</t>
  </si>
  <si>
    <t xml:space="preserve"> &gt;3000</t>
  </si>
  <si>
    <t>C-2</t>
  </si>
  <si>
    <t>Schedule 5</t>
  </si>
  <si>
    <t>E-1</t>
  </si>
  <si>
    <t>P-1</t>
  </si>
  <si>
    <t>Schedule 6</t>
  </si>
  <si>
    <t>All kWh</t>
  </si>
  <si>
    <t>Schedule 7</t>
  </si>
  <si>
    <t>L-1</t>
  </si>
  <si>
    <t>175 WATT MERCURY VAPOR</t>
  </si>
  <si>
    <t>400 WATT MERCURY VAPOR</t>
  </si>
  <si>
    <t>100 WATT HIGH PRESSURE SODIUM OPEN BOTTOM</t>
  </si>
  <si>
    <t>100 WATT HIGH PRESSURE SODIUM COLONIAL POST</t>
  </si>
  <si>
    <t>100 WATT HIGH PRESSURE SODIUM DIRECTIONAL FLOOD</t>
  </si>
  <si>
    <t>400 WATT HIGH PRESSURE SODIUM DIRECTIONAL FLOOD</t>
  </si>
  <si>
    <t>400 WATT HIGH PRESSURE SODIUM COBRA HEAD</t>
  </si>
  <si>
    <t>Schedule 1+ Schedule 2</t>
  </si>
  <si>
    <t>Residential ETS</t>
  </si>
  <si>
    <t>R-1 + H-1</t>
  </si>
  <si>
    <t>Schedule 3 + Schedule 4</t>
  </si>
  <si>
    <t>C-1 + C-2</t>
  </si>
  <si>
    <t>Total</t>
  </si>
  <si>
    <t>Percent</t>
  </si>
  <si>
    <t>Revenue</t>
  </si>
  <si>
    <t>Present</t>
  </si>
  <si>
    <t>Rev %</t>
  </si>
  <si>
    <t>Request 3a 1</t>
  </si>
  <si>
    <t>Attachment</t>
  </si>
  <si>
    <t>Page 1 of 1</t>
  </si>
  <si>
    <t>Request 3a 2</t>
  </si>
  <si>
    <t>% Total</t>
  </si>
  <si>
    <t>Page 5 of 5</t>
  </si>
  <si>
    <t>Page 4 of 5</t>
  </si>
  <si>
    <t>Page 3 of 5</t>
  </si>
  <si>
    <t>Page 2 of 5</t>
  </si>
  <si>
    <t>Page 1 of 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</si>
</sst>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&quot;$&quot;#,##0.00"/>
    <numFmt numFmtId="175" formatCode="&quot;$&quot;#,##0.0_);\(&quot;$&quot;#,##0.0\)"/>
    <numFmt numFmtId="176" formatCode="_(&quot;$&quot;* #,##0.00000_);_(&quot;$&quot;* \(#,##0.00000\);_(&quot;$&quot;* &quot;-&quot;??_);_(@_)"/>
    <numFmt numFmtId="177" formatCode="&quot;$&quot;#,##0.00000"/>
    <numFmt numFmtId="178" formatCode="0.0"/>
    <numFmt numFmtId="179" formatCode="_(* #,##0.000000_);_(* \(#,##0.000000\);_(* &quot;-&quot;??_);_(@_)"/>
    <numFmt numFmtId="180" formatCode="&quot;$&quot;#,##0.000000_);\(&quot;$&quot;#,##0.000000\)"/>
  </numFmts>
  <fonts count="15">
    <font>
      <sz val="10"/>
      <name val="Arial"/>
      <family val="0"/>
    </font>
    <font>
      <sz val="11"/>
      <color indexed="8"/>
      <name val="P-TIMES"/>
      <family val="0"/>
    </font>
    <font>
      <u val="single"/>
      <sz val="11"/>
      <color indexed="8"/>
      <name val="P-TIMES"/>
      <family val="0"/>
    </font>
    <font>
      <sz val="11"/>
      <color indexed="8"/>
      <name val="Arial"/>
      <family val="2"/>
    </font>
    <font>
      <sz val="12"/>
      <color indexed="8"/>
      <name val="P-TIMES"/>
      <family val="0"/>
    </font>
    <font>
      <b/>
      <sz val="11"/>
      <color indexed="10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10"/>
      <name val="P-TIMES"/>
      <family val="0"/>
    </font>
    <font>
      <sz val="11"/>
      <name val="P-TIMES"/>
      <family val="0"/>
    </font>
    <font>
      <b/>
      <sz val="11"/>
      <color indexed="8"/>
      <name val="P-TIMES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b/>
      <i/>
      <sz val="11"/>
      <color indexed="8"/>
      <name val="P-TIME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5" fontId="1" fillId="0" borderId="9" xfId="0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5" fontId="0" fillId="0" borderId="0" xfId="0" applyNumberFormat="1" applyAlignment="1">
      <alignment/>
    </xf>
    <xf numFmtId="10" fontId="0" fillId="0" borderId="0" xfId="21" applyNumberFormat="1" applyAlignment="1">
      <alignment/>
    </xf>
    <xf numFmtId="7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44" fontId="1" fillId="0" borderId="0" xfId="17" applyFont="1" applyAlignment="1" applyProtection="1">
      <alignment/>
      <protection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7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>
      <alignment/>
    </xf>
    <xf numFmtId="172" fontId="1" fillId="0" borderId="0" xfId="15" applyNumberFormat="1" applyFont="1" applyAlignment="1" applyProtection="1">
      <alignment/>
      <protection/>
    </xf>
    <xf numFmtId="43" fontId="0" fillId="0" borderId="0" xfId="0" applyNumberFormat="1" applyAlignment="1">
      <alignment/>
    </xf>
    <xf numFmtId="37" fontId="1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/>
      <protection/>
    </xf>
    <xf numFmtId="44" fontId="0" fillId="0" borderId="0" xfId="17" applyAlignment="1">
      <alignment/>
    </xf>
    <xf numFmtId="43" fontId="0" fillId="0" borderId="0" xfId="15" applyAlignment="1">
      <alignment/>
    </xf>
    <xf numFmtId="5" fontId="1" fillId="0" borderId="14" xfId="0" applyNumberFormat="1" applyFont="1" applyBorder="1" applyAlignment="1" applyProtection="1">
      <alignment/>
      <protection/>
    </xf>
    <xf numFmtId="7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72" fontId="0" fillId="0" borderId="0" xfId="15" applyNumberFormat="1" applyAlignment="1">
      <alignment/>
    </xf>
    <xf numFmtId="172" fontId="1" fillId="0" borderId="0" xfId="15" applyNumberFormat="1" applyFont="1" applyAlignment="1" applyProtection="1">
      <alignment horizontal="centerContinuous"/>
      <protection/>
    </xf>
    <xf numFmtId="172" fontId="1" fillId="0" borderId="2" xfId="15" applyNumberFormat="1" applyFont="1" applyBorder="1" applyAlignment="1" applyProtection="1">
      <alignment/>
      <protection/>
    </xf>
    <xf numFmtId="172" fontId="1" fillId="0" borderId="4" xfId="15" applyNumberFormat="1" applyFont="1" applyBorder="1" applyAlignment="1" applyProtection="1">
      <alignment horizontal="center"/>
      <protection/>
    </xf>
    <xf numFmtId="172" fontId="1" fillId="0" borderId="7" xfId="15" applyNumberFormat="1" applyFont="1" applyBorder="1" applyAlignment="1" applyProtection="1">
      <alignment horizontal="center"/>
      <protection/>
    </xf>
    <xf numFmtId="172" fontId="1" fillId="0" borderId="8" xfId="15" applyNumberFormat="1" applyFont="1" applyBorder="1" applyAlignment="1" applyProtection="1">
      <alignment/>
      <protection/>
    </xf>
    <xf numFmtId="172" fontId="1" fillId="0" borderId="8" xfId="15" applyNumberFormat="1" applyFont="1" applyFill="1" applyBorder="1" applyAlignment="1" applyProtection="1">
      <alignment/>
      <protection/>
    </xf>
    <xf numFmtId="172" fontId="1" fillId="0" borderId="9" xfId="15" applyNumberFormat="1" applyFont="1" applyBorder="1" applyAlignment="1" applyProtection="1">
      <alignment/>
      <protection/>
    </xf>
    <xf numFmtId="165" fontId="1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74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7" fontId="0" fillId="0" borderId="0" xfId="0" applyNumberFormat="1" applyFill="1" applyAlignment="1">
      <alignment/>
    </xf>
    <xf numFmtId="10" fontId="0" fillId="0" borderId="0" xfId="21" applyNumberFormat="1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72" fontId="0" fillId="0" borderId="0" xfId="0" applyNumberFormat="1" applyAlignment="1">
      <alignment/>
    </xf>
    <xf numFmtId="172" fontId="0" fillId="2" borderId="0" xfId="15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7" fontId="0" fillId="0" borderId="0" xfId="17" applyNumberFormat="1" applyBorder="1" applyAlignment="1">
      <alignment/>
    </xf>
    <xf numFmtId="3" fontId="0" fillId="0" borderId="0" xfId="0" applyNumberFormat="1" applyBorder="1" applyAlignment="1">
      <alignment/>
    </xf>
    <xf numFmtId="176" fontId="0" fillId="0" borderId="0" xfId="17" applyNumberFormat="1" applyBorder="1" applyAlignment="1">
      <alignment/>
    </xf>
    <xf numFmtId="4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5" fontId="0" fillId="0" borderId="0" xfId="0" applyNumberFormat="1" applyBorder="1" applyAlignment="1">
      <alignment/>
    </xf>
    <xf numFmtId="10" fontId="0" fillId="0" borderId="0" xfId="21" applyNumberFormat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44" fontId="1" fillId="0" borderId="0" xfId="17" applyFont="1" applyBorder="1" applyAlignment="1" applyProtection="1">
      <alignment/>
      <protection/>
    </xf>
    <xf numFmtId="44" fontId="0" fillId="0" borderId="0" xfId="17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7" fontId="1" fillId="0" borderId="0" xfId="0" applyNumberFormat="1" applyFont="1" applyBorder="1" applyAlignment="1" applyProtection="1">
      <alignment/>
      <protection/>
    </xf>
    <xf numFmtId="172" fontId="1" fillId="0" borderId="0" xfId="15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5" fontId="1" fillId="0" borderId="0" xfId="17" applyNumberFormat="1" applyFont="1" applyBorder="1" applyAlignment="1" applyProtection="1">
      <alignment/>
      <protection/>
    </xf>
    <xf numFmtId="43" fontId="0" fillId="0" borderId="0" xfId="15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5" fontId="1" fillId="0" borderId="0" xfId="0" applyNumberFormat="1" applyFont="1" applyFill="1" applyBorder="1" applyAlignment="1" applyProtection="1">
      <alignment/>
      <protection/>
    </xf>
    <xf numFmtId="7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7" fontId="9" fillId="2" borderId="0" xfId="0" applyNumberFormat="1" applyFont="1" applyFill="1" applyAlignment="1" applyProtection="1">
      <alignment/>
      <protection/>
    </xf>
    <xf numFmtId="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21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172" fontId="10" fillId="0" borderId="0" xfId="15" applyNumberFormat="1" applyFont="1" applyAlignment="1" applyProtection="1">
      <alignment horizontal="center"/>
      <protection/>
    </xf>
    <xf numFmtId="172" fontId="10" fillId="0" borderId="0" xfId="15" applyNumberFormat="1" applyFont="1" applyBorder="1" applyAlignment="1" applyProtection="1">
      <alignment horizontal="center"/>
      <protection/>
    </xf>
    <xf numFmtId="172" fontId="1" fillId="0" borderId="13" xfId="15" applyNumberFormat="1" applyFont="1" applyBorder="1" applyAlignment="1" applyProtection="1">
      <alignment horizontal="center"/>
      <protection/>
    </xf>
    <xf numFmtId="10" fontId="1" fillId="0" borderId="13" xfId="21" applyNumberFormat="1" applyFont="1" applyBorder="1" applyAlignment="1" applyProtection="1">
      <alignment horizontal="center"/>
      <protection/>
    </xf>
    <xf numFmtId="172" fontId="1" fillId="0" borderId="0" xfId="15" applyNumberFormat="1" applyFont="1" applyBorder="1" applyAlignment="1" applyProtection="1">
      <alignment horizontal="center"/>
      <protection/>
    </xf>
    <xf numFmtId="172" fontId="0" fillId="0" borderId="0" xfId="15" applyNumberFormat="1" applyAlignment="1">
      <alignment/>
    </xf>
    <xf numFmtId="10" fontId="0" fillId="0" borderId="0" xfId="21" applyNumberFormat="1" applyAlignment="1">
      <alignment/>
    </xf>
    <xf numFmtId="10" fontId="0" fillId="0" borderId="14" xfId="21" applyNumberFormat="1" applyBorder="1" applyAlignment="1">
      <alignment/>
    </xf>
    <xf numFmtId="0" fontId="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10" fontId="0" fillId="0" borderId="0" xfId="21" applyNumberFormat="1" applyFont="1" applyAlignment="1">
      <alignment/>
    </xf>
    <xf numFmtId="10" fontId="13" fillId="0" borderId="0" xfId="21" applyNumberFormat="1" applyFont="1" applyAlignment="1">
      <alignment/>
    </xf>
    <xf numFmtId="174" fontId="13" fillId="0" borderId="0" xfId="0" applyNumberFormat="1" applyFont="1" applyAlignment="1">
      <alignment/>
    </xf>
    <xf numFmtId="0" fontId="14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10" fontId="13" fillId="0" borderId="0" xfId="21" applyNumberFormat="1" applyFont="1" applyAlignment="1">
      <alignment/>
    </xf>
    <xf numFmtId="0" fontId="0" fillId="0" borderId="0" xfId="0" applyAlignment="1">
      <alignment vertical="top"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workbookViewId="0" topLeftCell="A1">
      <selection activeCell="L43" sqref="L43"/>
    </sheetView>
  </sheetViews>
  <sheetFormatPr defaultColWidth="9.140625" defaultRowHeight="12.75"/>
  <cols>
    <col min="1" max="1" width="33.8515625" style="0" bestFit="1" customWidth="1"/>
    <col min="2" max="2" width="14.00390625" style="0" bestFit="1" customWidth="1"/>
    <col min="3" max="3" width="1.8515625" style="0" customWidth="1"/>
    <col min="4" max="4" width="13.28125" style="0" bestFit="1" customWidth="1"/>
    <col min="5" max="5" width="3.00390625" style="0" customWidth="1"/>
    <col min="6" max="6" width="12.00390625" style="0" bestFit="1" customWidth="1"/>
    <col min="7" max="7" width="11.57421875" style="0" bestFit="1" customWidth="1"/>
    <col min="8" max="8" width="2.28125" style="0" customWidth="1"/>
    <col min="10" max="10" width="1.57421875" style="0" customWidth="1"/>
    <col min="11" max="11" width="14.140625" style="0" customWidth="1"/>
  </cols>
  <sheetData>
    <row r="1" ht="12.75">
      <c r="K1" t="s">
        <v>78</v>
      </c>
    </row>
    <row r="2" ht="12.75">
      <c r="K2" t="s">
        <v>79</v>
      </c>
    </row>
    <row r="3" ht="12.75">
      <c r="K3" t="s">
        <v>80</v>
      </c>
    </row>
    <row r="6" spans="1:7" ht="15">
      <c r="A6" s="122" t="s">
        <v>47</v>
      </c>
      <c r="B6" s="122"/>
      <c r="C6" s="122"/>
      <c r="D6" s="122"/>
      <c r="E6" s="122"/>
      <c r="F6" s="122"/>
      <c r="G6" s="122"/>
    </row>
    <row r="7" spans="1:7" ht="14.25">
      <c r="A7" s="123" t="s">
        <v>18</v>
      </c>
      <c r="B7" s="123"/>
      <c r="C7" s="123"/>
      <c r="D7" s="123"/>
      <c r="E7" s="123"/>
      <c r="F7" s="123"/>
      <c r="G7" s="123"/>
    </row>
    <row r="8" spans="1:7" ht="14.25">
      <c r="A8" s="123" t="s">
        <v>16</v>
      </c>
      <c r="B8" s="123"/>
      <c r="C8" s="123"/>
      <c r="D8" s="123"/>
      <c r="E8" s="123"/>
      <c r="F8" s="123"/>
      <c r="G8" s="123"/>
    </row>
    <row r="9" spans="1:7" ht="14.25">
      <c r="A9" s="102"/>
      <c r="B9" s="102"/>
      <c r="C9" s="102"/>
      <c r="D9" s="102"/>
      <c r="E9" s="102"/>
      <c r="F9" s="102"/>
      <c r="G9" s="102"/>
    </row>
    <row r="10" spans="1:11" s="68" customFormat="1" ht="14.25">
      <c r="A10" s="102"/>
      <c r="B10" s="102"/>
      <c r="C10" s="102"/>
      <c r="D10" s="102"/>
      <c r="E10" s="102"/>
      <c r="F10" s="102"/>
      <c r="G10" s="102"/>
      <c r="I10" s="68" t="s">
        <v>0</v>
      </c>
      <c r="K10" s="68" t="s">
        <v>1</v>
      </c>
    </row>
    <row r="11" spans="1:11" s="68" customFormat="1" ht="14.25">
      <c r="A11" s="102"/>
      <c r="B11" s="102"/>
      <c r="C11" s="102"/>
      <c r="D11" s="102"/>
      <c r="E11" s="102"/>
      <c r="F11" s="102"/>
      <c r="G11" s="102"/>
      <c r="I11" s="68" t="s">
        <v>77</v>
      </c>
      <c r="K11" s="68" t="s">
        <v>77</v>
      </c>
    </row>
    <row r="12" spans="1:11" s="68" customFormat="1" ht="14.25">
      <c r="A12" s="102"/>
      <c r="B12" s="130" t="s">
        <v>0</v>
      </c>
      <c r="C12" s="130"/>
      <c r="D12" s="130" t="s">
        <v>1</v>
      </c>
      <c r="E12" s="130"/>
      <c r="F12" s="130" t="s">
        <v>2</v>
      </c>
      <c r="G12" s="130" t="s">
        <v>3</v>
      </c>
      <c r="H12" s="131"/>
      <c r="I12" s="130" t="s">
        <v>73</v>
      </c>
      <c r="J12" s="131"/>
      <c r="K12" s="130" t="s">
        <v>73</v>
      </c>
    </row>
    <row r="13" spans="1:11" ht="14.25">
      <c r="A13" s="102" t="s">
        <v>28</v>
      </c>
      <c r="B13" s="104">
        <v>25016772.612666294</v>
      </c>
      <c r="C13" s="104"/>
      <c r="D13">
        <v>26221229.093694113</v>
      </c>
      <c r="E13" s="104"/>
      <c r="F13" s="104">
        <f aca="true" t="shared" si="0" ref="F13:F20">D13-B13</f>
        <v>1204456.4810278192</v>
      </c>
      <c r="G13" s="105">
        <f aca="true" t="shared" si="1" ref="G13:G20">F13/B13</f>
        <v>0.04814595790097993</v>
      </c>
      <c r="I13" s="113">
        <f>B13/B27</f>
        <v>0.6443329607968445</v>
      </c>
      <c r="K13" s="113">
        <v>0.6427127459753698</v>
      </c>
    </row>
    <row r="14" spans="1:11" ht="14.25">
      <c r="A14" s="102" t="s">
        <v>49</v>
      </c>
      <c r="B14" s="104">
        <v>60756.45328700336</v>
      </c>
      <c r="C14" s="104"/>
      <c r="D14" s="104">
        <v>65509.29128741358</v>
      </c>
      <c r="E14" s="104"/>
      <c r="F14" s="104">
        <f t="shared" si="0"/>
        <v>4752.838000410222</v>
      </c>
      <c r="G14" s="105">
        <f t="shared" si="1"/>
        <v>0.07822770657725209</v>
      </c>
      <c r="I14" s="113">
        <v>0.0015648455554218555</v>
      </c>
      <c r="K14" s="113">
        <v>0.001605708730883228</v>
      </c>
    </row>
    <row r="15" spans="1:11" ht="14.25">
      <c r="A15" s="102" t="s">
        <v>50</v>
      </c>
      <c r="B15" s="104">
        <v>1166415.009859885</v>
      </c>
      <c r="C15" s="104"/>
      <c r="D15" s="104">
        <v>1218024.9758840578</v>
      </c>
      <c r="E15" s="104"/>
      <c r="F15" s="104">
        <f t="shared" si="0"/>
        <v>51609.966024172725</v>
      </c>
      <c r="G15" s="105">
        <f t="shared" si="1"/>
        <v>0.04424665799728721</v>
      </c>
      <c r="I15" s="113">
        <v>0.030042230005335565</v>
      </c>
      <c r="K15" s="113">
        <v>0.029855205265922866</v>
      </c>
    </row>
    <row r="16" spans="1:11" ht="14.25">
      <c r="A16" s="102" t="s">
        <v>53</v>
      </c>
      <c r="B16" s="104">
        <v>920886.3500016357</v>
      </c>
      <c r="C16" s="104"/>
      <c r="D16" s="104">
        <v>958179.2004716009</v>
      </c>
      <c r="E16" s="104"/>
      <c r="F16" s="104">
        <f t="shared" si="0"/>
        <v>37292.85046996514</v>
      </c>
      <c r="G16" s="105">
        <f t="shared" si="1"/>
        <v>0.04049669155145898</v>
      </c>
      <c r="I16" s="113">
        <v>0.02371838436719568</v>
      </c>
      <c r="K16" s="113">
        <v>0.023486083847217044</v>
      </c>
    </row>
    <row r="17" spans="1:11" ht="14.25">
      <c r="A17" s="102" t="s">
        <v>55</v>
      </c>
      <c r="B17" s="104">
        <v>919688.0771771907</v>
      </c>
      <c r="C17" s="104"/>
      <c r="D17" s="104">
        <v>970696.5699540789</v>
      </c>
      <c r="E17" s="104"/>
      <c r="F17" s="104">
        <f t="shared" si="0"/>
        <v>51008.49277688819</v>
      </c>
      <c r="G17" s="105">
        <f t="shared" si="1"/>
        <v>0.055462818364949505</v>
      </c>
      <c r="I17" s="113">
        <v>0.02368752160608851</v>
      </c>
      <c r="K17" s="113">
        <v>0.023792899095416317</v>
      </c>
    </row>
    <row r="18" spans="1:11" ht="14.25">
      <c r="A18" s="102" t="s">
        <v>56</v>
      </c>
      <c r="B18" s="104">
        <v>2714199.510626611</v>
      </c>
      <c r="C18" s="104"/>
      <c r="D18" s="104">
        <v>2889227.699976275</v>
      </c>
      <c r="E18" s="104"/>
      <c r="F18" s="104">
        <f t="shared" si="0"/>
        <v>175028.18934966438</v>
      </c>
      <c r="G18" s="105">
        <f t="shared" si="1"/>
        <v>0.06448611779067659</v>
      </c>
      <c r="I18" s="113">
        <v>0.06990702733532973</v>
      </c>
      <c r="K18" s="113">
        <v>0.07081832290029555</v>
      </c>
    </row>
    <row r="19" spans="1:11" ht="14.25">
      <c r="A19" s="102" t="s">
        <v>60</v>
      </c>
      <c r="B19" s="104">
        <v>7066926.258255376</v>
      </c>
      <c r="C19" s="104"/>
      <c r="D19" s="104">
        <v>7473057.538004164</v>
      </c>
      <c r="E19" s="104"/>
      <c r="F19" s="104">
        <f t="shared" si="0"/>
        <v>406131.2797487881</v>
      </c>
      <c r="G19" s="105">
        <f t="shared" si="1"/>
        <v>0.057469296396627526</v>
      </c>
      <c r="I19" s="113">
        <v>0.18201602541685108</v>
      </c>
      <c r="K19" s="113">
        <v>0.18317331021823316</v>
      </c>
    </row>
    <row r="20" spans="1:11" ht="14.25">
      <c r="A20" s="102" t="s">
        <v>25</v>
      </c>
      <c r="B20" s="104">
        <v>960202.2</v>
      </c>
      <c r="C20" s="104"/>
      <c r="D20" s="104">
        <v>1001818.1026022924</v>
      </c>
      <c r="E20" s="104"/>
      <c r="F20" s="104">
        <f t="shared" si="0"/>
        <v>41615.90260229248</v>
      </c>
      <c r="G20" s="105">
        <f t="shared" si="1"/>
        <v>0.04334076989439566</v>
      </c>
      <c r="I20" s="113">
        <v>0.024731004916932958</v>
      </c>
      <c r="K20" s="113">
        <v>0.024555723966661797</v>
      </c>
    </row>
    <row r="21" spans="1:7" ht="14.25">
      <c r="A21" s="106"/>
      <c r="B21" s="104"/>
      <c r="C21" s="107"/>
      <c r="D21" s="104"/>
      <c r="E21" s="107"/>
      <c r="F21" s="104"/>
      <c r="G21" s="105"/>
    </row>
    <row r="22" spans="1:7" ht="14.25">
      <c r="A22" s="106"/>
      <c r="B22" s="104"/>
      <c r="C22" s="107"/>
      <c r="D22" s="104"/>
      <c r="E22" s="107"/>
      <c r="F22" s="104"/>
      <c r="G22" s="105"/>
    </row>
    <row r="23" spans="1:7" ht="14.25">
      <c r="A23" s="106"/>
      <c r="B23" s="104"/>
      <c r="C23" s="107"/>
      <c r="D23" s="104"/>
      <c r="E23" s="107"/>
      <c r="F23" s="104"/>
      <c r="G23" s="105"/>
    </row>
    <row r="24" spans="1:7" ht="14.25">
      <c r="A24" s="106"/>
      <c r="B24" s="104"/>
      <c r="C24" s="108"/>
      <c r="D24" s="104"/>
      <c r="E24" s="107"/>
      <c r="F24" s="104"/>
      <c r="G24" s="105"/>
    </row>
    <row r="25" spans="1:7" ht="14.25">
      <c r="A25" s="106"/>
      <c r="B25" s="109"/>
      <c r="C25" s="108"/>
      <c r="D25" s="109"/>
      <c r="E25" s="108"/>
      <c r="F25" s="109"/>
      <c r="G25" s="110"/>
    </row>
    <row r="26" spans="1:7" ht="14.25">
      <c r="A26" s="102"/>
      <c r="B26" s="104"/>
      <c r="C26" s="111"/>
      <c r="D26" s="104"/>
      <c r="E26" s="111"/>
      <c r="F26" s="104"/>
      <c r="G26" s="105"/>
    </row>
    <row r="27" spans="1:7" ht="14.25">
      <c r="A27" s="102"/>
      <c r="B27" s="104">
        <f>SUM(B13:B25)</f>
        <v>38825846.471874</v>
      </c>
      <c r="C27" s="111"/>
      <c r="D27" s="104">
        <f>SUM(D13:D25)</f>
        <v>40797742.471874006</v>
      </c>
      <c r="E27" s="111"/>
      <c r="F27" s="104">
        <f>SUM(F13:F25)</f>
        <v>1971896.0000000005</v>
      </c>
      <c r="G27" s="105">
        <f>F27/B27</f>
        <v>0.05078822947050157</v>
      </c>
    </row>
    <row r="30" ht="12.75">
      <c r="B30" s="112"/>
    </row>
    <row r="32" ht="12.75">
      <c r="B32" s="113"/>
    </row>
    <row r="34" ht="12.75">
      <c r="B34" s="112"/>
    </row>
    <row r="35" ht="12.75">
      <c r="B35" s="71"/>
    </row>
    <row r="37" ht="12.75">
      <c r="B37" s="113"/>
    </row>
  </sheetData>
  <mergeCells count="3">
    <mergeCell ref="A6:G6"/>
    <mergeCell ref="A7:G7"/>
    <mergeCell ref="A8:G8"/>
  </mergeCells>
  <printOptions horizontalCentered="1"/>
  <pageMargins left="0.32" right="0.22" top="1" bottom="1" header="0.5" footer="0.5"/>
  <pageSetup fitToHeight="1" fitToWidth="1" horizontalDpi="600" verticalDpi="600" orientation="portrait" scale="88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9"/>
  <sheetViews>
    <sheetView view="pageBreakPreview" zoomScale="60" workbookViewId="0" topLeftCell="A1">
      <selection activeCell="M27" sqref="M27"/>
    </sheetView>
  </sheetViews>
  <sheetFormatPr defaultColWidth="9.140625" defaultRowHeight="12.75"/>
  <cols>
    <col min="1" max="1" width="36.28125" style="0" bestFit="1" customWidth="1"/>
    <col min="2" max="2" width="15.140625" style="0" bestFit="1" customWidth="1"/>
    <col min="3" max="3" width="11.57421875" style="0" bestFit="1" customWidth="1"/>
    <col min="4" max="4" width="15.140625" style="0" bestFit="1" customWidth="1"/>
    <col min="5" max="5" width="3.28125" style="0" customWidth="1"/>
    <col min="6" max="6" width="15.140625" style="0" bestFit="1" customWidth="1"/>
    <col min="7" max="7" width="11.28125" style="0" bestFit="1" customWidth="1"/>
    <col min="8" max="8" width="15.421875" style="0" bestFit="1" customWidth="1"/>
    <col min="9" max="9" width="2.8515625" style="0" customWidth="1"/>
    <col min="10" max="10" width="12.421875" style="0" bestFit="1" customWidth="1"/>
    <col min="11" max="11" width="12.7109375" style="0" bestFit="1" customWidth="1"/>
    <col min="12" max="13" width="12.57421875" style="0" customWidth="1"/>
    <col min="14" max="14" width="8.7109375" style="0" customWidth="1"/>
    <col min="15" max="15" width="13.28125" style="0" customWidth="1"/>
    <col min="16" max="16" width="12.7109375" style="0" customWidth="1"/>
    <col min="17" max="17" width="11.28125" style="0" customWidth="1"/>
    <col min="18" max="19" width="8.7109375" style="0" customWidth="1"/>
    <col min="20" max="20" width="24.140625" style="0" customWidth="1"/>
    <col min="21" max="21" width="12.57421875" style="0" customWidth="1"/>
    <col min="22" max="22" width="10.421875" style="0" customWidth="1"/>
    <col min="23" max="23" width="14.00390625" style="0" customWidth="1"/>
    <col min="24" max="24" width="8.7109375" style="0" customWidth="1"/>
    <col min="25" max="25" width="13.140625" style="0" customWidth="1"/>
    <col min="26" max="26" width="10.00390625" style="0" customWidth="1"/>
    <col min="27" max="27" width="13.140625" style="0" customWidth="1"/>
    <col min="28" max="28" width="8.7109375" style="0" customWidth="1"/>
    <col min="29" max="29" width="12.00390625" style="0" customWidth="1"/>
    <col min="30" max="30" width="11.57421875" style="0" customWidth="1"/>
    <col min="31" max="16384" width="8.7109375" style="0" customWidth="1"/>
  </cols>
  <sheetData>
    <row r="1" spans="1:13" ht="14.25">
      <c r="A1" s="36"/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 t="s">
        <v>81</v>
      </c>
    </row>
    <row r="2" spans="1:13" ht="14.25">
      <c r="A2" s="36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 t="s">
        <v>79</v>
      </c>
    </row>
    <row r="3" spans="1:13" ht="14.25">
      <c r="A3" s="36"/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 t="s">
        <v>87</v>
      </c>
    </row>
    <row r="4" spans="1:13" ht="14.25">
      <c r="A4" s="36"/>
      <c r="B4" s="36"/>
      <c r="C4" s="36"/>
      <c r="D4" s="36"/>
      <c r="E4" s="37"/>
      <c r="F4" s="37"/>
      <c r="G4" s="37"/>
      <c r="H4" s="37"/>
      <c r="I4" s="37"/>
      <c r="J4" s="37"/>
      <c r="K4" s="37"/>
      <c r="L4" s="37"/>
      <c r="M4" s="37"/>
    </row>
    <row r="5" spans="1:16" ht="15">
      <c r="A5" s="122" t="s">
        <v>47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03"/>
      <c r="M5" s="103"/>
      <c r="O5" t="s">
        <v>32</v>
      </c>
      <c r="P5">
        <v>1</v>
      </c>
    </row>
    <row r="6" spans="1:16" ht="14.25">
      <c r="A6" s="123" t="s">
        <v>18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02"/>
      <c r="M6" s="102"/>
      <c r="O6" t="s">
        <v>33</v>
      </c>
      <c r="P6">
        <v>1</v>
      </c>
    </row>
    <row r="7" spans="1:13" ht="14.25">
      <c r="A7" s="123" t="s">
        <v>16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02"/>
      <c r="M7" s="102"/>
    </row>
    <row r="8" spans="1:4" ht="14.25">
      <c r="A8" s="1"/>
      <c r="B8" s="1"/>
      <c r="C8" s="1"/>
      <c r="D8" s="1"/>
    </row>
    <row r="9" spans="1:30" ht="14.25">
      <c r="A9" s="123" t="s">
        <v>23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02"/>
      <c r="M9" s="102"/>
      <c r="T9" s="123" t="s">
        <v>68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</row>
    <row r="10" spans="1:30" ht="15" thickBot="1">
      <c r="A10" s="123" t="s">
        <v>28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02"/>
      <c r="M10" s="102"/>
      <c r="T10" s="123" t="s">
        <v>69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</row>
    <row r="11" spans="1:30" ht="15">
      <c r="A11" s="123" t="s">
        <v>48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16" t="s">
        <v>76</v>
      </c>
      <c r="M11" s="119" t="s">
        <v>1</v>
      </c>
      <c r="T11" s="123" t="s">
        <v>70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</row>
    <row r="12" spans="1:23" ht="14.25">
      <c r="A12" s="1"/>
      <c r="B12" s="1"/>
      <c r="C12" s="1"/>
      <c r="D12" s="1"/>
      <c r="L12" s="117" t="s">
        <v>74</v>
      </c>
      <c r="M12" s="120" t="s">
        <v>74</v>
      </c>
      <c r="O12" t="s">
        <v>43</v>
      </c>
      <c r="P12" t="s">
        <v>43</v>
      </c>
      <c r="Q12" t="s">
        <v>43</v>
      </c>
      <c r="T12" s="1"/>
      <c r="U12" s="1"/>
      <c r="V12" s="1"/>
      <c r="W12" s="1"/>
    </row>
    <row r="13" spans="2:30" ht="15" thickBot="1">
      <c r="B13" s="126" t="s">
        <v>0</v>
      </c>
      <c r="C13" s="127"/>
      <c r="D13" s="128"/>
      <c r="F13" s="126" t="s">
        <v>1</v>
      </c>
      <c r="G13" s="127"/>
      <c r="H13" s="128"/>
      <c r="J13" s="17" t="s">
        <v>2</v>
      </c>
      <c r="K13" s="115" t="s">
        <v>3</v>
      </c>
      <c r="L13" s="118" t="s">
        <v>75</v>
      </c>
      <c r="M13" s="121" t="s">
        <v>75</v>
      </c>
      <c r="O13" t="s">
        <v>40</v>
      </c>
      <c r="P13" t="s">
        <v>41</v>
      </c>
      <c r="Q13" t="s">
        <v>42</v>
      </c>
      <c r="U13" s="126" t="s">
        <v>0</v>
      </c>
      <c r="V13" s="127"/>
      <c r="W13" s="128"/>
      <c r="Y13" s="126" t="s">
        <v>1</v>
      </c>
      <c r="Z13" s="127"/>
      <c r="AA13" s="128"/>
      <c r="AC13" s="17" t="s">
        <v>2</v>
      </c>
      <c r="AD13" s="18" t="s">
        <v>3</v>
      </c>
    </row>
    <row r="14" spans="1:27" ht="14.25">
      <c r="A14" s="2"/>
      <c r="B14" s="19"/>
      <c r="C14" s="20"/>
      <c r="D14" s="21"/>
      <c r="F14" s="19"/>
      <c r="G14" s="20"/>
      <c r="H14" s="21"/>
      <c r="T14" s="2"/>
      <c r="U14" s="19"/>
      <c r="V14" s="20"/>
      <c r="W14" s="21"/>
      <c r="Y14" s="19"/>
      <c r="Z14" s="20"/>
      <c r="AA14" s="21"/>
    </row>
    <row r="15" spans="1:27" ht="14.25">
      <c r="A15" s="2"/>
      <c r="B15" s="6" t="s">
        <v>4</v>
      </c>
      <c r="C15" s="7" t="s">
        <v>5</v>
      </c>
      <c r="D15" s="7" t="s">
        <v>6</v>
      </c>
      <c r="F15" s="6" t="s">
        <v>4</v>
      </c>
      <c r="G15" s="7"/>
      <c r="H15" s="7" t="s">
        <v>6</v>
      </c>
      <c r="T15" s="2"/>
      <c r="U15" s="6" t="s">
        <v>4</v>
      </c>
      <c r="V15" s="7" t="s">
        <v>5</v>
      </c>
      <c r="W15" s="7" t="s">
        <v>6</v>
      </c>
      <c r="Y15" s="6" t="s">
        <v>4</v>
      </c>
      <c r="Z15" s="7"/>
      <c r="AA15" s="7" t="s">
        <v>6</v>
      </c>
    </row>
    <row r="16" spans="1:27" ht="14.25">
      <c r="A16" s="8"/>
      <c r="B16" s="9" t="s">
        <v>7</v>
      </c>
      <c r="C16" s="10" t="s">
        <v>8</v>
      </c>
      <c r="D16" s="7" t="s">
        <v>9</v>
      </c>
      <c r="F16" s="9" t="s">
        <v>7</v>
      </c>
      <c r="G16" s="10" t="s">
        <v>8</v>
      </c>
      <c r="H16" s="7" t="s">
        <v>9</v>
      </c>
      <c r="T16" s="8"/>
      <c r="U16" s="9" t="s">
        <v>7</v>
      </c>
      <c r="V16" s="10" t="s">
        <v>8</v>
      </c>
      <c r="W16" s="7" t="s">
        <v>9</v>
      </c>
      <c r="Y16" s="9" t="s">
        <v>7</v>
      </c>
      <c r="Z16" s="10" t="s">
        <v>8</v>
      </c>
      <c r="AA16" s="7" t="s">
        <v>9</v>
      </c>
    </row>
    <row r="18" spans="1:27" ht="14.25">
      <c r="A18" s="2"/>
      <c r="B18" s="11"/>
      <c r="C18" s="2"/>
      <c r="D18" s="12"/>
      <c r="F18" s="11"/>
      <c r="G18" s="2"/>
      <c r="H18" s="2"/>
      <c r="T18" s="2"/>
      <c r="U18" s="11"/>
      <c r="V18" s="2"/>
      <c r="W18" s="12"/>
      <c r="Y18" s="11"/>
      <c r="Z18" s="2"/>
      <c r="AA18" s="2"/>
    </row>
    <row r="19" spans="1:30" ht="14.25">
      <c r="A19" s="2" t="s">
        <v>17</v>
      </c>
      <c r="B19" s="73">
        <v>261679</v>
      </c>
      <c r="C19" s="74">
        <v>5</v>
      </c>
      <c r="D19" s="13">
        <f>B19*C19</f>
        <v>1308395</v>
      </c>
      <c r="F19" s="11">
        <f>B19</f>
        <v>261679</v>
      </c>
      <c r="G19" s="12">
        <f>C19</f>
        <v>5</v>
      </c>
      <c r="H19" s="13">
        <f>G19*F19</f>
        <v>1308395</v>
      </c>
      <c r="J19" s="26">
        <f>+H19-D19</f>
        <v>0</v>
      </c>
      <c r="K19" s="27">
        <f aca="true" t="shared" si="0" ref="K19:K26">J19/D19</f>
        <v>0</v>
      </c>
      <c r="L19" s="27">
        <f>+D19/D23</f>
        <v>0.06287492590950891</v>
      </c>
      <c r="M19" s="27">
        <f>+H19/H23</f>
        <v>0.05943482852222401</v>
      </c>
      <c r="Q19" s="26">
        <f>+J19</f>
        <v>0</v>
      </c>
      <c r="T19" s="2" t="s">
        <v>17</v>
      </c>
      <c r="U19" s="73">
        <f>B19+B46</f>
        <v>262781</v>
      </c>
      <c r="V19" s="74">
        <v>5</v>
      </c>
      <c r="W19" s="13">
        <f>D19+D46</f>
        <v>1308395</v>
      </c>
      <c r="Y19" s="11">
        <f>U19</f>
        <v>262781</v>
      </c>
      <c r="Z19" s="12">
        <f>V19</f>
        <v>5</v>
      </c>
      <c r="AA19" s="13">
        <f>H19+H46</f>
        <v>1308395</v>
      </c>
      <c r="AC19" s="26">
        <f>+AA19-W19</f>
        <v>0</v>
      </c>
      <c r="AD19" s="27">
        <f aca="true" t="shared" si="1" ref="AD19:AD26">AC19/W19</f>
        <v>0</v>
      </c>
    </row>
    <row r="20" spans="1:30" ht="14.25">
      <c r="A20" s="2"/>
      <c r="B20" s="11"/>
      <c r="C20" s="12"/>
      <c r="D20" s="12"/>
      <c r="F20" s="11"/>
      <c r="G20" s="12"/>
      <c r="H20" s="2"/>
      <c r="J20" s="26">
        <f aca="true" t="shared" si="2" ref="J20:J26">+H20-D20</f>
        <v>0</v>
      </c>
      <c r="K20" s="27" t="e">
        <f t="shared" si="0"/>
        <v>#DIV/0!</v>
      </c>
      <c r="L20" s="27"/>
      <c r="M20" s="27"/>
      <c r="T20" s="2"/>
      <c r="U20" s="11"/>
      <c r="V20" s="12"/>
      <c r="W20" s="12"/>
      <c r="Y20" s="11"/>
      <c r="Z20" s="12"/>
      <c r="AA20" s="2"/>
      <c r="AC20" s="26">
        <f aca="true" t="shared" si="3" ref="AC20:AC26">+AA20-W20</f>
        <v>0</v>
      </c>
      <c r="AD20" s="27" t="e">
        <f t="shared" si="1"/>
        <v>#DIV/0!</v>
      </c>
    </row>
    <row r="21" spans="1:30" ht="14.25">
      <c r="A21" s="2" t="s">
        <v>10</v>
      </c>
      <c r="B21" s="75">
        <v>302483213</v>
      </c>
      <c r="C21" s="76">
        <v>0.06447</v>
      </c>
      <c r="D21" s="39">
        <f>B21*C21</f>
        <v>19501092.74211</v>
      </c>
      <c r="F21" s="11">
        <f>B21</f>
        <v>302483213</v>
      </c>
      <c r="G21" s="23">
        <f>+C21+O$279</f>
        <v>0.06845189528960015</v>
      </c>
      <c r="H21" s="39">
        <f>F21*G21</f>
        <v>20705549.22313782</v>
      </c>
      <c r="J21" s="26">
        <f t="shared" si="2"/>
        <v>1204456.4810278192</v>
      </c>
      <c r="K21" s="27">
        <f t="shared" si="0"/>
        <v>0.06176353791841401</v>
      </c>
      <c r="L21" s="27">
        <f>+D21/D23</f>
        <v>0.9371250740904911</v>
      </c>
      <c r="M21" s="27">
        <f>+H21/H23</f>
        <v>0.940565171477776</v>
      </c>
      <c r="P21" s="26">
        <f>+J21</f>
        <v>1204456.4810278192</v>
      </c>
      <c r="T21" s="2" t="s">
        <v>10</v>
      </c>
      <c r="U21" s="75">
        <f>B21+B48</f>
        <v>303676825</v>
      </c>
      <c r="V21" s="76">
        <v>0.06447</v>
      </c>
      <c r="W21" s="39">
        <f>D21+D48</f>
        <v>19547261.65427</v>
      </c>
      <c r="Y21" s="11">
        <f>U21</f>
        <v>303676825</v>
      </c>
      <c r="Z21" s="23">
        <f>+V21+AF$279</f>
        <v>0.06447</v>
      </c>
      <c r="AA21" s="39">
        <f>H21+H48</f>
        <v>20756470.97329823</v>
      </c>
      <c r="AC21" s="26">
        <f t="shared" si="3"/>
        <v>1209209.3190282285</v>
      </c>
      <c r="AD21" s="27">
        <f t="shared" si="1"/>
        <v>0.061860803851473634</v>
      </c>
    </row>
    <row r="22" spans="1:30" ht="14.25">
      <c r="A22" s="2"/>
      <c r="B22" s="11"/>
      <c r="C22" s="14"/>
      <c r="D22" s="11"/>
      <c r="F22" s="11"/>
      <c r="G22" s="14"/>
      <c r="H22" s="11"/>
      <c r="J22" s="26">
        <f t="shared" si="2"/>
        <v>0</v>
      </c>
      <c r="K22" s="27" t="e">
        <f t="shared" si="0"/>
        <v>#DIV/0!</v>
      </c>
      <c r="L22" s="27"/>
      <c r="M22" s="27"/>
      <c r="T22" s="2"/>
      <c r="U22" s="11"/>
      <c r="V22" s="14"/>
      <c r="W22" s="11"/>
      <c r="Y22" s="11"/>
      <c r="Z22" s="14"/>
      <c r="AA22" s="11"/>
      <c r="AC22" s="26">
        <f t="shared" si="3"/>
        <v>0</v>
      </c>
      <c r="AD22" s="27" t="e">
        <f t="shared" si="1"/>
        <v>#DIV/0!</v>
      </c>
    </row>
    <row r="23" spans="1:30" ht="14.25">
      <c r="A23" s="2" t="s">
        <v>11</v>
      </c>
      <c r="B23" s="11"/>
      <c r="C23" s="2"/>
      <c r="D23" s="24">
        <f>SUM(D19:D21)</f>
        <v>20809487.74211</v>
      </c>
      <c r="F23" s="11"/>
      <c r="G23" s="2"/>
      <c r="H23" s="25">
        <f>SUM(H19:H22)</f>
        <v>22013944.22313782</v>
      </c>
      <c r="J23" s="26">
        <f t="shared" si="2"/>
        <v>1204456.4810278192</v>
      </c>
      <c r="K23" s="27">
        <f t="shared" si="0"/>
        <v>0.057880160047884585</v>
      </c>
      <c r="L23" s="114">
        <f>L21+L19</f>
        <v>1</v>
      </c>
      <c r="M23" s="114">
        <f>M21+M19</f>
        <v>1</v>
      </c>
      <c r="T23" s="2" t="s">
        <v>11</v>
      </c>
      <c r="U23" s="11"/>
      <c r="V23" s="2"/>
      <c r="W23" s="24">
        <f>SUM(W19:W21)</f>
        <v>20855656.65427</v>
      </c>
      <c r="Y23" s="11"/>
      <c r="Z23" s="2"/>
      <c r="AA23" s="25">
        <f>SUM(AA19:AA22)</f>
        <v>22064865.97329823</v>
      </c>
      <c r="AC23" s="26">
        <f t="shared" si="3"/>
        <v>1209209.3190282285</v>
      </c>
      <c r="AD23" s="27">
        <f t="shared" si="1"/>
        <v>0.05797992070322342</v>
      </c>
    </row>
    <row r="24" spans="1:30" ht="14.25">
      <c r="A24" s="2"/>
      <c r="B24" s="11"/>
      <c r="C24" s="14"/>
      <c r="D24" s="2"/>
      <c r="F24" s="11"/>
      <c r="G24" s="14"/>
      <c r="H24" s="2"/>
      <c r="J24" s="26">
        <f t="shared" si="2"/>
        <v>0</v>
      </c>
      <c r="K24" s="27" t="e">
        <f t="shared" si="0"/>
        <v>#DIV/0!</v>
      </c>
      <c r="L24" s="27"/>
      <c r="M24" s="27"/>
      <c r="T24" s="2"/>
      <c r="U24" s="11"/>
      <c r="V24" s="14"/>
      <c r="W24" s="2"/>
      <c r="Y24" s="11"/>
      <c r="Z24" s="14"/>
      <c r="AA24" s="2"/>
      <c r="AC24" s="26">
        <f t="shared" si="3"/>
        <v>0</v>
      </c>
      <c r="AD24" s="27" t="e">
        <f t="shared" si="1"/>
        <v>#DIV/0!</v>
      </c>
    </row>
    <row r="25" spans="1:30" ht="14.25">
      <c r="A25" s="2" t="s">
        <v>12</v>
      </c>
      <c r="B25" s="11"/>
      <c r="C25" s="14"/>
      <c r="D25" s="43">
        <v>2496507.65</v>
      </c>
      <c r="F25" s="11"/>
      <c r="G25" s="14"/>
      <c r="H25" s="11">
        <f>D25</f>
        <v>2496507.65</v>
      </c>
      <c r="J25" s="26">
        <f t="shared" si="2"/>
        <v>0</v>
      </c>
      <c r="K25" s="27">
        <f t="shared" si="0"/>
        <v>0</v>
      </c>
      <c r="L25" s="27"/>
      <c r="M25" s="27"/>
      <c r="T25" s="2" t="s">
        <v>12</v>
      </c>
      <c r="U25" s="11"/>
      <c r="V25" s="14"/>
      <c r="W25" s="43">
        <f>D25+D52</f>
        <v>2507299.58</v>
      </c>
      <c r="Y25" s="11"/>
      <c r="Z25" s="14"/>
      <c r="AA25" s="11">
        <f>W25</f>
        <v>2507299.58</v>
      </c>
      <c r="AC25" s="26">
        <f t="shared" si="3"/>
        <v>0</v>
      </c>
      <c r="AD25" s="27">
        <f t="shared" si="1"/>
        <v>0</v>
      </c>
    </row>
    <row r="26" spans="1:30" ht="14.25">
      <c r="A26" s="2" t="s">
        <v>13</v>
      </c>
      <c r="B26" s="11"/>
      <c r="C26" s="14"/>
      <c r="D26" s="44">
        <v>1710777.2205562976</v>
      </c>
      <c r="F26" s="11"/>
      <c r="G26" s="14"/>
      <c r="H26" s="15">
        <f>D26</f>
        <v>1710777.2205562976</v>
      </c>
      <c r="J26" s="26">
        <f t="shared" si="2"/>
        <v>0</v>
      </c>
      <c r="K26" s="27">
        <f t="shared" si="0"/>
        <v>0</v>
      </c>
      <c r="L26" s="27"/>
      <c r="M26" s="27"/>
      <c r="T26" s="2" t="s">
        <v>13</v>
      </c>
      <c r="U26" s="11"/>
      <c r="V26" s="14"/>
      <c r="W26" s="43">
        <f>D26+D53</f>
        <v>1714572.831683301</v>
      </c>
      <c r="Y26" s="11"/>
      <c r="Z26" s="14"/>
      <c r="AA26" s="15">
        <f>W26</f>
        <v>1714572.831683301</v>
      </c>
      <c r="AC26" s="26">
        <f t="shared" si="3"/>
        <v>0</v>
      </c>
      <c r="AD26" s="27">
        <f t="shared" si="1"/>
        <v>0</v>
      </c>
    </row>
    <row r="27" spans="1:27" ht="14.25">
      <c r="A27" s="2"/>
      <c r="B27" s="11"/>
      <c r="C27" s="2"/>
      <c r="D27" s="2"/>
      <c r="F27" s="11"/>
      <c r="G27" s="2"/>
      <c r="H27" s="2"/>
      <c r="T27" s="2"/>
      <c r="U27" s="11"/>
      <c r="V27" s="2"/>
      <c r="W27" s="2"/>
      <c r="Y27" s="11"/>
      <c r="Z27" s="2"/>
      <c r="AA27" s="2"/>
    </row>
    <row r="28" spans="1:30" ht="15" thickBot="1">
      <c r="A28" s="2" t="s">
        <v>14</v>
      </c>
      <c r="B28" s="11"/>
      <c r="C28" s="2"/>
      <c r="D28" s="16">
        <f>SUM(D23:D26)</f>
        <v>25016772.612666294</v>
      </c>
      <c r="F28" s="11"/>
      <c r="G28" s="2"/>
      <c r="H28" s="16">
        <f>SUM(H23:H26)</f>
        <v>26221229.093694113</v>
      </c>
      <c r="J28" s="26">
        <f>H28-D28</f>
        <v>1204456.4810278192</v>
      </c>
      <c r="K28" s="27">
        <f>J28/D28</f>
        <v>0.04814595790097993</v>
      </c>
      <c r="L28" s="27"/>
      <c r="M28" s="27"/>
      <c r="T28" s="2" t="s">
        <v>14</v>
      </c>
      <c r="U28" s="11"/>
      <c r="V28" s="2"/>
      <c r="W28" s="16">
        <f>SUM(W23:W26)</f>
        <v>25077529.0659533</v>
      </c>
      <c r="Y28" s="11"/>
      <c r="Z28" s="2"/>
      <c r="AA28" s="16">
        <f>SUM(AA23:AA26)</f>
        <v>26286738.384981528</v>
      </c>
      <c r="AC28" s="26">
        <f>AA28-W28</f>
        <v>1209209.3190282285</v>
      </c>
      <c r="AD28" s="27">
        <f>AC28/W28</f>
        <v>0.048218838301334915</v>
      </c>
    </row>
    <row r="29" spans="1:23" ht="15" thickTop="1">
      <c r="A29" s="2"/>
      <c r="B29" s="2"/>
      <c r="C29" s="2"/>
      <c r="D29" s="2"/>
      <c r="T29" s="2"/>
      <c r="U29" s="2"/>
      <c r="V29" s="2"/>
      <c r="W29" s="2"/>
    </row>
    <row r="30" spans="1:30" ht="14.25">
      <c r="A30" s="2" t="s">
        <v>15</v>
      </c>
      <c r="D30" s="28">
        <f>D28/B19</f>
        <v>95.60099439644104</v>
      </c>
      <c r="H30" s="28">
        <f>H28/F19</f>
        <v>100.20379584794391</v>
      </c>
      <c r="J30" s="28">
        <f>H30-D30</f>
        <v>4.60280145150287</v>
      </c>
      <c r="K30" s="27">
        <f>J30/D30</f>
        <v>0.04814595790097995</v>
      </c>
      <c r="L30" s="27"/>
      <c r="M30" s="27"/>
      <c r="T30" s="2" t="s">
        <v>15</v>
      </c>
      <c r="W30" s="28">
        <f>W28/U19</f>
        <v>95.43128714006454</v>
      </c>
      <c r="AA30" s="28">
        <f>AA28/Y19</f>
        <v>100.03287294355957</v>
      </c>
      <c r="AC30" s="28">
        <f>AA30-W30</f>
        <v>4.601585803495027</v>
      </c>
      <c r="AD30" s="27">
        <f>AC30/W30</f>
        <v>0.04821883830133484</v>
      </c>
    </row>
    <row r="31" spans="1:13" ht="14.25">
      <c r="A31" s="2"/>
      <c r="D31" s="28"/>
      <c r="H31" s="28"/>
      <c r="J31" s="28"/>
      <c r="K31" s="27"/>
      <c r="L31" s="27"/>
      <c r="M31" s="27"/>
    </row>
    <row r="32" spans="1:13" ht="15">
      <c r="A32" s="122" t="str">
        <f>A5</f>
        <v>Cumberland Valley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03"/>
      <c r="M32" s="103"/>
    </row>
    <row r="33" spans="1:13" ht="14.25">
      <c r="A33" s="123" t="s">
        <v>18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02"/>
      <c r="M33" s="102"/>
    </row>
    <row r="34" spans="1:13" ht="14.25">
      <c r="A34" s="123" t="s">
        <v>16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02"/>
      <c r="M34" s="102"/>
    </row>
    <row r="35" spans="1:4" ht="14.25">
      <c r="A35" s="1"/>
      <c r="B35" s="1"/>
      <c r="C35" s="1"/>
      <c r="D35" s="1"/>
    </row>
    <row r="36" spans="1:13" ht="14.25">
      <c r="A36" s="123" t="s">
        <v>29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02"/>
      <c r="M36" s="102"/>
    </row>
    <row r="37" spans="1:13" ht="14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02"/>
      <c r="M37" s="102"/>
    </row>
    <row r="38" spans="1:13" ht="14.25">
      <c r="A38" s="123" t="s">
        <v>49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M38" s="102"/>
    </row>
    <row r="39" spans="1:4" ht="14.25">
      <c r="A39" s="1"/>
      <c r="B39" s="1"/>
      <c r="C39" s="1"/>
      <c r="D39" s="1"/>
    </row>
    <row r="40" spans="2:13" ht="14.25">
      <c r="B40" s="126" t="s">
        <v>0</v>
      </c>
      <c r="C40" s="127"/>
      <c r="D40" s="128"/>
      <c r="F40" s="126" t="s">
        <v>1</v>
      </c>
      <c r="G40" s="127"/>
      <c r="H40" s="128"/>
      <c r="J40" s="17" t="s">
        <v>2</v>
      </c>
      <c r="K40" s="18" t="s">
        <v>3</v>
      </c>
      <c r="L40" s="89"/>
      <c r="M40" s="89"/>
    </row>
    <row r="41" spans="1:8" ht="14.25">
      <c r="A41" s="2"/>
      <c r="B41" s="19"/>
      <c r="C41" s="20"/>
      <c r="D41" s="21"/>
      <c r="F41" s="19"/>
      <c r="G41" s="20"/>
      <c r="H41" s="21"/>
    </row>
    <row r="42" spans="1:8" ht="14.25">
      <c r="A42" s="2"/>
      <c r="B42" s="6" t="s">
        <v>4</v>
      </c>
      <c r="C42" s="7" t="s">
        <v>5</v>
      </c>
      <c r="D42" s="7" t="s">
        <v>6</v>
      </c>
      <c r="F42" s="6" t="s">
        <v>4</v>
      </c>
      <c r="G42" s="7"/>
      <c r="H42" s="7" t="s">
        <v>6</v>
      </c>
    </row>
    <row r="43" spans="1:8" ht="14.25">
      <c r="A43" s="8"/>
      <c r="B43" s="9" t="s">
        <v>7</v>
      </c>
      <c r="C43" s="10" t="s">
        <v>8</v>
      </c>
      <c r="D43" s="7" t="s">
        <v>9</v>
      </c>
      <c r="F43" s="9" t="s">
        <v>7</v>
      </c>
      <c r="G43" s="10" t="s">
        <v>8</v>
      </c>
      <c r="H43" s="7" t="s">
        <v>9</v>
      </c>
    </row>
    <row r="45" spans="1:8" ht="14.25">
      <c r="A45" s="2"/>
      <c r="B45" s="11"/>
      <c r="C45" s="2"/>
      <c r="D45" s="12"/>
      <c r="F45" s="11"/>
      <c r="G45" s="2"/>
      <c r="H45" s="2"/>
    </row>
    <row r="46" spans="1:17" ht="14.25">
      <c r="A46" s="2" t="s">
        <v>17</v>
      </c>
      <c r="B46" s="73">
        <v>1102</v>
      </c>
      <c r="C46" s="74">
        <v>0</v>
      </c>
      <c r="D46" s="13">
        <f>B46*C46</f>
        <v>0</v>
      </c>
      <c r="F46" s="11">
        <f>B46</f>
        <v>1102</v>
      </c>
      <c r="G46" s="12">
        <f>C46</f>
        <v>0</v>
      </c>
      <c r="H46" s="13">
        <f>G46*F46</f>
        <v>0</v>
      </c>
      <c r="J46" s="26">
        <f>+H46-D46</f>
        <v>0</v>
      </c>
      <c r="K46" s="27" t="e">
        <f aca="true" t="shared" si="4" ref="K46:K53">J46/D46</f>
        <v>#DIV/0!</v>
      </c>
      <c r="L46" s="27">
        <f>+D46/D50</f>
        <v>0</v>
      </c>
      <c r="M46" s="27">
        <f>+H46/H50</f>
        <v>0</v>
      </c>
      <c r="Q46" s="26">
        <f>+J46</f>
        <v>0</v>
      </c>
    </row>
    <row r="47" spans="1:13" ht="15">
      <c r="A47" s="29"/>
      <c r="B47" s="11"/>
      <c r="C47" s="12"/>
      <c r="D47" s="12"/>
      <c r="F47" s="11"/>
      <c r="G47" s="12"/>
      <c r="H47" s="2"/>
      <c r="J47" s="26">
        <f aca="true" t="shared" si="5" ref="J47:J53">+H47-D47</f>
        <v>0</v>
      </c>
      <c r="K47" s="27" t="e">
        <f t="shared" si="4"/>
        <v>#DIV/0!</v>
      </c>
      <c r="L47" s="27"/>
      <c r="M47" s="27"/>
    </row>
    <row r="48" spans="1:16" ht="14.25">
      <c r="A48" s="2" t="s">
        <v>10</v>
      </c>
      <c r="B48" s="75">
        <v>1193612</v>
      </c>
      <c r="C48" s="76">
        <v>0.03868</v>
      </c>
      <c r="D48" s="39">
        <f>C48*B48</f>
        <v>46168.91216</v>
      </c>
      <c r="F48" s="11">
        <f>B48</f>
        <v>1193612</v>
      </c>
      <c r="G48" s="23">
        <f>+C48+O$279</f>
        <v>0.042661895289600155</v>
      </c>
      <c r="H48" s="22">
        <f>G48*F48</f>
        <v>50921.75016041022</v>
      </c>
      <c r="J48" s="26">
        <f t="shared" si="5"/>
        <v>4752.838000410222</v>
      </c>
      <c r="K48" s="27">
        <f t="shared" si="4"/>
        <v>0.10294455247156557</v>
      </c>
      <c r="L48" s="27">
        <f>+D48/D50</f>
        <v>1</v>
      </c>
      <c r="M48" s="27">
        <f>+H48/H50</f>
        <v>1</v>
      </c>
      <c r="P48" s="26">
        <f>+J48</f>
        <v>4752.838000410222</v>
      </c>
    </row>
    <row r="49" spans="1:13" ht="14.25">
      <c r="A49" s="2"/>
      <c r="B49" s="11"/>
      <c r="C49" s="14"/>
      <c r="D49" s="11"/>
      <c r="F49" s="11"/>
      <c r="G49" s="14"/>
      <c r="H49" s="11"/>
      <c r="J49" s="26">
        <f t="shared" si="5"/>
        <v>0</v>
      </c>
      <c r="K49" s="27" t="e">
        <f t="shared" si="4"/>
        <v>#DIV/0!</v>
      </c>
      <c r="L49" s="27"/>
      <c r="M49" s="27"/>
    </row>
    <row r="50" spans="1:13" ht="14.25">
      <c r="A50" s="2" t="s">
        <v>11</v>
      </c>
      <c r="B50" s="11"/>
      <c r="C50" s="2"/>
      <c r="D50" s="24">
        <f>SUM(D46:D48)</f>
        <v>46168.91216</v>
      </c>
      <c r="F50" s="11"/>
      <c r="G50" s="2"/>
      <c r="H50" s="25">
        <f>H46+H48</f>
        <v>50921.75016041022</v>
      </c>
      <c r="J50" s="26">
        <f t="shared" si="5"/>
        <v>4752.838000410222</v>
      </c>
      <c r="K50" s="27">
        <f t="shared" si="4"/>
        <v>0.10294455247156557</v>
      </c>
      <c r="L50" s="114">
        <f>L48+L46</f>
        <v>1</v>
      </c>
      <c r="M50" s="114">
        <f>M48+M46</f>
        <v>1</v>
      </c>
    </row>
    <row r="51" spans="1:13" ht="14.25">
      <c r="A51" s="2"/>
      <c r="B51" s="11"/>
      <c r="C51" s="14"/>
      <c r="D51" s="2"/>
      <c r="F51" s="11"/>
      <c r="G51" s="14"/>
      <c r="H51" s="2"/>
      <c r="J51" s="26">
        <f t="shared" si="5"/>
        <v>0</v>
      </c>
      <c r="K51" s="27" t="e">
        <f t="shared" si="4"/>
        <v>#DIV/0!</v>
      </c>
      <c r="L51" s="27"/>
      <c r="M51" s="27"/>
    </row>
    <row r="52" spans="1:13" ht="14.25">
      <c r="A52" s="2" t="s">
        <v>12</v>
      </c>
      <c r="B52" s="11"/>
      <c r="C52" s="14"/>
      <c r="D52" s="11">
        <v>10791.93</v>
      </c>
      <c r="F52" s="11"/>
      <c r="G52" s="14"/>
      <c r="H52" s="11">
        <f>D52</f>
        <v>10791.93</v>
      </c>
      <c r="J52" s="26">
        <f t="shared" si="5"/>
        <v>0</v>
      </c>
      <c r="K52" s="27">
        <f t="shared" si="4"/>
        <v>0</v>
      </c>
      <c r="L52" s="27"/>
      <c r="M52" s="27"/>
    </row>
    <row r="53" spans="1:13" ht="14.25">
      <c r="A53" s="2" t="s">
        <v>13</v>
      </c>
      <c r="B53" s="11"/>
      <c r="C53" s="14"/>
      <c r="D53" s="44">
        <v>3795.611127003356</v>
      </c>
      <c r="F53" s="11"/>
      <c r="G53" s="14"/>
      <c r="H53" s="15">
        <f>D53</f>
        <v>3795.611127003356</v>
      </c>
      <c r="J53" s="26">
        <f t="shared" si="5"/>
        <v>0</v>
      </c>
      <c r="K53" s="27">
        <f t="shared" si="4"/>
        <v>0</v>
      </c>
      <c r="L53" s="27"/>
      <c r="M53" s="27"/>
    </row>
    <row r="54" spans="1:8" ht="14.25">
      <c r="A54" s="2"/>
      <c r="B54" s="11"/>
      <c r="C54" s="2"/>
      <c r="D54" s="2"/>
      <c r="F54" s="11"/>
      <c r="G54" s="2"/>
      <c r="H54" s="2"/>
    </row>
    <row r="55" spans="1:13" ht="15" thickBot="1">
      <c r="A55" s="2" t="s">
        <v>14</v>
      </c>
      <c r="B55" s="11"/>
      <c r="C55" s="2"/>
      <c r="D55" s="16">
        <f>SUM(D50:D53)</f>
        <v>60756.45328700336</v>
      </c>
      <c r="F55" s="11"/>
      <c r="G55" s="2"/>
      <c r="H55" s="16">
        <f>SUM(H50:H53)</f>
        <v>65509.29128741358</v>
      </c>
      <c r="J55" s="26">
        <f>H55-D55</f>
        <v>4752.838000410222</v>
      </c>
      <c r="K55" s="27">
        <f>J55/D55</f>
        <v>0.07822770657725209</v>
      </c>
      <c r="L55" s="27"/>
      <c r="M55" s="27"/>
    </row>
    <row r="56" spans="1:4" ht="15" thickTop="1">
      <c r="A56" s="2"/>
      <c r="B56" s="2"/>
      <c r="C56" s="2"/>
      <c r="D56" s="2"/>
    </row>
    <row r="57" spans="1:13" ht="14.25">
      <c r="A57" s="2" t="s">
        <v>15</v>
      </c>
      <c r="D57" s="28">
        <f>D55/B46</f>
        <v>55.132897719603775</v>
      </c>
      <c r="H57" s="28">
        <f>H55/F46</f>
        <v>59.44581786516659</v>
      </c>
      <c r="J57" s="28">
        <f>H57-D57</f>
        <v>4.3129201455628134</v>
      </c>
      <c r="K57" s="27">
        <f>J57/D57</f>
        <v>0.07822770657725206</v>
      </c>
      <c r="L57" s="27"/>
      <c r="M57" s="27"/>
    </row>
    <row r="58" spans="1:13" ht="14.25">
      <c r="A58" s="2"/>
      <c r="D58" s="28"/>
      <c r="H58" s="28"/>
      <c r="J58" s="28"/>
      <c r="K58" s="27"/>
      <c r="L58" s="27"/>
      <c r="M58" s="27"/>
    </row>
    <row r="59" spans="1:30" ht="15">
      <c r="A59" s="122" t="str">
        <f>A5</f>
        <v>Cumberland Valley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03"/>
      <c r="M59" s="132" t="s">
        <v>81</v>
      </c>
      <c r="T59" s="122" t="str">
        <f>A59</f>
        <v>Cumberland Valley</v>
      </c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</row>
    <row r="60" spans="1:30" ht="15">
      <c r="A60" s="123" t="s">
        <v>18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02"/>
      <c r="M60" s="133" t="s">
        <v>79</v>
      </c>
      <c r="T60" s="122" t="str">
        <f>A60</f>
        <v>Billing Analysis</v>
      </c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</row>
    <row r="61" spans="1:30" ht="14.25">
      <c r="A61" s="123" t="str">
        <f>A7</f>
        <v>for the 12 months ended September 30, 2006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02"/>
      <c r="M61" s="133" t="s">
        <v>86</v>
      </c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</row>
    <row r="62" spans="1:23" ht="14.25">
      <c r="A62" s="1"/>
      <c r="B62" s="1"/>
      <c r="C62" s="1"/>
      <c r="D62" s="1"/>
      <c r="T62" s="1"/>
      <c r="U62" s="1"/>
      <c r="V62" s="1"/>
      <c r="W62" s="1"/>
    </row>
    <row r="63" spans="1:30" ht="14.25">
      <c r="A63" s="123" t="s">
        <v>30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02"/>
      <c r="M63" s="102"/>
      <c r="T63" s="123" t="s">
        <v>71</v>
      </c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</row>
    <row r="64" spans="1:30" ht="14.2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02"/>
      <c r="M64" s="102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</row>
    <row r="65" spans="1:30" ht="14.25">
      <c r="A65" s="123" t="s">
        <v>50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02"/>
      <c r="M65" s="102"/>
      <c r="T65" s="123" t="s">
        <v>72</v>
      </c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</row>
    <row r="66" spans="1:23" ht="14.25">
      <c r="A66" s="1"/>
      <c r="B66" s="1"/>
      <c r="C66" s="1"/>
      <c r="D66" s="1"/>
      <c r="T66" s="1"/>
      <c r="U66" s="1"/>
      <c r="V66" s="1"/>
      <c r="W66" s="1"/>
    </row>
    <row r="67" spans="2:30" ht="14.25">
      <c r="B67" s="126" t="s">
        <v>0</v>
      </c>
      <c r="C67" s="127"/>
      <c r="D67" s="128"/>
      <c r="F67" s="126" t="s">
        <v>1</v>
      </c>
      <c r="G67" s="127"/>
      <c r="H67" s="128"/>
      <c r="J67" s="17" t="s">
        <v>2</v>
      </c>
      <c r="K67" s="18" t="s">
        <v>3</v>
      </c>
      <c r="L67" s="89"/>
      <c r="M67" s="89"/>
      <c r="U67" s="126" t="s">
        <v>0</v>
      </c>
      <c r="V67" s="127"/>
      <c r="W67" s="128"/>
      <c r="Y67" s="126" t="s">
        <v>1</v>
      </c>
      <c r="Z67" s="127"/>
      <c r="AA67" s="128"/>
      <c r="AC67" s="17" t="s">
        <v>2</v>
      </c>
      <c r="AD67" s="18" t="s">
        <v>3</v>
      </c>
    </row>
    <row r="68" spans="1:27" ht="14.25">
      <c r="A68" s="2"/>
      <c r="B68" s="3"/>
      <c r="C68" s="4"/>
      <c r="D68" s="5"/>
      <c r="F68" s="3"/>
      <c r="G68" s="4"/>
      <c r="H68" s="5"/>
      <c r="T68" s="2"/>
      <c r="U68" s="3"/>
      <c r="V68" s="4"/>
      <c r="W68" s="5"/>
      <c r="Y68" s="3"/>
      <c r="Z68" s="4"/>
      <c r="AA68" s="5"/>
    </row>
    <row r="69" spans="1:27" ht="14.25">
      <c r="A69" s="2"/>
      <c r="B69" s="6" t="s">
        <v>4</v>
      </c>
      <c r="C69" s="7" t="s">
        <v>5</v>
      </c>
      <c r="D69" s="7" t="s">
        <v>6</v>
      </c>
      <c r="F69" s="6" t="s">
        <v>4</v>
      </c>
      <c r="G69" s="7"/>
      <c r="H69" s="7" t="s">
        <v>6</v>
      </c>
      <c r="T69" s="2"/>
      <c r="U69" s="6" t="s">
        <v>4</v>
      </c>
      <c r="V69" s="7" t="s">
        <v>5</v>
      </c>
      <c r="W69" s="7" t="s">
        <v>6</v>
      </c>
      <c r="Y69" s="6" t="s">
        <v>4</v>
      </c>
      <c r="Z69" s="7"/>
      <c r="AA69" s="7" t="s">
        <v>6</v>
      </c>
    </row>
    <row r="70" spans="1:27" ht="14.25">
      <c r="A70" s="8"/>
      <c r="B70" s="9" t="s">
        <v>7</v>
      </c>
      <c r="C70" s="10" t="s">
        <v>8</v>
      </c>
      <c r="D70" s="7" t="s">
        <v>9</v>
      </c>
      <c r="F70" s="9" t="s">
        <v>7</v>
      </c>
      <c r="G70" s="10" t="s">
        <v>8</v>
      </c>
      <c r="H70" s="7" t="s">
        <v>9</v>
      </c>
      <c r="T70" s="8"/>
      <c r="U70" s="9" t="s">
        <v>7</v>
      </c>
      <c r="V70" s="10" t="s">
        <v>8</v>
      </c>
      <c r="W70" s="7" t="s">
        <v>9</v>
      </c>
      <c r="Y70" s="9" t="s">
        <v>7</v>
      </c>
      <c r="Z70" s="10" t="s">
        <v>8</v>
      </c>
      <c r="AA70" s="7" t="s">
        <v>9</v>
      </c>
    </row>
    <row r="72" spans="1:27" ht="14.25">
      <c r="A72" s="2"/>
      <c r="B72" s="11"/>
      <c r="C72" s="2"/>
      <c r="D72" s="2"/>
      <c r="F72" s="11"/>
      <c r="G72" s="2"/>
      <c r="H72" s="2"/>
      <c r="T72" s="2"/>
      <c r="U72" s="11"/>
      <c r="V72" s="2"/>
      <c r="W72" s="2"/>
      <c r="Y72" s="11"/>
      <c r="Z72" s="2"/>
      <c r="AA72" s="2"/>
    </row>
    <row r="73" spans="1:30" ht="14.25">
      <c r="A73" s="2" t="s">
        <v>17</v>
      </c>
      <c r="B73" s="73">
        <v>14343</v>
      </c>
      <c r="C73" s="74">
        <v>5</v>
      </c>
      <c r="D73" s="58">
        <f>C73*B73</f>
        <v>71715</v>
      </c>
      <c r="F73" s="11">
        <f>B73</f>
        <v>14343</v>
      </c>
      <c r="G73" s="12">
        <f>ROUND(C73*P$6,2)</f>
        <v>5</v>
      </c>
      <c r="H73" s="58">
        <f>G73*F73</f>
        <v>71715</v>
      </c>
      <c r="J73" s="26">
        <f>+H73-D73</f>
        <v>0</v>
      </c>
      <c r="K73" s="27">
        <f aca="true" t="shared" si="6" ref="K73:K79">J73/D73</f>
        <v>0</v>
      </c>
      <c r="L73" s="27">
        <f>+D73/D$84</f>
        <v>0.07316368829341553</v>
      </c>
      <c r="M73" s="27">
        <f>+H73/H$84</f>
        <v>0.06950412116815341</v>
      </c>
      <c r="Q73" s="26">
        <f>+J73</f>
        <v>0</v>
      </c>
      <c r="T73" s="2" t="s">
        <v>17</v>
      </c>
      <c r="U73" s="73">
        <f>B73+B114</f>
        <v>15910</v>
      </c>
      <c r="V73" s="74">
        <v>5</v>
      </c>
      <c r="W73" s="58">
        <f>D73+D114</f>
        <v>79550</v>
      </c>
      <c r="Y73" s="11">
        <f>U73</f>
        <v>15910</v>
      </c>
      <c r="Z73" s="12">
        <f>ROUND(V73*AG$6,2)</f>
        <v>0</v>
      </c>
      <c r="AA73" s="58">
        <f>H73+H114</f>
        <v>79550</v>
      </c>
      <c r="AC73" s="26">
        <f>+AA73-W73</f>
        <v>0</v>
      </c>
      <c r="AD73" s="27">
        <f aca="true" t="shared" si="7" ref="AD73:AD79">AC73/W73</f>
        <v>0</v>
      </c>
    </row>
    <row r="74" spans="1:30" ht="14.25">
      <c r="A74" s="2"/>
      <c r="B74" s="11"/>
      <c r="C74" s="12"/>
      <c r="D74" s="41"/>
      <c r="F74" s="11"/>
      <c r="G74" s="12"/>
      <c r="H74" s="41"/>
      <c r="J74" s="26">
        <f aca="true" t="shared" si="8" ref="J74:J79">+H74-D74</f>
        <v>0</v>
      </c>
      <c r="K74" s="27" t="e">
        <f t="shared" si="6"/>
        <v>#DIV/0!</v>
      </c>
      <c r="L74" s="27"/>
      <c r="M74" s="27"/>
      <c r="T74" s="2"/>
      <c r="U74" s="11"/>
      <c r="V74" s="12"/>
      <c r="W74" s="41"/>
      <c r="Y74" s="11"/>
      <c r="Z74" s="12"/>
      <c r="AA74" s="41"/>
      <c r="AC74" s="26">
        <f aca="true" t="shared" si="9" ref="AC74:AC79">+AA74-W74</f>
        <v>0</v>
      </c>
      <c r="AD74" s="27" t="e">
        <f t="shared" si="7"/>
        <v>#DIV/0!</v>
      </c>
    </row>
    <row r="75" spans="1:30" ht="14.25">
      <c r="A75" s="2" t="s">
        <v>19</v>
      </c>
      <c r="B75" s="77">
        <v>0</v>
      </c>
      <c r="C75" s="78">
        <v>3.68</v>
      </c>
      <c r="D75" s="58">
        <f>C75*B75</f>
        <v>0</v>
      </c>
      <c r="F75" s="11">
        <f>B75</f>
        <v>0</v>
      </c>
      <c r="G75" s="34">
        <f>ROUND(+C75*P$5,2)</f>
        <v>3.68</v>
      </c>
      <c r="H75" s="41">
        <f>F75*G75</f>
        <v>0</v>
      </c>
      <c r="J75" s="26">
        <f t="shared" si="8"/>
        <v>0</v>
      </c>
      <c r="K75" s="27" t="e">
        <f t="shared" si="6"/>
        <v>#DIV/0!</v>
      </c>
      <c r="L75" s="27">
        <f>+D75/D$84</f>
        <v>0</v>
      </c>
      <c r="M75" s="27">
        <f>+H75/H$84</f>
        <v>0</v>
      </c>
      <c r="O75" s="26">
        <f>+J75</f>
        <v>0</v>
      </c>
      <c r="T75" s="2" t="s">
        <v>19</v>
      </c>
      <c r="U75" s="77">
        <v>0</v>
      </c>
      <c r="V75" s="78">
        <v>3.68</v>
      </c>
      <c r="W75" s="58">
        <f>D75+D116</f>
        <v>138260.53995200002</v>
      </c>
      <c r="Y75" s="11">
        <f>U75</f>
        <v>0</v>
      </c>
      <c r="Z75" s="34">
        <f>ROUND(+V75*AG$5,2)</f>
        <v>0</v>
      </c>
      <c r="AA75" s="41">
        <f>H75+H116</f>
        <v>138260.53995200002</v>
      </c>
      <c r="AC75" s="26">
        <f t="shared" si="9"/>
        <v>0</v>
      </c>
      <c r="AD75" s="27">
        <f t="shared" si="7"/>
        <v>0</v>
      </c>
    </row>
    <row r="76" spans="1:30" ht="14.25">
      <c r="A76" s="2"/>
      <c r="B76" s="11"/>
      <c r="C76" s="12"/>
      <c r="D76" s="41"/>
      <c r="F76" s="11"/>
      <c r="G76" s="12"/>
      <c r="H76" s="41"/>
      <c r="J76" s="26">
        <f t="shared" si="8"/>
        <v>0</v>
      </c>
      <c r="K76" s="27" t="e">
        <f t="shared" si="6"/>
        <v>#DIV/0!</v>
      </c>
      <c r="L76" s="27"/>
      <c r="M76" s="27"/>
      <c r="T76" s="2"/>
      <c r="U76" s="11"/>
      <c r="V76" s="12"/>
      <c r="W76" s="41"/>
      <c r="Y76" s="11"/>
      <c r="Z76" s="12"/>
      <c r="AA76" s="41"/>
      <c r="AC76" s="26">
        <f t="shared" si="9"/>
        <v>0</v>
      </c>
      <c r="AD76" s="27" t="e">
        <f t="shared" si="7"/>
        <v>#DIV/0!</v>
      </c>
    </row>
    <row r="77" spans="1:30" ht="14.25">
      <c r="A77" s="2" t="s">
        <v>10</v>
      </c>
      <c r="B77" s="11"/>
      <c r="C77" s="49"/>
      <c r="D77" s="41"/>
      <c r="F77" s="11"/>
      <c r="G77" s="49"/>
      <c r="H77" s="41"/>
      <c r="J77" s="26">
        <f t="shared" si="8"/>
        <v>0</v>
      </c>
      <c r="K77" s="27" t="e">
        <f t="shared" si="6"/>
        <v>#DIV/0!</v>
      </c>
      <c r="L77" s="27"/>
      <c r="M77" s="27"/>
      <c r="T77" s="2" t="s">
        <v>10</v>
      </c>
      <c r="U77" s="11"/>
      <c r="V77" s="49"/>
      <c r="W77" s="41"/>
      <c r="Y77" s="11"/>
      <c r="Z77" s="49"/>
      <c r="AA77" s="41"/>
      <c r="AC77" s="26">
        <f t="shared" si="9"/>
        <v>0</v>
      </c>
      <c r="AD77" s="27" t="e">
        <f t="shared" si="7"/>
        <v>#DIV/0!</v>
      </c>
    </row>
    <row r="78" spans="1:30" ht="14.25">
      <c r="A78" s="2" t="s">
        <v>51</v>
      </c>
      <c r="B78" s="75">
        <v>6661730</v>
      </c>
      <c r="C78" s="79">
        <v>0.0728</v>
      </c>
      <c r="D78" s="41">
        <f>C78*B78</f>
        <v>484973.944</v>
      </c>
      <c r="F78" s="11">
        <f>B78</f>
        <v>6661730</v>
      </c>
      <c r="G78" s="23">
        <f>+C78+O$279</f>
        <v>0.07678189528960015</v>
      </c>
      <c r="H78" s="41">
        <f>G78*F78</f>
        <v>511500.255307588</v>
      </c>
      <c r="J78" s="26">
        <f t="shared" si="8"/>
        <v>26526.31130758801</v>
      </c>
      <c r="K78" s="27">
        <f t="shared" si="6"/>
        <v>0.05469636386813393</v>
      </c>
      <c r="L78" s="27">
        <f>+D78/D$84</f>
        <v>0.49477072396631616</v>
      </c>
      <c r="M78" s="27">
        <f>+H78/H$84</f>
        <v>0.49573137729122224</v>
      </c>
      <c r="P78" s="26">
        <f>+J78</f>
        <v>26526.31130758801</v>
      </c>
      <c r="T78" s="2" t="s">
        <v>51</v>
      </c>
      <c r="U78" s="75">
        <v>6661730</v>
      </c>
      <c r="V78" s="79">
        <v>0.0728</v>
      </c>
      <c r="W78" s="41">
        <f>D78+D119</f>
        <v>542947.132</v>
      </c>
      <c r="Y78" s="11">
        <f>U78</f>
        <v>6661730</v>
      </c>
      <c r="Z78" s="23">
        <f>+V78+AF$279</f>
        <v>0.0728</v>
      </c>
      <c r="AA78" s="41">
        <f>H78+H119</f>
        <v>572644.3658930317</v>
      </c>
      <c r="AC78" s="26">
        <f t="shared" si="9"/>
        <v>29697.23389303172</v>
      </c>
      <c r="AD78" s="27">
        <f t="shared" si="7"/>
        <v>0.05469636386813389</v>
      </c>
    </row>
    <row r="79" spans="1:30" ht="14.25">
      <c r="A79" s="2" t="s">
        <v>52</v>
      </c>
      <c r="B79" s="75">
        <v>6299426</v>
      </c>
      <c r="C79" s="80">
        <v>0.06723</v>
      </c>
      <c r="D79" s="41">
        <f>C79*B79</f>
        <v>423510.40998</v>
      </c>
      <c r="F79" s="11">
        <f>B79</f>
        <v>6299426</v>
      </c>
      <c r="G79" s="23">
        <f>+C79+O$279</f>
        <v>0.07121189528960015</v>
      </c>
      <c r="H79" s="41">
        <f>G79*F79</f>
        <v>448594.0646965847</v>
      </c>
      <c r="J79" s="26">
        <f t="shared" si="8"/>
        <v>25083.654716584715</v>
      </c>
      <c r="K79" s="27">
        <f t="shared" si="6"/>
        <v>0.05922795313996951</v>
      </c>
      <c r="L79" s="27">
        <f>+D79/D$84</f>
        <v>0.4320655877402683</v>
      </c>
      <c r="M79" s="27">
        <f>+H79/H$84</f>
        <v>0.43476450154062435</v>
      </c>
      <c r="P79" s="26">
        <f>+J79</f>
        <v>25083.654716584715</v>
      </c>
      <c r="T79" s="2" t="s">
        <v>52</v>
      </c>
      <c r="U79" s="75">
        <v>6299426</v>
      </c>
      <c r="V79" s="80">
        <v>0.06723</v>
      </c>
      <c r="W79" s="41">
        <f>D79+D120</f>
        <v>999622.29762</v>
      </c>
      <c r="Y79" s="11">
        <f>U79</f>
        <v>6299426</v>
      </c>
      <c r="Z79" s="23">
        <f>+V79+AF$279</f>
        <v>0.06723</v>
      </c>
      <c r="AA79" s="41">
        <f>H79+H120</f>
        <v>1058827.880221106</v>
      </c>
      <c r="AC79" s="26">
        <f t="shared" si="9"/>
        <v>59205.58260110614</v>
      </c>
      <c r="AD79" s="27">
        <f t="shared" si="7"/>
        <v>0.05922795313996964</v>
      </c>
    </row>
    <row r="80" spans="1:30" ht="14.25">
      <c r="A80" s="2"/>
      <c r="B80" s="11"/>
      <c r="C80" s="49"/>
      <c r="D80" s="41"/>
      <c r="F80" s="11"/>
      <c r="G80" s="23"/>
      <c r="H80" s="41"/>
      <c r="J80" s="26"/>
      <c r="K80" s="27"/>
      <c r="L80" s="27"/>
      <c r="M80" s="27"/>
      <c r="P80" s="26"/>
      <c r="T80" s="2"/>
      <c r="U80" s="11"/>
      <c r="V80" s="49"/>
      <c r="W80" s="41"/>
      <c r="Y80" s="11"/>
      <c r="Z80" s="23"/>
      <c r="AA80" s="41"/>
      <c r="AC80" s="26"/>
      <c r="AD80" s="27"/>
    </row>
    <row r="81" spans="1:27" ht="14.25">
      <c r="A81" s="2"/>
      <c r="B81" s="11"/>
      <c r="C81" s="49"/>
      <c r="D81" s="41"/>
      <c r="F81" s="11"/>
      <c r="G81" s="49"/>
      <c r="H81" s="41"/>
      <c r="T81" s="2"/>
      <c r="U81" s="11"/>
      <c r="V81" s="49"/>
      <c r="W81" s="41"/>
      <c r="Y81" s="11"/>
      <c r="Z81" s="49"/>
      <c r="AA81" s="41"/>
    </row>
    <row r="82" spans="1:27" ht="14.25">
      <c r="A82" s="2"/>
      <c r="B82" s="11"/>
      <c r="C82" s="2"/>
      <c r="D82" s="55"/>
      <c r="F82" s="11"/>
      <c r="G82" s="2"/>
      <c r="H82" s="55"/>
      <c r="L82" s="70"/>
      <c r="M82" s="70"/>
      <c r="T82" s="2"/>
      <c r="U82" s="11"/>
      <c r="V82" s="2"/>
      <c r="W82" s="55"/>
      <c r="Y82" s="11"/>
      <c r="Z82" s="2"/>
      <c r="AA82" s="55"/>
    </row>
    <row r="83" spans="4:27" ht="12.75">
      <c r="D83" s="50"/>
      <c r="H83" s="50"/>
      <c r="W83" s="50"/>
      <c r="AA83" s="50"/>
    </row>
    <row r="84" spans="1:30" ht="14.25">
      <c r="A84" s="2" t="s">
        <v>11</v>
      </c>
      <c r="B84" s="11"/>
      <c r="C84" s="2"/>
      <c r="D84" s="41">
        <f>SUM(D72:D82)</f>
        <v>980199.35398</v>
      </c>
      <c r="F84" s="11"/>
      <c r="G84" s="2"/>
      <c r="H84" s="41">
        <f>SUM(H72:H82)</f>
        <v>1031809.3200041727</v>
      </c>
      <c r="J84" s="26">
        <f>+H84-D84</f>
        <v>51609.966024172725</v>
      </c>
      <c r="K84" s="27">
        <f>J84/D84</f>
        <v>0.05265251993343568</v>
      </c>
      <c r="L84" s="27">
        <f>L79+L78+L75+L73</f>
        <v>1</v>
      </c>
      <c r="M84" s="27">
        <f>M79+M78+M75+M73</f>
        <v>1</v>
      </c>
      <c r="T84" s="2" t="s">
        <v>11</v>
      </c>
      <c r="U84" s="11"/>
      <c r="V84" s="2"/>
      <c r="W84" s="41">
        <f>SUM(W72:W82)</f>
        <v>1760379.969572</v>
      </c>
      <c r="Y84" s="11"/>
      <c r="Z84" s="2"/>
      <c r="AA84" s="41">
        <f>SUM(AA72:AA82)</f>
        <v>1849282.7860661377</v>
      </c>
      <c r="AC84" s="26">
        <f>+AA84-W84</f>
        <v>88902.81649413775</v>
      </c>
      <c r="AD84" s="27">
        <f>AC84/W84</f>
        <v>0.050502060936169726</v>
      </c>
    </row>
    <row r="85" spans="1:27" ht="14.25">
      <c r="A85" s="2"/>
      <c r="B85" s="11"/>
      <c r="C85" s="14"/>
      <c r="D85" s="41"/>
      <c r="F85" s="11"/>
      <c r="G85" s="14"/>
      <c r="H85" s="41"/>
      <c r="T85" s="2"/>
      <c r="U85" s="11"/>
      <c r="V85" s="14"/>
      <c r="W85" s="41"/>
      <c r="Y85" s="11"/>
      <c r="Z85" s="14"/>
      <c r="AA85" s="41"/>
    </row>
    <row r="86" spans="1:30" ht="14.25">
      <c r="A86" s="2" t="s">
        <v>12</v>
      </c>
      <c r="B86" s="11"/>
      <c r="C86" s="14"/>
      <c r="D86" s="41">
        <v>105632.09</v>
      </c>
      <c r="F86" s="11"/>
      <c r="G86" s="14"/>
      <c r="H86" s="41">
        <f>D86</f>
        <v>105632.09</v>
      </c>
      <c r="J86" s="26">
        <f>+H86-D86</f>
        <v>0</v>
      </c>
      <c r="K86" s="27">
        <f>J86/D86</f>
        <v>0</v>
      </c>
      <c r="L86" s="27"/>
      <c r="M86" s="27"/>
      <c r="T86" s="2" t="s">
        <v>12</v>
      </c>
      <c r="U86" s="11"/>
      <c r="V86" s="14"/>
      <c r="W86" s="41">
        <f>D86+D127</f>
        <v>182198.08000000002</v>
      </c>
      <c r="Y86" s="11"/>
      <c r="Z86" s="14"/>
      <c r="AA86" s="41">
        <f>W86</f>
        <v>182198.08000000002</v>
      </c>
      <c r="AC86" s="26">
        <f>+AA86-W86</f>
        <v>0</v>
      </c>
      <c r="AD86" s="27">
        <f>AC86/W86</f>
        <v>0</v>
      </c>
    </row>
    <row r="87" spans="1:30" ht="14.25">
      <c r="A87" s="2" t="s">
        <v>13</v>
      </c>
      <c r="B87" s="11"/>
      <c r="C87" s="14"/>
      <c r="D87" s="56">
        <v>80583.56587988512</v>
      </c>
      <c r="F87" s="11"/>
      <c r="G87" s="14"/>
      <c r="H87" s="55">
        <f>D87</f>
        <v>80583.56587988512</v>
      </c>
      <c r="J87" s="26">
        <f>+H87-D87</f>
        <v>0</v>
      </c>
      <c r="K87" s="27">
        <f>J87/D87</f>
        <v>0</v>
      </c>
      <c r="L87" s="27"/>
      <c r="M87" s="27"/>
      <c r="T87" s="2" t="s">
        <v>13</v>
      </c>
      <c r="U87" s="11"/>
      <c r="V87" s="14"/>
      <c r="W87" s="41">
        <f>D87+D128</f>
        <v>144723.31028952086</v>
      </c>
      <c r="Y87" s="11"/>
      <c r="Z87" s="14"/>
      <c r="AA87" s="55">
        <f>W87</f>
        <v>144723.31028952086</v>
      </c>
      <c r="AC87" s="26">
        <f>+AA87-W87</f>
        <v>0</v>
      </c>
      <c r="AD87" s="27">
        <f>AC87/W87</f>
        <v>0</v>
      </c>
    </row>
    <row r="88" spans="1:27" ht="14.25">
      <c r="A88" s="2"/>
      <c r="B88" s="11"/>
      <c r="C88" s="2"/>
      <c r="D88" s="41"/>
      <c r="F88" s="11"/>
      <c r="G88" s="2"/>
      <c r="H88" s="41"/>
      <c r="T88" s="2"/>
      <c r="U88" s="11"/>
      <c r="V88" s="2"/>
      <c r="W88" s="41"/>
      <c r="Y88" s="11"/>
      <c r="Z88" s="2"/>
      <c r="AA88" s="41"/>
    </row>
    <row r="89" spans="1:30" ht="15" thickBot="1">
      <c r="A89" s="2" t="s">
        <v>14</v>
      </c>
      <c r="B89" s="11"/>
      <c r="C89" s="2"/>
      <c r="D89" s="57">
        <f>SUM(D84:D87)</f>
        <v>1166415.009859885</v>
      </c>
      <c r="F89" s="11"/>
      <c r="G89" s="2"/>
      <c r="H89" s="57">
        <f>SUM(H84:H87)</f>
        <v>1218024.9758840578</v>
      </c>
      <c r="J89" s="26">
        <f>H89-D89</f>
        <v>51609.966024172725</v>
      </c>
      <c r="K89" s="27">
        <f>J89/D89</f>
        <v>0.04424665799728721</v>
      </c>
      <c r="L89" s="27"/>
      <c r="M89" s="27"/>
      <c r="T89" s="2" t="s">
        <v>14</v>
      </c>
      <c r="U89" s="11"/>
      <c r="V89" s="2"/>
      <c r="W89" s="57">
        <f>SUM(W84:W87)</f>
        <v>2087301.3598615208</v>
      </c>
      <c r="Y89" s="11"/>
      <c r="Z89" s="2"/>
      <c r="AA89" s="57">
        <f>SUM(AA84:AA87)</f>
        <v>2176204.1763556586</v>
      </c>
      <c r="AC89" s="26">
        <f>AA89-W89</f>
        <v>88902.81649413775</v>
      </c>
      <c r="AD89" s="27">
        <f>AC89/W89</f>
        <v>0.04259222851272223</v>
      </c>
    </row>
    <row r="90" spans="1:23" ht="15" thickTop="1">
      <c r="A90" s="2"/>
      <c r="B90" s="2"/>
      <c r="C90" s="2"/>
      <c r="D90" s="41"/>
      <c r="T90" s="2"/>
      <c r="U90" s="2"/>
      <c r="V90" s="2"/>
      <c r="W90" s="41"/>
    </row>
    <row r="91" spans="1:30" ht="14.25">
      <c r="A91" s="2" t="s">
        <v>15</v>
      </c>
      <c r="B91" s="11"/>
      <c r="C91" s="11"/>
      <c r="D91" s="31">
        <f>D89/B73</f>
        <v>81.32294567802309</v>
      </c>
      <c r="H91" s="31">
        <f>H89/F73</f>
        <v>84.92121424277053</v>
      </c>
      <c r="J91" s="32">
        <f>H91-D91</f>
        <v>3.5982685647474426</v>
      </c>
      <c r="K91" s="27">
        <f>J91/D91</f>
        <v>0.044246657997287074</v>
      </c>
      <c r="L91" s="27"/>
      <c r="M91" s="27"/>
      <c r="T91" s="2" t="s">
        <v>15</v>
      </c>
      <c r="U91" s="11"/>
      <c r="V91" s="11"/>
      <c r="W91" s="31">
        <f>W89/U73</f>
        <v>131.194302945413</v>
      </c>
      <c r="AA91" s="31">
        <f>AA89/Y73</f>
        <v>136.78216067603134</v>
      </c>
      <c r="AC91" s="32">
        <f>AA91-W91</f>
        <v>5.587857730618339</v>
      </c>
      <c r="AD91" s="27">
        <f>AC91/W91</f>
        <v>0.042592228512722236</v>
      </c>
    </row>
    <row r="92" spans="1:13" ht="14.25">
      <c r="A92" s="2"/>
      <c r="B92" s="11"/>
      <c r="C92" s="11"/>
      <c r="D92" s="31"/>
      <c r="E92" s="45"/>
      <c r="F92" s="45"/>
      <c r="G92" s="45"/>
      <c r="H92" s="31"/>
      <c r="J92" s="46"/>
      <c r="K92" s="27"/>
      <c r="L92" s="27"/>
      <c r="M92" s="27"/>
    </row>
    <row r="93" spans="1:13" ht="14.25">
      <c r="A93" s="2"/>
      <c r="B93" s="11"/>
      <c r="C93" s="11"/>
      <c r="D93" s="31"/>
      <c r="E93" s="45"/>
      <c r="F93" s="45"/>
      <c r="G93" s="45"/>
      <c r="H93" s="31"/>
      <c r="J93" s="46"/>
      <c r="K93" s="27"/>
      <c r="L93" s="27"/>
      <c r="M93" s="27"/>
    </row>
    <row r="94" spans="1:13" ht="14.25">
      <c r="A94" s="2"/>
      <c r="B94" s="11"/>
      <c r="C94" s="11"/>
      <c r="D94" s="31"/>
      <c r="E94" s="45"/>
      <c r="F94" s="45"/>
      <c r="G94" s="45"/>
      <c r="H94" s="31"/>
      <c r="J94" s="46"/>
      <c r="K94" s="27"/>
      <c r="L94" s="27"/>
      <c r="M94" s="27"/>
    </row>
    <row r="95" spans="1:13" ht="14.25">
      <c r="A95" s="2"/>
      <c r="B95" s="11"/>
      <c r="C95" s="11"/>
      <c r="D95" s="31"/>
      <c r="E95" s="45"/>
      <c r="F95" s="45"/>
      <c r="G95" s="45"/>
      <c r="H95" s="31"/>
      <c r="J95" s="46"/>
      <c r="K95" s="27"/>
      <c r="L95" s="27"/>
      <c r="M95" s="27"/>
    </row>
    <row r="96" spans="1:13" ht="14.25">
      <c r="A96" s="2"/>
      <c r="B96" s="11"/>
      <c r="C96" s="11"/>
      <c r="D96" s="31"/>
      <c r="E96" s="45"/>
      <c r="F96" s="45"/>
      <c r="G96" s="45"/>
      <c r="H96" s="31"/>
      <c r="J96" s="46"/>
      <c r="K96" s="27"/>
      <c r="L96" s="27"/>
      <c r="M96" s="27"/>
    </row>
    <row r="97" spans="1:13" ht="14.25">
      <c r="A97" s="2"/>
      <c r="B97" s="11"/>
      <c r="C97" s="11"/>
      <c r="D97" s="31"/>
      <c r="E97" s="45"/>
      <c r="F97" s="45"/>
      <c r="G97" s="45"/>
      <c r="H97" s="31"/>
      <c r="J97" s="46"/>
      <c r="K97" s="27"/>
      <c r="L97" s="27"/>
      <c r="M97" s="27"/>
    </row>
    <row r="98" spans="1:13" ht="14.25">
      <c r="A98" s="2"/>
      <c r="B98" s="11"/>
      <c r="C98" s="11"/>
      <c r="D98" s="31"/>
      <c r="E98" s="45"/>
      <c r="F98" s="45"/>
      <c r="G98" s="45"/>
      <c r="H98" s="31"/>
      <c r="J98" s="46"/>
      <c r="K98" s="27"/>
      <c r="L98" s="27"/>
      <c r="M98" s="27"/>
    </row>
    <row r="99" spans="1:13" ht="14.25">
      <c r="A99" s="2"/>
      <c r="B99" s="11"/>
      <c r="C99" s="11"/>
      <c r="D99" s="30"/>
      <c r="H99" s="30"/>
      <c r="K99" s="27"/>
      <c r="L99" s="27"/>
      <c r="M99" s="27"/>
    </row>
    <row r="100" spans="1:13" ht="15">
      <c r="A100" s="122" t="str">
        <f>A5</f>
        <v>Cumberland Valley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03"/>
      <c r="M100" s="103"/>
    </row>
    <row r="101" spans="1:13" ht="14.25">
      <c r="A101" s="123" t="s">
        <v>18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02"/>
      <c r="M101" s="102"/>
    </row>
    <row r="102" spans="1:13" ht="14.25">
      <c r="A102" s="123" t="str">
        <f>A7</f>
        <v>for the 12 months ended September 30, 2006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02"/>
      <c r="M102" s="102"/>
    </row>
    <row r="103" spans="1:4" ht="14.25">
      <c r="A103" s="1"/>
      <c r="B103" s="1"/>
      <c r="C103" s="1"/>
      <c r="D103" s="1"/>
    </row>
    <row r="104" spans="1:13" ht="14.25">
      <c r="A104" s="123" t="s">
        <v>31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02"/>
      <c r="M104" s="102"/>
    </row>
    <row r="105" spans="1:13" ht="14.2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02"/>
      <c r="M105" s="102"/>
    </row>
    <row r="106" spans="1:13" ht="14.25">
      <c r="A106" s="123" t="s">
        <v>53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02"/>
      <c r="M106" s="102"/>
    </row>
    <row r="107" spans="1:4" ht="14.25">
      <c r="A107" s="1"/>
      <c r="B107" s="1"/>
      <c r="C107" s="1"/>
      <c r="D107" s="1"/>
    </row>
    <row r="108" spans="2:13" ht="14.25">
      <c r="B108" s="126" t="s">
        <v>0</v>
      </c>
      <c r="C108" s="127"/>
      <c r="D108" s="128"/>
      <c r="F108" s="126" t="s">
        <v>1</v>
      </c>
      <c r="G108" s="127"/>
      <c r="H108" s="128"/>
      <c r="J108" s="17" t="s">
        <v>2</v>
      </c>
      <c r="K108" s="18" t="s">
        <v>3</v>
      </c>
      <c r="L108" s="89"/>
      <c r="M108" s="89"/>
    </row>
    <row r="109" spans="1:8" ht="14.25">
      <c r="A109" s="2"/>
      <c r="B109" s="3"/>
      <c r="C109" s="4"/>
      <c r="D109" s="5"/>
      <c r="F109" s="3"/>
      <c r="G109" s="4"/>
      <c r="H109" s="5"/>
    </row>
    <row r="110" spans="1:8" ht="14.25">
      <c r="A110" s="2"/>
      <c r="B110" s="6" t="s">
        <v>4</v>
      </c>
      <c r="C110" s="7" t="s">
        <v>5</v>
      </c>
      <c r="D110" s="7" t="s">
        <v>6</v>
      </c>
      <c r="F110" s="6" t="s">
        <v>4</v>
      </c>
      <c r="G110" s="7"/>
      <c r="H110" s="7" t="s">
        <v>6</v>
      </c>
    </row>
    <row r="111" spans="1:8" ht="14.25">
      <c r="A111" s="8"/>
      <c r="B111" s="9" t="s">
        <v>7</v>
      </c>
      <c r="C111" s="10" t="s">
        <v>8</v>
      </c>
      <c r="D111" s="7" t="s">
        <v>9</v>
      </c>
      <c r="F111" s="9" t="s">
        <v>7</v>
      </c>
      <c r="G111" s="10" t="s">
        <v>8</v>
      </c>
      <c r="H111" s="7" t="s">
        <v>9</v>
      </c>
    </row>
    <row r="113" spans="1:8" ht="14.25">
      <c r="A113" s="2"/>
      <c r="B113" s="11"/>
      <c r="C113" s="2"/>
      <c r="D113" s="41"/>
      <c r="F113" s="11"/>
      <c r="G113" s="2"/>
      <c r="H113" s="2"/>
    </row>
    <row r="114" spans="1:17" ht="14.25">
      <c r="A114" s="2" t="s">
        <v>17</v>
      </c>
      <c r="B114" s="73">
        <v>1567</v>
      </c>
      <c r="C114" s="74">
        <v>5</v>
      </c>
      <c r="D114" s="58">
        <f>C114*B114</f>
        <v>7835</v>
      </c>
      <c r="F114" s="11">
        <f>B114</f>
        <v>1567</v>
      </c>
      <c r="G114" s="12">
        <f>ROUND(C114*P$6,2)</f>
        <v>5</v>
      </c>
      <c r="H114" s="58">
        <f>G114*F114</f>
        <v>7835</v>
      </c>
      <c r="J114" s="26">
        <f>+H114-D114</f>
        <v>0</v>
      </c>
      <c r="K114" s="27">
        <f aca="true" t="shared" si="10" ref="K114:K120">J114/D114</f>
        <v>0</v>
      </c>
      <c r="L114" s="27">
        <f>+D114/D$125</f>
        <v>0.010042546358390119</v>
      </c>
      <c r="M114" s="27">
        <f>+H114/H$125</f>
        <v>0.009584408944480776</v>
      </c>
      <c r="Q114" s="26">
        <f>+J114</f>
        <v>0</v>
      </c>
    </row>
    <row r="115" spans="1:13" ht="14.25">
      <c r="A115" s="2"/>
      <c r="B115" s="11"/>
      <c r="C115" s="12"/>
      <c r="D115" s="41"/>
      <c r="F115" s="11"/>
      <c r="G115" s="12"/>
      <c r="H115" s="41"/>
      <c r="J115" s="26">
        <f aca="true" t="shared" si="11" ref="J115:J120">+H115-D115</f>
        <v>0</v>
      </c>
      <c r="K115" s="27" t="e">
        <f t="shared" si="10"/>
        <v>#DIV/0!</v>
      </c>
      <c r="L115" s="27"/>
      <c r="M115" s="27"/>
    </row>
    <row r="116" spans="1:15" ht="14.25">
      <c r="A116" s="2" t="s">
        <v>19</v>
      </c>
      <c r="B116" s="77">
        <v>37570.7989</v>
      </c>
      <c r="C116" s="78">
        <v>3.68</v>
      </c>
      <c r="D116" s="58">
        <f>C116*B116</f>
        <v>138260.53995200002</v>
      </c>
      <c r="F116" s="11">
        <f>B116</f>
        <v>37570.7989</v>
      </c>
      <c r="G116" s="34">
        <f>ROUND(+C116*P$5,2)</f>
        <v>3.68</v>
      </c>
      <c r="H116" s="41">
        <f>F116*G116</f>
        <v>138260.53995200002</v>
      </c>
      <c r="J116" s="26">
        <f t="shared" si="11"/>
        <v>0</v>
      </c>
      <c r="K116" s="27">
        <f t="shared" si="10"/>
        <v>0</v>
      </c>
      <c r="L116" s="27">
        <f>+D116/D$125</f>
        <v>0.17721606662463424</v>
      </c>
      <c r="M116" s="27">
        <f>+H116/H$125</f>
        <v>0.16913153232733766</v>
      </c>
      <c r="O116" s="26">
        <f>+J116</f>
        <v>0</v>
      </c>
    </row>
    <row r="117" spans="1:13" ht="14.25">
      <c r="A117" s="2"/>
      <c r="B117" s="11"/>
      <c r="C117" s="12"/>
      <c r="D117" s="41"/>
      <c r="F117" s="11"/>
      <c r="G117" s="12"/>
      <c r="H117" s="41"/>
      <c r="J117" s="26">
        <f t="shared" si="11"/>
        <v>0</v>
      </c>
      <c r="K117" s="27" t="e">
        <f t="shared" si="10"/>
        <v>#DIV/0!</v>
      </c>
      <c r="L117" s="27"/>
      <c r="M117" s="27"/>
    </row>
    <row r="118" spans="1:13" ht="14.25">
      <c r="A118" s="2" t="s">
        <v>10</v>
      </c>
      <c r="B118" s="11"/>
      <c r="C118" s="49"/>
      <c r="D118" s="41"/>
      <c r="F118" s="11"/>
      <c r="G118" s="49"/>
      <c r="H118" s="41"/>
      <c r="J118" s="26">
        <f t="shared" si="11"/>
        <v>0</v>
      </c>
      <c r="K118" s="27" t="e">
        <f t="shared" si="10"/>
        <v>#DIV/0!</v>
      </c>
      <c r="L118" s="27"/>
      <c r="M118" s="27"/>
    </row>
    <row r="119" spans="1:16" ht="14.25">
      <c r="A119" s="2" t="s">
        <v>51</v>
      </c>
      <c r="B119" s="75">
        <v>796335</v>
      </c>
      <c r="C119" s="79">
        <v>0.0728</v>
      </c>
      <c r="D119" s="41">
        <f>C119*B119</f>
        <v>57973.188</v>
      </c>
      <c r="F119" s="11">
        <f>B119</f>
        <v>796335</v>
      </c>
      <c r="G119" s="23">
        <f>+C119+O$279</f>
        <v>0.07678189528960015</v>
      </c>
      <c r="H119" s="41">
        <f>G119*F119</f>
        <v>61144.110585443734</v>
      </c>
      <c r="J119" s="26">
        <f t="shared" si="11"/>
        <v>3170.922585443732</v>
      </c>
      <c r="K119" s="27">
        <f t="shared" si="10"/>
        <v>0.05469636386813386</v>
      </c>
      <c r="L119" s="27">
        <f>+D119/D$125</f>
        <v>0.07430739349504349</v>
      </c>
      <c r="M119" s="27">
        <f>+H119/H$125</f>
        <v>0.07479644676419255</v>
      </c>
      <c r="P119" s="26">
        <f>+J119</f>
        <v>3170.922585443732</v>
      </c>
    </row>
    <row r="120" spans="1:16" ht="14.25">
      <c r="A120" s="2" t="s">
        <v>52</v>
      </c>
      <c r="B120" s="75">
        <v>8569268</v>
      </c>
      <c r="C120" s="80">
        <v>0.06723</v>
      </c>
      <c r="D120" s="41">
        <f>C120*B120</f>
        <v>576111.88764</v>
      </c>
      <c r="F120" s="11">
        <f>B120</f>
        <v>8569268</v>
      </c>
      <c r="G120" s="23">
        <f>+C120+O$279</f>
        <v>0.07121189528960015</v>
      </c>
      <c r="H120" s="41">
        <f>G120*F120</f>
        <v>610233.8155245213</v>
      </c>
      <c r="J120" s="26">
        <f t="shared" si="11"/>
        <v>34121.92788452131</v>
      </c>
      <c r="K120" s="27">
        <f t="shared" si="10"/>
        <v>0.059227953139969536</v>
      </c>
      <c r="L120" s="27">
        <f>+D120/D$125</f>
        <v>0.7384339935219322</v>
      </c>
      <c r="M120" s="27">
        <f>+H120/H$125</f>
        <v>0.7464876119639889</v>
      </c>
      <c r="P120" s="26">
        <f>+J120</f>
        <v>34121.92788452131</v>
      </c>
    </row>
    <row r="121" spans="1:16" ht="14.25">
      <c r="A121" s="2"/>
      <c r="B121" s="11"/>
      <c r="C121" s="49"/>
      <c r="D121" s="41"/>
      <c r="F121" s="11"/>
      <c r="G121" s="23"/>
      <c r="H121" s="41"/>
      <c r="J121" s="26"/>
      <c r="K121" s="27"/>
      <c r="L121" s="27"/>
      <c r="M121" s="27"/>
      <c r="P121" s="26"/>
    </row>
    <row r="122" spans="1:8" ht="14.25">
      <c r="A122" s="2"/>
      <c r="B122" s="11"/>
      <c r="C122" s="49"/>
      <c r="D122" s="41"/>
      <c r="F122" s="11"/>
      <c r="G122" s="49"/>
      <c r="H122" s="41"/>
    </row>
    <row r="123" spans="1:13" ht="14.25">
      <c r="A123" s="2"/>
      <c r="B123" s="11"/>
      <c r="C123" s="2"/>
      <c r="D123" s="55"/>
      <c r="F123" s="11"/>
      <c r="G123" s="2"/>
      <c r="H123" s="55"/>
      <c r="L123" s="70"/>
      <c r="M123" s="70"/>
    </row>
    <row r="124" spans="4:8" ht="12.75">
      <c r="D124" s="50"/>
      <c r="H124" s="50"/>
    </row>
    <row r="125" spans="1:13" ht="14.25">
      <c r="A125" s="2" t="s">
        <v>11</v>
      </c>
      <c r="B125" s="11"/>
      <c r="C125" s="2"/>
      <c r="D125" s="41">
        <f>SUM(D113:D123)</f>
        <v>780180.615592</v>
      </c>
      <c r="F125" s="11"/>
      <c r="G125" s="2"/>
      <c r="H125" s="41">
        <f>SUM(H113:H123)</f>
        <v>817473.4660619651</v>
      </c>
      <c r="J125" s="26">
        <f>+H125-D125</f>
        <v>37292.85046996514</v>
      </c>
      <c r="K125" s="27">
        <f>J125/D125</f>
        <v>0.04780027819797519</v>
      </c>
      <c r="L125" s="27">
        <f>SUM(L114:L120)</f>
        <v>1</v>
      </c>
      <c r="M125" s="27">
        <f>SUM(M114:M120)</f>
        <v>1</v>
      </c>
    </row>
    <row r="126" spans="1:8" ht="14.25">
      <c r="A126" s="2"/>
      <c r="B126" s="11"/>
      <c r="C126" s="14"/>
      <c r="D126" s="41"/>
      <c r="F126" s="11"/>
      <c r="G126" s="14"/>
      <c r="H126" s="41"/>
    </row>
    <row r="127" spans="1:13" ht="14.25">
      <c r="A127" s="2" t="s">
        <v>12</v>
      </c>
      <c r="B127" s="11"/>
      <c r="C127" s="14"/>
      <c r="D127" s="41">
        <v>76565.99</v>
      </c>
      <c r="F127" s="11"/>
      <c r="G127" s="14"/>
      <c r="H127" s="41">
        <f>D127</f>
        <v>76565.99</v>
      </c>
      <c r="J127" s="26">
        <f>+H127-D127</f>
        <v>0</v>
      </c>
      <c r="K127" s="27">
        <f>J127/D127</f>
        <v>0</v>
      </c>
      <c r="L127" s="27"/>
      <c r="M127" s="27"/>
    </row>
    <row r="128" spans="1:13" ht="14.25">
      <c r="A128" s="2" t="s">
        <v>13</v>
      </c>
      <c r="B128" s="11"/>
      <c r="C128" s="14"/>
      <c r="D128" s="56">
        <v>64139.744409635736</v>
      </c>
      <c r="F128" s="11"/>
      <c r="G128" s="14"/>
      <c r="H128" s="55">
        <f>D128</f>
        <v>64139.744409635736</v>
      </c>
      <c r="J128" s="26">
        <f>+H128-D128</f>
        <v>0</v>
      </c>
      <c r="K128" s="27">
        <f>J128/D128</f>
        <v>0</v>
      </c>
      <c r="L128" s="27"/>
      <c r="M128" s="27"/>
    </row>
    <row r="129" spans="1:8" ht="14.25">
      <c r="A129" s="2"/>
      <c r="B129" s="11"/>
      <c r="C129" s="2"/>
      <c r="D129" s="41"/>
      <c r="F129" s="11"/>
      <c r="G129" s="2"/>
      <c r="H129" s="41"/>
    </row>
    <row r="130" spans="1:13" ht="15" thickBot="1">
      <c r="A130" s="2" t="s">
        <v>14</v>
      </c>
      <c r="B130" s="11"/>
      <c r="C130" s="2"/>
      <c r="D130" s="57">
        <f>SUM(D125:D128)</f>
        <v>920886.3500016357</v>
      </c>
      <c r="F130" s="11"/>
      <c r="G130" s="2"/>
      <c r="H130" s="57">
        <f>SUM(H125:H128)</f>
        <v>958179.2004716009</v>
      </c>
      <c r="J130" s="26">
        <f>H130-D130</f>
        <v>37292.85046996514</v>
      </c>
      <c r="K130" s="27">
        <f>J130/D130</f>
        <v>0.04049669155145898</v>
      </c>
      <c r="L130" s="27"/>
      <c r="M130" s="27"/>
    </row>
    <row r="131" spans="1:4" ht="15" thickTop="1">
      <c r="A131" s="2"/>
      <c r="B131" s="2"/>
      <c r="C131" s="2"/>
      <c r="D131" s="41"/>
    </row>
    <row r="132" spans="1:13" ht="14.25">
      <c r="A132" s="2" t="s">
        <v>15</v>
      </c>
      <c r="B132" s="11"/>
      <c r="C132" s="11"/>
      <c r="D132" s="31">
        <f>D130/B114</f>
        <v>587.674760690259</v>
      </c>
      <c r="H132" s="31">
        <f>H130/F114</f>
        <v>611.4736442065098</v>
      </c>
      <c r="J132" s="32">
        <f>H132-D132</f>
        <v>23.79888351625084</v>
      </c>
      <c r="K132" s="27">
        <f>J132/D132</f>
        <v>0.0404966915514589</v>
      </c>
      <c r="L132" s="27"/>
      <c r="M132" s="27"/>
    </row>
    <row r="133" spans="1:13" ht="14.25">
      <c r="A133" s="2"/>
      <c r="B133" s="11"/>
      <c r="C133" s="11"/>
      <c r="D133" s="31"/>
      <c r="H133" s="31"/>
      <c r="J133" s="32"/>
      <c r="K133" s="27"/>
      <c r="L133" s="27"/>
      <c r="M133" s="27"/>
    </row>
    <row r="134" spans="1:13" ht="14.25">
      <c r="A134" s="2"/>
      <c r="B134" s="11"/>
      <c r="C134" s="11"/>
      <c r="D134" s="31"/>
      <c r="H134" s="31"/>
      <c r="J134" s="32"/>
      <c r="K134" s="27"/>
      <c r="L134" s="27"/>
      <c r="M134" s="134" t="s">
        <v>81</v>
      </c>
    </row>
    <row r="135" spans="1:13" ht="14.25">
      <c r="A135" s="2"/>
      <c r="B135" s="11"/>
      <c r="C135" s="11"/>
      <c r="D135" s="31"/>
      <c r="H135" s="31"/>
      <c r="J135" s="32"/>
      <c r="K135" s="27"/>
      <c r="L135" s="27"/>
      <c r="M135" s="134" t="s">
        <v>79</v>
      </c>
    </row>
    <row r="136" spans="1:13" ht="14.25">
      <c r="A136" s="2"/>
      <c r="B136" s="11"/>
      <c r="C136" s="11"/>
      <c r="D136" s="31"/>
      <c r="H136" s="31"/>
      <c r="J136" s="32"/>
      <c r="K136" s="27"/>
      <c r="L136" s="27"/>
      <c r="M136" s="134" t="s">
        <v>85</v>
      </c>
    </row>
    <row r="137" spans="1:13" ht="15">
      <c r="A137" s="122" t="str">
        <f>A5</f>
        <v>Cumberland Valley</v>
      </c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03"/>
      <c r="M137" s="103"/>
    </row>
    <row r="138" spans="1:13" ht="14.25">
      <c r="A138" s="123" t="str">
        <f>A6</f>
        <v>Billing Analysis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02"/>
      <c r="M138" s="102"/>
    </row>
    <row r="139" spans="1:13" ht="14.25">
      <c r="A139" s="123" t="str">
        <f>A7</f>
        <v>for the 12 months ended September 30, 2006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02"/>
      <c r="M139" s="102"/>
    </row>
    <row r="140" spans="1:4" ht="14.25">
      <c r="A140" s="1"/>
      <c r="B140" s="1"/>
      <c r="C140" s="1"/>
      <c r="D140" s="1"/>
    </row>
    <row r="141" spans="1:13" ht="14.25">
      <c r="A141" s="123" t="s">
        <v>54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02"/>
      <c r="M141" s="102"/>
    </row>
    <row r="142" spans="1:13" ht="14.2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02"/>
      <c r="M142" s="102"/>
    </row>
    <row r="143" spans="1:13" ht="14.25">
      <c r="A143" s="123" t="s">
        <v>55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02"/>
      <c r="M143" s="102"/>
    </row>
    <row r="145" spans="2:13" ht="14.25">
      <c r="B145" s="126" t="s">
        <v>0</v>
      </c>
      <c r="C145" s="127"/>
      <c r="D145" s="128"/>
      <c r="F145" s="126" t="s">
        <v>1</v>
      </c>
      <c r="G145" s="127"/>
      <c r="H145" s="128"/>
      <c r="J145" s="17" t="s">
        <v>2</v>
      </c>
      <c r="K145" s="18" t="s">
        <v>3</v>
      </c>
      <c r="L145" s="89"/>
      <c r="M145" s="89"/>
    </row>
    <row r="146" spans="1:8" ht="14.25">
      <c r="A146" s="2"/>
      <c r="B146" s="3"/>
      <c r="C146" s="4"/>
      <c r="D146" s="5"/>
      <c r="F146" s="3"/>
      <c r="G146" s="4"/>
      <c r="H146" s="5"/>
    </row>
    <row r="147" spans="1:8" ht="14.25">
      <c r="A147" s="2"/>
      <c r="B147" s="6" t="s">
        <v>4</v>
      </c>
      <c r="C147" s="7" t="s">
        <v>5</v>
      </c>
      <c r="D147" s="7" t="s">
        <v>6</v>
      </c>
      <c r="F147" s="6" t="s">
        <v>4</v>
      </c>
      <c r="G147" s="7"/>
      <c r="H147" s="7" t="s">
        <v>6</v>
      </c>
    </row>
    <row r="148" spans="1:8" ht="14.25">
      <c r="A148" s="8"/>
      <c r="B148" s="9" t="s">
        <v>7</v>
      </c>
      <c r="C148" s="10" t="s">
        <v>8</v>
      </c>
      <c r="D148" s="7" t="s">
        <v>9</v>
      </c>
      <c r="F148" s="9" t="s">
        <v>7</v>
      </c>
      <c r="G148" s="10" t="s">
        <v>8</v>
      </c>
      <c r="H148" s="7" t="s">
        <v>9</v>
      </c>
    </row>
    <row r="150" spans="1:8" ht="14.25">
      <c r="A150" s="2"/>
      <c r="B150" s="11"/>
      <c r="C150" s="2"/>
      <c r="D150" s="2"/>
      <c r="F150" s="11"/>
      <c r="G150" s="2"/>
      <c r="H150" s="2"/>
    </row>
    <row r="151" spans="1:17" ht="14.25">
      <c r="A151" s="2" t="s">
        <v>17</v>
      </c>
      <c r="B151" s="73">
        <v>398</v>
      </c>
      <c r="C151" s="74">
        <v>0</v>
      </c>
      <c r="D151" s="13">
        <f>B151*C151</f>
        <v>0</v>
      </c>
      <c r="F151" s="11">
        <f>B151</f>
        <v>398</v>
      </c>
      <c r="G151" s="12">
        <f>C151</f>
        <v>0</v>
      </c>
      <c r="H151" s="13">
        <f>G151*F151</f>
        <v>0</v>
      </c>
      <c r="J151" s="26">
        <f>+H151-D151</f>
        <v>0</v>
      </c>
      <c r="K151" s="27" t="e">
        <f aca="true" t="shared" si="12" ref="K151:K158">J151/D151</f>
        <v>#DIV/0!</v>
      </c>
      <c r="L151" s="27">
        <f>+D151/D$155</f>
        <v>0</v>
      </c>
      <c r="M151" s="27">
        <f>+H151/H$155</f>
        <v>0</v>
      </c>
      <c r="Q151" s="26">
        <f>+J151</f>
        <v>0</v>
      </c>
    </row>
    <row r="152" spans="1:18" s="59" customFormat="1" ht="15">
      <c r="A152" s="29"/>
      <c r="B152" s="11"/>
      <c r="C152" s="12"/>
      <c r="D152" s="12"/>
      <c r="E152"/>
      <c r="F152" s="11"/>
      <c r="G152" s="12"/>
      <c r="H152" s="2"/>
      <c r="I152"/>
      <c r="J152" s="26">
        <f aca="true" t="shared" si="13" ref="J152:J158">+H152-D152</f>
        <v>0</v>
      </c>
      <c r="K152" s="27" t="e">
        <f t="shared" si="12"/>
        <v>#DIV/0!</v>
      </c>
      <c r="L152" s="27"/>
      <c r="M152" s="27"/>
      <c r="N152"/>
      <c r="O152"/>
      <c r="P152"/>
      <c r="Q152"/>
      <c r="R152"/>
    </row>
    <row r="153" spans="1:18" s="59" customFormat="1" ht="14.25">
      <c r="A153" s="2" t="s">
        <v>10</v>
      </c>
      <c r="B153" s="75">
        <v>12810104</v>
      </c>
      <c r="C153" s="76">
        <v>0.05883</v>
      </c>
      <c r="D153" s="39">
        <f>C153*B153</f>
        <v>753618.41832</v>
      </c>
      <c r="E153"/>
      <c r="F153" s="11">
        <f>B153</f>
        <v>12810104</v>
      </c>
      <c r="G153" s="23">
        <f>+C153+O$279</f>
        <v>0.06281189528960016</v>
      </c>
      <c r="H153" s="22">
        <f>G153*F153</f>
        <v>804626.9110968881</v>
      </c>
      <c r="I153"/>
      <c r="J153" s="26">
        <f t="shared" si="13"/>
        <v>51008.49277688807</v>
      </c>
      <c r="K153" s="27">
        <f t="shared" si="12"/>
        <v>0.06768477459799681</v>
      </c>
      <c r="L153" s="27">
        <f>+D153/D$155</f>
        <v>1</v>
      </c>
      <c r="M153" s="27">
        <f>+H153/H$155</f>
        <v>1</v>
      </c>
      <c r="N153"/>
      <c r="O153"/>
      <c r="P153" s="26">
        <f>+J153</f>
        <v>51008.49277688807</v>
      </c>
      <c r="Q153"/>
      <c r="R153"/>
    </row>
    <row r="154" spans="1:13" ht="14.25">
      <c r="A154" s="2"/>
      <c r="B154" s="11"/>
      <c r="C154" s="14"/>
      <c r="D154" s="11"/>
      <c r="F154" s="11"/>
      <c r="G154" s="14"/>
      <c r="H154" s="11"/>
      <c r="J154" s="26">
        <f t="shared" si="13"/>
        <v>0</v>
      </c>
      <c r="K154" s="27" t="e">
        <f t="shared" si="12"/>
        <v>#DIV/0!</v>
      </c>
      <c r="L154" s="27"/>
      <c r="M154" s="27"/>
    </row>
    <row r="155" spans="1:13" ht="14.25">
      <c r="A155" s="2" t="s">
        <v>11</v>
      </c>
      <c r="B155" s="11"/>
      <c r="C155" s="2"/>
      <c r="D155" s="24">
        <f>SUM(D151:D153)</f>
        <v>753618.41832</v>
      </c>
      <c r="F155" s="11"/>
      <c r="G155" s="2"/>
      <c r="H155" s="25">
        <f>H151+H153</f>
        <v>804626.9110968881</v>
      </c>
      <c r="J155" s="26">
        <f t="shared" si="13"/>
        <v>51008.49277688807</v>
      </c>
      <c r="K155" s="27">
        <f t="shared" si="12"/>
        <v>0.06768477459799681</v>
      </c>
      <c r="L155" s="114">
        <f>L153+L151</f>
        <v>1</v>
      </c>
      <c r="M155" s="114">
        <f>M153+M151</f>
        <v>1</v>
      </c>
    </row>
    <row r="156" spans="1:13" ht="14.25">
      <c r="A156" s="2"/>
      <c r="B156" s="11"/>
      <c r="C156" s="14"/>
      <c r="D156" s="2"/>
      <c r="F156" s="11"/>
      <c r="G156" s="14"/>
      <c r="H156" s="2"/>
      <c r="J156" s="26">
        <f t="shared" si="13"/>
        <v>0</v>
      </c>
      <c r="K156" s="27" t="e">
        <f t="shared" si="12"/>
        <v>#DIV/0!</v>
      </c>
      <c r="L156" s="27"/>
      <c r="M156" s="27"/>
    </row>
    <row r="157" spans="1:13" ht="14.25">
      <c r="A157" s="2" t="s">
        <v>12</v>
      </c>
      <c r="B157" s="11"/>
      <c r="C157" s="14"/>
      <c r="D157" s="11">
        <v>104113.63</v>
      </c>
      <c r="F157" s="11"/>
      <c r="G157" s="14"/>
      <c r="H157" s="11">
        <f>D157</f>
        <v>104113.63</v>
      </c>
      <c r="J157" s="26">
        <f t="shared" si="13"/>
        <v>0</v>
      </c>
      <c r="K157" s="27">
        <f t="shared" si="12"/>
        <v>0</v>
      </c>
      <c r="L157" s="27"/>
      <c r="M157" s="27"/>
    </row>
    <row r="158" spans="1:13" ht="14.25">
      <c r="A158" s="2" t="s">
        <v>13</v>
      </c>
      <c r="B158" s="11"/>
      <c r="C158" s="14"/>
      <c r="D158" s="44">
        <v>61956.028857190686</v>
      </c>
      <c r="F158" s="11"/>
      <c r="G158" s="14"/>
      <c r="H158" s="15">
        <f>D158</f>
        <v>61956.028857190686</v>
      </c>
      <c r="J158" s="26">
        <f t="shared" si="13"/>
        <v>0</v>
      </c>
      <c r="K158" s="27">
        <f t="shared" si="12"/>
        <v>0</v>
      </c>
      <c r="L158" s="27"/>
      <c r="M158" s="27"/>
    </row>
    <row r="159" spans="1:8" ht="14.25">
      <c r="A159" s="2"/>
      <c r="B159" s="11"/>
      <c r="C159" s="2"/>
      <c r="D159" s="2"/>
      <c r="F159" s="11"/>
      <c r="G159" s="2"/>
      <c r="H159" s="2"/>
    </row>
    <row r="160" spans="1:13" ht="15" thickBot="1">
      <c r="A160" s="2" t="s">
        <v>14</v>
      </c>
      <c r="B160" s="11"/>
      <c r="C160" s="2"/>
      <c r="D160" s="16">
        <f>SUM(D155:D158)</f>
        <v>919688.0771771907</v>
      </c>
      <c r="F160" s="11"/>
      <c r="G160" s="2"/>
      <c r="H160" s="16">
        <f>SUM(H155:H158)</f>
        <v>970696.5699540789</v>
      </c>
      <c r="J160" s="26">
        <f>H160-D160</f>
        <v>51008.49277688819</v>
      </c>
      <c r="K160" s="27">
        <f>J160/D160</f>
        <v>0.055462818364949505</v>
      </c>
      <c r="L160" s="27"/>
      <c r="M160" s="27"/>
    </row>
    <row r="161" spans="1:4" ht="15" thickTop="1">
      <c r="A161" s="2"/>
      <c r="B161" s="2"/>
      <c r="C161" s="2"/>
      <c r="D161" s="2"/>
    </row>
    <row r="162" spans="1:13" ht="14.25">
      <c r="A162" s="2" t="s">
        <v>15</v>
      </c>
      <c r="D162" s="28">
        <f>D160/B151</f>
        <v>2310.774063259273</v>
      </c>
      <c r="H162" s="28">
        <f>H160/F151</f>
        <v>2438.9361054122587</v>
      </c>
      <c r="J162" s="28">
        <f>H162-D162</f>
        <v>128.16204215298558</v>
      </c>
      <c r="K162" s="27">
        <f>J162/D162</f>
        <v>0.05546281836494958</v>
      </c>
      <c r="L162" s="27"/>
      <c r="M162" s="27"/>
    </row>
    <row r="163" spans="1:19" ht="14.25">
      <c r="A163" s="38"/>
      <c r="B163" s="39"/>
      <c r="C163" s="81"/>
      <c r="D163" s="38"/>
      <c r="E163" s="37"/>
      <c r="F163" s="39"/>
      <c r="G163" s="81"/>
      <c r="H163" s="38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</row>
    <row r="164" spans="1:19" ht="14.25">
      <c r="A164" s="38"/>
      <c r="B164" s="39"/>
      <c r="C164" s="81"/>
      <c r="D164" s="39"/>
      <c r="E164" s="37"/>
      <c r="F164" s="39"/>
      <c r="G164" s="81"/>
      <c r="H164" s="39"/>
      <c r="I164" s="37"/>
      <c r="J164" s="82"/>
      <c r="K164" s="83"/>
      <c r="L164" s="83"/>
      <c r="M164" s="83"/>
      <c r="N164" s="37"/>
      <c r="O164" s="37"/>
      <c r="P164" s="37"/>
      <c r="Q164" s="37"/>
      <c r="R164" s="37"/>
      <c r="S164" s="37"/>
    </row>
    <row r="165" spans="1:19" ht="14.25">
      <c r="A165" s="38"/>
      <c r="B165" s="39"/>
      <c r="C165" s="81"/>
      <c r="D165" s="84"/>
      <c r="E165" s="37"/>
      <c r="F165" s="39"/>
      <c r="G165" s="81"/>
      <c r="H165" s="39"/>
      <c r="I165" s="37"/>
      <c r="J165" s="82"/>
      <c r="K165" s="83"/>
      <c r="L165" s="83"/>
      <c r="M165" s="83"/>
      <c r="N165" s="37"/>
      <c r="O165" s="37"/>
      <c r="P165" s="37"/>
      <c r="Q165" s="37"/>
      <c r="R165" s="37"/>
      <c r="S165" s="37"/>
    </row>
    <row r="166" spans="1:19" ht="14.25">
      <c r="A166" s="38"/>
      <c r="B166" s="39"/>
      <c r="C166" s="38"/>
      <c r="D166" s="38"/>
      <c r="E166" s="37"/>
      <c r="F166" s="39"/>
      <c r="G166" s="38"/>
      <c r="H166" s="38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</row>
    <row r="167" spans="1:19" ht="14.25">
      <c r="A167" s="38"/>
      <c r="B167" s="39"/>
      <c r="C167" s="38"/>
      <c r="D167" s="85"/>
      <c r="E167" s="37"/>
      <c r="F167" s="39"/>
      <c r="G167" s="38"/>
      <c r="H167" s="85"/>
      <c r="I167" s="37"/>
      <c r="J167" s="82"/>
      <c r="K167" s="83"/>
      <c r="L167" s="83"/>
      <c r="M167" s="83"/>
      <c r="N167" s="37"/>
      <c r="O167" s="37"/>
      <c r="P167" s="37"/>
      <c r="Q167" s="37"/>
      <c r="R167" s="37"/>
      <c r="S167" s="37"/>
    </row>
    <row r="168" spans="1:19" ht="14.25">
      <c r="A168" s="38"/>
      <c r="B168" s="38"/>
      <c r="C168" s="38"/>
      <c r="D168" s="38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</row>
    <row r="169" spans="1:19" ht="14.25">
      <c r="A169" s="38"/>
      <c r="B169" s="39"/>
      <c r="C169" s="39"/>
      <c r="D169" s="86"/>
      <c r="E169" s="87"/>
      <c r="F169" s="87"/>
      <c r="G169" s="87"/>
      <c r="H169" s="86"/>
      <c r="I169" s="87"/>
      <c r="J169" s="87"/>
      <c r="K169" s="83"/>
      <c r="L169" s="83"/>
      <c r="M169" s="83"/>
      <c r="N169" s="37"/>
      <c r="O169" s="37"/>
      <c r="P169" s="37"/>
      <c r="Q169" s="37"/>
      <c r="R169" s="37"/>
      <c r="S169" s="37"/>
    </row>
    <row r="170" spans="1:13" ht="14.25">
      <c r="A170" s="2"/>
      <c r="B170" s="11"/>
      <c r="C170" s="11"/>
      <c r="D170" s="30"/>
      <c r="H170" s="33"/>
      <c r="K170" s="27"/>
      <c r="L170" s="27"/>
      <c r="M170" s="27"/>
    </row>
    <row r="171" spans="1:13" ht="12.75">
      <c r="A171" s="129" t="str">
        <f>A137</f>
        <v>Cumberland Valley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68"/>
      <c r="M171" s="68"/>
    </row>
    <row r="172" spans="1:13" ht="12.75">
      <c r="A172" s="129" t="str">
        <f>A138</f>
        <v>Billing Analysis</v>
      </c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68"/>
      <c r="M172" s="68"/>
    </row>
    <row r="173" spans="1:13" ht="12.75">
      <c r="A173" s="129" t="str">
        <f>A139</f>
        <v>for the 12 months ended September 30, 2006</v>
      </c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68"/>
      <c r="M173" s="68"/>
    </row>
    <row r="175" spans="1:13" ht="14.25">
      <c r="A175" s="123" t="s">
        <v>57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02"/>
      <c r="M175" s="102"/>
    </row>
    <row r="176" spans="1:13" ht="14.2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02"/>
      <c r="M176" s="102"/>
    </row>
    <row r="177" spans="1:13" ht="14.25">
      <c r="A177" s="123" t="s">
        <v>56</v>
      </c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02"/>
      <c r="M177" s="102"/>
    </row>
    <row r="178" spans="1:4" ht="14.25">
      <c r="A178" s="1"/>
      <c r="B178" s="1"/>
      <c r="C178" s="1"/>
      <c r="D178" s="1"/>
    </row>
    <row r="179" spans="2:13" ht="14.25">
      <c r="B179" s="126" t="s">
        <v>0</v>
      </c>
      <c r="C179" s="127"/>
      <c r="D179" s="128"/>
      <c r="F179" s="126" t="s">
        <v>1</v>
      </c>
      <c r="G179" s="127"/>
      <c r="H179" s="128"/>
      <c r="J179" s="17" t="s">
        <v>2</v>
      </c>
      <c r="K179" s="18" t="s">
        <v>3</v>
      </c>
      <c r="L179" s="89"/>
      <c r="M179" s="89"/>
    </row>
    <row r="180" spans="1:8" ht="14.25">
      <c r="A180" s="2"/>
      <c r="B180" s="3"/>
      <c r="C180" s="4"/>
      <c r="D180" s="5"/>
      <c r="F180" s="3"/>
      <c r="G180" s="4"/>
      <c r="H180" s="5"/>
    </row>
    <row r="181" spans="1:8" ht="14.25">
      <c r="A181" s="2"/>
      <c r="B181" s="6" t="s">
        <v>4</v>
      </c>
      <c r="C181" s="7" t="s">
        <v>5</v>
      </c>
      <c r="D181" s="7" t="s">
        <v>6</v>
      </c>
      <c r="F181" s="6" t="s">
        <v>4</v>
      </c>
      <c r="G181" s="7"/>
      <c r="H181" s="7" t="s">
        <v>6</v>
      </c>
    </row>
    <row r="182" spans="1:8" ht="14.25">
      <c r="A182" s="8"/>
      <c r="B182" s="9" t="s">
        <v>7</v>
      </c>
      <c r="C182" s="10" t="s">
        <v>8</v>
      </c>
      <c r="D182" s="7" t="s">
        <v>9</v>
      </c>
      <c r="F182" s="9" t="s">
        <v>7</v>
      </c>
      <c r="G182" s="10" t="s">
        <v>8</v>
      </c>
      <c r="H182" s="7" t="s">
        <v>9</v>
      </c>
    </row>
    <row r="184" spans="1:8" ht="14.25">
      <c r="A184" s="2"/>
      <c r="B184" s="11"/>
      <c r="C184" s="2"/>
      <c r="D184" s="2"/>
      <c r="F184" s="11"/>
      <c r="G184" s="2"/>
      <c r="H184" s="2"/>
    </row>
    <row r="185" spans="1:17" ht="14.25">
      <c r="A185" s="2" t="s">
        <v>17</v>
      </c>
      <c r="B185" s="73">
        <v>24</v>
      </c>
      <c r="C185" s="74">
        <v>0</v>
      </c>
      <c r="D185" s="13">
        <f>B185*C185</f>
        <v>0</v>
      </c>
      <c r="F185" s="11">
        <f>B185</f>
        <v>24</v>
      </c>
      <c r="G185" s="12">
        <f>C185</f>
        <v>0</v>
      </c>
      <c r="H185" s="13">
        <f>G185*F185</f>
        <v>0</v>
      </c>
      <c r="J185" s="26">
        <f aca="true" t="shared" si="14" ref="J185:J190">H185-D185</f>
        <v>0</v>
      </c>
      <c r="K185" s="27" t="e">
        <f aca="true" t="shared" si="15" ref="K185:K190">J185/D185</f>
        <v>#DIV/0!</v>
      </c>
      <c r="L185" s="27">
        <f>+D185/D$195</f>
        <v>0</v>
      </c>
      <c r="M185" s="27">
        <f>+H185/H$195</f>
        <v>0</v>
      </c>
      <c r="Q185" s="26">
        <f>+J185</f>
        <v>0</v>
      </c>
    </row>
    <row r="186" spans="1:13" ht="14.25">
      <c r="A186" s="2"/>
      <c r="B186" s="11"/>
      <c r="C186" s="12"/>
      <c r="D186" s="2"/>
      <c r="F186" s="11"/>
      <c r="G186" s="12"/>
      <c r="H186" s="2"/>
      <c r="J186" s="26">
        <f t="shared" si="14"/>
        <v>0</v>
      </c>
      <c r="K186" s="27" t="e">
        <f t="shared" si="15"/>
        <v>#DIV/0!</v>
      </c>
      <c r="L186" s="27"/>
      <c r="M186" s="27"/>
    </row>
    <row r="187" spans="1:15" ht="14.25">
      <c r="A187" s="2" t="s">
        <v>19</v>
      </c>
      <c r="B187" s="77">
        <v>119000.5622</v>
      </c>
      <c r="C187" s="78">
        <v>5.71</v>
      </c>
      <c r="D187" s="13">
        <f>B187*C187</f>
        <v>679493.210162</v>
      </c>
      <c r="F187" s="11">
        <f>B187</f>
        <v>119000.5622</v>
      </c>
      <c r="G187" s="34">
        <f>ROUND(+C187*P$5,2)</f>
        <v>5.71</v>
      </c>
      <c r="H187" s="12">
        <f>G187*F187</f>
        <v>679493.210162</v>
      </c>
      <c r="J187" s="26">
        <f t="shared" si="14"/>
        <v>0</v>
      </c>
      <c r="K187" s="27">
        <f t="shared" si="15"/>
        <v>0</v>
      </c>
      <c r="L187" s="27">
        <f>+D187/D$195</f>
        <v>0.3128710722466376</v>
      </c>
      <c r="M187" s="27">
        <f>+H187/H$195</f>
        <v>0.289536909444644</v>
      </c>
      <c r="O187" s="26">
        <f>+J187</f>
        <v>0</v>
      </c>
    </row>
    <row r="188" spans="1:13" ht="14.25">
      <c r="A188" s="2"/>
      <c r="B188" s="11"/>
      <c r="C188" s="12"/>
      <c r="D188" s="41"/>
      <c r="F188" s="11"/>
      <c r="G188" s="48"/>
      <c r="H188" s="12"/>
      <c r="J188" s="26">
        <f t="shared" si="14"/>
        <v>0</v>
      </c>
      <c r="K188" s="27" t="e">
        <f t="shared" si="15"/>
        <v>#DIV/0!</v>
      </c>
      <c r="L188" s="27"/>
      <c r="M188" s="27"/>
    </row>
    <row r="189" spans="1:13" ht="14.25">
      <c r="A189" s="2" t="s">
        <v>20</v>
      </c>
      <c r="B189" s="11"/>
      <c r="C189" s="14"/>
      <c r="D189" s="11"/>
      <c r="F189" s="11"/>
      <c r="G189" s="49"/>
      <c r="H189" s="11"/>
      <c r="J189" s="26">
        <f t="shared" si="14"/>
        <v>0</v>
      </c>
      <c r="K189" s="27" t="e">
        <f t="shared" si="15"/>
        <v>#DIV/0!</v>
      </c>
      <c r="L189" s="27"/>
      <c r="M189" s="27"/>
    </row>
    <row r="190" spans="1:16" ht="14.25">
      <c r="A190" s="2" t="s">
        <v>58</v>
      </c>
      <c r="B190" s="75">
        <v>43956000</v>
      </c>
      <c r="C190" s="79">
        <v>0.03395</v>
      </c>
      <c r="D190" s="11">
        <f>B190*C190</f>
        <v>1492306.2</v>
      </c>
      <c r="F190" s="11">
        <f>B190</f>
        <v>43956000</v>
      </c>
      <c r="G190" s="23">
        <f>+C190+O$279</f>
        <v>0.03793189528960016</v>
      </c>
      <c r="H190" s="41">
        <f>F190*G190</f>
        <v>1667334.3893496646</v>
      </c>
      <c r="J190" s="26">
        <f t="shared" si="14"/>
        <v>175028.1893496646</v>
      </c>
      <c r="K190" s="27">
        <f t="shared" si="15"/>
        <v>0.11728704829455551</v>
      </c>
      <c r="L190" s="27">
        <f>+D190/D$195</f>
        <v>0.6871289277533624</v>
      </c>
      <c r="M190" s="27">
        <f>+H190/H$195</f>
        <v>0.7104630905553561</v>
      </c>
      <c r="P190" s="69">
        <f>+J190</f>
        <v>175028.1893496646</v>
      </c>
    </row>
    <row r="191" spans="1:16" ht="14.25">
      <c r="A191" s="2"/>
      <c r="B191" s="11"/>
      <c r="C191" s="14"/>
      <c r="D191" s="11"/>
      <c r="F191" s="11"/>
      <c r="G191" s="49"/>
      <c r="H191" s="41"/>
      <c r="J191" s="26"/>
      <c r="K191" s="27"/>
      <c r="L191" s="27"/>
      <c r="M191" s="27"/>
      <c r="P191" s="69"/>
    </row>
    <row r="192" spans="1:16" ht="14.25">
      <c r="A192" s="2"/>
      <c r="B192" s="11"/>
      <c r="C192" s="14"/>
      <c r="D192" s="11"/>
      <c r="F192" s="11"/>
      <c r="G192" s="49"/>
      <c r="H192" s="41"/>
      <c r="J192" s="26"/>
      <c r="K192" s="27"/>
      <c r="L192" s="27"/>
      <c r="M192" s="27"/>
      <c r="P192" s="69"/>
    </row>
    <row r="193" spans="1:8" ht="14.25">
      <c r="A193" s="2"/>
      <c r="B193" s="11"/>
      <c r="C193" s="14"/>
      <c r="D193" s="11"/>
      <c r="F193" s="11"/>
      <c r="G193" s="49"/>
      <c r="H193" s="11"/>
    </row>
    <row r="194" spans="1:8" ht="14.25">
      <c r="A194" s="2"/>
      <c r="B194" s="11"/>
      <c r="C194" s="2"/>
      <c r="D194" s="2"/>
      <c r="F194" s="11"/>
      <c r="G194" s="2"/>
      <c r="H194" s="2"/>
    </row>
    <row r="195" spans="1:13" ht="14.25">
      <c r="A195" s="2" t="s">
        <v>22</v>
      </c>
      <c r="B195" s="11"/>
      <c r="C195" s="2"/>
      <c r="D195" s="47">
        <f>SUM(D185:D193)</f>
        <v>2171799.410162</v>
      </c>
      <c r="F195" s="11"/>
      <c r="G195" s="2"/>
      <c r="H195" s="47">
        <f>SUM(H185:H193)</f>
        <v>2346827.5995116644</v>
      </c>
      <c r="J195" s="26">
        <f>H195-D195</f>
        <v>175028.18934966438</v>
      </c>
      <c r="K195" s="27">
        <f>J195/D195</f>
        <v>0.08059132373399465</v>
      </c>
      <c r="L195" s="114">
        <f>L190+L187+L185</f>
        <v>1</v>
      </c>
      <c r="M195" s="114">
        <f>M190+M187+M185</f>
        <v>1</v>
      </c>
    </row>
    <row r="196" spans="1:8" ht="15">
      <c r="A196" s="29"/>
      <c r="B196" s="11"/>
      <c r="C196" s="14"/>
      <c r="D196" s="2"/>
      <c r="F196" s="11"/>
      <c r="G196" s="14"/>
      <c r="H196" s="2"/>
    </row>
    <row r="197" spans="1:13" ht="14.25">
      <c r="A197" s="2" t="s">
        <v>12</v>
      </c>
      <c r="B197" s="11"/>
      <c r="C197" s="14"/>
      <c r="D197" s="11">
        <v>363853.42</v>
      </c>
      <c r="F197" s="11"/>
      <c r="G197" s="14"/>
      <c r="H197" s="11">
        <f>D197</f>
        <v>363853.42</v>
      </c>
      <c r="J197" s="26">
        <f>H197-D197</f>
        <v>0</v>
      </c>
      <c r="K197" s="27">
        <f>J197/D197</f>
        <v>0</v>
      </c>
      <c r="L197" s="27"/>
      <c r="M197" s="27"/>
    </row>
    <row r="198" spans="1:13" ht="14.25">
      <c r="A198" s="2" t="s">
        <v>13</v>
      </c>
      <c r="B198" s="11"/>
      <c r="C198" s="14"/>
      <c r="D198" s="44">
        <v>178546.68046461098</v>
      </c>
      <c r="F198" s="11"/>
      <c r="G198" s="14"/>
      <c r="H198" s="15">
        <f>D198</f>
        <v>178546.68046461098</v>
      </c>
      <c r="J198" s="26">
        <f>H198-D198</f>
        <v>0</v>
      </c>
      <c r="K198" s="27">
        <f>J198/D198</f>
        <v>0</v>
      </c>
      <c r="L198" s="27"/>
      <c r="M198" s="27"/>
    </row>
    <row r="199" spans="1:8" ht="14.25">
      <c r="A199" s="2"/>
      <c r="B199" s="11"/>
      <c r="C199" s="2"/>
      <c r="D199" s="2"/>
      <c r="F199" s="11"/>
      <c r="G199" s="2"/>
      <c r="H199" s="2"/>
    </row>
    <row r="200" spans="1:13" ht="15" thickBot="1">
      <c r="A200" s="2" t="s">
        <v>24</v>
      </c>
      <c r="B200" s="11"/>
      <c r="C200" s="2"/>
      <c r="D200" s="16">
        <f>SUM(D195:D198)</f>
        <v>2714199.510626611</v>
      </c>
      <c r="F200" s="11"/>
      <c r="G200" s="2"/>
      <c r="H200" s="16">
        <f>SUM(H195:H198)</f>
        <v>2889227.699976275</v>
      </c>
      <c r="J200" s="26">
        <f>H200-D200</f>
        <v>175028.18934966438</v>
      </c>
      <c r="K200" s="27">
        <f>J200/D200</f>
        <v>0.06448611779067659</v>
      </c>
      <c r="L200" s="27"/>
      <c r="M200" s="27"/>
    </row>
    <row r="201" spans="1:4" ht="15" thickTop="1">
      <c r="A201" s="2"/>
      <c r="B201" s="2"/>
      <c r="C201" s="2"/>
      <c r="D201" s="2"/>
    </row>
    <row r="202" spans="1:13" ht="14.25">
      <c r="A202" s="2" t="s">
        <v>15</v>
      </c>
      <c r="B202" s="11"/>
      <c r="C202" s="11"/>
      <c r="D202" s="31">
        <f>D200/B185</f>
        <v>113091.64627610879</v>
      </c>
      <c r="E202" s="45"/>
      <c r="F202" s="45"/>
      <c r="G202" s="45"/>
      <c r="H202" s="31">
        <f>H200/F185</f>
        <v>120384.48749901146</v>
      </c>
      <c r="J202" s="46">
        <f>H202-D202</f>
        <v>7292.841222902673</v>
      </c>
      <c r="K202" s="27">
        <f>J202/D202</f>
        <v>0.06448611779067649</v>
      </c>
      <c r="L202" s="27"/>
      <c r="M202" s="27"/>
    </row>
    <row r="204" ht="12.75">
      <c r="M204" t="s">
        <v>81</v>
      </c>
    </row>
    <row r="205" ht="12.75">
      <c r="M205" t="s">
        <v>79</v>
      </c>
    </row>
    <row r="206" ht="12.75">
      <c r="M206" t="s">
        <v>84</v>
      </c>
    </row>
    <row r="207" spans="1:13" ht="12.75">
      <c r="A207" s="129" t="str">
        <f>A171</f>
        <v>Cumberland Valley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68"/>
      <c r="M207" s="68"/>
    </row>
    <row r="208" spans="1:13" ht="12.75">
      <c r="A208" s="129" t="str">
        <f>A172</f>
        <v>Billing Analysis</v>
      </c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68"/>
      <c r="M208" s="68"/>
    </row>
    <row r="209" spans="1:13" ht="12.75">
      <c r="A209" s="129" t="str">
        <f>A173</f>
        <v>for the 12 months ended September 30, 2006</v>
      </c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68"/>
      <c r="M209" s="68"/>
    </row>
    <row r="211" spans="1:13" ht="14.25">
      <c r="A211" s="123" t="s">
        <v>59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02"/>
      <c r="M211" s="102"/>
    </row>
    <row r="212" spans="1:13" ht="14.2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02"/>
      <c r="M212" s="102"/>
    </row>
    <row r="213" spans="1:13" ht="14.25">
      <c r="A213" s="123" t="s">
        <v>60</v>
      </c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02"/>
      <c r="M213" s="102"/>
    </row>
    <row r="214" spans="1:4" ht="14.25">
      <c r="A214" s="1"/>
      <c r="B214" s="1"/>
      <c r="C214" s="1"/>
      <c r="D214" s="1"/>
    </row>
    <row r="215" spans="2:13" ht="14.25">
      <c r="B215" s="126" t="s">
        <v>0</v>
      </c>
      <c r="C215" s="127"/>
      <c r="D215" s="128"/>
      <c r="F215" s="126" t="s">
        <v>1</v>
      </c>
      <c r="G215" s="127"/>
      <c r="H215" s="128"/>
      <c r="J215" s="17" t="s">
        <v>2</v>
      </c>
      <c r="K215" s="18" t="s">
        <v>3</v>
      </c>
      <c r="L215" s="89"/>
      <c r="M215" s="89"/>
    </row>
    <row r="216" spans="1:8" ht="14.25">
      <c r="A216" s="2"/>
      <c r="B216" s="3"/>
      <c r="C216" s="4"/>
      <c r="D216" s="5"/>
      <c r="F216" s="3"/>
      <c r="G216" s="4"/>
      <c r="H216" s="5"/>
    </row>
    <row r="217" spans="1:8" ht="14.25">
      <c r="A217" s="2"/>
      <c r="B217" s="6" t="s">
        <v>4</v>
      </c>
      <c r="C217" s="7" t="s">
        <v>5</v>
      </c>
      <c r="D217" s="7" t="s">
        <v>6</v>
      </c>
      <c r="F217" s="6" t="s">
        <v>4</v>
      </c>
      <c r="G217" s="7"/>
      <c r="H217" s="7" t="s">
        <v>6</v>
      </c>
    </row>
    <row r="218" spans="1:8" ht="14.25">
      <c r="A218" s="8"/>
      <c r="B218" s="9" t="s">
        <v>7</v>
      </c>
      <c r="C218" s="10" t="s">
        <v>8</v>
      </c>
      <c r="D218" s="7" t="s">
        <v>9</v>
      </c>
      <c r="F218" s="9" t="s">
        <v>7</v>
      </c>
      <c r="G218" s="10" t="s">
        <v>8</v>
      </c>
      <c r="H218" s="7" t="s">
        <v>9</v>
      </c>
    </row>
    <row r="220" spans="1:8" ht="14.25">
      <c r="A220" s="2"/>
      <c r="B220" s="11"/>
      <c r="C220" s="2"/>
      <c r="D220" s="2"/>
      <c r="F220" s="11"/>
      <c r="G220" s="2"/>
      <c r="H220" s="2"/>
    </row>
    <row r="221" spans="1:17" ht="14.25">
      <c r="A221" s="2" t="s">
        <v>17</v>
      </c>
      <c r="B221" s="73">
        <v>24</v>
      </c>
      <c r="C221" s="74">
        <v>0</v>
      </c>
      <c r="D221" s="13">
        <f>B221*C221</f>
        <v>0</v>
      </c>
      <c r="F221" s="11">
        <f>B221</f>
        <v>24</v>
      </c>
      <c r="G221" s="12">
        <f>C221</f>
        <v>0</v>
      </c>
      <c r="H221" s="13">
        <f>G221*F221</f>
        <v>0</v>
      </c>
      <c r="J221" s="26">
        <f aca="true" t="shared" si="16" ref="J221:J226">H221-D221</f>
        <v>0</v>
      </c>
      <c r="K221" s="27" t="e">
        <f aca="true" t="shared" si="17" ref="K221:K226">J221/D221</f>
        <v>#DIV/0!</v>
      </c>
      <c r="L221" s="27">
        <f>+D221/D$231</f>
        <v>0</v>
      </c>
      <c r="M221" s="27">
        <f>+H221/H$231</f>
        <v>0</v>
      </c>
      <c r="Q221" s="26">
        <f>+J221</f>
        <v>0</v>
      </c>
    </row>
    <row r="222" spans="1:13" ht="14.25">
      <c r="A222" s="2"/>
      <c r="B222" s="11"/>
      <c r="C222" s="12"/>
      <c r="D222" s="2"/>
      <c r="F222" s="11"/>
      <c r="G222" s="12"/>
      <c r="H222" s="2"/>
      <c r="J222" s="26">
        <f t="shared" si="16"/>
        <v>0</v>
      </c>
      <c r="K222" s="27" t="e">
        <f t="shared" si="17"/>
        <v>#DIV/0!</v>
      </c>
      <c r="L222" s="27"/>
      <c r="M222" s="27"/>
    </row>
    <row r="223" spans="1:15" ht="14.25">
      <c r="A223" s="2" t="s">
        <v>19</v>
      </c>
      <c r="B223" s="77">
        <v>377399.645</v>
      </c>
      <c r="C223" s="78">
        <v>3.68</v>
      </c>
      <c r="D223" s="13">
        <f>B223*C223</f>
        <v>1388830.6936</v>
      </c>
      <c r="F223" s="11">
        <f>B223</f>
        <v>377399.645</v>
      </c>
      <c r="G223" s="34">
        <f>ROUND(+C223*P$5,2)</f>
        <v>3.68</v>
      </c>
      <c r="H223" s="12">
        <f>G223*F223</f>
        <v>1388830.6936</v>
      </c>
      <c r="J223" s="26">
        <f t="shared" si="16"/>
        <v>0</v>
      </c>
      <c r="K223" s="27">
        <f t="shared" si="17"/>
        <v>0</v>
      </c>
      <c r="L223" s="27">
        <f>+D223/D$231</f>
        <v>0.24123145912342833</v>
      </c>
      <c r="M223" s="27">
        <f>+H223/H$231</f>
        <v>0.22533570660249552</v>
      </c>
      <c r="O223" s="26">
        <f>+J223</f>
        <v>0</v>
      </c>
    </row>
    <row r="224" spans="1:13" ht="14.25">
      <c r="A224" s="2"/>
      <c r="B224" s="11"/>
      <c r="C224" s="12"/>
      <c r="D224" s="41"/>
      <c r="F224" s="11"/>
      <c r="G224" s="48"/>
      <c r="H224" s="12"/>
      <c r="J224" s="26">
        <f t="shared" si="16"/>
        <v>0</v>
      </c>
      <c r="K224" s="27" t="e">
        <f t="shared" si="17"/>
        <v>#DIV/0!</v>
      </c>
      <c r="L224" s="27"/>
      <c r="M224" s="27"/>
    </row>
    <row r="225" spans="1:13" ht="14.25">
      <c r="A225" s="2" t="s">
        <v>20</v>
      </c>
      <c r="B225" s="11"/>
      <c r="C225" s="14"/>
      <c r="D225" s="11"/>
      <c r="F225" s="11"/>
      <c r="G225" s="49"/>
      <c r="H225" s="11"/>
      <c r="J225" s="26">
        <f t="shared" si="16"/>
        <v>0</v>
      </c>
      <c r="K225" s="27" t="e">
        <f t="shared" si="17"/>
        <v>#DIV/0!</v>
      </c>
      <c r="L225" s="27"/>
      <c r="M225" s="27"/>
    </row>
    <row r="226" spans="1:16" ht="14.25">
      <c r="A226" s="2" t="s">
        <v>58</v>
      </c>
      <c r="B226" s="75">
        <v>101994465</v>
      </c>
      <c r="C226" s="79">
        <v>0.04283</v>
      </c>
      <c r="D226" s="11">
        <f>B226*C226</f>
        <v>4368422.93595</v>
      </c>
      <c r="F226" s="11">
        <f>B226</f>
        <v>101994465</v>
      </c>
      <c r="G226" s="23">
        <f>+C226+O$279</f>
        <v>0.046811895289600156</v>
      </c>
      <c r="H226" s="41">
        <f>F226*G226</f>
        <v>4774554.215698788</v>
      </c>
      <c r="J226" s="26">
        <f t="shared" si="16"/>
        <v>406131.2797487881</v>
      </c>
      <c r="K226" s="27">
        <f t="shared" si="17"/>
        <v>0.09296977094560255</v>
      </c>
      <c r="L226" s="27">
        <f>+D226/D$231</f>
        <v>0.7587685408765718</v>
      </c>
      <c r="M226" s="27">
        <f>+H226/H$231</f>
        <v>0.7746642933975045</v>
      </c>
      <c r="P226" s="69">
        <f>+J226</f>
        <v>406131.2797487881</v>
      </c>
    </row>
    <row r="227" spans="1:16" ht="14.25">
      <c r="A227" s="2"/>
      <c r="B227" s="11"/>
      <c r="C227" s="14"/>
      <c r="D227" s="11"/>
      <c r="F227" s="11"/>
      <c r="G227" s="49"/>
      <c r="H227" s="41"/>
      <c r="J227" s="26"/>
      <c r="K227" s="27"/>
      <c r="L227" s="27"/>
      <c r="M227" s="27"/>
      <c r="P227" s="69"/>
    </row>
    <row r="228" spans="1:16" ht="14.25">
      <c r="A228" s="2"/>
      <c r="B228" s="11"/>
      <c r="C228" s="14"/>
      <c r="D228" s="11"/>
      <c r="F228" s="11"/>
      <c r="G228" s="49"/>
      <c r="H228" s="41"/>
      <c r="J228" s="26"/>
      <c r="K228" s="27"/>
      <c r="L228" s="27"/>
      <c r="M228" s="27"/>
      <c r="P228" s="69"/>
    </row>
    <row r="229" spans="1:8" ht="14.25">
      <c r="A229" s="2"/>
      <c r="B229" s="11"/>
      <c r="C229" s="14"/>
      <c r="D229" s="11"/>
      <c r="F229" s="11"/>
      <c r="G229" s="49"/>
      <c r="H229" s="11"/>
    </row>
    <row r="230" spans="1:8" ht="14.25">
      <c r="A230" s="2"/>
      <c r="B230" s="11"/>
      <c r="C230" s="2"/>
      <c r="D230" s="2"/>
      <c r="F230" s="11"/>
      <c r="G230" s="2"/>
      <c r="H230" s="2"/>
    </row>
    <row r="231" spans="1:13" ht="14.25">
      <c r="A231" s="2" t="s">
        <v>22</v>
      </c>
      <c r="B231" s="11"/>
      <c r="C231" s="2"/>
      <c r="D231" s="47">
        <f>SUM(D221:D229)</f>
        <v>5757253.62955</v>
      </c>
      <c r="F231" s="11"/>
      <c r="G231" s="2"/>
      <c r="H231" s="47">
        <f>SUM(H221:H229)</f>
        <v>6163384.909298788</v>
      </c>
      <c r="J231" s="26">
        <f>H231-D231</f>
        <v>406131.2797487881</v>
      </c>
      <c r="K231" s="27">
        <f>J231/D231</f>
        <v>0.07054253744602394</v>
      </c>
      <c r="L231" s="114">
        <f>L226+L223+L221</f>
        <v>1</v>
      </c>
      <c r="M231" s="114">
        <f>M226+M223+M221</f>
        <v>1</v>
      </c>
    </row>
    <row r="232" spans="1:8" ht="15">
      <c r="A232" s="29"/>
      <c r="B232" s="11"/>
      <c r="C232" s="14"/>
      <c r="D232" s="2"/>
      <c r="F232" s="11"/>
      <c r="G232" s="14"/>
      <c r="H232" s="2"/>
    </row>
    <row r="233" spans="1:13" ht="14.25">
      <c r="A233" s="2" t="s">
        <v>12</v>
      </c>
      <c r="B233" s="11"/>
      <c r="C233" s="14"/>
      <c r="D233" s="11">
        <v>836360.72</v>
      </c>
      <c r="F233" s="11"/>
      <c r="G233" s="14"/>
      <c r="H233" s="11">
        <f>D233</f>
        <v>836360.72</v>
      </c>
      <c r="J233" s="26">
        <f>H233-D233</f>
        <v>0</v>
      </c>
      <c r="K233" s="27">
        <f>J233/D233</f>
        <v>0</v>
      </c>
      <c r="L233" s="27"/>
      <c r="M233" s="27"/>
    </row>
    <row r="234" spans="1:13" ht="14.25">
      <c r="A234" s="2" t="s">
        <v>13</v>
      </c>
      <c r="B234" s="11"/>
      <c r="C234" s="14"/>
      <c r="D234" s="44">
        <v>473311.90870537586</v>
      </c>
      <c r="F234" s="11"/>
      <c r="G234" s="14"/>
      <c r="H234" s="15">
        <f>D234</f>
        <v>473311.90870537586</v>
      </c>
      <c r="J234" s="26">
        <f>H234-D234</f>
        <v>0</v>
      </c>
      <c r="K234" s="27">
        <f>J234/D234</f>
        <v>0</v>
      </c>
      <c r="L234" s="27"/>
      <c r="M234" s="27"/>
    </row>
    <row r="235" spans="1:8" ht="14.25">
      <c r="A235" s="2"/>
      <c r="B235" s="11"/>
      <c r="C235" s="2"/>
      <c r="D235" s="2"/>
      <c r="F235" s="11"/>
      <c r="G235" s="2"/>
      <c r="H235" s="2"/>
    </row>
    <row r="236" spans="1:13" ht="15" thickBot="1">
      <c r="A236" s="2" t="s">
        <v>24</v>
      </c>
      <c r="B236" s="11"/>
      <c r="C236" s="2"/>
      <c r="D236" s="16">
        <f>SUM(D231:D234)</f>
        <v>7066926.258255376</v>
      </c>
      <c r="F236" s="11"/>
      <c r="G236" s="2"/>
      <c r="H236" s="16">
        <f>SUM(H231:H234)</f>
        <v>7473057.538004164</v>
      </c>
      <c r="J236" s="26">
        <f>H236-D236</f>
        <v>406131.2797487881</v>
      </c>
      <c r="K236" s="27">
        <f>J236/D236</f>
        <v>0.057469296396627526</v>
      </c>
      <c r="L236" s="27"/>
      <c r="M236" s="27"/>
    </row>
    <row r="237" spans="1:4" ht="15" thickTop="1">
      <c r="A237" s="2"/>
      <c r="B237" s="2"/>
      <c r="C237" s="2"/>
      <c r="D237" s="2"/>
    </row>
    <row r="238" spans="1:13" ht="14.25">
      <c r="A238" s="2" t="s">
        <v>15</v>
      </c>
      <c r="B238" s="11"/>
      <c r="C238" s="11"/>
      <c r="D238" s="31">
        <f>D236/B221</f>
        <v>294455.26076064067</v>
      </c>
      <c r="E238" s="45"/>
      <c r="F238" s="45"/>
      <c r="G238" s="45"/>
      <c r="H238" s="31">
        <f>H236/F221</f>
        <v>311377.39741684013</v>
      </c>
      <c r="J238" s="46">
        <f>H238-D238</f>
        <v>16922.136656199466</v>
      </c>
      <c r="K238" s="27">
        <f>J238/D238</f>
        <v>0.057469296396627394</v>
      </c>
      <c r="L238" s="27"/>
      <c r="M238" s="27"/>
    </row>
    <row r="239" spans="1:17" ht="12.75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88"/>
      <c r="M239" s="88"/>
      <c r="N239" s="37"/>
      <c r="O239" s="37"/>
      <c r="P239" s="37"/>
      <c r="Q239" s="37"/>
    </row>
    <row r="240" spans="1:17" ht="12.75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88"/>
      <c r="M240" s="88"/>
      <c r="N240" s="37"/>
      <c r="O240" s="37"/>
      <c r="P240" s="37"/>
      <c r="Q240" s="37"/>
    </row>
    <row r="241" spans="1:17" ht="12.75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88"/>
      <c r="M241" s="88"/>
      <c r="N241" s="37"/>
      <c r="O241" s="37"/>
      <c r="P241" s="37"/>
      <c r="Q241" s="37"/>
    </row>
    <row r="242" spans="1:17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</row>
    <row r="243" spans="1:17" ht="14.25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89"/>
      <c r="M243" s="89"/>
      <c r="N243" s="37"/>
      <c r="O243" s="37"/>
      <c r="P243" s="37"/>
      <c r="Q243" s="37"/>
    </row>
    <row r="244" spans="1:17" ht="14.25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89"/>
      <c r="M244" s="89"/>
      <c r="N244" s="37"/>
      <c r="O244" s="37"/>
      <c r="P244" s="37"/>
      <c r="Q244" s="37"/>
    </row>
    <row r="245" spans="1:17" ht="14.25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89"/>
      <c r="M245" s="89"/>
      <c r="N245" s="37"/>
      <c r="O245" s="37"/>
      <c r="P245" s="37"/>
      <c r="Q245" s="37"/>
    </row>
    <row r="246" spans="1:17" ht="14.25">
      <c r="A246" s="36"/>
      <c r="B246" s="36"/>
      <c r="C246" s="36"/>
      <c r="D246" s="36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</row>
    <row r="247" spans="1:17" ht="14.25">
      <c r="A247" s="37"/>
      <c r="B247" s="125"/>
      <c r="C247" s="125"/>
      <c r="D247" s="125"/>
      <c r="E247" s="37"/>
      <c r="F247" s="125"/>
      <c r="G247" s="125"/>
      <c r="H247" s="125"/>
      <c r="I247" s="37"/>
      <c r="J247" s="88"/>
      <c r="K247" s="89"/>
      <c r="L247" s="89"/>
      <c r="M247" s="89"/>
      <c r="N247" s="37"/>
      <c r="O247" s="37"/>
      <c r="P247" s="37"/>
      <c r="Q247" s="37"/>
    </row>
    <row r="248" spans="1:17" ht="14.25">
      <c r="A248" s="38"/>
      <c r="B248" s="38"/>
      <c r="C248" s="38"/>
      <c r="D248" s="85">
        <f>+D28+D55+D89+D130+D160+D200+D236+'3a 2 pg 5'!F37</f>
        <v>38825846.471874</v>
      </c>
      <c r="E248" s="37"/>
      <c r="F248" s="38"/>
      <c r="G248" s="38"/>
      <c r="H248" s="85">
        <f>+H28+H55+H89+H130+H160+H200+H236+'3a 2 pg 5'!L37</f>
        <v>40797742.471874006</v>
      </c>
      <c r="I248" s="37"/>
      <c r="J248" s="37"/>
      <c r="K248" s="37"/>
      <c r="L248" s="37"/>
      <c r="M248" s="37"/>
      <c r="N248" s="37"/>
      <c r="O248" s="37"/>
      <c r="P248" s="37"/>
      <c r="Q248" s="37"/>
    </row>
    <row r="249" spans="1:17" ht="14.25">
      <c r="A249" s="38"/>
      <c r="B249" s="89"/>
      <c r="C249" s="89"/>
      <c r="D249" s="89"/>
      <c r="E249" s="37"/>
      <c r="F249" s="89"/>
      <c r="G249" s="89"/>
      <c r="H249" s="101">
        <f>+H248-D248</f>
        <v>1971896.0000000075</v>
      </c>
      <c r="I249" s="37"/>
      <c r="J249" s="37"/>
      <c r="K249" s="37"/>
      <c r="L249" s="37"/>
      <c r="M249" s="37"/>
      <c r="N249" s="37"/>
      <c r="O249" s="37"/>
      <c r="P249" s="37"/>
      <c r="Q249" s="37"/>
    </row>
    <row r="250" spans="1:17" ht="14.25">
      <c r="A250" s="90"/>
      <c r="B250" s="89"/>
      <c r="C250" s="89"/>
      <c r="D250" s="89"/>
      <c r="E250" s="37"/>
      <c r="F250" s="89"/>
      <c r="G250" s="89"/>
      <c r="H250" s="89"/>
      <c r="I250" s="37"/>
      <c r="J250" s="37"/>
      <c r="K250" s="37"/>
      <c r="L250" s="37"/>
      <c r="M250" s="37"/>
      <c r="N250" s="37"/>
      <c r="O250" s="37"/>
      <c r="P250" s="37"/>
      <c r="Q250" s="37"/>
    </row>
    <row r="251" spans="1:17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</row>
    <row r="252" spans="1:17" ht="14.25">
      <c r="A252" s="38"/>
      <c r="B252" s="39"/>
      <c r="C252" s="38"/>
      <c r="D252" s="38"/>
      <c r="E252" s="37"/>
      <c r="F252" s="39"/>
      <c r="G252" s="96"/>
      <c r="H252" s="38"/>
      <c r="I252" s="37"/>
      <c r="J252" s="37"/>
      <c r="K252" s="37"/>
      <c r="L252" s="37"/>
      <c r="M252" s="37"/>
      <c r="N252" s="37"/>
      <c r="O252" s="37"/>
      <c r="P252" s="37"/>
      <c r="Q252" s="37"/>
    </row>
    <row r="253" spans="1:17" ht="14.25">
      <c r="A253" s="38"/>
      <c r="B253" s="39"/>
      <c r="C253" s="91"/>
      <c r="D253" s="85"/>
      <c r="E253" s="37"/>
      <c r="F253" s="39"/>
      <c r="G253" s="97"/>
      <c r="H253" s="85"/>
      <c r="I253" s="37"/>
      <c r="J253" s="82"/>
      <c r="K253" s="83"/>
      <c r="L253" s="83"/>
      <c r="M253" s="83"/>
      <c r="N253" s="37"/>
      <c r="O253" s="37"/>
      <c r="P253" s="37"/>
      <c r="Q253" s="82"/>
    </row>
    <row r="254" spans="1:17" ht="14.25">
      <c r="A254" s="38"/>
      <c r="B254" s="39"/>
      <c r="C254" s="91"/>
      <c r="D254" s="38"/>
      <c r="E254" s="37"/>
      <c r="F254" s="39"/>
      <c r="G254" s="98"/>
      <c r="H254" s="38"/>
      <c r="I254" s="37"/>
      <c r="J254" s="82"/>
      <c r="K254" s="83"/>
      <c r="L254" s="83"/>
      <c r="M254" s="83"/>
      <c r="N254" s="37"/>
      <c r="O254" s="37"/>
      <c r="P254" s="37"/>
      <c r="Q254" s="37"/>
    </row>
    <row r="255" spans="1:17" ht="14.25">
      <c r="A255" s="38"/>
      <c r="B255" s="39"/>
      <c r="C255" s="91"/>
      <c r="D255" s="92"/>
      <c r="E255" s="37"/>
      <c r="F255" s="39"/>
      <c r="G255" s="98"/>
      <c r="H255" s="92"/>
      <c r="I255" s="37"/>
      <c r="J255" s="82"/>
      <c r="K255" s="83"/>
      <c r="L255" s="83"/>
      <c r="M255" s="83"/>
      <c r="N255" s="37"/>
      <c r="O255" s="82"/>
      <c r="P255" s="37"/>
      <c r="Q255" s="37"/>
    </row>
    <row r="256" spans="1:17" ht="14.25">
      <c r="A256" s="38"/>
      <c r="B256" s="39"/>
      <c r="C256" s="91"/>
      <c r="D256" s="38"/>
      <c r="E256" s="37"/>
      <c r="F256" s="39"/>
      <c r="G256" s="98"/>
      <c r="H256" s="38"/>
      <c r="I256" s="37"/>
      <c r="J256" s="82"/>
      <c r="K256" s="83"/>
      <c r="L256" s="83"/>
      <c r="M256" s="83"/>
      <c r="N256" s="37"/>
      <c r="O256" s="37"/>
      <c r="P256" s="37"/>
      <c r="Q256" s="37"/>
    </row>
    <row r="257" spans="1:17" ht="14.25">
      <c r="A257" s="38"/>
      <c r="B257" s="39"/>
      <c r="C257" s="81"/>
      <c r="D257" s="39"/>
      <c r="E257" s="37"/>
      <c r="F257" s="39"/>
      <c r="G257" s="99"/>
      <c r="H257" s="39"/>
      <c r="I257" s="37"/>
      <c r="J257" s="82"/>
      <c r="K257" s="83"/>
      <c r="L257" s="83"/>
      <c r="M257" s="83"/>
      <c r="N257" s="37"/>
      <c r="O257" s="37"/>
      <c r="P257" s="82"/>
      <c r="Q257" s="37"/>
    </row>
    <row r="258" spans="1:17" ht="14.25">
      <c r="A258" s="38"/>
      <c r="B258" s="39"/>
      <c r="C258" s="38"/>
      <c r="D258" s="38"/>
      <c r="E258" s="37"/>
      <c r="F258" s="39"/>
      <c r="G258" s="38"/>
      <c r="H258" s="38"/>
      <c r="I258" s="37"/>
      <c r="J258" s="37"/>
      <c r="K258" s="37"/>
      <c r="L258" s="37"/>
      <c r="M258" s="37"/>
      <c r="N258" s="37"/>
      <c r="O258" s="37"/>
      <c r="P258" s="37"/>
      <c r="Q258" s="37"/>
    </row>
    <row r="259" spans="1:17" ht="14.25">
      <c r="A259" s="38"/>
      <c r="B259" s="39"/>
      <c r="C259" s="38"/>
      <c r="D259" s="85"/>
      <c r="E259" s="37"/>
      <c r="F259" s="39"/>
      <c r="G259" s="38"/>
      <c r="H259" s="85"/>
      <c r="I259" s="37"/>
      <c r="J259" s="82"/>
      <c r="K259" s="83"/>
      <c r="L259" s="83"/>
      <c r="M259" s="83"/>
      <c r="N259" s="37"/>
      <c r="O259" s="37"/>
      <c r="P259" s="37"/>
      <c r="Q259" s="37"/>
    </row>
    <row r="260" spans="1:17" ht="15">
      <c r="A260" s="93"/>
      <c r="B260" s="39"/>
      <c r="C260" s="81"/>
      <c r="D260" s="38"/>
      <c r="E260" s="37"/>
      <c r="F260" s="39"/>
      <c r="G260" s="81"/>
      <c r="H260" s="38"/>
      <c r="I260" s="37"/>
      <c r="J260" s="37"/>
      <c r="K260" s="37"/>
      <c r="L260" s="37"/>
      <c r="M260" s="37"/>
      <c r="N260" s="37"/>
      <c r="O260" s="37"/>
      <c r="P260" s="37"/>
      <c r="Q260" s="37"/>
    </row>
    <row r="261" spans="1:17" ht="14.25">
      <c r="A261" s="38"/>
      <c r="B261" s="39"/>
      <c r="C261" s="81"/>
      <c r="D261" s="39"/>
      <c r="E261" s="37"/>
      <c r="F261" s="39"/>
      <c r="G261" s="81"/>
      <c r="H261" s="39"/>
      <c r="I261" s="37"/>
      <c r="J261" s="82"/>
      <c r="K261" s="83"/>
      <c r="L261" s="83"/>
      <c r="M261" s="83"/>
      <c r="N261" s="37"/>
      <c r="O261" s="37"/>
      <c r="P261" s="37"/>
      <c r="Q261" s="37"/>
    </row>
    <row r="262" spans="1:17" ht="14.25">
      <c r="A262" s="38"/>
      <c r="B262" s="39"/>
      <c r="C262" s="81"/>
      <c r="D262" s="84"/>
      <c r="E262" s="37"/>
      <c r="F262" s="39"/>
      <c r="G262" s="81"/>
      <c r="H262" s="39"/>
      <c r="I262" s="37"/>
      <c r="J262" s="82"/>
      <c r="K262" s="83"/>
      <c r="L262" s="83"/>
      <c r="M262" s="83"/>
      <c r="N262" s="37"/>
      <c r="O262" s="37"/>
      <c r="P262" s="37"/>
      <c r="Q262" s="37"/>
    </row>
    <row r="263" spans="1:17" ht="14.25">
      <c r="A263" s="38"/>
      <c r="B263" s="39"/>
      <c r="C263" s="38"/>
      <c r="D263" s="38"/>
      <c r="E263" s="37"/>
      <c r="F263" s="39"/>
      <c r="G263" s="38"/>
      <c r="H263" s="38"/>
      <c r="I263" s="37"/>
      <c r="J263" s="37"/>
      <c r="K263" s="37"/>
      <c r="L263" s="37"/>
      <c r="M263" s="37"/>
      <c r="N263" s="37"/>
      <c r="O263" s="37"/>
      <c r="P263" s="37"/>
      <c r="Q263" s="37"/>
    </row>
    <row r="264" spans="1:17" ht="14.25">
      <c r="A264" s="38"/>
      <c r="B264" s="39"/>
      <c r="C264" s="38"/>
      <c r="D264" s="85"/>
      <c r="E264" s="37"/>
      <c r="F264" s="39"/>
      <c r="G264" s="38"/>
      <c r="H264" s="85"/>
      <c r="I264" s="37"/>
      <c r="J264" s="82"/>
      <c r="K264" s="83"/>
      <c r="L264" s="83"/>
      <c r="M264" s="83"/>
      <c r="N264" s="37"/>
      <c r="O264" s="37"/>
      <c r="P264" s="37"/>
      <c r="Q264" s="37"/>
    </row>
    <row r="265" spans="1:17" ht="14.25">
      <c r="A265" s="38"/>
      <c r="B265" s="38"/>
      <c r="C265" s="38"/>
      <c r="D265" s="38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</row>
    <row r="266" spans="1:17" ht="14.25">
      <c r="A266" s="38"/>
      <c r="B266" s="39"/>
      <c r="C266" s="39"/>
      <c r="D266" s="94"/>
      <c r="E266" s="87"/>
      <c r="F266" s="87"/>
      <c r="G266" s="87"/>
      <c r="H266" s="94"/>
      <c r="I266" s="37"/>
      <c r="J266" s="95"/>
      <c r="K266" s="83"/>
      <c r="L266" s="83"/>
      <c r="M266" s="83"/>
      <c r="N266" s="37"/>
      <c r="O266" s="70"/>
      <c r="P266" s="70"/>
      <c r="Q266" s="70"/>
    </row>
    <row r="267" spans="15:17" ht="12.75">
      <c r="O267" s="50">
        <f>SUM(O15:O266)</f>
        <v>0</v>
      </c>
      <c r="P267" s="50">
        <f>SUM(P15:P266)</f>
        <v>1930280.097397708</v>
      </c>
      <c r="Q267" s="50">
        <f>SUM(Q15:Q266)</f>
        <v>0</v>
      </c>
    </row>
    <row r="270" ht="12.75">
      <c r="O270" t="s">
        <v>35</v>
      </c>
    </row>
    <row r="271" ht="12.75">
      <c r="O271" t="s">
        <v>34</v>
      </c>
    </row>
    <row r="272" ht="12.75">
      <c r="O272" s="50">
        <f>+B21+B48++B78+B79+B119+B120+B153+B190+B226+'3a 2 pg 5'!D37</f>
        <v>495215433</v>
      </c>
    </row>
    <row r="273" spans="16:17" ht="12.75">
      <c r="P273" s="68" t="s">
        <v>45</v>
      </c>
      <c r="Q273" s="68" t="s">
        <v>46</v>
      </c>
    </row>
    <row r="274" spans="14:17" ht="12.75">
      <c r="N274" t="s">
        <v>36</v>
      </c>
      <c r="O274" s="72">
        <v>1971896</v>
      </c>
      <c r="P274" s="71">
        <f>SUM(O267:Q267)+'3a 2 pg 5'!O37</f>
        <v>1971896.0000000005</v>
      </c>
      <c r="Q274" s="71">
        <f>+P274-O274</f>
        <v>0</v>
      </c>
    </row>
    <row r="275" spans="14:15" ht="12.75">
      <c r="N275" t="s">
        <v>37</v>
      </c>
      <c r="O275" s="71">
        <f>+O267</f>
        <v>0</v>
      </c>
    </row>
    <row r="276" spans="14:15" ht="12.75">
      <c r="N276" t="s">
        <v>38</v>
      </c>
      <c r="O276" s="71">
        <f>+Q267</f>
        <v>0</v>
      </c>
    </row>
    <row r="277" spans="14:15" ht="12.75">
      <c r="N277" t="s">
        <v>39</v>
      </c>
      <c r="O277" s="71">
        <f>+O274-O275-O276</f>
        <v>1971896</v>
      </c>
    </row>
    <row r="279" spans="14:15" ht="12.75">
      <c r="N279" t="s">
        <v>44</v>
      </c>
      <c r="O279">
        <f>+O277/O272</f>
        <v>0.003981895289600153</v>
      </c>
    </row>
  </sheetData>
  <mergeCells count="77">
    <mergeCell ref="T64:AD64"/>
    <mergeCell ref="T65:AD65"/>
    <mergeCell ref="U67:W67"/>
    <mergeCell ref="Y67:AA67"/>
    <mergeCell ref="T59:AD59"/>
    <mergeCell ref="T60:AD60"/>
    <mergeCell ref="T61:AD61"/>
    <mergeCell ref="T63:AD63"/>
    <mergeCell ref="T9:AD9"/>
    <mergeCell ref="T10:AD10"/>
    <mergeCell ref="T11:AD11"/>
    <mergeCell ref="U13:W13"/>
    <mergeCell ref="Y13:AA13"/>
    <mergeCell ref="A212:K212"/>
    <mergeCell ref="A213:K213"/>
    <mergeCell ref="B215:D215"/>
    <mergeCell ref="F215:H215"/>
    <mergeCell ref="A207:K207"/>
    <mergeCell ref="A208:K208"/>
    <mergeCell ref="A209:K209"/>
    <mergeCell ref="A211:K211"/>
    <mergeCell ref="A172:K172"/>
    <mergeCell ref="A173:K173"/>
    <mergeCell ref="A171:K171"/>
    <mergeCell ref="A175:K175"/>
    <mergeCell ref="A177:K177"/>
    <mergeCell ref="B179:D179"/>
    <mergeCell ref="F179:H179"/>
    <mergeCell ref="A176:K176"/>
    <mergeCell ref="A105:K105"/>
    <mergeCell ref="A106:K106"/>
    <mergeCell ref="A100:K100"/>
    <mergeCell ref="A101:K101"/>
    <mergeCell ref="A102:K102"/>
    <mergeCell ref="A104:K104"/>
    <mergeCell ref="A142:K142"/>
    <mergeCell ref="A143:K143"/>
    <mergeCell ref="B13:D13"/>
    <mergeCell ref="F13:H13"/>
    <mergeCell ref="B67:D67"/>
    <mergeCell ref="F67:H67"/>
    <mergeCell ref="A61:K61"/>
    <mergeCell ref="A63:K63"/>
    <mergeCell ref="A64:K64"/>
    <mergeCell ref="A65:K65"/>
    <mergeCell ref="A137:K137"/>
    <mergeCell ref="A138:K138"/>
    <mergeCell ref="A139:K139"/>
    <mergeCell ref="A141:K141"/>
    <mergeCell ref="A10:K10"/>
    <mergeCell ref="A11:K11"/>
    <mergeCell ref="A59:K59"/>
    <mergeCell ref="A60:K60"/>
    <mergeCell ref="A37:K37"/>
    <mergeCell ref="A38:K38"/>
    <mergeCell ref="B40:D40"/>
    <mergeCell ref="F40:H40"/>
    <mergeCell ref="A32:K32"/>
    <mergeCell ref="A33:K33"/>
    <mergeCell ref="A5:K5"/>
    <mergeCell ref="A6:K6"/>
    <mergeCell ref="A7:K7"/>
    <mergeCell ref="A9:K9"/>
    <mergeCell ref="A240:K240"/>
    <mergeCell ref="A243:K243"/>
    <mergeCell ref="A244:K244"/>
    <mergeCell ref="A34:K34"/>
    <mergeCell ref="A36:K36"/>
    <mergeCell ref="A239:K239"/>
    <mergeCell ref="B108:D108"/>
    <mergeCell ref="F108:H108"/>
    <mergeCell ref="B145:D145"/>
    <mergeCell ref="F145:H145"/>
    <mergeCell ref="A241:K241"/>
    <mergeCell ref="A245:K245"/>
    <mergeCell ref="B247:D247"/>
    <mergeCell ref="F247:H247"/>
  </mergeCells>
  <printOptions gridLines="1" horizontalCentered="1"/>
  <pageMargins left="0.35" right="0.41" top="0.46" bottom="0.71" header="0.24" footer="0.22"/>
  <pageSetup fitToHeight="0" fitToWidth="1" horizontalDpi="600" verticalDpi="600" orientation="portrait" scale="57" r:id="rId1"/>
  <headerFooter alignWithMargins="0">
    <oddFooter>&amp;C&amp;P of &amp;N&amp;R&amp;A, &amp;F</oddFooter>
  </headerFooter>
  <rowBreaks count="3" manualBreakCount="3">
    <brk id="58" max="12" man="1"/>
    <brk id="133" max="12" man="1"/>
    <brk id="20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0"/>
  <sheetViews>
    <sheetView workbookViewId="0" topLeftCell="C1">
      <selection activeCell="G46" sqref="G46"/>
    </sheetView>
  </sheetViews>
  <sheetFormatPr defaultColWidth="9.140625" defaultRowHeight="12.75"/>
  <cols>
    <col min="1" max="1" width="42.140625" style="0" bestFit="1" customWidth="1"/>
    <col min="2" max="2" width="5.28125" style="0" bestFit="1" customWidth="1"/>
    <col min="3" max="3" width="13.7109375" style="0" bestFit="1" customWidth="1"/>
    <col min="4" max="4" width="11.8515625" style="50" bestFit="1" customWidth="1"/>
    <col min="5" max="5" width="8.00390625" style="0" bestFit="1" customWidth="1"/>
    <col min="6" max="6" width="11.140625" style="0" bestFit="1" customWidth="1"/>
    <col min="7" max="7" width="10.28125" style="0" bestFit="1" customWidth="1"/>
    <col min="8" max="8" width="2.00390625" style="0" customWidth="1"/>
    <col min="9" max="9" width="13.7109375" style="0" bestFit="1" customWidth="1"/>
    <col min="10" max="10" width="13.7109375" style="0" customWidth="1"/>
    <col min="11" max="11" width="13.57421875" style="0" customWidth="1"/>
    <col min="12" max="12" width="11.140625" style="0" bestFit="1" customWidth="1"/>
    <col min="14" max="14" width="2.28125" style="0" customWidth="1"/>
    <col min="15" max="15" width="10.28125" style="0" bestFit="1" customWidth="1"/>
    <col min="16" max="16" width="11.421875" style="0" bestFit="1" customWidth="1"/>
    <col min="17" max="19" width="3.28125" style="0" bestFit="1" customWidth="1"/>
  </cols>
  <sheetData>
    <row r="2" spans="1:16" ht="15">
      <c r="A2" s="122" t="str">
        <f>'3a 2 pg 1-4'!A5</f>
        <v>Cumberland Valley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4.25">
      <c r="A3" s="123" t="str">
        <f>'3a 2 pg 1-4'!A6</f>
        <v>Billing Analysis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4.25">
      <c r="A4" s="123" t="str">
        <f>'3a 2 pg 1-4'!A7</f>
        <v>for the 12 months ended September 30, 2006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7" ht="14.25">
      <c r="A5" s="1"/>
      <c r="B5" s="1"/>
      <c r="C5" s="1"/>
      <c r="D5" s="51"/>
      <c r="E5" s="1"/>
      <c r="F5" s="1"/>
      <c r="G5" s="1"/>
    </row>
    <row r="6" spans="1:16" ht="14.25">
      <c r="A6" s="123" t="s">
        <v>25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14.25">
      <c r="A7" s="123" t="s">
        <v>21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ht="14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7" ht="14.25">
      <c r="A9" s="1"/>
      <c r="B9" s="1"/>
      <c r="C9" s="1"/>
      <c r="D9" s="51"/>
      <c r="E9" s="1"/>
      <c r="F9" s="1"/>
      <c r="G9" s="1"/>
    </row>
    <row r="10" spans="1:16" ht="14.25">
      <c r="A10" s="1"/>
      <c r="B10" s="1"/>
      <c r="C10" s="126" t="s">
        <v>0</v>
      </c>
      <c r="D10" s="127"/>
      <c r="E10" s="127"/>
      <c r="F10" s="128"/>
      <c r="G10" s="89"/>
      <c r="I10" s="126" t="s">
        <v>1</v>
      </c>
      <c r="J10" s="127"/>
      <c r="K10" s="127"/>
      <c r="L10" s="128"/>
      <c r="O10" s="17" t="s">
        <v>2</v>
      </c>
      <c r="P10" s="18" t="s">
        <v>3</v>
      </c>
    </row>
    <row r="11" spans="1:12" ht="14.25">
      <c r="A11" s="2"/>
      <c r="B11" s="2"/>
      <c r="C11" s="3"/>
      <c r="D11" s="52"/>
      <c r="E11" s="4"/>
      <c r="F11" s="5"/>
      <c r="G11" s="38"/>
      <c r="I11" s="3"/>
      <c r="J11" s="4"/>
      <c r="K11" s="4"/>
      <c r="L11" s="5"/>
    </row>
    <row r="12" spans="1:14" ht="14.25">
      <c r="A12" s="2"/>
      <c r="B12" s="2"/>
      <c r="C12" s="6" t="s">
        <v>4</v>
      </c>
      <c r="D12" s="53" t="s">
        <v>26</v>
      </c>
      <c r="E12" s="7" t="s">
        <v>5</v>
      </c>
      <c r="F12" s="7" t="s">
        <v>6</v>
      </c>
      <c r="G12" s="137" t="s">
        <v>82</v>
      </c>
      <c r="I12" s="6" t="s">
        <v>4</v>
      </c>
      <c r="J12" s="6" t="s">
        <v>26</v>
      </c>
      <c r="K12" s="7"/>
      <c r="L12" s="7" t="s">
        <v>6</v>
      </c>
      <c r="M12" s="137" t="s">
        <v>82</v>
      </c>
      <c r="N12" s="137"/>
    </row>
    <row r="13" spans="1:14" ht="14.25">
      <c r="A13" s="8"/>
      <c r="B13" s="8" t="s">
        <v>27</v>
      </c>
      <c r="C13" s="9" t="s">
        <v>7</v>
      </c>
      <c r="D13" s="54"/>
      <c r="E13" s="10" t="s">
        <v>8</v>
      </c>
      <c r="F13" s="7" t="s">
        <v>9</v>
      </c>
      <c r="G13" s="137" t="s">
        <v>75</v>
      </c>
      <c r="I13" s="9" t="s">
        <v>7</v>
      </c>
      <c r="J13" s="10"/>
      <c r="K13" s="10" t="s">
        <v>8</v>
      </c>
      <c r="L13" s="7" t="s">
        <v>9</v>
      </c>
      <c r="M13" s="137" t="s">
        <v>75</v>
      </c>
      <c r="N13" s="137"/>
    </row>
    <row r="14" spans="7:14" ht="12.75">
      <c r="G14" s="138"/>
      <c r="M14" s="138"/>
      <c r="N14" s="138"/>
    </row>
    <row r="15" spans="1:16" ht="14.25">
      <c r="A15" t="s">
        <v>61</v>
      </c>
      <c r="B15">
        <v>70</v>
      </c>
      <c r="C15" s="61">
        <v>108828</v>
      </c>
      <c r="D15" s="61">
        <f aca="true" t="shared" si="0" ref="D15:D21">+B15*C15</f>
        <v>7617960</v>
      </c>
      <c r="E15" s="62">
        <v>6.5</v>
      </c>
      <c r="F15" s="60">
        <f aca="true" t="shared" si="1" ref="F15:F21">+E15*C15</f>
        <v>707382</v>
      </c>
      <c r="G15" s="135">
        <f>F15/$F$37</f>
        <v>0.7367010823345332</v>
      </c>
      <c r="I15" s="11">
        <f aca="true" t="shared" si="2" ref="I15:J21">C15</f>
        <v>108828</v>
      </c>
      <c r="J15" s="11">
        <f t="shared" si="2"/>
        <v>7617960</v>
      </c>
      <c r="K15" s="34">
        <f>+D15*'3a 2 pg 1-4'!O$279/C15+E15</f>
        <v>6.778732670272011</v>
      </c>
      <c r="L15" s="11">
        <f aca="true" t="shared" si="3" ref="L15:L21">I15*K15</f>
        <v>737715.9190403625</v>
      </c>
      <c r="M15" s="135">
        <f>L15/$L$37</f>
        <v>0.7363771099005836</v>
      </c>
      <c r="N15" s="135"/>
      <c r="O15" s="40">
        <f aca="true" t="shared" si="4" ref="O15:O21">L15-F15</f>
        <v>30333.919040362467</v>
      </c>
      <c r="P15" s="27">
        <f aca="true" t="shared" si="5" ref="P15:P21">O15/F15</f>
        <v>0.042881949272617154</v>
      </c>
    </row>
    <row r="16" spans="1:16" ht="14.25">
      <c r="A16" t="s">
        <v>62</v>
      </c>
      <c r="B16">
        <v>0</v>
      </c>
      <c r="C16" s="61">
        <v>0</v>
      </c>
      <c r="D16" s="61">
        <f t="shared" si="0"/>
        <v>0</v>
      </c>
      <c r="E16" s="62">
        <v>8.87</v>
      </c>
      <c r="F16" s="60">
        <f t="shared" si="1"/>
        <v>0</v>
      </c>
      <c r="G16" s="135">
        <f aca="true" t="shared" si="6" ref="G16:G21">F16/$F$37</f>
        <v>0</v>
      </c>
      <c r="H16" s="37"/>
      <c r="I16" s="11">
        <f t="shared" si="2"/>
        <v>0</v>
      </c>
      <c r="J16" s="11">
        <f t="shared" si="2"/>
        <v>0</v>
      </c>
      <c r="K16" s="100">
        <f>+E16*K15/E15</f>
        <v>9.250362890048113</v>
      </c>
      <c r="L16" s="11">
        <f t="shared" si="3"/>
        <v>0</v>
      </c>
      <c r="M16" s="135">
        <f aca="true" t="shared" si="7" ref="M16:M21">L16/$L$37</f>
        <v>0</v>
      </c>
      <c r="N16" s="135"/>
      <c r="O16" s="40">
        <f t="shared" si="4"/>
        <v>0</v>
      </c>
      <c r="P16" s="27" t="e">
        <f t="shared" si="5"/>
        <v>#DIV/0!</v>
      </c>
    </row>
    <row r="17" spans="1:16" ht="14.25">
      <c r="A17" t="s">
        <v>63</v>
      </c>
      <c r="B17">
        <v>0</v>
      </c>
      <c r="C17" s="61">
        <v>0</v>
      </c>
      <c r="D17" s="61">
        <f t="shared" si="0"/>
        <v>0</v>
      </c>
      <c r="E17" s="62">
        <v>6.5</v>
      </c>
      <c r="F17" s="60">
        <f t="shared" si="1"/>
        <v>0</v>
      </c>
      <c r="G17" s="135">
        <f t="shared" si="6"/>
        <v>0</v>
      </c>
      <c r="H17" s="37"/>
      <c r="I17" s="11">
        <f t="shared" si="2"/>
        <v>0</v>
      </c>
      <c r="J17" s="11">
        <f t="shared" si="2"/>
        <v>0</v>
      </c>
      <c r="K17" s="100">
        <f>+E17*K19/E19</f>
        <v>6.72562420383164</v>
      </c>
      <c r="L17" s="11">
        <f t="shared" si="3"/>
        <v>0</v>
      </c>
      <c r="M17" s="135">
        <f t="shared" si="7"/>
        <v>0</v>
      </c>
      <c r="N17" s="135"/>
      <c r="O17" s="40">
        <f t="shared" si="4"/>
        <v>0</v>
      </c>
      <c r="P17" s="27" t="e">
        <f t="shared" si="5"/>
        <v>#DIV/0!</v>
      </c>
    </row>
    <row r="18" spans="1:16" ht="14.25">
      <c r="A18" t="s">
        <v>64</v>
      </c>
      <c r="B18">
        <v>0</v>
      </c>
      <c r="C18" s="61">
        <v>0</v>
      </c>
      <c r="D18" s="61">
        <f t="shared" si="0"/>
        <v>0</v>
      </c>
      <c r="E18" s="62">
        <v>7.42</v>
      </c>
      <c r="F18" s="60">
        <f t="shared" si="1"/>
        <v>0</v>
      </c>
      <c r="G18" s="135">
        <f t="shared" si="6"/>
        <v>0</v>
      </c>
      <c r="H18" s="37"/>
      <c r="I18" s="11">
        <f t="shared" si="2"/>
        <v>0</v>
      </c>
      <c r="J18" s="11">
        <f t="shared" si="2"/>
        <v>0</v>
      </c>
      <c r="K18" s="100">
        <f>+E18*K19/E19</f>
        <v>7.677558706527811</v>
      </c>
      <c r="L18" s="11">
        <f t="shared" si="3"/>
        <v>0</v>
      </c>
      <c r="M18" s="135">
        <f t="shared" si="7"/>
        <v>0</v>
      </c>
      <c r="N18" s="135"/>
      <c r="O18" s="40">
        <f t="shared" si="4"/>
        <v>0</v>
      </c>
      <c r="P18" s="27" t="e">
        <f t="shared" si="5"/>
        <v>#DIV/0!</v>
      </c>
    </row>
    <row r="19" spans="1:16" ht="14.25">
      <c r="A19" t="s">
        <v>65</v>
      </c>
      <c r="B19">
        <v>70</v>
      </c>
      <c r="C19" s="61">
        <v>252</v>
      </c>
      <c r="D19" s="61">
        <f t="shared" si="0"/>
        <v>17640</v>
      </c>
      <c r="E19" s="62">
        <v>8.03</v>
      </c>
      <c r="F19" s="60">
        <f t="shared" si="1"/>
        <v>2023.56</v>
      </c>
      <c r="G19" s="135">
        <f t="shared" si="6"/>
        <v>0.002107431122319861</v>
      </c>
      <c r="H19" s="37"/>
      <c r="I19" s="11">
        <f t="shared" si="2"/>
        <v>252</v>
      </c>
      <c r="J19" s="11">
        <f t="shared" si="2"/>
        <v>17640</v>
      </c>
      <c r="K19" s="34">
        <f>+D19*'3a 2 pg 1-4'!O$279/C19+E19</f>
        <v>8.30873267027201</v>
      </c>
      <c r="L19" s="11">
        <f t="shared" si="3"/>
        <v>2093.8006329085465</v>
      </c>
      <c r="M19" s="135">
        <f t="shared" si="7"/>
        <v>0.0020900007970206897</v>
      </c>
      <c r="N19" s="135"/>
      <c r="O19" s="40">
        <f t="shared" si="4"/>
        <v>70.24063290854656</v>
      </c>
      <c r="P19" s="27">
        <f t="shared" si="5"/>
        <v>0.0347114159740984</v>
      </c>
    </row>
    <row r="20" spans="1:16" ht="14.25">
      <c r="A20" t="s">
        <v>66</v>
      </c>
      <c r="B20">
        <v>140</v>
      </c>
      <c r="C20" s="61">
        <v>9648</v>
      </c>
      <c r="D20" s="61">
        <f t="shared" si="0"/>
        <v>1350720</v>
      </c>
      <c r="E20" s="62">
        <v>12.47</v>
      </c>
      <c r="F20" s="60">
        <f t="shared" si="1"/>
        <v>120310.56000000001</v>
      </c>
      <c r="G20" s="135">
        <f t="shared" si="6"/>
        <v>0.12529710929635446</v>
      </c>
      <c r="H20" s="37"/>
      <c r="I20" s="11">
        <f t="shared" si="2"/>
        <v>9648</v>
      </c>
      <c r="J20" s="11">
        <f t="shared" si="2"/>
        <v>1350720</v>
      </c>
      <c r="K20" s="34">
        <f>+D20*'3a 2 pg 1-4'!O$279/C20+E20</f>
        <v>13.027465340544023</v>
      </c>
      <c r="L20" s="11">
        <f t="shared" si="3"/>
        <v>125688.98560556873</v>
      </c>
      <c r="M20" s="135">
        <f t="shared" si="7"/>
        <v>0.1254608848443473</v>
      </c>
      <c r="N20" s="135"/>
      <c r="O20" s="40">
        <f t="shared" si="4"/>
        <v>5378.425605568715</v>
      </c>
      <c r="P20" s="27">
        <f t="shared" si="5"/>
        <v>0.04470451808693031</v>
      </c>
    </row>
    <row r="21" spans="1:16" ht="14.25">
      <c r="A21" t="s">
        <v>67</v>
      </c>
      <c r="B21">
        <v>140</v>
      </c>
      <c r="C21" s="61">
        <v>10464</v>
      </c>
      <c r="D21" s="61">
        <f t="shared" si="0"/>
        <v>1464960</v>
      </c>
      <c r="E21" s="62">
        <v>12.47</v>
      </c>
      <c r="F21" s="60">
        <f t="shared" si="1"/>
        <v>130486.08</v>
      </c>
      <c r="G21" s="135">
        <f t="shared" si="6"/>
        <v>0.13589437724679237</v>
      </c>
      <c r="H21" s="37"/>
      <c r="I21" s="11">
        <f t="shared" si="2"/>
        <v>10464</v>
      </c>
      <c r="J21" s="11">
        <f t="shared" si="2"/>
        <v>1464960</v>
      </c>
      <c r="K21" s="34">
        <f>+D21*'3a 2 pg 1-4'!O$279/C21+E21</f>
        <v>13.027465340544023</v>
      </c>
      <c r="L21" s="11">
        <f t="shared" si="3"/>
        <v>136319.39732345266</v>
      </c>
      <c r="M21" s="135">
        <f t="shared" si="7"/>
        <v>0.13607200445804835</v>
      </c>
      <c r="N21" s="135"/>
      <c r="O21" s="40">
        <f t="shared" si="4"/>
        <v>5833.317323452662</v>
      </c>
      <c r="P21" s="27">
        <f t="shared" si="5"/>
        <v>0.04470451808693052</v>
      </c>
    </row>
    <row r="22" spans="1:16" ht="14.25">
      <c r="A22" s="67"/>
      <c r="C22" s="61"/>
      <c r="D22" s="61"/>
      <c r="E22" s="62"/>
      <c r="F22" s="60"/>
      <c r="G22" s="136"/>
      <c r="H22" s="37"/>
      <c r="I22" s="11"/>
      <c r="J22" s="11"/>
      <c r="K22" s="34"/>
      <c r="L22" s="11"/>
      <c r="M22" s="136"/>
      <c r="N22" s="136"/>
      <c r="O22" s="40"/>
      <c r="P22" s="27"/>
    </row>
    <row r="23" spans="1:16" ht="14.25" hidden="1">
      <c r="A23" s="67"/>
      <c r="C23" s="61"/>
      <c r="D23" s="61"/>
      <c r="E23" s="62"/>
      <c r="F23" s="60"/>
      <c r="G23" s="136"/>
      <c r="H23" s="37"/>
      <c r="I23" s="11"/>
      <c r="J23" s="11"/>
      <c r="K23" s="34"/>
      <c r="L23" s="11"/>
      <c r="M23" s="136"/>
      <c r="N23" s="136"/>
      <c r="O23" s="40"/>
      <c r="P23" s="27"/>
    </row>
    <row r="24" spans="1:16" ht="14.25" hidden="1">
      <c r="A24" s="67"/>
      <c r="C24" s="61"/>
      <c r="D24" s="61"/>
      <c r="E24" s="62"/>
      <c r="F24" s="60"/>
      <c r="G24" s="136"/>
      <c r="I24" s="11"/>
      <c r="J24" s="11"/>
      <c r="K24" s="34"/>
      <c r="L24" s="11"/>
      <c r="M24" s="136"/>
      <c r="N24" s="136"/>
      <c r="O24" s="40"/>
      <c r="P24" s="27"/>
    </row>
    <row r="25" spans="1:16" ht="14.25" hidden="1">
      <c r="A25" s="67"/>
      <c r="C25" s="61"/>
      <c r="D25" s="61"/>
      <c r="E25" s="62"/>
      <c r="F25" s="60"/>
      <c r="G25" s="136"/>
      <c r="I25" s="11"/>
      <c r="J25" s="11"/>
      <c r="K25" s="34"/>
      <c r="L25" s="11"/>
      <c r="M25" s="136"/>
      <c r="N25" s="136"/>
      <c r="O25" s="40"/>
      <c r="P25" s="27"/>
    </row>
    <row r="26" spans="1:16" ht="14.25" hidden="1">
      <c r="A26" s="67"/>
      <c r="C26" s="61"/>
      <c r="D26" s="61"/>
      <c r="E26" s="62"/>
      <c r="F26" s="60"/>
      <c r="G26" s="136"/>
      <c r="I26" s="11"/>
      <c r="J26" s="11"/>
      <c r="K26" s="34"/>
      <c r="L26" s="11"/>
      <c r="M26" s="136"/>
      <c r="N26" s="136"/>
      <c r="O26" s="40"/>
      <c r="P26" s="27"/>
    </row>
    <row r="27" spans="1:16" ht="14.25" hidden="1">
      <c r="A27" s="67"/>
      <c r="C27" s="61"/>
      <c r="D27" s="61"/>
      <c r="E27" s="62"/>
      <c r="F27" s="60"/>
      <c r="G27" s="136"/>
      <c r="I27" s="11"/>
      <c r="J27" s="11"/>
      <c r="K27" s="34"/>
      <c r="L27" s="11"/>
      <c r="M27" s="136"/>
      <c r="N27" s="136"/>
      <c r="O27" s="40"/>
      <c r="P27" s="27"/>
    </row>
    <row r="28" spans="1:16" ht="14.25" hidden="1">
      <c r="A28" s="67"/>
      <c r="C28" s="61"/>
      <c r="D28" s="61"/>
      <c r="E28" s="62"/>
      <c r="F28" s="60"/>
      <c r="G28" s="136"/>
      <c r="I28" s="11"/>
      <c r="J28" s="11"/>
      <c r="K28" s="34"/>
      <c r="L28" s="11"/>
      <c r="M28" s="136"/>
      <c r="N28" s="136"/>
      <c r="O28" s="40"/>
      <c r="P28" s="27"/>
    </row>
    <row r="29" spans="1:16" ht="14.25" hidden="1">
      <c r="A29" s="67"/>
      <c r="C29" s="61"/>
      <c r="D29" s="61"/>
      <c r="E29" s="62"/>
      <c r="F29" s="60"/>
      <c r="G29" s="136"/>
      <c r="I29" s="11"/>
      <c r="J29" s="11"/>
      <c r="K29" s="34"/>
      <c r="L29" s="11"/>
      <c r="M29" s="136"/>
      <c r="N29" s="136"/>
      <c r="O29" s="40"/>
      <c r="P29" s="27"/>
    </row>
    <row r="30" spans="1:16" ht="14.25" hidden="1">
      <c r="A30" s="67"/>
      <c r="C30" s="61"/>
      <c r="D30" s="61"/>
      <c r="E30" s="62"/>
      <c r="F30" s="60"/>
      <c r="G30" s="136"/>
      <c r="I30" s="11"/>
      <c r="J30" s="11"/>
      <c r="K30" s="34"/>
      <c r="L30" s="11"/>
      <c r="M30" s="136"/>
      <c r="N30" s="136"/>
      <c r="O30" s="40"/>
      <c r="P30" s="27"/>
    </row>
    <row r="31" spans="1:16" ht="14.25" hidden="1">
      <c r="A31" s="67"/>
      <c r="C31" s="61"/>
      <c r="D31" s="61"/>
      <c r="E31" s="62"/>
      <c r="F31" s="60"/>
      <c r="G31" s="136"/>
      <c r="I31" s="11"/>
      <c r="J31" s="11"/>
      <c r="K31" s="34"/>
      <c r="L31" s="11"/>
      <c r="M31" s="136"/>
      <c r="N31" s="136"/>
      <c r="O31" s="40"/>
      <c r="P31" s="27"/>
    </row>
    <row r="32" spans="1:16" ht="14.25" hidden="1">
      <c r="A32" s="67"/>
      <c r="C32" s="61"/>
      <c r="D32" s="61"/>
      <c r="E32" s="62"/>
      <c r="F32" s="60"/>
      <c r="G32" s="136"/>
      <c r="I32" s="11"/>
      <c r="J32" s="11"/>
      <c r="K32" s="34"/>
      <c r="L32" s="11"/>
      <c r="M32" s="136"/>
      <c r="N32" s="136"/>
      <c r="O32" s="40"/>
      <c r="P32" s="27"/>
    </row>
    <row r="33" spans="1:16" ht="14.25" hidden="1">
      <c r="A33" s="67"/>
      <c r="C33" s="61"/>
      <c r="D33" s="61"/>
      <c r="E33" s="62"/>
      <c r="F33" s="60"/>
      <c r="G33" s="136"/>
      <c r="I33" s="11"/>
      <c r="J33" s="11"/>
      <c r="K33" s="34"/>
      <c r="L33" s="11"/>
      <c r="M33" s="136"/>
      <c r="N33" s="136"/>
      <c r="O33" s="40"/>
      <c r="P33" s="27"/>
    </row>
    <row r="34" spans="1:16" ht="14.25" hidden="1">
      <c r="A34" s="67"/>
      <c r="C34" s="61"/>
      <c r="D34" s="61"/>
      <c r="E34" s="62"/>
      <c r="F34" s="60"/>
      <c r="G34" s="136"/>
      <c r="I34" s="11"/>
      <c r="J34" s="11"/>
      <c r="K34" s="34"/>
      <c r="L34" s="11"/>
      <c r="M34" s="136"/>
      <c r="N34" s="136"/>
      <c r="O34" s="40"/>
      <c r="P34" s="27"/>
    </row>
    <row r="35" spans="1:16" ht="14.25" hidden="1">
      <c r="A35" s="67"/>
      <c r="C35" s="61"/>
      <c r="D35" s="61"/>
      <c r="E35" s="62"/>
      <c r="F35" s="60"/>
      <c r="G35" s="136"/>
      <c r="I35" s="11"/>
      <c r="J35" s="11"/>
      <c r="K35" s="34"/>
      <c r="L35" s="11"/>
      <c r="M35" s="136"/>
      <c r="N35" s="136"/>
      <c r="O35" s="40"/>
      <c r="P35" s="27"/>
    </row>
    <row r="36" spans="7:14" ht="12.75">
      <c r="G36" s="138"/>
      <c r="M36" s="138"/>
      <c r="N36" s="138"/>
    </row>
    <row r="37" spans="3:16" ht="12.75">
      <c r="C37" s="61">
        <f>SUM(C15:C36)</f>
        <v>129192</v>
      </c>
      <c r="D37" s="50">
        <f>SUM(D15:D36)</f>
        <v>10451280</v>
      </c>
      <c r="F37" s="62">
        <f>SUM(F15:F36)</f>
        <v>960202.2000000001</v>
      </c>
      <c r="G37" s="139">
        <f>SUM(G15:G36)</f>
        <v>1</v>
      </c>
      <c r="I37" s="50">
        <f>SUM(I15:I36)</f>
        <v>129192</v>
      </c>
      <c r="J37" s="40">
        <f>SUM(J15:J36)</f>
        <v>10451280</v>
      </c>
      <c r="L37" s="40">
        <f>SUM(L15:L36)</f>
        <v>1001818.1026022924</v>
      </c>
      <c r="M37" s="139">
        <f>SUM(M15:M36)</f>
        <v>1</v>
      </c>
      <c r="N37" s="139"/>
      <c r="O37" s="40">
        <f>SUM(O15:O36)</f>
        <v>41615.90260229239</v>
      </c>
      <c r="P37" s="27">
        <f>O37/F37</f>
        <v>0.043340769894395566</v>
      </c>
    </row>
    <row r="38" spans="3:16" ht="12.75">
      <c r="C38" s="61"/>
      <c r="F38" s="62"/>
      <c r="G38" s="139"/>
      <c r="I38" s="50"/>
      <c r="J38" s="40"/>
      <c r="L38" s="40"/>
      <c r="M38" s="139"/>
      <c r="N38" s="139"/>
      <c r="O38" s="40"/>
      <c r="P38" s="27"/>
    </row>
    <row r="39" spans="3:16" ht="12.75">
      <c r="C39" s="61"/>
      <c r="F39" s="62"/>
      <c r="G39" s="139"/>
      <c r="I39" s="50"/>
      <c r="J39" s="40"/>
      <c r="L39" s="40"/>
      <c r="M39" s="139"/>
      <c r="N39" s="139"/>
      <c r="O39" s="40"/>
      <c r="P39" s="27"/>
    </row>
    <row r="40" spans="3:16" ht="12.75">
      <c r="C40" s="61"/>
      <c r="F40" s="62"/>
      <c r="G40" s="139"/>
      <c r="I40" s="50"/>
      <c r="J40" s="40"/>
      <c r="L40" s="40"/>
      <c r="M40" s="139"/>
      <c r="N40" s="139"/>
      <c r="O40" s="40"/>
      <c r="P40" s="27"/>
    </row>
    <row r="41" spans="3:16" ht="12.75">
      <c r="C41" s="61"/>
      <c r="F41" s="62"/>
      <c r="G41" s="139"/>
      <c r="I41" s="50"/>
      <c r="J41" s="40"/>
      <c r="L41" s="40"/>
      <c r="M41" s="139"/>
      <c r="N41" s="139"/>
      <c r="O41" s="40"/>
      <c r="P41" s="27"/>
    </row>
    <row r="43" spans="1:16" ht="14.25">
      <c r="A43" s="35"/>
      <c r="B43" s="35"/>
      <c r="C43" s="42"/>
      <c r="D43" s="42"/>
      <c r="E43" s="63"/>
      <c r="F43" s="64"/>
      <c r="G43" s="64"/>
      <c r="H43" s="64"/>
      <c r="I43" s="64"/>
      <c r="J43" s="64"/>
      <c r="K43" s="65"/>
      <c r="L43" s="64"/>
      <c r="M43" s="64"/>
      <c r="N43" s="64"/>
      <c r="O43" s="65"/>
      <c r="P43" s="66"/>
    </row>
    <row r="44" spans="1:16" ht="14.25">
      <c r="A44" s="35"/>
      <c r="B44" s="38"/>
      <c r="C44" s="42"/>
      <c r="D44" s="42"/>
      <c r="E44" s="63"/>
      <c r="F44" s="64"/>
      <c r="G44" s="64"/>
      <c r="H44" s="64"/>
      <c r="I44" s="64"/>
      <c r="J44" s="64"/>
      <c r="K44" s="65"/>
      <c r="L44" s="64"/>
      <c r="M44" s="64"/>
      <c r="N44" s="64"/>
      <c r="O44" s="65"/>
      <c r="P44" s="66"/>
    </row>
    <row r="45" spans="1:16" ht="14.25">
      <c r="A45" s="35"/>
      <c r="B45" s="38"/>
      <c r="C45" s="42"/>
      <c r="D45" s="42"/>
      <c r="E45" s="63"/>
      <c r="F45" s="64"/>
      <c r="G45" s="64"/>
      <c r="H45" s="64"/>
      <c r="I45" s="64"/>
      <c r="J45" s="64"/>
      <c r="K45" s="65"/>
      <c r="L45" s="64"/>
      <c r="M45" s="64"/>
      <c r="N45" s="64"/>
      <c r="O45" s="65"/>
      <c r="P45" s="66"/>
    </row>
    <row r="46" spans="1:19" ht="69.75" customHeight="1">
      <c r="A46" s="35"/>
      <c r="B46" s="38"/>
      <c r="C46" s="42"/>
      <c r="D46" s="42"/>
      <c r="E46" s="63"/>
      <c r="F46" s="64"/>
      <c r="G46" s="64"/>
      <c r="H46" s="64"/>
      <c r="I46" s="64"/>
      <c r="J46" s="64"/>
      <c r="K46" s="65"/>
      <c r="L46" s="64"/>
      <c r="M46" s="64"/>
      <c r="N46" s="64"/>
      <c r="O46" s="65"/>
      <c r="P46" s="66"/>
      <c r="Q46" s="140" t="s">
        <v>83</v>
      </c>
      <c r="R46" s="140" t="s">
        <v>79</v>
      </c>
      <c r="S46" s="140" t="s">
        <v>81</v>
      </c>
    </row>
    <row r="47" spans="1:16" ht="14.25">
      <c r="A47" s="35"/>
      <c r="B47" s="38"/>
      <c r="C47" s="42"/>
      <c r="D47" s="42"/>
      <c r="E47" s="63"/>
      <c r="F47" s="64"/>
      <c r="G47" s="64"/>
      <c r="H47" s="64"/>
      <c r="I47" s="64"/>
      <c r="J47" s="64"/>
      <c r="K47" s="65"/>
      <c r="L47" s="64"/>
      <c r="M47" s="64"/>
      <c r="N47" s="64"/>
      <c r="O47" s="65"/>
      <c r="P47" s="66"/>
    </row>
    <row r="48" spans="1:16" ht="14.25">
      <c r="A48" s="35"/>
      <c r="B48" s="38"/>
      <c r="C48" s="42"/>
      <c r="D48" s="42"/>
      <c r="E48" s="63"/>
      <c r="F48" s="64"/>
      <c r="G48" s="64"/>
      <c r="H48" s="64"/>
      <c r="I48" s="64"/>
      <c r="J48" s="64"/>
      <c r="K48" s="65"/>
      <c r="L48" s="64"/>
      <c r="M48" s="64"/>
      <c r="N48" s="64"/>
      <c r="O48" s="65"/>
      <c r="P48" s="66"/>
    </row>
    <row r="49" spans="1:16" ht="14.25">
      <c r="A49" s="35"/>
      <c r="B49" s="38"/>
      <c r="C49" s="42"/>
      <c r="D49" s="42"/>
      <c r="E49" s="63"/>
      <c r="F49" s="64"/>
      <c r="G49" s="64"/>
      <c r="H49" s="64"/>
      <c r="I49" s="64"/>
      <c r="J49" s="64"/>
      <c r="K49" s="65"/>
      <c r="L49" s="64"/>
      <c r="M49" s="64"/>
      <c r="N49" s="64"/>
      <c r="O49" s="65"/>
      <c r="P49" s="66"/>
    </row>
    <row r="50" spans="1:16" ht="14.25">
      <c r="A50" s="35"/>
      <c r="B50" s="38"/>
      <c r="C50" s="42"/>
      <c r="D50" s="42"/>
      <c r="E50" s="63"/>
      <c r="F50" s="64"/>
      <c r="G50" s="64"/>
      <c r="H50" s="64"/>
      <c r="I50" s="64"/>
      <c r="J50" s="64"/>
      <c r="K50" s="65"/>
      <c r="L50" s="64"/>
      <c r="M50" s="64"/>
      <c r="N50" s="64"/>
      <c r="O50" s="65"/>
      <c r="P50" s="66"/>
    </row>
    <row r="51" spans="1:16" ht="14.25">
      <c r="A51" s="35"/>
      <c r="C51" s="42"/>
      <c r="D51" s="42"/>
      <c r="E51" s="63"/>
      <c r="F51" s="64"/>
      <c r="G51" s="64"/>
      <c r="H51" s="64"/>
      <c r="I51" s="64"/>
      <c r="J51" s="64"/>
      <c r="K51" s="65"/>
      <c r="L51" s="64"/>
      <c r="M51" s="64"/>
      <c r="N51" s="64"/>
      <c r="O51" s="65"/>
      <c r="P51" s="66"/>
    </row>
    <row r="52" spans="1:16" ht="14.25">
      <c r="A52" s="35"/>
      <c r="C52" s="42"/>
      <c r="D52" s="42"/>
      <c r="E52" s="63"/>
      <c r="F52" s="64"/>
      <c r="G52" s="64"/>
      <c r="H52" s="64"/>
      <c r="I52" s="64"/>
      <c r="J52" s="64"/>
      <c r="K52" s="65"/>
      <c r="L52" s="64"/>
      <c r="M52" s="64"/>
      <c r="N52" s="64"/>
      <c r="O52" s="65"/>
      <c r="P52" s="66"/>
    </row>
    <row r="53" spans="1:16" ht="14.25">
      <c r="A53" s="35"/>
      <c r="C53" s="42"/>
      <c r="D53" s="42"/>
      <c r="E53" s="63"/>
      <c r="F53" s="64"/>
      <c r="G53" s="64"/>
      <c r="H53" s="64"/>
      <c r="I53" s="64"/>
      <c r="J53" s="64"/>
      <c r="K53" s="65"/>
      <c r="L53" s="64"/>
      <c r="M53" s="64"/>
      <c r="N53" s="64"/>
      <c r="O53" s="65"/>
      <c r="P53" s="66"/>
    </row>
    <row r="54" spans="1:16" ht="14.25">
      <c r="A54" s="35"/>
      <c r="C54" s="42"/>
      <c r="D54" s="42"/>
      <c r="E54" s="63"/>
      <c r="F54" s="64"/>
      <c r="G54" s="64"/>
      <c r="H54" s="64"/>
      <c r="I54" s="64"/>
      <c r="J54" s="64"/>
      <c r="K54" s="65"/>
      <c r="L54" s="64"/>
      <c r="M54" s="64"/>
      <c r="N54" s="64"/>
      <c r="O54" s="65"/>
      <c r="P54" s="66"/>
    </row>
    <row r="55" spans="1:16" ht="14.25">
      <c r="A55" s="35"/>
      <c r="C55" s="42"/>
      <c r="D55" s="42"/>
      <c r="E55" s="63"/>
      <c r="F55" s="64"/>
      <c r="G55" s="64"/>
      <c r="H55" s="64"/>
      <c r="I55" s="64"/>
      <c r="J55" s="64"/>
      <c r="K55" s="65"/>
      <c r="L55" s="64"/>
      <c r="M55" s="64"/>
      <c r="N55" s="64"/>
      <c r="O55" s="65"/>
      <c r="P55" s="66"/>
    </row>
    <row r="56" spans="1:16" ht="14.25">
      <c r="A56" s="35"/>
      <c r="C56" s="42"/>
      <c r="D56" s="42"/>
      <c r="E56" s="63"/>
      <c r="F56" s="64"/>
      <c r="G56" s="64"/>
      <c r="H56" s="64"/>
      <c r="I56" s="64"/>
      <c r="J56" s="64"/>
      <c r="K56" s="65"/>
      <c r="L56" s="64"/>
      <c r="M56" s="64"/>
      <c r="N56" s="64"/>
      <c r="O56" s="65"/>
      <c r="P56" s="66"/>
    </row>
    <row r="57" spans="1:16" ht="14.25">
      <c r="A57" s="35"/>
      <c r="C57" s="42"/>
      <c r="D57" s="42"/>
      <c r="E57" s="63"/>
      <c r="F57" s="64"/>
      <c r="G57" s="64"/>
      <c r="H57" s="64"/>
      <c r="I57" s="64"/>
      <c r="J57" s="64"/>
      <c r="K57" s="65"/>
      <c r="L57" s="64"/>
      <c r="M57" s="64"/>
      <c r="N57" s="64"/>
      <c r="O57" s="65"/>
      <c r="P57" s="66"/>
    </row>
    <row r="58" spans="1:16" ht="14.25">
      <c r="A58" s="35"/>
      <c r="C58" s="42"/>
      <c r="D58" s="42"/>
      <c r="E58" s="63"/>
      <c r="F58" s="64"/>
      <c r="G58" s="64"/>
      <c r="H58" s="64"/>
      <c r="I58" s="64"/>
      <c r="J58" s="64"/>
      <c r="K58" s="65"/>
      <c r="L58" s="64"/>
      <c r="M58" s="64"/>
      <c r="N58" s="64"/>
      <c r="O58" s="65"/>
      <c r="P58" s="66"/>
    </row>
    <row r="59" spans="1:16" ht="14.25">
      <c r="A59" s="35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3:16" ht="12.75">
      <c r="C60" s="42"/>
      <c r="D60" s="42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5:16" ht="12.75"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5:16" ht="12.75"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5:16" ht="12.75"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5:16" ht="12.75"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</row>
    <row r="65" spans="5:16" ht="12.75"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</row>
    <row r="66" spans="5:16" ht="12.75"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</row>
    <row r="67" spans="5:16" ht="12.75"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</row>
    <row r="68" spans="5:16" ht="12.75"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5:16" ht="12.75"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</row>
    <row r="70" spans="5:16" ht="12.75"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</row>
    <row r="71" spans="5:16" ht="12.75"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</row>
    <row r="72" spans="5:16" ht="12.75"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</row>
    <row r="73" spans="5:16" ht="12.75"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</row>
    <row r="74" spans="5:16" ht="12.75"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</row>
    <row r="75" spans="5:16" ht="12.75"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</row>
    <row r="76" spans="5:16" ht="12.75"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</row>
    <row r="77" spans="5:16" ht="12.75"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</row>
    <row r="78" spans="5:16" ht="12.75"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</row>
    <row r="79" spans="5:16" ht="12.75"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</row>
    <row r="80" spans="5:16" ht="12.75"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</row>
  </sheetData>
  <mergeCells count="8">
    <mergeCell ref="A2:P2"/>
    <mergeCell ref="A3:P3"/>
    <mergeCell ref="C10:F10"/>
    <mergeCell ref="I10:L10"/>
    <mergeCell ref="A4:P4"/>
    <mergeCell ref="A6:P6"/>
    <mergeCell ref="A7:P7"/>
    <mergeCell ref="A8:P8"/>
  </mergeCells>
  <printOptions/>
  <pageMargins left="0.46" right="0.31" top="1.38" bottom="0.34" header="0.5" footer="0.17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charlene</cp:lastModifiedBy>
  <cp:lastPrinted>2007-03-20T13:53:52Z</cp:lastPrinted>
  <dcterms:created xsi:type="dcterms:W3CDTF">2006-12-02T15:53:04Z</dcterms:created>
  <dcterms:modified xsi:type="dcterms:W3CDTF">2007-03-20T13:54:02Z</dcterms:modified>
  <cp:category/>
  <cp:version/>
  <cp:contentType/>
  <cp:contentStatus/>
</cp:coreProperties>
</file>