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tabRatio="602" activeTab="0"/>
  </bookViews>
  <sheets>
    <sheet name="Summary" sheetId="1" r:id="rId1"/>
    <sheet name="Revenue Calc" sheetId="2" r:id="rId2"/>
    <sheet name="Lighting" sheetId="3" r:id="rId3"/>
  </sheets>
  <definedNames/>
  <calcPr fullCalcOnLoad="1"/>
</workbook>
</file>

<file path=xl/sharedStrings.xml><?xml version="1.0" encoding="utf-8"?>
<sst xmlns="http://schemas.openxmlformats.org/spreadsheetml/2006/main" count="260" uniqueCount="76">
  <si>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</si>
  <si>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</si>
  <si>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</si>
  <si>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</si>
  <si>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</si>
  <si>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</si>
  <si>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</si>
  <si>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</si>
  <si>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</si>
  <si>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</si>
  <si>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</si>
  <si>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</si>
  <si>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</si>
  <si>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</si>
  <si>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</si>
  <si>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</si>
  <si>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</si>
  <si>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Customer Charge</t>
  </si>
  <si>
    <t>Billing Analysis</t>
  </si>
  <si>
    <t>Demand Charge</t>
  </si>
  <si>
    <t>Energy Charge</t>
  </si>
  <si>
    <t>Outdoor Lighting</t>
  </si>
  <si>
    <t>Total Baseload Charges</t>
  </si>
  <si>
    <t>Schedule 1</t>
  </si>
  <si>
    <t>Total Revenues</t>
  </si>
  <si>
    <t>Street Lighting and Security Lights</t>
  </si>
  <si>
    <t>Total kWh</t>
  </si>
  <si>
    <t>kWh</t>
  </si>
  <si>
    <t>Residential</t>
  </si>
  <si>
    <t>Schedule 2</t>
  </si>
  <si>
    <t>Schedule 3</t>
  </si>
  <si>
    <t>Schedule 4</t>
  </si>
  <si>
    <t>Demand=</t>
  </si>
  <si>
    <t>Load Cntr=</t>
  </si>
  <si>
    <t>Non-Dem</t>
  </si>
  <si>
    <t>KWh</t>
  </si>
  <si>
    <t>Total Incr</t>
  </si>
  <si>
    <t>Dem Incr</t>
  </si>
  <si>
    <t>Cust Incr</t>
  </si>
  <si>
    <t>Energy Incr</t>
  </si>
  <si>
    <t>Demand</t>
  </si>
  <si>
    <t>Energy</t>
  </si>
  <si>
    <t>Cust</t>
  </si>
  <si>
    <t>Increase</t>
  </si>
  <si>
    <t>Ener Rate</t>
  </si>
  <si>
    <t>Parts</t>
  </si>
  <si>
    <t>Diff</t>
  </si>
  <si>
    <t>Cumberland Valley</t>
  </si>
  <si>
    <t>R-1</t>
  </si>
  <si>
    <t>H-1</t>
  </si>
  <si>
    <t>C-1</t>
  </si>
  <si>
    <t>0-3000 kWh</t>
  </si>
  <si>
    <t xml:space="preserve"> &gt;3000</t>
  </si>
  <si>
    <t>C-2</t>
  </si>
  <si>
    <t>Schedule 5</t>
  </si>
  <si>
    <t>E-1</t>
  </si>
  <si>
    <t>P-1</t>
  </si>
  <si>
    <t>Schedule 6</t>
  </si>
  <si>
    <t>All kWh</t>
  </si>
  <si>
    <t>Schedule 7</t>
  </si>
  <si>
    <t>L-1</t>
  </si>
  <si>
    <t>175 WATT MERCURY VAPOR</t>
  </si>
  <si>
    <t>400 WATT MERCURY VAPOR</t>
  </si>
  <si>
    <t>100 WATT HIGH PRESSURE SODIUM OPEN BOTTOM</t>
  </si>
  <si>
    <t>100 WATT HIGH PRESSURE SODIUM COLONIAL POST</t>
  </si>
  <si>
    <t>100 WATT HIGH PRESSURE SODIUM DIRECTIONAL FLOOD</t>
  </si>
  <si>
    <t>400 WATT HIGH PRESSURE SODIUM DIRECTIONAL FLOOD</t>
  </si>
  <si>
    <t>400 WATT HIGH PRESSURE SODIUM COBRA HEAD</t>
  </si>
  <si>
    <t>Total</t>
  </si>
  <si>
    <t>Request 1b</t>
  </si>
  <si>
    <t>Attachment</t>
  </si>
  <si>
    <t>Page 4 of 5</t>
  </si>
  <si>
    <t>Page 3 of 5</t>
  </si>
  <si>
    <t>Page 2 of 5</t>
  </si>
  <si>
    <t>Page 1 of 5</t>
  </si>
  <si>
    <t>Page 5 of 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</si>
</sst>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&quot;$&quot;#,##0.00"/>
    <numFmt numFmtId="175" formatCode="&quot;$&quot;#,##0.0_);\(&quot;$&quot;#,##0.0\)"/>
    <numFmt numFmtId="176" formatCode="_(&quot;$&quot;* #,##0.00000_);_(&quot;$&quot;* \(#,##0.00000\);_(&quot;$&quot;* &quot;-&quot;??_);_(@_)"/>
    <numFmt numFmtId="177" formatCode="&quot;$&quot;#,##0.00000"/>
    <numFmt numFmtId="178" formatCode="0.0"/>
    <numFmt numFmtId="179" formatCode="_(* #,##0.000000_);_(* \(#,##0.000000\);_(* &quot;-&quot;??_);_(@_)"/>
    <numFmt numFmtId="180" formatCode="&quot;$&quot;#,##0.000000_);\(&quot;$&quot;#,##0.000000\)"/>
    <numFmt numFmtId="181" formatCode="&quot;$&quot;#,##0.0000_);\(&quot;$&quot;#,##0.0000\)"/>
    <numFmt numFmtId="182" formatCode="&quot;$&quot;#,##0.000_);\(&quot;$&quot;#,##0.000\)"/>
  </numFmts>
  <fonts count="12">
    <font>
      <sz val="10"/>
      <name val="Arial"/>
      <family val="0"/>
    </font>
    <font>
      <sz val="11"/>
      <color indexed="8"/>
      <name val="P-TIMES"/>
      <family val="0"/>
    </font>
    <font>
      <u val="single"/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1"/>
      <color indexed="10"/>
      <name val="P-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P-TIMES"/>
      <family val="0"/>
    </font>
    <font>
      <sz val="12"/>
      <name val="P-TIMES"/>
      <family val="0"/>
    </font>
    <font>
      <u val="single"/>
      <sz val="11"/>
      <name val="P-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8" xfId="0" applyNumberFormat="1" applyFont="1" applyBorder="1" applyAlignment="1" applyProtection="1">
      <alignment/>
      <protection/>
    </xf>
    <xf numFmtId="5" fontId="1" fillId="0" borderId="9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37" fontId="1" fillId="0" borderId="13" xfId="0" applyNumberFormat="1" applyFont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0" fontId="0" fillId="0" borderId="0" xfId="21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44" fontId="1" fillId="0" borderId="0" xfId="17" applyFont="1" applyAlignment="1" applyProtection="1">
      <alignment/>
      <protection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7" fontId="1" fillId="2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72" fontId="1" fillId="0" borderId="0" xfId="15" applyNumberFormat="1" applyFont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/>
      <protection/>
    </xf>
    <xf numFmtId="44" fontId="0" fillId="0" borderId="0" xfId="17" applyAlignment="1">
      <alignment/>
    </xf>
    <xf numFmtId="43" fontId="0" fillId="0" borderId="0" xfId="15" applyAlignment="1">
      <alignment/>
    </xf>
    <xf numFmtId="5" fontId="1" fillId="0" borderId="14" xfId="0" applyNumberFormat="1" applyFont="1" applyBorder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172" fontId="0" fillId="0" borderId="0" xfId="15" applyNumberFormat="1" applyAlignment="1">
      <alignment/>
    </xf>
    <xf numFmtId="172" fontId="1" fillId="0" borderId="8" xfId="15" applyNumberFormat="1" applyFont="1" applyBorder="1" applyAlignment="1" applyProtection="1">
      <alignment/>
      <protection/>
    </xf>
    <xf numFmtId="172" fontId="1" fillId="0" borderId="8" xfId="15" applyNumberFormat="1" applyFont="1" applyFill="1" applyBorder="1" applyAlignment="1" applyProtection="1">
      <alignment/>
      <protection/>
    </xf>
    <xf numFmtId="172" fontId="1" fillId="0" borderId="9" xfId="15" applyNumberFormat="1" applyFont="1" applyBorder="1" applyAlignment="1" applyProtection="1">
      <alignment/>
      <protection/>
    </xf>
    <xf numFmtId="165" fontId="1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172" fontId="0" fillId="2" borderId="0" xfId="15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7" fontId="0" fillId="0" borderId="0" xfId="17" applyNumberForma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17" applyNumberFormat="1" applyBorder="1" applyAlignment="1">
      <alignment/>
    </xf>
    <xf numFmtId="4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10" fontId="0" fillId="0" borderId="0" xfId="21" applyNumberFormat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5" fontId="1" fillId="0" borderId="0" xfId="0" applyNumberFormat="1" applyFont="1" applyBorder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44" fontId="0" fillId="0" borderId="0" xfId="17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165" fontId="1" fillId="0" borderId="0" xfId="17" applyNumberFormat="1" applyFont="1" applyBorder="1" applyAlignment="1" applyProtection="1">
      <alignment/>
      <protection/>
    </xf>
    <xf numFmtId="43" fontId="0" fillId="0" borderId="0" xfId="15" applyBorder="1" applyAlignment="1">
      <alignment/>
    </xf>
    <xf numFmtId="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21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72" fontId="9" fillId="0" borderId="0" xfId="15" applyNumberFormat="1" applyFont="1" applyAlignment="1" applyProtection="1">
      <alignment horizontal="center"/>
      <protection/>
    </xf>
    <xf numFmtId="172" fontId="9" fillId="0" borderId="0" xfId="15" applyNumberFormat="1" applyFont="1" applyBorder="1" applyAlignment="1" applyProtection="1">
      <alignment horizontal="center"/>
      <protection/>
    </xf>
    <xf numFmtId="172" fontId="1" fillId="0" borderId="13" xfId="15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0" xfId="15" applyNumberFormat="1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172" fontId="9" fillId="0" borderId="0" xfId="15" applyNumberFormat="1" applyFont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172" fontId="9" fillId="0" borderId="2" xfId="15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center"/>
      <protection/>
    </xf>
    <xf numFmtId="172" fontId="9" fillId="0" borderId="4" xfId="15" applyNumberFormat="1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9" fillId="0" borderId="6" xfId="0" applyFont="1" applyBorder="1" applyAlignment="1" applyProtection="1">
      <alignment horizontal="center"/>
      <protection/>
    </xf>
    <xf numFmtId="172" fontId="9" fillId="0" borderId="7" xfId="15" applyNumberFormat="1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7" fontId="9" fillId="0" borderId="0" xfId="0" applyNumberFormat="1" applyFont="1" applyAlignment="1" applyProtection="1">
      <alignment/>
      <protection/>
    </xf>
    <xf numFmtId="7" fontId="9" fillId="2" borderId="0" xfId="0" applyNumberFormat="1" applyFont="1" applyFill="1" applyAlignment="1" applyProtection="1">
      <alignment/>
      <protection/>
    </xf>
    <xf numFmtId="37" fontId="0" fillId="0" borderId="0" xfId="0" applyNumberFormat="1" applyFont="1" applyAlignment="1">
      <alignment/>
    </xf>
    <xf numFmtId="10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43" fontId="0" fillId="0" borderId="0" xfId="0" applyNumberFormat="1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7" fontId="0" fillId="0" borderId="0" xfId="0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0" fontId="9" fillId="0" borderId="0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workbookViewId="0" topLeftCell="A1">
      <selection activeCell="G1" sqref="G1"/>
    </sheetView>
  </sheetViews>
  <sheetFormatPr defaultColWidth="9.140625" defaultRowHeight="12.75"/>
  <cols>
    <col min="1" max="1" width="33.8515625" style="0" bestFit="1" customWidth="1"/>
    <col min="2" max="2" width="14.00390625" style="0" bestFit="1" customWidth="1"/>
    <col min="3" max="3" width="4.00390625" style="0" customWidth="1"/>
    <col min="4" max="4" width="13.28125" style="0" bestFit="1" customWidth="1"/>
    <col min="5" max="5" width="3.00390625" style="0" customWidth="1"/>
    <col min="6" max="6" width="12.00390625" style="0" bestFit="1" customWidth="1"/>
    <col min="7" max="7" width="11.57421875" style="0" bestFit="1" customWidth="1"/>
  </cols>
  <sheetData>
    <row r="1" ht="12.75">
      <c r="G1" t="s">
        <v>69</v>
      </c>
    </row>
    <row r="2" ht="12.75">
      <c r="G2" t="s">
        <v>70</v>
      </c>
    </row>
    <row r="3" ht="12.75">
      <c r="G3" t="s">
        <v>74</v>
      </c>
    </row>
    <row r="5" spans="1:7" ht="15">
      <c r="A5" s="92" t="s">
        <v>47</v>
      </c>
      <c r="B5" s="92"/>
      <c r="C5" s="92"/>
      <c r="D5" s="92"/>
      <c r="E5" s="92"/>
      <c r="F5" s="92"/>
      <c r="G5" s="92"/>
    </row>
    <row r="6" spans="1:7" ht="14.25">
      <c r="A6" s="93" t="s">
        <v>18</v>
      </c>
      <c r="B6" s="93"/>
      <c r="C6" s="93"/>
      <c r="D6" s="93"/>
      <c r="E6" s="93"/>
      <c r="F6" s="93"/>
      <c r="G6" s="93"/>
    </row>
    <row r="7" spans="1:7" ht="14.25">
      <c r="A7" s="93" t="s">
        <v>16</v>
      </c>
      <c r="B7" s="93"/>
      <c r="C7" s="93"/>
      <c r="D7" s="93"/>
      <c r="E7" s="93"/>
      <c r="F7" s="93"/>
      <c r="G7" s="93"/>
    </row>
    <row r="8" spans="1:7" ht="14.25">
      <c r="A8" s="81"/>
      <c r="B8" s="81"/>
      <c r="C8" s="81"/>
      <c r="D8" s="81"/>
      <c r="E8" s="81"/>
      <c r="F8" s="81"/>
      <c r="G8" s="81"/>
    </row>
    <row r="9" spans="1:7" ht="14.25">
      <c r="A9" s="81"/>
      <c r="B9" s="81"/>
      <c r="C9" s="81"/>
      <c r="D9" s="81"/>
      <c r="E9" s="81"/>
      <c r="F9" s="81"/>
      <c r="G9" s="81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 t="s">
        <v>68</v>
      </c>
      <c r="C11" s="81"/>
      <c r="D11" s="81" t="s">
        <v>68</v>
      </c>
      <c r="E11" s="81"/>
      <c r="F11" s="81" t="s">
        <v>2</v>
      </c>
      <c r="G11" s="81" t="s">
        <v>3</v>
      </c>
    </row>
    <row r="12" spans="1:7" ht="14.25">
      <c r="A12" s="81" t="s">
        <v>28</v>
      </c>
      <c r="B12" s="82">
        <v>25016772.612666294</v>
      </c>
      <c r="C12" s="82"/>
      <c r="D12">
        <v>26221229.093694113</v>
      </c>
      <c r="E12" s="82"/>
      <c r="F12" s="82">
        <f aca="true" t="shared" si="0" ref="F12:F19">D12-B12</f>
        <v>1204456.4810278192</v>
      </c>
      <c r="G12" s="83">
        <f aca="true" t="shared" si="1" ref="G12:G19">F12/B12</f>
        <v>0.04814595790097993</v>
      </c>
    </row>
    <row r="13" spans="1:7" ht="14.25">
      <c r="A13" s="81" t="s">
        <v>49</v>
      </c>
      <c r="B13" s="82">
        <v>60756.45328700336</v>
      </c>
      <c r="C13" s="82"/>
      <c r="D13" s="82">
        <v>65509.29128741358</v>
      </c>
      <c r="E13" s="82"/>
      <c r="F13" s="82">
        <f t="shared" si="0"/>
        <v>4752.838000410222</v>
      </c>
      <c r="G13" s="83">
        <f t="shared" si="1"/>
        <v>0.07822770657725209</v>
      </c>
    </row>
    <row r="14" spans="1:7" ht="14.25">
      <c r="A14" s="81" t="s">
        <v>50</v>
      </c>
      <c r="B14" s="82">
        <v>1166415.009859885</v>
      </c>
      <c r="C14" s="82"/>
      <c r="D14" s="82">
        <v>1218024.9758840578</v>
      </c>
      <c r="E14" s="82"/>
      <c r="F14" s="82">
        <f t="shared" si="0"/>
        <v>51609.966024172725</v>
      </c>
      <c r="G14" s="83">
        <f t="shared" si="1"/>
        <v>0.04424665799728721</v>
      </c>
    </row>
    <row r="15" spans="1:7" ht="14.25">
      <c r="A15" s="81" t="s">
        <v>53</v>
      </c>
      <c r="B15" s="82">
        <v>920886.3500016357</v>
      </c>
      <c r="C15" s="82"/>
      <c r="D15" s="82">
        <v>958179.2004716009</v>
      </c>
      <c r="E15" s="82"/>
      <c r="F15" s="82">
        <f t="shared" si="0"/>
        <v>37292.85046996514</v>
      </c>
      <c r="G15" s="83">
        <f t="shared" si="1"/>
        <v>0.04049669155145898</v>
      </c>
    </row>
    <row r="16" spans="1:7" ht="14.25">
      <c r="A16" s="81" t="s">
        <v>55</v>
      </c>
      <c r="B16" s="82">
        <v>919688.0771771907</v>
      </c>
      <c r="C16" s="82"/>
      <c r="D16" s="82">
        <v>970696.5699540789</v>
      </c>
      <c r="E16" s="82"/>
      <c r="F16" s="82">
        <f t="shared" si="0"/>
        <v>51008.49277688819</v>
      </c>
      <c r="G16" s="83">
        <f t="shared" si="1"/>
        <v>0.055462818364949505</v>
      </c>
    </row>
    <row r="17" spans="1:7" ht="14.25">
      <c r="A17" s="81" t="s">
        <v>56</v>
      </c>
      <c r="B17" s="82">
        <v>2714199.510626611</v>
      </c>
      <c r="C17" s="82"/>
      <c r="D17" s="82">
        <v>2889227.699976275</v>
      </c>
      <c r="E17" s="82"/>
      <c r="F17" s="82">
        <f t="shared" si="0"/>
        <v>175028.18934966438</v>
      </c>
      <c r="G17" s="83">
        <f t="shared" si="1"/>
        <v>0.06448611779067659</v>
      </c>
    </row>
    <row r="18" spans="1:7" ht="14.25">
      <c r="A18" s="81" t="s">
        <v>60</v>
      </c>
      <c r="B18" s="82">
        <v>7066926.258255376</v>
      </c>
      <c r="C18" s="82"/>
      <c r="D18" s="82">
        <v>7473057.538004164</v>
      </c>
      <c r="E18" s="82"/>
      <c r="F18" s="82">
        <f t="shared" si="0"/>
        <v>406131.2797487881</v>
      </c>
      <c r="G18" s="83">
        <f t="shared" si="1"/>
        <v>0.057469296396627526</v>
      </c>
    </row>
    <row r="19" spans="1:7" ht="14.25">
      <c r="A19" s="81" t="s">
        <v>25</v>
      </c>
      <c r="B19" s="82">
        <v>960202.2</v>
      </c>
      <c r="C19" s="82"/>
      <c r="D19" s="82">
        <v>1001818.1026022924</v>
      </c>
      <c r="E19" s="82"/>
      <c r="F19" s="82">
        <f t="shared" si="0"/>
        <v>41615.90260229248</v>
      </c>
      <c r="G19" s="83">
        <f t="shared" si="1"/>
        <v>0.04334076989439566</v>
      </c>
    </row>
    <row r="20" spans="1:7" ht="14.25">
      <c r="A20" s="84"/>
      <c r="B20" s="82"/>
      <c r="C20" s="85"/>
      <c r="D20" s="82"/>
      <c r="E20" s="85"/>
      <c r="F20" s="82"/>
      <c r="G20" s="83"/>
    </row>
    <row r="21" spans="1:7" ht="14.25">
      <c r="A21" s="84"/>
      <c r="B21" s="82"/>
      <c r="C21" s="85"/>
      <c r="D21" s="82"/>
      <c r="E21" s="85"/>
      <c r="F21" s="82"/>
      <c r="G21" s="83"/>
    </row>
    <row r="22" spans="1:7" ht="14.25">
      <c r="A22" s="84"/>
      <c r="B22" s="82"/>
      <c r="C22" s="85"/>
      <c r="D22" s="82"/>
      <c r="E22" s="85"/>
      <c r="F22" s="82"/>
      <c r="G22" s="83"/>
    </row>
    <row r="23" spans="1:7" ht="14.25">
      <c r="A23" s="84"/>
      <c r="B23" s="82"/>
      <c r="C23" s="86"/>
      <c r="D23" s="82"/>
      <c r="E23" s="85"/>
      <c r="F23" s="82"/>
      <c r="G23" s="83"/>
    </row>
    <row r="24" spans="1:7" ht="14.25">
      <c r="A24" s="84"/>
      <c r="B24" s="87"/>
      <c r="C24" s="86"/>
      <c r="D24" s="87"/>
      <c r="E24" s="86"/>
      <c r="F24" s="87"/>
      <c r="G24" s="88"/>
    </row>
    <row r="25" spans="1:7" ht="14.25">
      <c r="A25" s="81"/>
      <c r="B25" s="82"/>
      <c r="C25" s="89"/>
      <c r="D25" s="82"/>
      <c r="E25" s="89"/>
      <c r="F25" s="82"/>
      <c r="G25" s="83"/>
    </row>
    <row r="26" spans="1:7" ht="14.25">
      <c r="A26" s="81"/>
      <c r="B26" s="82">
        <f>SUM(B12:B24)</f>
        <v>38825846.471874</v>
      </c>
      <c r="C26" s="89"/>
      <c r="D26" s="82">
        <f>SUM(D12:D24)</f>
        <v>40797742.471874006</v>
      </c>
      <c r="E26" s="89"/>
      <c r="F26" s="82">
        <f>SUM(F12:F24)</f>
        <v>1971896.0000000005</v>
      </c>
      <c r="G26" s="83">
        <f>F26/B26</f>
        <v>0.05078822947050157</v>
      </c>
    </row>
    <row r="29" ht="12.75">
      <c r="B29" s="90"/>
    </row>
    <row r="31" ht="12.75">
      <c r="B31" s="91"/>
    </row>
    <row r="33" ht="12.75">
      <c r="B33" s="90"/>
    </row>
    <row r="34" ht="12.75">
      <c r="B34" s="58"/>
    </row>
    <row r="36" ht="12.75">
      <c r="B36" s="91"/>
    </row>
  </sheetData>
  <mergeCells count="3">
    <mergeCell ref="A5:G5"/>
    <mergeCell ref="A6:G6"/>
    <mergeCell ref="A7:G7"/>
  </mergeCells>
  <printOptions horizontalCentered="1"/>
  <pageMargins left="0.79" right="0.22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6"/>
  <sheetViews>
    <sheetView view="pageBreakPreview" zoomScale="60" workbookViewId="0" topLeftCell="A1">
      <selection activeCell="P20" sqref="P20"/>
    </sheetView>
  </sheetViews>
  <sheetFormatPr defaultColWidth="9.140625" defaultRowHeight="12.75"/>
  <cols>
    <col min="1" max="1" width="24.7109375" style="0" bestFit="1" customWidth="1"/>
    <col min="2" max="2" width="13.8515625" style="0" bestFit="1" customWidth="1"/>
    <col min="3" max="3" width="11.57421875" style="0" bestFit="1" customWidth="1"/>
    <col min="4" max="4" width="15.140625" style="0" bestFit="1" customWidth="1"/>
    <col min="5" max="5" width="3.28125" style="0" customWidth="1"/>
    <col min="6" max="6" width="13.8515625" style="0" bestFit="1" customWidth="1"/>
    <col min="7" max="7" width="11.28125" style="0" bestFit="1" customWidth="1"/>
    <col min="8" max="8" width="15.140625" style="0" bestFit="1" customWidth="1"/>
    <col min="9" max="9" width="2.8515625" style="0" customWidth="1"/>
    <col min="10" max="10" width="11.8515625" style="0" bestFit="1" customWidth="1"/>
    <col min="11" max="11" width="11.57421875" style="0" bestFit="1" customWidth="1"/>
    <col min="12" max="12" width="10.421875" style="0" bestFit="1" customWidth="1"/>
    <col min="13" max="13" width="14.7109375" style="0" bestFit="1" customWidth="1"/>
    <col min="14" max="14" width="15.57421875" style="0" bestFit="1" customWidth="1"/>
    <col min="15" max="15" width="8.140625" style="0" bestFit="1" customWidth="1"/>
    <col min="16" max="16384" width="8.7109375" style="0" customWidth="1"/>
  </cols>
  <sheetData>
    <row r="1" ht="12.75">
      <c r="N1" t="s">
        <v>69</v>
      </c>
    </row>
    <row r="2" ht="12.75">
      <c r="N2" t="s">
        <v>70</v>
      </c>
    </row>
    <row r="3" spans="1:14" ht="14.25">
      <c r="A3" s="35"/>
      <c r="B3" s="35"/>
      <c r="C3" s="35"/>
      <c r="D3" s="35"/>
      <c r="E3" s="36"/>
      <c r="F3" s="36"/>
      <c r="G3" s="36"/>
      <c r="H3" s="36"/>
      <c r="I3" s="36"/>
      <c r="J3" s="36"/>
      <c r="K3" s="36"/>
      <c r="N3" t="s">
        <v>73</v>
      </c>
    </row>
    <row r="4" spans="1:11" ht="15">
      <c r="A4" s="92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4.25">
      <c r="A5" s="93" t="s">
        <v>18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4.25">
      <c r="A6" s="93" t="s">
        <v>16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4" ht="14.25">
      <c r="A7" s="1"/>
      <c r="B7" s="1"/>
      <c r="C7" s="1"/>
      <c r="D7" s="1"/>
      <c r="M7" t="s">
        <v>32</v>
      </c>
      <c r="N7">
        <v>1</v>
      </c>
    </row>
    <row r="8" spans="1:14" ht="14.25">
      <c r="A8" s="93" t="s">
        <v>23</v>
      </c>
      <c r="B8" s="93"/>
      <c r="C8" s="93"/>
      <c r="D8" s="93"/>
      <c r="E8" s="93"/>
      <c r="F8" s="93"/>
      <c r="G8" s="93"/>
      <c r="H8" s="93"/>
      <c r="I8" s="93"/>
      <c r="J8" s="93"/>
      <c r="K8" s="93"/>
      <c r="M8" t="s">
        <v>33</v>
      </c>
      <c r="N8">
        <v>1</v>
      </c>
    </row>
    <row r="9" spans="1:11" ht="14.25">
      <c r="A9" s="93" t="s">
        <v>28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4.25">
      <c r="A10" s="93" t="s">
        <v>48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5" ht="14.25">
      <c r="A11" s="1"/>
      <c r="B11" s="1"/>
      <c r="C11" s="1"/>
      <c r="D11" s="1"/>
      <c r="M11" t="s">
        <v>43</v>
      </c>
      <c r="N11" t="s">
        <v>43</v>
      </c>
      <c r="O11" t="s">
        <v>43</v>
      </c>
    </row>
    <row r="12" spans="2:15" ht="14.25">
      <c r="B12" s="94" t="s">
        <v>0</v>
      </c>
      <c r="C12" s="95"/>
      <c r="D12" s="96"/>
      <c r="F12" s="94" t="s">
        <v>1</v>
      </c>
      <c r="G12" s="95"/>
      <c r="H12" s="96"/>
      <c r="J12" s="17" t="s">
        <v>2</v>
      </c>
      <c r="K12" s="18" t="s">
        <v>3</v>
      </c>
      <c r="M12" t="s">
        <v>40</v>
      </c>
      <c r="N12" t="s">
        <v>41</v>
      </c>
      <c r="O12" t="s">
        <v>42</v>
      </c>
    </row>
    <row r="13" spans="1:8" ht="14.25">
      <c r="A13" s="2"/>
      <c r="B13" s="19"/>
      <c r="C13" s="20"/>
      <c r="D13" s="21"/>
      <c r="F13" s="19"/>
      <c r="G13" s="20"/>
      <c r="H13" s="21"/>
    </row>
    <row r="14" spans="1:8" ht="14.25">
      <c r="A14" s="2"/>
      <c r="B14" s="6" t="s">
        <v>4</v>
      </c>
      <c r="C14" s="7" t="s">
        <v>5</v>
      </c>
      <c r="D14" s="7" t="s">
        <v>6</v>
      </c>
      <c r="F14" s="6" t="s">
        <v>4</v>
      </c>
      <c r="G14" s="7"/>
      <c r="H14" s="7" t="s">
        <v>6</v>
      </c>
    </row>
    <row r="15" spans="1:8" ht="14.25">
      <c r="A15" s="8"/>
      <c r="B15" s="9" t="s">
        <v>7</v>
      </c>
      <c r="C15" s="10" t="s">
        <v>8</v>
      </c>
      <c r="D15" s="7" t="s">
        <v>9</v>
      </c>
      <c r="F15" s="9" t="s">
        <v>7</v>
      </c>
      <c r="G15" s="10" t="s">
        <v>8</v>
      </c>
      <c r="H15" s="7" t="s">
        <v>9</v>
      </c>
    </row>
    <row r="17" spans="1:8" ht="14.25">
      <c r="A17" s="2"/>
      <c r="B17" s="11"/>
      <c r="C17" s="2"/>
      <c r="D17" s="12"/>
      <c r="F17" s="11"/>
      <c r="G17" s="2"/>
      <c r="H17" s="2"/>
    </row>
    <row r="18" spans="1:15" ht="14.25">
      <c r="A18" s="2" t="s">
        <v>17</v>
      </c>
      <c r="B18" s="60">
        <v>261679</v>
      </c>
      <c r="C18" s="61">
        <v>5</v>
      </c>
      <c r="D18" s="13">
        <f>B18*C18</f>
        <v>1308395</v>
      </c>
      <c r="F18" s="11">
        <f>B18</f>
        <v>261679</v>
      </c>
      <c r="G18" s="12">
        <f>C18</f>
        <v>5</v>
      </c>
      <c r="H18" s="13">
        <f>G18*F18</f>
        <v>1308395</v>
      </c>
      <c r="J18" s="26">
        <f>+H18-D18</f>
        <v>0</v>
      </c>
      <c r="K18" s="27">
        <f aca="true" t="shared" si="0" ref="K18:K25">J18/D18</f>
        <v>0</v>
      </c>
      <c r="O18" s="26">
        <f>+J18</f>
        <v>0</v>
      </c>
    </row>
    <row r="19" spans="1:11" ht="14.25">
      <c r="A19" s="2"/>
      <c r="B19" s="11"/>
      <c r="C19" s="12"/>
      <c r="D19" s="12"/>
      <c r="F19" s="11"/>
      <c r="G19" s="12"/>
      <c r="H19" s="2"/>
      <c r="J19" s="26">
        <f aca="true" t="shared" si="1" ref="J19:J25">+H19-D19</f>
        <v>0</v>
      </c>
      <c r="K19" s="27" t="e">
        <f t="shared" si="0"/>
        <v>#DIV/0!</v>
      </c>
    </row>
    <row r="20" spans="1:14" ht="14.25">
      <c r="A20" s="2" t="s">
        <v>10</v>
      </c>
      <c r="B20" s="62">
        <v>302483213</v>
      </c>
      <c r="C20" s="63">
        <v>0.06447</v>
      </c>
      <c r="D20" s="38">
        <f>B20*C20</f>
        <v>19501092.74211</v>
      </c>
      <c r="F20" s="11">
        <f>B20</f>
        <v>302483213</v>
      </c>
      <c r="G20" s="23">
        <f>+C20+M$246</f>
        <v>0.06845189528960015</v>
      </c>
      <c r="H20" s="38">
        <f>F20*G20</f>
        <v>20705549.22313782</v>
      </c>
      <c r="J20" s="26">
        <f t="shared" si="1"/>
        <v>1204456.4810278192</v>
      </c>
      <c r="K20" s="27">
        <f t="shared" si="0"/>
        <v>0.06176353791841401</v>
      </c>
      <c r="N20" s="26">
        <f>+J20</f>
        <v>1204456.4810278192</v>
      </c>
    </row>
    <row r="21" spans="1:11" ht="14.25">
      <c r="A21" s="2"/>
      <c r="B21" s="11"/>
      <c r="C21" s="14"/>
      <c r="D21" s="11"/>
      <c r="F21" s="11"/>
      <c r="G21" s="14"/>
      <c r="H21" s="11"/>
      <c r="J21" s="26">
        <f t="shared" si="1"/>
        <v>0</v>
      </c>
      <c r="K21" s="27" t="e">
        <f t="shared" si="0"/>
        <v>#DIV/0!</v>
      </c>
    </row>
    <row r="22" spans="1:11" ht="14.25">
      <c r="A22" s="2" t="s">
        <v>11</v>
      </c>
      <c r="B22" s="11"/>
      <c r="C22" s="2"/>
      <c r="D22" s="24">
        <f>SUM(D18:D20)</f>
        <v>20809487.74211</v>
      </c>
      <c r="F22" s="11"/>
      <c r="G22" s="2"/>
      <c r="H22" s="25">
        <f>SUM(H18:H21)</f>
        <v>22013944.22313782</v>
      </c>
      <c r="J22" s="26">
        <f t="shared" si="1"/>
        <v>1204456.4810278192</v>
      </c>
      <c r="K22" s="27">
        <f t="shared" si="0"/>
        <v>0.057880160047884585</v>
      </c>
    </row>
    <row r="23" spans="1:11" ht="14.25">
      <c r="A23" s="2"/>
      <c r="B23" s="11"/>
      <c r="C23" s="14"/>
      <c r="D23" s="2"/>
      <c r="F23" s="11"/>
      <c r="G23" s="14"/>
      <c r="H23" s="2"/>
      <c r="J23" s="26">
        <f t="shared" si="1"/>
        <v>0</v>
      </c>
      <c r="K23" s="27" t="e">
        <f t="shared" si="0"/>
        <v>#DIV/0!</v>
      </c>
    </row>
    <row r="24" spans="1:11" ht="14.25">
      <c r="A24" s="2" t="s">
        <v>12</v>
      </c>
      <c r="B24" s="11"/>
      <c r="C24" s="14"/>
      <c r="D24" s="40">
        <v>2496507.65</v>
      </c>
      <c r="F24" s="11"/>
      <c r="G24" s="14"/>
      <c r="H24" s="11">
        <f>D24</f>
        <v>2496507.65</v>
      </c>
      <c r="J24" s="26">
        <f t="shared" si="1"/>
        <v>0</v>
      </c>
      <c r="K24" s="27">
        <f t="shared" si="0"/>
        <v>0</v>
      </c>
    </row>
    <row r="25" spans="1:11" ht="14.25">
      <c r="A25" s="2" t="s">
        <v>13</v>
      </c>
      <c r="B25" s="11"/>
      <c r="C25" s="14"/>
      <c r="D25" s="41">
        <v>1710777.2205562976</v>
      </c>
      <c r="F25" s="11"/>
      <c r="G25" s="14"/>
      <c r="H25" s="15">
        <f>D25</f>
        <v>1710777.2205562976</v>
      </c>
      <c r="J25" s="26">
        <f t="shared" si="1"/>
        <v>0</v>
      </c>
      <c r="K25" s="27">
        <f t="shared" si="0"/>
        <v>0</v>
      </c>
    </row>
    <row r="26" spans="1:8" ht="14.25">
      <c r="A26" s="2"/>
      <c r="B26" s="11"/>
      <c r="C26" s="2"/>
      <c r="D26" s="2"/>
      <c r="F26" s="11"/>
      <c r="G26" s="2"/>
      <c r="H26" s="2"/>
    </row>
    <row r="27" spans="1:11" ht="15" thickBot="1">
      <c r="A27" s="2" t="s">
        <v>14</v>
      </c>
      <c r="B27" s="11"/>
      <c r="C27" s="2"/>
      <c r="D27" s="16">
        <f>SUM(D22:D25)</f>
        <v>25016772.612666294</v>
      </c>
      <c r="F27" s="11"/>
      <c r="G27" s="2"/>
      <c r="H27" s="16">
        <f>SUM(H22:H25)</f>
        <v>26221229.093694113</v>
      </c>
      <c r="J27" s="26">
        <f>H27-D27</f>
        <v>1204456.4810278192</v>
      </c>
      <c r="K27" s="27">
        <f>J27/D27</f>
        <v>0.04814595790097993</v>
      </c>
    </row>
    <row r="28" spans="1:4" ht="15" thickTop="1">
      <c r="A28" s="2"/>
      <c r="B28" s="2"/>
      <c r="C28" s="2"/>
      <c r="D28" s="2"/>
    </row>
    <row r="29" spans="1:11" ht="14.25">
      <c r="A29" s="2" t="s">
        <v>15</v>
      </c>
      <c r="D29" s="28">
        <f>D27/B18</f>
        <v>95.60099439644104</v>
      </c>
      <c r="H29" s="28">
        <f>H27/F18</f>
        <v>100.20379584794391</v>
      </c>
      <c r="J29" s="28">
        <f>H29-D29</f>
        <v>4.60280145150287</v>
      </c>
      <c r="K29" s="27">
        <f>J29/D29</f>
        <v>0.04814595790097995</v>
      </c>
    </row>
    <row r="30" spans="1:11" ht="14.25">
      <c r="A30" s="2"/>
      <c r="D30" s="28"/>
      <c r="H30" s="28"/>
      <c r="J30" s="28"/>
      <c r="K30" s="27"/>
    </row>
    <row r="31" spans="1:11" ht="15">
      <c r="A31" s="92" t="str">
        <f>A4</f>
        <v>Cumberland Valley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4.25">
      <c r="A32" s="93" t="s">
        <v>18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ht="14.25">
      <c r="A33" s="93" t="s">
        <v>16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1:4" ht="14.25">
      <c r="A34" s="1"/>
      <c r="B34" s="1"/>
      <c r="C34" s="1"/>
      <c r="D34" s="1"/>
    </row>
    <row r="35" spans="1:11" ht="14.25">
      <c r="A35" s="93" t="s">
        <v>29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1:11" ht="14.2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14.25">
      <c r="A37" s="93" t="s">
        <v>49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spans="1:4" ht="14.25">
      <c r="A38" s="1"/>
      <c r="B38" s="1"/>
      <c r="C38" s="1"/>
      <c r="D38" s="1"/>
    </row>
    <row r="39" spans="2:11" ht="14.25">
      <c r="B39" s="94" t="s">
        <v>0</v>
      </c>
      <c r="C39" s="95"/>
      <c r="D39" s="96"/>
      <c r="F39" s="94" t="s">
        <v>1</v>
      </c>
      <c r="G39" s="95"/>
      <c r="H39" s="96"/>
      <c r="J39" s="17" t="s">
        <v>2</v>
      </c>
      <c r="K39" s="18" t="s">
        <v>3</v>
      </c>
    </row>
    <row r="40" spans="1:8" ht="14.25">
      <c r="A40" s="2"/>
      <c r="B40" s="19"/>
      <c r="C40" s="20"/>
      <c r="D40" s="21"/>
      <c r="F40" s="19"/>
      <c r="G40" s="20"/>
      <c r="H40" s="21"/>
    </row>
    <row r="41" spans="1:8" ht="14.25">
      <c r="A41" s="2"/>
      <c r="B41" s="6" t="s">
        <v>4</v>
      </c>
      <c r="C41" s="7" t="s">
        <v>5</v>
      </c>
      <c r="D41" s="7" t="s">
        <v>6</v>
      </c>
      <c r="F41" s="6" t="s">
        <v>4</v>
      </c>
      <c r="G41" s="7"/>
      <c r="H41" s="7" t="s">
        <v>6</v>
      </c>
    </row>
    <row r="42" spans="1:8" ht="14.25">
      <c r="A42" s="8"/>
      <c r="B42" s="9" t="s">
        <v>7</v>
      </c>
      <c r="C42" s="10" t="s">
        <v>8</v>
      </c>
      <c r="D42" s="7" t="s">
        <v>9</v>
      </c>
      <c r="F42" s="9" t="s">
        <v>7</v>
      </c>
      <c r="G42" s="10" t="s">
        <v>8</v>
      </c>
      <c r="H42" s="7" t="s">
        <v>9</v>
      </c>
    </row>
    <row r="44" spans="1:8" ht="14.25">
      <c r="A44" s="2"/>
      <c r="B44" s="11"/>
      <c r="C44" s="2"/>
      <c r="D44" s="12"/>
      <c r="F44" s="11"/>
      <c r="G44" s="2"/>
      <c r="H44" s="2"/>
    </row>
    <row r="45" spans="1:15" ht="14.25">
      <c r="A45" s="2" t="s">
        <v>17</v>
      </c>
      <c r="B45" s="60">
        <v>1102</v>
      </c>
      <c r="C45" s="61">
        <v>0</v>
      </c>
      <c r="D45" s="13">
        <f>B45*C45</f>
        <v>0</v>
      </c>
      <c r="F45" s="11">
        <f>B45</f>
        <v>1102</v>
      </c>
      <c r="G45" s="12">
        <f>C45</f>
        <v>0</v>
      </c>
      <c r="H45" s="13">
        <f>G45*F45</f>
        <v>0</v>
      </c>
      <c r="J45" s="26">
        <f>+H45-D45</f>
        <v>0</v>
      </c>
      <c r="K45" s="27" t="e">
        <f aca="true" t="shared" si="2" ref="K45:K52">J45/D45</f>
        <v>#DIV/0!</v>
      </c>
      <c r="O45" s="26">
        <f>+J45</f>
        <v>0</v>
      </c>
    </row>
    <row r="46" spans="1:11" ht="15">
      <c r="A46" s="29"/>
      <c r="B46" s="11"/>
      <c r="C46" s="12"/>
      <c r="D46" s="12"/>
      <c r="F46" s="11"/>
      <c r="G46" s="12"/>
      <c r="H46" s="2"/>
      <c r="J46" s="26">
        <f aca="true" t="shared" si="3" ref="J46:J52">+H46-D46</f>
        <v>0</v>
      </c>
      <c r="K46" s="27" t="e">
        <f t="shared" si="2"/>
        <v>#DIV/0!</v>
      </c>
    </row>
    <row r="47" spans="1:14" ht="14.25">
      <c r="A47" s="2" t="s">
        <v>10</v>
      </c>
      <c r="B47" s="62">
        <v>1193612</v>
      </c>
      <c r="C47" s="63">
        <v>0.03868</v>
      </c>
      <c r="D47" s="38">
        <f>C47*B47</f>
        <v>46168.91216</v>
      </c>
      <c r="F47" s="11">
        <f>B47</f>
        <v>1193612</v>
      </c>
      <c r="G47" s="23">
        <f>+C47+M$246</f>
        <v>0.042661895289600155</v>
      </c>
      <c r="H47" s="22">
        <f>G47*F47</f>
        <v>50921.75016041022</v>
      </c>
      <c r="J47" s="26">
        <f t="shared" si="3"/>
        <v>4752.838000410222</v>
      </c>
      <c r="K47" s="27">
        <f t="shared" si="2"/>
        <v>0.10294455247156557</v>
      </c>
      <c r="N47" s="26">
        <f>+J47</f>
        <v>4752.838000410222</v>
      </c>
    </row>
    <row r="48" spans="1:11" ht="14.25">
      <c r="A48" s="2"/>
      <c r="B48" s="11"/>
      <c r="C48" s="14"/>
      <c r="D48" s="11"/>
      <c r="F48" s="11"/>
      <c r="G48" s="14"/>
      <c r="H48" s="11"/>
      <c r="J48" s="26">
        <f t="shared" si="3"/>
        <v>0</v>
      </c>
      <c r="K48" s="27" t="e">
        <f t="shared" si="2"/>
        <v>#DIV/0!</v>
      </c>
    </row>
    <row r="49" spans="1:11" ht="14.25">
      <c r="A49" s="2" t="s">
        <v>11</v>
      </c>
      <c r="B49" s="11"/>
      <c r="C49" s="2"/>
      <c r="D49" s="24">
        <f>SUM(D45:D47)</f>
        <v>46168.91216</v>
      </c>
      <c r="F49" s="11"/>
      <c r="G49" s="2"/>
      <c r="H49" s="25">
        <f>H45+H47</f>
        <v>50921.75016041022</v>
      </c>
      <c r="J49" s="26">
        <f t="shared" si="3"/>
        <v>4752.838000410222</v>
      </c>
      <c r="K49" s="27">
        <f t="shared" si="2"/>
        <v>0.10294455247156557</v>
      </c>
    </row>
    <row r="50" spans="1:11" ht="14.25">
      <c r="A50" s="2"/>
      <c r="B50" s="11"/>
      <c r="C50" s="14"/>
      <c r="D50" s="2"/>
      <c r="F50" s="11"/>
      <c r="G50" s="14"/>
      <c r="H50" s="2"/>
      <c r="J50" s="26">
        <f t="shared" si="3"/>
        <v>0</v>
      </c>
      <c r="K50" s="27" t="e">
        <f t="shared" si="2"/>
        <v>#DIV/0!</v>
      </c>
    </row>
    <row r="51" spans="1:11" ht="14.25">
      <c r="A51" s="2" t="s">
        <v>12</v>
      </c>
      <c r="B51" s="11"/>
      <c r="C51" s="14"/>
      <c r="D51" s="11">
        <v>10791.93</v>
      </c>
      <c r="F51" s="11"/>
      <c r="G51" s="14"/>
      <c r="H51" s="11">
        <f>D51</f>
        <v>10791.93</v>
      </c>
      <c r="J51" s="26">
        <f t="shared" si="3"/>
        <v>0</v>
      </c>
      <c r="K51" s="27">
        <f t="shared" si="2"/>
        <v>0</v>
      </c>
    </row>
    <row r="52" spans="1:11" ht="14.25">
      <c r="A52" s="2" t="s">
        <v>13</v>
      </c>
      <c r="B52" s="11"/>
      <c r="C52" s="14"/>
      <c r="D52" s="41">
        <v>3795.611127003356</v>
      </c>
      <c r="F52" s="11"/>
      <c r="G52" s="14"/>
      <c r="H52" s="15">
        <f>D52</f>
        <v>3795.611127003356</v>
      </c>
      <c r="J52" s="26">
        <f t="shared" si="3"/>
        <v>0</v>
      </c>
      <c r="K52" s="27">
        <f t="shared" si="2"/>
        <v>0</v>
      </c>
    </row>
    <row r="53" spans="1:8" ht="14.25">
      <c r="A53" s="2"/>
      <c r="B53" s="11"/>
      <c r="C53" s="2"/>
      <c r="D53" s="2"/>
      <c r="F53" s="11"/>
      <c r="G53" s="2"/>
      <c r="H53" s="2"/>
    </row>
    <row r="54" spans="1:11" ht="15" thickBot="1">
      <c r="A54" s="2" t="s">
        <v>14</v>
      </c>
      <c r="B54" s="11"/>
      <c r="C54" s="2"/>
      <c r="D54" s="16">
        <f>SUM(D49:D52)</f>
        <v>60756.45328700336</v>
      </c>
      <c r="F54" s="11"/>
      <c r="G54" s="2"/>
      <c r="H54" s="16">
        <f>SUM(H49:H52)</f>
        <v>65509.29128741358</v>
      </c>
      <c r="J54" s="26">
        <f>H54-D54</f>
        <v>4752.838000410222</v>
      </c>
      <c r="K54" s="27">
        <f>J54/D54</f>
        <v>0.07822770657725209</v>
      </c>
    </row>
    <row r="55" spans="1:4" ht="15" thickTop="1">
      <c r="A55" s="2"/>
      <c r="B55" s="2"/>
      <c r="C55" s="2"/>
      <c r="D55" s="2"/>
    </row>
    <row r="56" spans="1:11" ht="14.25">
      <c r="A56" s="2" t="s">
        <v>15</v>
      </c>
      <c r="D56" s="28">
        <f>D54/B45</f>
        <v>55.132897719603775</v>
      </c>
      <c r="H56" s="28">
        <f>H54/F45</f>
        <v>59.44581786516659</v>
      </c>
      <c r="J56" s="28">
        <f>H56-D56</f>
        <v>4.3129201455628134</v>
      </c>
      <c r="K56" s="27">
        <f>J56/D56</f>
        <v>0.07822770657725206</v>
      </c>
    </row>
    <row r="57" spans="1:11" ht="14.25">
      <c r="A57" s="2"/>
      <c r="D57" s="28"/>
      <c r="H57" s="28"/>
      <c r="J57" s="28"/>
      <c r="K57" s="27"/>
    </row>
    <row r="58" spans="1:11" ht="15">
      <c r="A58" s="92" t="str">
        <f>A4</f>
        <v>Cumberland Valley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ht="14.25">
      <c r="A59" s="93" t="s">
        <v>18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14.25">
      <c r="A60" s="93" t="str">
        <f>A6</f>
        <v>for the 12 months ended September 30, 2006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4" ht="14.25">
      <c r="A61" s="1"/>
      <c r="B61" s="1"/>
      <c r="C61" s="1"/>
      <c r="D61" s="1"/>
    </row>
    <row r="62" spans="1:11" ht="14.25">
      <c r="A62" s="93" t="s">
        <v>30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ht="14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ht="14.25">
      <c r="A64" s="93" t="s">
        <v>50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</row>
    <row r="65" spans="1:4" ht="14.25">
      <c r="A65" s="1"/>
      <c r="B65" s="1"/>
      <c r="C65" s="1"/>
      <c r="D65" s="1"/>
    </row>
    <row r="66" spans="2:11" ht="14.25">
      <c r="B66" s="94" t="s">
        <v>0</v>
      </c>
      <c r="C66" s="95"/>
      <c r="D66" s="96"/>
      <c r="F66" s="94" t="s">
        <v>1</v>
      </c>
      <c r="G66" s="95"/>
      <c r="H66" s="96"/>
      <c r="J66" s="17" t="s">
        <v>2</v>
      </c>
      <c r="K66" s="18" t="s">
        <v>3</v>
      </c>
    </row>
    <row r="67" spans="1:8" ht="14.25">
      <c r="A67" s="2"/>
      <c r="B67" s="3"/>
      <c r="C67" s="4"/>
      <c r="D67" s="5"/>
      <c r="F67" s="3"/>
      <c r="G67" s="4"/>
      <c r="H67" s="5"/>
    </row>
    <row r="68" spans="1:8" ht="14.25">
      <c r="A68" s="2"/>
      <c r="B68" s="6" t="s">
        <v>4</v>
      </c>
      <c r="C68" s="7" t="s">
        <v>5</v>
      </c>
      <c r="D68" s="7" t="s">
        <v>6</v>
      </c>
      <c r="F68" s="6" t="s">
        <v>4</v>
      </c>
      <c r="G68" s="7"/>
      <c r="H68" s="7" t="s">
        <v>6</v>
      </c>
    </row>
    <row r="69" spans="1:8" ht="14.25">
      <c r="A69" s="8"/>
      <c r="B69" s="9" t="s">
        <v>7</v>
      </c>
      <c r="C69" s="10" t="s">
        <v>8</v>
      </c>
      <c r="D69" s="7" t="s">
        <v>9</v>
      </c>
      <c r="F69" s="9" t="s">
        <v>7</v>
      </c>
      <c r="G69" s="10" t="s">
        <v>8</v>
      </c>
      <c r="H69" s="7" t="s">
        <v>9</v>
      </c>
    </row>
    <row r="71" spans="1:8" ht="14.25">
      <c r="A71" s="2"/>
      <c r="B71" s="11"/>
      <c r="C71" s="2"/>
      <c r="D71" s="2"/>
      <c r="F71" s="11"/>
      <c r="G71" s="2"/>
      <c r="H71" s="2"/>
    </row>
    <row r="72" spans="1:15" ht="14.25">
      <c r="A72" s="2" t="s">
        <v>17</v>
      </c>
      <c r="B72" s="60">
        <v>14343</v>
      </c>
      <c r="C72" s="61">
        <v>5</v>
      </c>
      <c r="D72" s="51">
        <f>C72*B72</f>
        <v>71715</v>
      </c>
      <c r="F72" s="11">
        <f>B72</f>
        <v>14343</v>
      </c>
      <c r="G72" s="12">
        <f>ROUND(C72*N$8,2)</f>
        <v>5</v>
      </c>
      <c r="H72" s="51">
        <f>G72*F72</f>
        <v>71715</v>
      </c>
      <c r="J72" s="26">
        <f>+H72-D72</f>
        <v>0</v>
      </c>
      <c r="K72" s="27">
        <f aca="true" t="shared" si="4" ref="K72:K78">J72/D72</f>
        <v>0</v>
      </c>
      <c r="O72" s="26">
        <f>+J72</f>
        <v>0</v>
      </c>
    </row>
    <row r="73" spans="1:11" ht="14.25">
      <c r="A73" s="2"/>
      <c r="B73" s="11"/>
      <c r="C73" s="12"/>
      <c r="D73" s="39"/>
      <c r="F73" s="11"/>
      <c r="G73" s="12"/>
      <c r="H73" s="39"/>
      <c r="J73" s="26">
        <f aca="true" t="shared" si="5" ref="J73:J78">+H73-D73</f>
        <v>0</v>
      </c>
      <c r="K73" s="27" t="e">
        <f t="shared" si="4"/>
        <v>#DIV/0!</v>
      </c>
    </row>
    <row r="74" spans="1:13" ht="14.25">
      <c r="A74" s="2" t="s">
        <v>19</v>
      </c>
      <c r="B74" s="64">
        <v>0</v>
      </c>
      <c r="C74" s="65">
        <v>3.68</v>
      </c>
      <c r="D74" s="51">
        <f>C74*B74</f>
        <v>0</v>
      </c>
      <c r="F74" s="11">
        <f>B74</f>
        <v>0</v>
      </c>
      <c r="G74" s="34">
        <f>ROUND(+C74*N$7,2)</f>
        <v>3.68</v>
      </c>
      <c r="H74" s="39">
        <f>F74*G74</f>
        <v>0</v>
      </c>
      <c r="J74" s="26">
        <f t="shared" si="5"/>
        <v>0</v>
      </c>
      <c r="K74" s="27" t="e">
        <f t="shared" si="4"/>
        <v>#DIV/0!</v>
      </c>
      <c r="M74" s="26">
        <f>+J74</f>
        <v>0</v>
      </c>
    </row>
    <row r="75" spans="1:11" ht="14.25">
      <c r="A75" s="2"/>
      <c r="B75" s="11"/>
      <c r="C75" s="12"/>
      <c r="D75" s="39"/>
      <c r="F75" s="11"/>
      <c r="G75" s="12"/>
      <c r="H75" s="39"/>
      <c r="J75" s="26">
        <f t="shared" si="5"/>
        <v>0</v>
      </c>
      <c r="K75" s="27" t="e">
        <f t="shared" si="4"/>
        <v>#DIV/0!</v>
      </c>
    </row>
    <row r="76" spans="1:11" ht="14.25">
      <c r="A76" s="2" t="s">
        <v>10</v>
      </c>
      <c r="B76" s="11"/>
      <c r="C76" s="46"/>
      <c r="D76" s="39"/>
      <c r="F76" s="11"/>
      <c r="G76" s="46"/>
      <c r="H76" s="39"/>
      <c r="J76" s="26">
        <f t="shared" si="5"/>
        <v>0</v>
      </c>
      <c r="K76" s="27" t="e">
        <f t="shared" si="4"/>
        <v>#DIV/0!</v>
      </c>
    </row>
    <row r="77" spans="1:14" ht="14.25">
      <c r="A77" s="2" t="s">
        <v>51</v>
      </c>
      <c r="B77" s="62">
        <v>6661730</v>
      </c>
      <c r="C77" s="66">
        <v>0.0728</v>
      </c>
      <c r="D77" s="39">
        <f>C77*B77</f>
        <v>484973.944</v>
      </c>
      <c r="F77" s="11">
        <f>B77</f>
        <v>6661730</v>
      </c>
      <c r="G77" s="23">
        <f>+C77+M$246</f>
        <v>0.07678189528960015</v>
      </c>
      <c r="H77" s="39">
        <f>G77*F77</f>
        <v>511500.255307588</v>
      </c>
      <c r="J77" s="26">
        <f t="shared" si="5"/>
        <v>26526.31130758801</v>
      </c>
      <c r="K77" s="27">
        <f t="shared" si="4"/>
        <v>0.05469636386813393</v>
      </c>
      <c r="N77" s="26">
        <f>+J77</f>
        <v>26526.31130758801</v>
      </c>
    </row>
    <row r="78" spans="1:14" ht="14.25">
      <c r="A78" s="2" t="s">
        <v>52</v>
      </c>
      <c r="B78" s="62">
        <v>6299426</v>
      </c>
      <c r="C78" s="67">
        <v>0.06723</v>
      </c>
      <c r="D78" s="39">
        <f>C78*B78</f>
        <v>423510.40998</v>
      </c>
      <c r="F78" s="11">
        <f>B78</f>
        <v>6299426</v>
      </c>
      <c r="G78" s="23">
        <f>+C78+M$246</f>
        <v>0.07121189528960015</v>
      </c>
      <c r="H78" s="39">
        <f>G78*F78</f>
        <v>448594.0646965847</v>
      </c>
      <c r="J78" s="26">
        <f t="shared" si="5"/>
        <v>25083.654716584715</v>
      </c>
      <c r="K78" s="27">
        <f t="shared" si="4"/>
        <v>0.05922795313996951</v>
      </c>
      <c r="N78" s="26">
        <f>+J78</f>
        <v>25083.654716584715</v>
      </c>
    </row>
    <row r="79" spans="1:14" ht="14.25">
      <c r="A79" s="2"/>
      <c r="B79" s="11"/>
      <c r="C79" s="46"/>
      <c r="D79" s="39"/>
      <c r="F79" s="11"/>
      <c r="G79" s="23"/>
      <c r="H79" s="39"/>
      <c r="J79" s="26"/>
      <c r="K79" s="27"/>
      <c r="N79" s="26"/>
    </row>
    <row r="80" spans="1:8" ht="14.25">
      <c r="A80" s="2"/>
      <c r="B80" s="11"/>
      <c r="C80" s="46"/>
      <c r="D80" s="39"/>
      <c r="F80" s="11"/>
      <c r="G80" s="46"/>
      <c r="H80" s="39"/>
    </row>
    <row r="81" spans="1:8" ht="14.25">
      <c r="A81" s="2"/>
      <c r="B81" s="11"/>
      <c r="C81" s="2"/>
      <c r="D81" s="48"/>
      <c r="F81" s="11"/>
      <c r="G81" s="2"/>
      <c r="H81" s="48"/>
    </row>
    <row r="82" spans="4:8" ht="12.75">
      <c r="D82" s="47"/>
      <c r="H82" s="47"/>
    </row>
    <row r="83" spans="1:11" ht="14.25">
      <c r="A83" s="2" t="s">
        <v>11</v>
      </c>
      <c r="B83" s="11"/>
      <c r="C83" s="2"/>
      <c r="D83" s="39">
        <f>SUM(D71:D81)</f>
        <v>980199.35398</v>
      </c>
      <c r="F83" s="11"/>
      <c r="G83" s="2"/>
      <c r="H83" s="39">
        <f>SUM(H71:H81)</f>
        <v>1031809.3200041727</v>
      </c>
      <c r="J83" s="26">
        <f>+H83-D83</f>
        <v>51609.966024172725</v>
      </c>
      <c r="K83" s="27">
        <f>J83/D83</f>
        <v>0.05265251993343568</v>
      </c>
    </row>
    <row r="84" spans="1:8" ht="14.25">
      <c r="A84" s="2"/>
      <c r="B84" s="11"/>
      <c r="C84" s="14"/>
      <c r="D84" s="39"/>
      <c r="F84" s="11"/>
      <c r="G84" s="14"/>
      <c r="H84" s="39"/>
    </row>
    <row r="85" spans="1:11" ht="14.25">
      <c r="A85" s="2" t="s">
        <v>12</v>
      </c>
      <c r="B85" s="11"/>
      <c r="C85" s="14"/>
      <c r="D85" s="39">
        <v>105632.09</v>
      </c>
      <c r="F85" s="11"/>
      <c r="G85" s="14"/>
      <c r="H85" s="39">
        <f>D85</f>
        <v>105632.09</v>
      </c>
      <c r="J85" s="26">
        <f>+H85-D85</f>
        <v>0</v>
      </c>
      <c r="K85" s="27">
        <f>J85/D85</f>
        <v>0</v>
      </c>
    </row>
    <row r="86" spans="1:11" ht="14.25">
      <c r="A86" s="2" t="s">
        <v>13</v>
      </c>
      <c r="B86" s="11"/>
      <c r="C86" s="14"/>
      <c r="D86" s="49">
        <v>80583.56587988512</v>
      </c>
      <c r="F86" s="11"/>
      <c r="G86" s="14"/>
      <c r="H86" s="48">
        <f>D86</f>
        <v>80583.56587988512</v>
      </c>
      <c r="J86" s="26">
        <f>+H86-D86</f>
        <v>0</v>
      </c>
      <c r="K86" s="27">
        <f>J86/D86</f>
        <v>0</v>
      </c>
    </row>
    <row r="87" spans="1:8" ht="14.25">
      <c r="A87" s="2"/>
      <c r="B87" s="11"/>
      <c r="C87" s="2"/>
      <c r="D87" s="39"/>
      <c r="F87" s="11"/>
      <c r="G87" s="2"/>
      <c r="H87" s="39"/>
    </row>
    <row r="88" spans="1:11" ht="15" thickBot="1">
      <c r="A88" s="2" t="s">
        <v>14</v>
      </c>
      <c r="B88" s="11"/>
      <c r="C88" s="2"/>
      <c r="D88" s="50">
        <f>SUM(D83:D86)</f>
        <v>1166415.009859885</v>
      </c>
      <c r="F88" s="11"/>
      <c r="G88" s="2"/>
      <c r="H88" s="50">
        <f>SUM(H83:H86)</f>
        <v>1218024.9758840578</v>
      </c>
      <c r="J88" s="26">
        <f>H88-D88</f>
        <v>51609.966024172725</v>
      </c>
      <c r="K88" s="27">
        <f>J88/D88</f>
        <v>0.04424665799728721</v>
      </c>
    </row>
    <row r="89" spans="1:4" ht="15" thickTop="1">
      <c r="A89" s="2"/>
      <c r="B89" s="2"/>
      <c r="C89" s="2"/>
      <c r="D89" s="39"/>
    </row>
    <row r="90" spans="1:11" ht="14.25">
      <c r="A90" s="2" t="s">
        <v>15</v>
      </c>
      <c r="B90" s="11"/>
      <c r="C90" s="11"/>
      <c r="D90" s="31">
        <f>D88/B72</f>
        <v>81.32294567802309</v>
      </c>
      <c r="H90" s="31">
        <f>H88/F72</f>
        <v>84.92121424277053</v>
      </c>
      <c r="J90" s="32">
        <f>H90-D90</f>
        <v>3.5982685647474426</v>
      </c>
      <c r="K90" s="27">
        <f>J90/D90</f>
        <v>0.044246657997287074</v>
      </c>
    </row>
    <row r="91" spans="1:11" ht="14.25">
      <c r="A91" s="2"/>
      <c r="B91" s="11"/>
      <c r="C91" s="11"/>
      <c r="D91" s="31"/>
      <c r="E91" s="42"/>
      <c r="F91" s="42"/>
      <c r="G91" s="42"/>
      <c r="H91" s="31"/>
      <c r="J91" s="43"/>
      <c r="K91" s="27"/>
    </row>
    <row r="92" spans="1:14" ht="14.25">
      <c r="A92" s="2"/>
      <c r="B92" s="11"/>
      <c r="C92" s="11"/>
      <c r="D92" s="31"/>
      <c r="E92" s="42"/>
      <c r="F92" s="42"/>
      <c r="G92" s="42"/>
      <c r="H92" s="31"/>
      <c r="J92" s="43"/>
      <c r="K92" s="27"/>
      <c r="N92" t="s">
        <v>69</v>
      </c>
    </row>
    <row r="93" spans="1:14" ht="14.25">
      <c r="A93" s="2"/>
      <c r="B93" s="11"/>
      <c r="C93" s="11"/>
      <c r="D93" s="31"/>
      <c r="E93" s="42"/>
      <c r="F93" s="42"/>
      <c r="G93" s="42"/>
      <c r="H93" s="31"/>
      <c r="J93" s="43"/>
      <c r="K93" s="27"/>
      <c r="N93" t="s">
        <v>70</v>
      </c>
    </row>
    <row r="94" spans="1:14" ht="14.25">
      <c r="A94" s="2"/>
      <c r="B94" s="11"/>
      <c r="C94" s="11"/>
      <c r="D94" s="30"/>
      <c r="H94" s="30"/>
      <c r="K94" s="27"/>
      <c r="N94" t="s">
        <v>72</v>
      </c>
    </row>
    <row r="95" spans="1:11" ht="15">
      <c r="A95" s="92" t="str">
        <f>A4</f>
        <v>Cumberland Valley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4.25">
      <c r="A96" s="93" t="s">
        <v>18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1:11" ht="14.25">
      <c r="A97" s="93" t="str">
        <f>A6</f>
        <v>for the 12 months ended September 30, 2006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4" ht="14.25">
      <c r="A98" s="1"/>
      <c r="B98" s="1"/>
      <c r="C98" s="1"/>
      <c r="D98" s="1"/>
    </row>
    <row r="99" spans="1:11" ht="14.25">
      <c r="A99" s="93" t="s">
        <v>31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ht="14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</row>
    <row r="101" spans="1:11" ht="14.25">
      <c r="A101" s="93" t="s">
        <v>53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</row>
    <row r="102" spans="1:4" ht="14.25">
      <c r="A102" s="1"/>
      <c r="B102" s="1"/>
      <c r="C102" s="1"/>
      <c r="D102" s="1"/>
    </row>
    <row r="103" spans="2:11" ht="14.25">
      <c r="B103" s="94" t="s">
        <v>0</v>
      </c>
      <c r="C103" s="95"/>
      <c r="D103" s="96"/>
      <c r="F103" s="94" t="s">
        <v>1</v>
      </c>
      <c r="G103" s="95"/>
      <c r="H103" s="96"/>
      <c r="J103" s="17" t="s">
        <v>2</v>
      </c>
      <c r="K103" s="18" t="s">
        <v>3</v>
      </c>
    </row>
    <row r="104" spans="1:8" ht="14.25">
      <c r="A104" s="2"/>
      <c r="B104" s="3"/>
      <c r="C104" s="4"/>
      <c r="D104" s="5"/>
      <c r="F104" s="3"/>
      <c r="G104" s="4"/>
      <c r="H104" s="5"/>
    </row>
    <row r="105" spans="1:8" ht="14.25">
      <c r="A105" s="2"/>
      <c r="B105" s="6" t="s">
        <v>4</v>
      </c>
      <c r="C105" s="7" t="s">
        <v>5</v>
      </c>
      <c r="D105" s="7" t="s">
        <v>6</v>
      </c>
      <c r="F105" s="6" t="s">
        <v>4</v>
      </c>
      <c r="G105" s="7"/>
      <c r="H105" s="7" t="s">
        <v>6</v>
      </c>
    </row>
    <row r="106" spans="1:8" ht="14.25">
      <c r="A106" s="8"/>
      <c r="B106" s="9" t="s">
        <v>7</v>
      </c>
      <c r="C106" s="10" t="s">
        <v>8</v>
      </c>
      <c r="D106" s="7" t="s">
        <v>9</v>
      </c>
      <c r="F106" s="9" t="s">
        <v>7</v>
      </c>
      <c r="G106" s="10" t="s">
        <v>8</v>
      </c>
      <c r="H106" s="7" t="s">
        <v>9</v>
      </c>
    </row>
    <row r="108" spans="1:8" ht="14.25">
      <c r="A108" s="2"/>
      <c r="B108" s="11"/>
      <c r="C108" s="2"/>
      <c r="D108" s="39"/>
      <c r="F108" s="11"/>
      <c r="G108" s="2"/>
      <c r="H108" s="2"/>
    </row>
    <row r="109" spans="1:15" ht="14.25">
      <c r="A109" s="2" t="s">
        <v>17</v>
      </c>
      <c r="B109" s="60">
        <v>1567</v>
      </c>
      <c r="C109" s="61">
        <v>5</v>
      </c>
      <c r="D109" s="51">
        <f>C109*B109</f>
        <v>7835</v>
      </c>
      <c r="F109" s="11">
        <f>B109</f>
        <v>1567</v>
      </c>
      <c r="G109" s="12">
        <f>ROUND(C109*N$8,2)</f>
        <v>5</v>
      </c>
      <c r="H109" s="51">
        <f>G109*F109</f>
        <v>7835</v>
      </c>
      <c r="J109" s="26">
        <f>+H109-D109</f>
        <v>0</v>
      </c>
      <c r="K109" s="27">
        <f aca="true" t="shared" si="6" ref="K109:K115">J109/D109</f>
        <v>0</v>
      </c>
      <c r="O109" s="26">
        <f>+J109</f>
        <v>0</v>
      </c>
    </row>
    <row r="110" spans="1:11" ht="14.25">
      <c r="A110" s="2"/>
      <c r="B110" s="11"/>
      <c r="C110" s="12"/>
      <c r="D110" s="39"/>
      <c r="F110" s="11"/>
      <c r="G110" s="12"/>
      <c r="H110" s="39"/>
      <c r="J110" s="26">
        <f aca="true" t="shared" si="7" ref="J110:J115">+H110-D110</f>
        <v>0</v>
      </c>
      <c r="K110" s="27" t="e">
        <f t="shared" si="6"/>
        <v>#DIV/0!</v>
      </c>
    </row>
    <row r="111" spans="1:13" ht="14.25">
      <c r="A111" s="2" t="s">
        <v>19</v>
      </c>
      <c r="B111" s="64">
        <v>37570.7989</v>
      </c>
      <c r="C111" s="65">
        <v>3.68</v>
      </c>
      <c r="D111" s="51">
        <f>C111*B111</f>
        <v>138260.53995200002</v>
      </c>
      <c r="F111" s="11">
        <f>B111</f>
        <v>37570.7989</v>
      </c>
      <c r="G111" s="34">
        <f>ROUND(+C111*N$7,2)</f>
        <v>3.68</v>
      </c>
      <c r="H111" s="39">
        <f>F111*G111</f>
        <v>138260.53995200002</v>
      </c>
      <c r="J111" s="26">
        <f t="shared" si="7"/>
        <v>0</v>
      </c>
      <c r="K111" s="27">
        <f t="shared" si="6"/>
        <v>0</v>
      </c>
      <c r="M111" s="26">
        <f>+J111</f>
        <v>0</v>
      </c>
    </row>
    <row r="112" spans="1:11" ht="14.25">
      <c r="A112" s="2"/>
      <c r="B112" s="11"/>
      <c r="C112" s="12"/>
      <c r="D112" s="39"/>
      <c r="F112" s="11"/>
      <c r="G112" s="12"/>
      <c r="H112" s="39"/>
      <c r="J112" s="26">
        <f t="shared" si="7"/>
        <v>0</v>
      </c>
      <c r="K112" s="27" t="e">
        <f t="shared" si="6"/>
        <v>#DIV/0!</v>
      </c>
    </row>
    <row r="113" spans="1:11" ht="14.25">
      <c r="A113" s="2" t="s">
        <v>10</v>
      </c>
      <c r="B113" s="11"/>
      <c r="C113" s="46"/>
      <c r="D113" s="39"/>
      <c r="F113" s="11"/>
      <c r="G113" s="46"/>
      <c r="H113" s="39"/>
      <c r="J113" s="26">
        <f t="shared" si="7"/>
        <v>0</v>
      </c>
      <c r="K113" s="27" t="e">
        <f t="shared" si="6"/>
        <v>#DIV/0!</v>
      </c>
    </row>
    <row r="114" spans="1:14" ht="14.25">
      <c r="A114" s="2" t="s">
        <v>51</v>
      </c>
      <c r="B114" s="62">
        <v>796335</v>
      </c>
      <c r="C114" s="66">
        <v>0.0728</v>
      </c>
      <c r="D114" s="39">
        <f>C114*B114</f>
        <v>57973.188</v>
      </c>
      <c r="F114" s="11">
        <f>B114</f>
        <v>796335</v>
      </c>
      <c r="G114" s="23">
        <f>+C114+M$246</f>
        <v>0.07678189528960015</v>
      </c>
      <c r="H114" s="39">
        <f>G114*F114</f>
        <v>61144.110585443734</v>
      </c>
      <c r="J114" s="26">
        <f t="shared" si="7"/>
        <v>3170.922585443732</v>
      </c>
      <c r="K114" s="27">
        <f t="shared" si="6"/>
        <v>0.05469636386813386</v>
      </c>
      <c r="N114" s="26">
        <f>+J114</f>
        <v>3170.922585443732</v>
      </c>
    </row>
    <row r="115" spans="1:14" ht="14.25">
      <c r="A115" s="2" t="s">
        <v>52</v>
      </c>
      <c r="B115" s="62">
        <v>8569268</v>
      </c>
      <c r="C115" s="67">
        <v>0.06723</v>
      </c>
      <c r="D115" s="39">
        <f>C115*B115</f>
        <v>576111.88764</v>
      </c>
      <c r="F115" s="11">
        <f>B115</f>
        <v>8569268</v>
      </c>
      <c r="G115" s="23">
        <f>+C115+M$246</f>
        <v>0.07121189528960015</v>
      </c>
      <c r="H115" s="39">
        <f>G115*F115</f>
        <v>610233.8155245213</v>
      </c>
      <c r="J115" s="26">
        <f t="shared" si="7"/>
        <v>34121.92788452131</v>
      </c>
      <c r="K115" s="27">
        <f t="shared" si="6"/>
        <v>0.059227953139969536</v>
      </c>
      <c r="N115" s="26">
        <f>+J115</f>
        <v>34121.92788452131</v>
      </c>
    </row>
    <row r="116" spans="1:14" ht="14.25">
      <c r="A116" s="2"/>
      <c r="B116" s="11"/>
      <c r="C116" s="46"/>
      <c r="D116" s="39"/>
      <c r="F116" s="11"/>
      <c r="G116" s="23"/>
      <c r="H116" s="39"/>
      <c r="J116" s="26"/>
      <c r="K116" s="27"/>
      <c r="N116" s="26"/>
    </row>
    <row r="117" spans="1:8" ht="14.25">
      <c r="A117" s="2"/>
      <c r="B117" s="11"/>
      <c r="C117" s="46"/>
      <c r="D117" s="39"/>
      <c r="F117" s="11"/>
      <c r="G117" s="46"/>
      <c r="H117" s="39"/>
    </row>
    <row r="118" spans="1:8" ht="14.25">
      <c r="A118" s="2"/>
      <c r="B118" s="11"/>
      <c r="C118" s="2"/>
      <c r="D118" s="48"/>
      <c r="F118" s="11"/>
      <c r="G118" s="2"/>
      <c r="H118" s="48"/>
    </row>
    <row r="119" spans="4:8" ht="12.75">
      <c r="D119" s="47"/>
      <c r="H119" s="47"/>
    </row>
    <row r="120" spans="1:11" ht="14.25">
      <c r="A120" s="2" t="s">
        <v>11</v>
      </c>
      <c r="B120" s="11"/>
      <c r="C120" s="2"/>
      <c r="D120" s="39">
        <f>SUM(D108:D118)</f>
        <v>780180.615592</v>
      </c>
      <c r="F120" s="11"/>
      <c r="G120" s="2"/>
      <c r="H120" s="39">
        <f>SUM(H108:H118)</f>
        <v>817473.4660619651</v>
      </c>
      <c r="J120" s="26">
        <f>+H120-D120</f>
        <v>37292.85046996514</v>
      </c>
      <c r="K120" s="27">
        <f>J120/D120</f>
        <v>0.04780027819797519</v>
      </c>
    </row>
    <row r="121" spans="1:8" ht="14.25">
      <c r="A121" s="2"/>
      <c r="B121" s="11"/>
      <c r="C121" s="14"/>
      <c r="D121" s="39"/>
      <c r="F121" s="11"/>
      <c r="G121" s="14"/>
      <c r="H121" s="39"/>
    </row>
    <row r="122" spans="1:11" ht="14.25">
      <c r="A122" s="2" t="s">
        <v>12</v>
      </c>
      <c r="B122" s="11"/>
      <c r="C122" s="14"/>
      <c r="D122" s="39">
        <v>76565.99</v>
      </c>
      <c r="F122" s="11"/>
      <c r="G122" s="14"/>
      <c r="H122" s="39">
        <f>D122</f>
        <v>76565.99</v>
      </c>
      <c r="J122" s="26">
        <f>+H122-D122</f>
        <v>0</v>
      </c>
      <c r="K122" s="27">
        <f>J122/D122</f>
        <v>0</v>
      </c>
    </row>
    <row r="123" spans="1:11" ht="14.25">
      <c r="A123" s="2" t="s">
        <v>13</v>
      </c>
      <c r="B123" s="11"/>
      <c r="C123" s="14"/>
      <c r="D123" s="49">
        <v>64139.744409635736</v>
      </c>
      <c r="F123" s="11"/>
      <c r="G123" s="14"/>
      <c r="H123" s="48">
        <f>D123</f>
        <v>64139.744409635736</v>
      </c>
      <c r="J123" s="26">
        <f>+H123-D123</f>
        <v>0</v>
      </c>
      <c r="K123" s="27">
        <f>J123/D123</f>
        <v>0</v>
      </c>
    </row>
    <row r="124" spans="1:8" ht="14.25">
      <c r="A124" s="2"/>
      <c r="B124" s="11"/>
      <c r="C124" s="2"/>
      <c r="D124" s="39"/>
      <c r="F124" s="11"/>
      <c r="G124" s="2"/>
      <c r="H124" s="39"/>
    </row>
    <row r="125" spans="1:11" ht="15" thickBot="1">
      <c r="A125" s="2" t="s">
        <v>14</v>
      </c>
      <c r="B125" s="11"/>
      <c r="C125" s="2"/>
      <c r="D125" s="50">
        <f>SUM(D120:D123)</f>
        <v>920886.3500016357</v>
      </c>
      <c r="F125" s="11"/>
      <c r="G125" s="2"/>
      <c r="H125" s="50">
        <f>SUM(H120:H123)</f>
        <v>958179.2004716009</v>
      </c>
      <c r="J125" s="26">
        <f>H125-D125</f>
        <v>37292.85046996514</v>
      </c>
      <c r="K125" s="27">
        <f>J125/D125</f>
        <v>0.04049669155145898</v>
      </c>
    </row>
    <row r="126" spans="1:4" ht="15" thickTop="1">
      <c r="A126" s="2"/>
      <c r="B126" s="2"/>
      <c r="C126" s="2"/>
      <c r="D126" s="39"/>
    </row>
    <row r="127" spans="1:11" ht="14.25">
      <c r="A127" s="2" t="s">
        <v>15</v>
      </c>
      <c r="B127" s="11"/>
      <c r="C127" s="11"/>
      <c r="D127" s="31">
        <f>D125/B109</f>
        <v>587.674760690259</v>
      </c>
      <c r="H127" s="31">
        <f>H125/F109</f>
        <v>611.4736442065098</v>
      </c>
      <c r="J127" s="32">
        <f>H127-D127</f>
        <v>23.79888351625084</v>
      </c>
      <c r="K127" s="27">
        <f>J127/D127</f>
        <v>0.0404966915514589</v>
      </c>
    </row>
    <row r="128" spans="1:11" ht="14.25">
      <c r="A128" s="2"/>
      <c r="B128" s="11"/>
      <c r="C128" s="11"/>
      <c r="D128" s="31"/>
      <c r="H128" s="31"/>
      <c r="J128" s="32"/>
      <c r="K128" s="27"/>
    </row>
    <row r="129" spans="1:11" ht="15">
      <c r="A129" s="92" t="str">
        <f>A4</f>
        <v>Cumberland Valley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1:11" ht="14.25">
      <c r="A130" s="93" t="str">
        <f>A5</f>
        <v>Billing Analysis</v>
      </c>
      <c r="B130" s="93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1:11" ht="14.25">
      <c r="A131" s="93" t="str">
        <f>A6</f>
        <v>for the 12 months ended September 30, 2006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1:4" ht="14.25">
      <c r="A132" s="1"/>
      <c r="B132" s="1"/>
      <c r="C132" s="1"/>
      <c r="D132" s="1"/>
    </row>
    <row r="133" spans="1:11" ht="14.25">
      <c r="A133" s="93" t="s">
        <v>54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1:11" ht="14.2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1:11" ht="14.25">
      <c r="A135" s="93" t="s">
        <v>55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</row>
    <row r="137" spans="2:11" ht="14.25">
      <c r="B137" s="94" t="s">
        <v>0</v>
      </c>
      <c r="C137" s="95"/>
      <c r="D137" s="96"/>
      <c r="F137" s="94" t="s">
        <v>1</v>
      </c>
      <c r="G137" s="95"/>
      <c r="H137" s="96"/>
      <c r="J137" s="17" t="s">
        <v>2</v>
      </c>
      <c r="K137" s="18" t="s">
        <v>3</v>
      </c>
    </row>
    <row r="138" spans="1:8" ht="14.25">
      <c r="A138" s="2"/>
      <c r="B138" s="3"/>
      <c r="C138" s="4"/>
      <c r="D138" s="5"/>
      <c r="F138" s="3"/>
      <c r="G138" s="4"/>
      <c r="H138" s="5"/>
    </row>
    <row r="139" spans="1:8" ht="14.25">
      <c r="A139" s="2"/>
      <c r="B139" s="6" t="s">
        <v>4</v>
      </c>
      <c r="C139" s="7" t="s">
        <v>5</v>
      </c>
      <c r="D139" s="7" t="s">
        <v>6</v>
      </c>
      <c r="F139" s="6" t="s">
        <v>4</v>
      </c>
      <c r="G139" s="7"/>
      <c r="H139" s="7" t="s">
        <v>6</v>
      </c>
    </row>
    <row r="140" spans="1:8" ht="14.25">
      <c r="A140" s="8"/>
      <c r="B140" s="9" t="s">
        <v>7</v>
      </c>
      <c r="C140" s="10" t="s">
        <v>8</v>
      </c>
      <c r="D140" s="7" t="s">
        <v>9</v>
      </c>
      <c r="F140" s="9" t="s">
        <v>7</v>
      </c>
      <c r="G140" s="10" t="s">
        <v>8</v>
      </c>
      <c r="H140" s="7" t="s">
        <v>9</v>
      </c>
    </row>
    <row r="142" spans="1:8" ht="14.25">
      <c r="A142" s="2"/>
      <c r="B142" s="11"/>
      <c r="C142" s="2"/>
      <c r="D142" s="2"/>
      <c r="F142" s="11"/>
      <c r="G142" s="2"/>
      <c r="H142" s="2"/>
    </row>
    <row r="143" spans="1:15" ht="14.25">
      <c r="A143" s="2" t="s">
        <v>17</v>
      </c>
      <c r="B143" s="60">
        <v>398</v>
      </c>
      <c r="C143" s="61">
        <v>0</v>
      </c>
      <c r="D143" s="13">
        <f>B143*C143</f>
        <v>0</v>
      </c>
      <c r="F143" s="11">
        <f>B143</f>
        <v>398</v>
      </c>
      <c r="G143" s="12">
        <f>C143</f>
        <v>0</v>
      </c>
      <c r="H143" s="13">
        <f>G143*F143</f>
        <v>0</v>
      </c>
      <c r="J143" s="26">
        <f>+H143-D143</f>
        <v>0</v>
      </c>
      <c r="K143" s="27" t="e">
        <f aca="true" t="shared" si="8" ref="K143:K150">J143/D143</f>
        <v>#DIV/0!</v>
      </c>
      <c r="O143" s="26">
        <f>+J143</f>
        <v>0</v>
      </c>
    </row>
    <row r="144" spans="1:16" s="52" customFormat="1" ht="15">
      <c r="A144" s="29"/>
      <c r="B144" s="11"/>
      <c r="C144" s="12"/>
      <c r="D144" s="12"/>
      <c r="E144"/>
      <c r="F144" s="11"/>
      <c r="G144" s="12"/>
      <c r="H144" s="2"/>
      <c r="I144"/>
      <c r="J144" s="26">
        <f aca="true" t="shared" si="9" ref="J144:J150">+H144-D144</f>
        <v>0</v>
      </c>
      <c r="K144" s="27" t="e">
        <f t="shared" si="8"/>
        <v>#DIV/0!</v>
      </c>
      <c r="L144"/>
      <c r="M144"/>
      <c r="N144"/>
      <c r="O144"/>
      <c r="P144"/>
    </row>
    <row r="145" spans="1:16" s="52" customFormat="1" ht="14.25">
      <c r="A145" s="2" t="s">
        <v>10</v>
      </c>
      <c r="B145" s="62">
        <v>12810104</v>
      </c>
      <c r="C145" s="63">
        <v>0.05883</v>
      </c>
      <c r="D145" s="38">
        <f>C145*B145</f>
        <v>753618.41832</v>
      </c>
      <c r="E145"/>
      <c r="F145" s="11">
        <f>B145</f>
        <v>12810104</v>
      </c>
      <c r="G145" s="23">
        <f>+C145+M$246</f>
        <v>0.06281189528960016</v>
      </c>
      <c r="H145" s="22">
        <f>G145*F145</f>
        <v>804626.9110968881</v>
      </c>
      <c r="I145"/>
      <c r="J145" s="26">
        <f t="shared" si="9"/>
        <v>51008.49277688807</v>
      </c>
      <c r="K145" s="27">
        <f t="shared" si="8"/>
        <v>0.06768477459799681</v>
      </c>
      <c r="L145"/>
      <c r="M145"/>
      <c r="N145" s="26">
        <f>+J145</f>
        <v>51008.49277688807</v>
      </c>
      <c r="O145"/>
      <c r="P145"/>
    </row>
    <row r="146" spans="1:11" ht="14.25">
      <c r="A146" s="2"/>
      <c r="B146" s="11"/>
      <c r="C146" s="14"/>
      <c r="D146" s="11"/>
      <c r="F146" s="11"/>
      <c r="G146" s="14"/>
      <c r="H146" s="11"/>
      <c r="J146" s="26">
        <f t="shared" si="9"/>
        <v>0</v>
      </c>
      <c r="K146" s="27" t="e">
        <f t="shared" si="8"/>
        <v>#DIV/0!</v>
      </c>
    </row>
    <row r="147" spans="1:11" ht="14.25">
      <c r="A147" s="2" t="s">
        <v>11</v>
      </c>
      <c r="B147" s="11"/>
      <c r="C147" s="2"/>
      <c r="D147" s="24">
        <f>SUM(D143:D145)</f>
        <v>753618.41832</v>
      </c>
      <c r="F147" s="11"/>
      <c r="G147" s="2"/>
      <c r="H147" s="25">
        <f>H143+H145</f>
        <v>804626.9110968881</v>
      </c>
      <c r="J147" s="26">
        <f t="shared" si="9"/>
        <v>51008.49277688807</v>
      </c>
      <c r="K147" s="27">
        <f t="shared" si="8"/>
        <v>0.06768477459799681</v>
      </c>
    </row>
    <row r="148" spans="1:11" ht="14.25">
      <c r="A148" s="2"/>
      <c r="B148" s="11"/>
      <c r="C148" s="14"/>
      <c r="D148" s="2"/>
      <c r="F148" s="11"/>
      <c r="G148" s="14"/>
      <c r="H148" s="2"/>
      <c r="J148" s="26">
        <f t="shared" si="9"/>
        <v>0</v>
      </c>
      <c r="K148" s="27" t="e">
        <f t="shared" si="8"/>
        <v>#DIV/0!</v>
      </c>
    </row>
    <row r="149" spans="1:11" ht="14.25">
      <c r="A149" s="2" t="s">
        <v>12</v>
      </c>
      <c r="B149" s="11"/>
      <c r="C149" s="14"/>
      <c r="D149" s="11">
        <v>104113.63</v>
      </c>
      <c r="F149" s="11"/>
      <c r="G149" s="14"/>
      <c r="H149" s="11">
        <f>D149</f>
        <v>104113.63</v>
      </c>
      <c r="J149" s="26">
        <f t="shared" si="9"/>
        <v>0</v>
      </c>
      <c r="K149" s="27">
        <f t="shared" si="8"/>
        <v>0</v>
      </c>
    </row>
    <row r="150" spans="1:11" ht="14.25">
      <c r="A150" s="2" t="s">
        <v>13</v>
      </c>
      <c r="B150" s="11"/>
      <c r="C150" s="14"/>
      <c r="D150" s="41">
        <v>61956.028857190686</v>
      </c>
      <c r="F150" s="11"/>
      <c r="G150" s="14"/>
      <c r="H150" s="15">
        <f>D150</f>
        <v>61956.028857190686</v>
      </c>
      <c r="J150" s="26">
        <f t="shared" si="9"/>
        <v>0</v>
      </c>
      <c r="K150" s="27">
        <f t="shared" si="8"/>
        <v>0</v>
      </c>
    </row>
    <row r="151" spans="1:8" ht="14.25">
      <c r="A151" s="2"/>
      <c r="B151" s="11"/>
      <c r="C151" s="2"/>
      <c r="D151" s="2"/>
      <c r="F151" s="11"/>
      <c r="G151" s="2"/>
      <c r="H151" s="2"/>
    </row>
    <row r="152" spans="1:11" ht="15" thickBot="1">
      <c r="A152" s="2" t="s">
        <v>14</v>
      </c>
      <c r="B152" s="11"/>
      <c r="C152" s="2"/>
      <c r="D152" s="16">
        <f>SUM(D147:D150)</f>
        <v>919688.0771771907</v>
      </c>
      <c r="F152" s="11"/>
      <c r="G152" s="2"/>
      <c r="H152" s="16">
        <f>SUM(H147:H150)</f>
        <v>970696.5699540789</v>
      </c>
      <c r="J152" s="26">
        <f>H152-D152</f>
        <v>51008.49277688819</v>
      </c>
      <c r="K152" s="27">
        <f>J152/D152</f>
        <v>0.055462818364949505</v>
      </c>
    </row>
    <row r="153" spans="1:4" ht="15" thickTop="1">
      <c r="A153" s="2"/>
      <c r="B153" s="2"/>
      <c r="C153" s="2"/>
      <c r="D153" s="2"/>
    </row>
    <row r="154" spans="1:11" ht="14.25">
      <c r="A154" s="2" t="s">
        <v>15</v>
      </c>
      <c r="D154" s="28">
        <f>D152/B143</f>
        <v>2310.774063259273</v>
      </c>
      <c r="H154" s="28">
        <f>H152/F143</f>
        <v>2438.9361054122587</v>
      </c>
      <c r="J154" s="28">
        <f>H154-D154</f>
        <v>128.16204215298558</v>
      </c>
      <c r="K154" s="27">
        <f>J154/D154</f>
        <v>0.05546281836494958</v>
      </c>
    </row>
    <row r="155" spans="1:17" ht="14.25">
      <c r="A155" s="37"/>
      <c r="B155" s="38"/>
      <c r="C155" s="68"/>
      <c r="D155" s="37"/>
      <c r="E155" s="36"/>
      <c r="F155" s="38"/>
      <c r="G155" s="68"/>
      <c r="H155" s="37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4.25">
      <c r="A156" s="37"/>
      <c r="B156" s="38"/>
      <c r="C156" s="68"/>
      <c r="D156" s="38"/>
      <c r="E156" s="36"/>
      <c r="F156" s="38"/>
      <c r="G156" s="68"/>
      <c r="H156" s="38"/>
      <c r="I156" s="36"/>
      <c r="J156" s="69"/>
      <c r="K156" s="70"/>
      <c r="L156" s="36"/>
      <c r="M156" s="36"/>
      <c r="N156" s="36"/>
      <c r="O156" s="36"/>
      <c r="P156" s="36"/>
      <c r="Q156" s="36"/>
    </row>
    <row r="157" spans="1:17" ht="14.25">
      <c r="A157" s="37"/>
      <c r="B157" s="38"/>
      <c r="C157" s="68"/>
      <c r="D157" s="71"/>
      <c r="E157" s="36"/>
      <c r="F157" s="38"/>
      <c r="G157" s="68"/>
      <c r="H157" s="38"/>
      <c r="I157" s="36"/>
      <c r="J157" s="69"/>
      <c r="K157" s="70"/>
      <c r="L157" s="36"/>
      <c r="M157" s="36"/>
      <c r="N157" s="36"/>
      <c r="O157" s="36"/>
      <c r="P157" s="36"/>
      <c r="Q157" s="36"/>
    </row>
    <row r="158" spans="1:17" ht="14.25">
      <c r="A158" s="37"/>
      <c r="B158" s="38"/>
      <c r="C158" s="37"/>
      <c r="D158" s="37"/>
      <c r="E158" s="36"/>
      <c r="F158" s="38"/>
      <c r="G158" s="37"/>
      <c r="H158" s="37"/>
      <c r="I158" s="36"/>
      <c r="J158" s="36"/>
      <c r="K158" s="36"/>
      <c r="L158" s="36"/>
      <c r="M158" s="36"/>
      <c r="N158" t="s">
        <v>69</v>
      </c>
      <c r="O158" s="36"/>
      <c r="P158" s="36"/>
      <c r="Q158" s="36"/>
    </row>
    <row r="159" spans="1:17" ht="14.25">
      <c r="A159" s="37"/>
      <c r="B159" s="38"/>
      <c r="C159" s="37"/>
      <c r="D159" s="72"/>
      <c r="E159" s="36"/>
      <c r="F159" s="38"/>
      <c r="G159" s="37"/>
      <c r="H159" s="72"/>
      <c r="I159" s="36"/>
      <c r="J159" s="69"/>
      <c r="K159" s="70"/>
      <c r="L159" s="36"/>
      <c r="M159" s="36"/>
      <c r="N159" t="s">
        <v>70</v>
      </c>
      <c r="O159" s="36"/>
      <c r="P159" s="36"/>
      <c r="Q159" s="36"/>
    </row>
    <row r="160" spans="1:17" ht="14.25">
      <c r="A160" s="37"/>
      <c r="B160" s="37"/>
      <c r="C160" s="37"/>
      <c r="D160" s="37"/>
      <c r="E160" s="36"/>
      <c r="F160" s="36"/>
      <c r="G160" s="36"/>
      <c r="H160" s="36"/>
      <c r="I160" s="36"/>
      <c r="J160" s="36"/>
      <c r="K160" s="36"/>
      <c r="L160" s="36"/>
      <c r="M160" s="36"/>
      <c r="N160" t="s">
        <v>71</v>
      </c>
      <c r="O160" s="36"/>
      <c r="P160" s="36"/>
      <c r="Q160" s="36"/>
    </row>
    <row r="161" spans="1:17" ht="14.25">
      <c r="A161" s="37"/>
      <c r="B161" s="38"/>
      <c r="C161" s="38"/>
      <c r="D161" s="73"/>
      <c r="E161" s="74"/>
      <c r="F161" s="74"/>
      <c r="G161" s="74"/>
      <c r="H161" s="73"/>
      <c r="I161" s="74"/>
      <c r="J161" s="74"/>
      <c r="K161" s="70"/>
      <c r="L161" s="36"/>
      <c r="M161" s="36"/>
      <c r="N161" s="36"/>
      <c r="O161" s="36"/>
      <c r="P161" s="36"/>
      <c r="Q161" s="36"/>
    </row>
    <row r="162" spans="1:11" ht="14.25">
      <c r="A162" s="2"/>
      <c r="B162" s="11"/>
      <c r="C162" s="11"/>
      <c r="D162" s="30"/>
      <c r="H162" s="33"/>
      <c r="K162" s="27"/>
    </row>
    <row r="163" spans="1:11" ht="12.75">
      <c r="A163" s="97" t="str">
        <f>A129</f>
        <v>Cumberland Valley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</row>
    <row r="164" spans="1:11" ht="12.75">
      <c r="A164" s="97" t="str">
        <f>A130</f>
        <v>Billing Analysis</v>
      </c>
      <c r="B164" s="97"/>
      <c r="C164" s="97"/>
      <c r="D164" s="97"/>
      <c r="E164" s="97"/>
      <c r="F164" s="97"/>
      <c r="G164" s="97"/>
      <c r="H164" s="97"/>
      <c r="I164" s="97"/>
      <c r="J164" s="97"/>
      <c r="K164" s="97"/>
    </row>
    <row r="165" spans="1:11" ht="12.75">
      <c r="A165" s="97" t="str">
        <f>A131</f>
        <v>for the 12 months ended September 30, 2006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</row>
    <row r="167" spans="1:11" ht="14.25">
      <c r="A167" s="93" t="s">
        <v>57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1:11" ht="14.2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1:11" ht="14.25">
      <c r="A169" s="93" t="s">
        <v>56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1:4" ht="14.25">
      <c r="A170" s="1"/>
      <c r="B170" s="1"/>
      <c r="C170" s="1"/>
      <c r="D170" s="1"/>
    </row>
    <row r="171" spans="2:11" ht="14.25">
      <c r="B171" s="94" t="s">
        <v>0</v>
      </c>
      <c r="C171" s="95"/>
      <c r="D171" s="96"/>
      <c r="F171" s="94" t="s">
        <v>1</v>
      </c>
      <c r="G171" s="95"/>
      <c r="H171" s="96"/>
      <c r="J171" s="17" t="s">
        <v>2</v>
      </c>
      <c r="K171" s="18" t="s">
        <v>3</v>
      </c>
    </row>
    <row r="172" spans="1:8" ht="14.25">
      <c r="A172" s="2"/>
      <c r="B172" s="3"/>
      <c r="C172" s="4"/>
      <c r="D172" s="5"/>
      <c r="F172" s="3"/>
      <c r="G172" s="4"/>
      <c r="H172" s="5"/>
    </row>
    <row r="173" spans="1:8" ht="14.25">
      <c r="A173" s="2"/>
      <c r="B173" s="6" t="s">
        <v>4</v>
      </c>
      <c r="C173" s="7" t="s">
        <v>5</v>
      </c>
      <c r="D173" s="7" t="s">
        <v>6</v>
      </c>
      <c r="F173" s="6" t="s">
        <v>4</v>
      </c>
      <c r="G173" s="7"/>
      <c r="H173" s="7" t="s">
        <v>6</v>
      </c>
    </row>
    <row r="174" spans="1:8" ht="14.25">
      <c r="A174" s="8"/>
      <c r="B174" s="9" t="s">
        <v>7</v>
      </c>
      <c r="C174" s="10" t="s">
        <v>8</v>
      </c>
      <c r="D174" s="7" t="s">
        <v>9</v>
      </c>
      <c r="F174" s="9" t="s">
        <v>7</v>
      </c>
      <c r="G174" s="10" t="s">
        <v>8</v>
      </c>
      <c r="H174" s="7" t="s">
        <v>9</v>
      </c>
    </row>
    <row r="176" spans="1:8" ht="14.25">
      <c r="A176" s="2"/>
      <c r="B176" s="11"/>
      <c r="C176" s="2"/>
      <c r="D176" s="2"/>
      <c r="F176" s="11"/>
      <c r="G176" s="2"/>
      <c r="H176" s="2"/>
    </row>
    <row r="177" spans="1:15" ht="14.25">
      <c r="A177" s="2" t="s">
        <v>17</v>
      </c>
      <c r="B177" s="60">
        <v>24</v>
      </c>
      <c r="C177" s="61">
        <v>0</v>
      </c>
      <c r="D177" s="13">
        <f>B177*C177</f>
        <v>0</v>
      </c>
      <c r="F177" s="11">
        <f>B177</f>
        <v>24</v>
      </c>
      <c r="G177" s="12">
        <f>C177</f>
        <v>0</v>
      </c>
      <c r="H177" s="13">
        <f>G177*F177</f>
        <v>0</v>
      </c>
      <c r="J177" s="26">
        <f aca="true" t="shared" si="10" ref="J177:J182">H177-D177</f>
        <v>0</v>
      </c>
      <c r="K177" s="27" t="e">
        <f aca="true" t="shared" si="11" ref="K177:K182">J177/D177</f>
        <v>#DIV/0!</v>
      </c>
      <c r="O177" s="26">
        <f>+J177</f>
        <v>0</v>
      </c>
    </row>
    <row r="178" spans="1:11" ht="14.25">
      <c r="A178" s="2"/>
      <c r="B178" s="11"/>
      <c r="C178" s="12"/>
      <c r="D178" s="2"/>
      <c r="F178" s="11"/>
      <c r="G178" s="12"/>
      <c r="H178" s="2"/>
      <c r="J178" s="26">
        <f t="shared" si="10"/>
        <v>0</v>
      </c>
      <c r="K178" s="27" t="e">
        <f t="shared" si="11"/>
        <v>#DIV/0!</v>
      </c>
    </row>
    <row r="179" spans="1:13" ht="14.25">
      <c r="A179" s="2" t="s">
        <v>19</v>
      </c>
      <c r="B179" s="64">
        <v>119000.5622</v>
      </c>
      <c r="C179" s="65">
        <v>5.71</v>
      </c>
      <c r="D179" s="13">
        <f>B179*C179</f>
        <v>679493.210162</v>
      </c>
      <c r="F179" s="11">
        <f>B179</f>
        <v>119000.5622</v>
      </c>
      <c r="G179" s="34">
        <f>ROUND(+C179*N$7,2)</f>
        <v>5.71</v>
      </c>
      <c r="H179" s="12">
        <f>G179*F179</f>
        <v>679493.210162</v>
      </c>
      <c r="J179" s="26">
        <f t="shared" si="10"/>
        <v>0</v>
      </c>
      <c r="K179" s="27">
        <f t="shared" si="11"/>
        <v>0</v>
      </c>
      <c r="M179" s="26">
        <f>+J179</f>
        <v>0</v>
      </c>
    </row>
    <row r="180" spans="1:11" ht="14.25">
      <c r="A180" s="2"/>
      <c r="B180" s="11"/>
      <c r="C180" s="12"/>
      <c r="D180" s="39"/>
      <c r="F180" s="11"/>
      <c r="G180" s="45"/>
      <c r="H180" s="12"/>
      <c r="J180" s="26">
        <f t="shared" si="10"/>
        <v>0</v>
      </c>
      <c r="K180" s="27" t="e">
        <f t="shared" si="11"/>
        <v>#DIV/0!</v>
      </c>
    </row>
    <row r="181" spans="1:11" ht="14.25">
      <c r="A181" s="2" t="s">
        <v>20</v>
      </c>
      <c r="B181" s="11"/>
      <c r="C181" s="14"/>
      <c r="D181" s="11"/>
      <c r="F181" s="11"/>
      <c r="G181" s="46"/>
      <c r="H181" s="11"/>
      <c r="J181" s="26">
        <f t="shared" si="10"/>
        <v>0</v>
      </c>
      <c r="K181" s="27" t="e">
        <f t="shared" si="11"/>
        <v>#DIV/0!</v>
      </c>
    </row>
    <row r="182" spans="1:14" ht="14.25">
      <c r="A182" s="2" t="s">
        <v>58</v>
      </c>
      <c r="B182" s="62">
        <v>43956000</v>
      </c>
      <c r="C182" s="66">
        <v>0.03395</v>
      </c>
      <c r="D182" s="11">
        <f>B182*C182</f>
        <v>1492306.2</v>
      </c>
      <c r="F182" s="11">
        <f>B182</f>
        <v>43956000</v>
      </c>
      <c r="G182" s="23">
        <f>+C182+M$246</f>
        <v>0.03793189528960016</v>
      </c>
      <c r="H182" s="39">
        <f>F182*G182</f>
        <v>1667334.3893496646</v>
      </c>
      <c r="J182" s="26">
        <f t="shared" si="10"/>
        <v>175028.1893496646</v>
      </c>
      <c r="K182" s="27">
        <f t="shared" si="11"/>
        <v>0.11728704829455551</v>
      </c>
      <c r="N182" s="26">
        <f>+J182</f>
        <v>175028.1893496646</v>
      </c>
    </row>
    <row r="183" spans="1:14" ht="14.25">
      <c r="A183" s="2"/>
      <c r="B183" s="11"/>
      <c r="C183" s="14"/>
      <c r="D183" s="11"/>
      <c r="F183" s="11"/>
      <c r="G183" s="46"/>
      <c r="H183" s="39"/>
      <c r="J183" s="26"/>
      <c r="K183" s="27"/>
      <c r="N183" s="56"/>
    </row>
    <row r="184" spans="1:14" ht="14.25">
      <c r="A184" s="2"/>
      <c r="B184" s="11"/>
      <c r="C184" s="14"/>
      <c r="D184" s="11"/>
      <c r="F184" s="11"/>
      <c r="G184" s="46"/>
      <c r="H184" s="39"/>
      <c r="J184" s="26"/>
      <c r="K184" s="27"/>
      <c r="N184" s="56"/>
    </row>
    <row r="185" spans="1:8" ht="14.25">
      <c r="A185" s="2"/>
      <c r="B185" s="11"/>
      <c r="C185" s="14"/>
      <c r="D185" s="11"/>
      <c r="F185" s="11"/>
      <c r="G185" s="46"/>
      <c r="H185" s="11"/>
    </row>
    <row r="186" spans="1:8" ht="14.25">
      <c r="A186" s="2"/>
      <c r="B186" s="11"/>
      <c r="C186" s="2"/>
      <c r="D186" s="2"/>
      <c r="F186" s="11"/>
      <c r="G186" s="2"/>
      <c r="H186" s="2"/>
    </row>
    <row r="187" spans="1:11" ht="14.25">
      <c r="A187" s="2" t="s">
        <v>22</v>
      </c>
      <c r="B187" s="11"/>
      <c r="C187" s="2"/>
      <c r="D187" s="44">
        <f>SUM(D177:D185)</f>
        <v>2171799.410162</v>
      </c>
      <c r="F187" s="11"/>
      <c r="G187" s="2"/>
      <c r="H187" s="44">
        <f>SUM(H177:H185)</f>
        <v>2346827.5995116644</v>
      </c>
      <c r="J187" s="26">
        <f>H187-D187</f>
        <v>175028.18934966438</v>
      </c>
      <c r="K187" s="27">
        <f>J187/D187</f>
        <v>0.08059132373399465</v>
      </c>
    </row>
    <row r="188" spans="1:8" ht="15">
      <c r="A188" s="29"/>
      <c r="B188" s="11"/>
      <c r="C188" s="14"/>
      <c r="D188" s="2"/>
      <c r="F188" s="11"/>
      <c r="G188" s="14"/>
      <c r="H188" s="2"/>
    </row>
    <row r="189" spans="1:11" ht="14.25">
      <c r="A189" s="2" t="s">
        <v>12</v>
      </c>
      <c r="B189" s="11"/>
      <c r="C189" s="14"/>
      <c r="D189" s="11">
        <v>363853.42</v>
      </c>
      <c r="F189" s="11"/>
      <c r="G189" s="14"/>
      <c r="H189" s="11">
        <f>D189</f>
        <v>363853.42</v>
      </c>
      <c r="J189" s="26">
        <f>H189-D189</f>
        <v>0</v>
      </c>
      <c r="K189" s="27">
        <f>J189/D189</f>
        <v>0</v>
      </c>
    </row>
    <row r="190" spans="1:11" ht="14.25">
      <c r="A190" s="2" t="s">
        <v>13</v>
      </c>
      <c r="B190" s="11"/>
      <c r="C190" s="14"/>
      <c r="D190" s="41">
        <v>178546.68046461098</v>
      </c>
      <c r="F190" s="11"/>
      <c r="G190" s="14"/>
      <c r="H190" s="15">
        <f>D190</f>
        <v>178546.68046461098</v>
      </c>
      <c r="J190" s="26">
        <f>H190-D190</f>
        <v>0</v>
      </c>
      <c r="K190" s="27">
        <f>J190/D190</f>
        <v>0</v>
      </c>
    </row>
    <row r="191" spans="1:8" ht="14.25">
      <c r="A191" s="2"/>
      <c r="B191" s="11"/>
      <c r="C191" s="2"/>
      <c r="D191" s="2"/>
      <c r="F191" s="11"/>
      <c r="G191" s="2"/>
      <c r="H191" s="2"/>
    </row>
    <row r="192" spans="1:11" ht="15" thickBot="1">
      <c r="A192" s="2" t="s">
        <v>24</v>
      </c>
      <c r="B192" s="11"/>
      <c r="C192" s="2"/>
      <c r="D192" s="16">
        <f>SUM(D187:D190)</f>
        <v>2714199.510626611</v>
      </c>
      <c r="F192" s="11"/>
      <c r="G192" s="2"/>
      <c r="H192" s="16">
        <f>SUM(H187:H190)</f>
        <v>2889227.699976275</v>
      </c>
      <c r="J192" s="26">
        <f>H192-D192</f>
        <v>175028.18934966438</v>
      </c>
      <c r="K192" s="27">
        <f>J192/D192</f>
        <v>0.06448611779067659</v>
      </c>
    </row>
    <row r="193" spans="1:4" ht="15" thickTop="1">
      <c r="A193" s="2"/>
      <c r="B193" s="2"/>
      <c r="C193" s="2"/>
      <c r="D193" s="2"/>
    </row>
    <row r="194" spans="1:11" ht="14.25">
      <c r="A194" s="2" t="s">
        <v>15</v>
      </c>
      <c r="B194" s="11"/>
      <c r="C194" s="11"/>
      <c r="D194" s="31">
        <f>D192/B177</f>
        <v>113091.64627610879</v>
      </c>
      <c r="E194" s="42"/>
      <c r="F194" s="42"/>
      <c r="G194" s="42"/>
      <c r="H194" s="31">
        <f>H192/F177</f>
        <v>120384.48749901146</v>
      </c>
      <c r="J194" s="43">
        <f>H194-D194</f>
        <v>7292.841222902673</v>
      </c>
      <c r="K194" s="27">
        <f>J194/D194</f>
        <v>0.06448611779067649</v>
      </c>
    </row>
    <row r="197" spans="1:11" ht="12.75">
      <c r="A197" s="97" t="str">
        <f>A163</f>
        <v>Cumberland Valley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</row>
    <row r="198" spans="1:11" ht="12.75">
      <c r="A198" s="97" t="str">
        <f>A164</f>
        <v>Billing Analysis</v>
      </c>
      <c r="B198" s="97"/>
      <c r="C198" s="97"/>
      <c r="D198" s="97"/>
      <c r="E198" s="97"/>
      <c r="F198" s="97"/>
      <c r="G198" s="97"/>
      <c r="H198" s="97"/>
      <c r="I198" s="97"/>
      <c r="J198" s="97"/>
      <c r="K198" s="97"/>
    </row>
    <row r="199" spans="1:11" ht="12.75">
      <c r="A199" s="97" t="str">
        <f>A165</f>
        <v>for the 12 months ended September 30, 2006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</row>
    <row r="201" spans="1:11" ht="14.25">
      <c r="A201" s="93" t="s">
        <v>59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1:11" ht="14.2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1:11" ht="14.25">
      <c r="A203" s="93" t="s">
        <v>60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1:4" ht="14.25">
      <c r="A204" s="1"/>
      <c r="B204" s="1"/>
      <c r="C204" s="1"/>
      <c r="D204" s="1"/>
    </row>
    <row r="205" spans="2:11" ht="14.25">
      <c r="B205" s="94" t="s">
        <v>0</v>
      </c>
      <c r="C205" s="95"/>
      <c r="D205" s="96"/>
      <c r="F205" s="94" t="s">
        <v>1</v>
      </c>
      <c r="G205" s="95"/>
      <c r="H205" s="96"/>
      <c r="J205" s="17" t="s">
        <v>2</v>
      </c>
      <c r="K205" s="18" t="s">
        <v>3</v>
      </c>
    </row>
    <row r="206" spans="1:8" ht="14.25">
      <c r="A206" s="2"/>
      <c r="B206" s="3"/>
      <c r="C206" s="4"/>
      <c r="D206" s="5"/>
      <c r="F206" s="3"/>
      <c r="G206" s="4"/>
      <c r="H206" s="5"/>
    </row>
    <row r="207" spans="1:8" ht="14.25">
      <c r="A207" s="2"/>
      <c r="B207" s="6" t="s">
        <v>4</v>
      </c>
      <c r="C207" s="7" t="s">
        <v>5</v>
      </c>
      <c r="D207" s="7" t="s">
        <v>6</v>
      </c>
      <c r="F207" s="6" t="s">
        <v>4</v>
      </c>
      <c r="G207" s="7"/>
      <c r="H207" s="7" t="s">
        <v>6</v>
      </c>
    </row>
    <row r="208" spans="1:8" ht="14.25">
      <c r="A208" s="8"/>
      <c r="B208" s="9" t="s">
        <v>7</v>
      </c>
      <c r="C208" s="10" t="s">
        <v>8</v>
      </c>
      <c r="D208" s="7" t="s">
        <v>9</v>
      </c>
      <c r="F208" s="9" t="s">
        <v>7</v>
      </c>
      <c r="G208" s="10" t="s">
        <v>8</v>
      </c>
      <c r="H208" s="7" t="s">
        <v>9</v>
      </c>
    </row>
    <row r="210" spans="1:8" ht="14.25">
      <c r="A210" s="2"/>
      <c r="B210" s="11"/>
      <c r="C210" s="2"/>
      <c r="D210" s="2"/>
      <c r="F210" s="11"/>
      <c r="G210" s="2"/>
      <c r="H210" s="2"/>
    </row>
    <row r="211" spans="1:15" ht="14.25">
      <c r="A211" s="2" t="s">
        <v>17</v>
      </c>
      <c r="B211" s="60">
        <v>24</v>
      </c>
      <c r="C211" s="61">
        <v>0</v>
      </c>
      <c r="D211" s="13">
        <f>B211*C211</f>
        <v>0</v>
      </c>
      <c r="F211" s="11">
        <f>B211</f>
        <v>24</v>
      </c>
      <c r="G211" s="12">
        <f>C211</f>
        <v>0</v>
      </c>
      <c r="H211" s="13">
        <f>G211*F211</f>
        <v>0</v>
      </c>
      <c r="J211" s="26">
        <f aca="true" t="shared" si="12" ref="J211:J216">H211-D211</f>
        <v>0</v>
      </c>
      <c r="K211" s="27" t="e">
        <f aca="true" t="shared" si="13" ref="K211:K216">J211/D211</f>
        <v>#DIV/0!</v>
      </c>
      <c r="O211" s="26">
        <f>+J211</f>
        <v>0</v>
      </c>
    </row>
    <row r="212" spans="1:11" ht="14.25">
      <c r="A212" s="2"/>
      <c r="B212" s="11"/>
      <c r="C212" s="12"/>
      <c r="D212" s="2"/>
      <c r="F212" s="11"/>
      <c r="G212" s="12"/>
      <c r="H212" s="2"/>
      <c r="J212" s="26">
        <f t="shared" si="12"/>
        <v>0</v>
      </c>
      <c r="K212" s="27" t="e">
        <f t="shared" si="13"/>
        <v>#DIV/0!</v>
      </c>
    </row>
    <row r="213" spans="1:13" ht="14.25">
      <c r="A213" s="2" t="s">
        <v>19</v>
      </c>
      <c r="B213" s="64">
        <v>377399.645</v>
      </c>
      <c r="C213" s="65">
        <v>3.68</v>
      </c>
      <c r="D213" s="13">
        <f>B213*C213</f>
        <v>1388830.6936</v>
      </c>
      <c r="F213" s="11">
        <f>B213</f>
        <v>377399.645</v>
      </c>
      <c r="G213" s="34">
        <f>ROUND(+C213*N$7,2)</f>
        <v>3.68</v>
      </c>
      <c r="H213" s="12">
        <f>G213*F213</f>
        <v>1388830.6936</v>
      </c>
      <c r="J213" s="26">
        <f t="shared" si="12"/>
        <v>0</v>
      </c>
      <c r="K213" s="27">
        <f t="shared" si="13"/>
        <v>0</v>
      </c>
      <c r="M213" s="26">
        <f>+J213</f>
        <v>0</v>
      </c>
    </row>
    <row r="214" spans="1:11" ht="14.25">
      <c r="A214" s="2"/>
      <c r="B214" s="11"/>
      <c r="C214" s="12"/>
      <c r="D214" s="39"/>
      <c r="F214" s="11"/>
      <c r="G214" s="45"/>
      <c r="H214" s="12"/>
      <c r="J214" s="26">
        <f t="shared" si="12"/>
        <v>0</v>
      </c>
      <c r="K214" s="27" t="e">
        <f t="shared" si="13"/>
        <v>#DIV/0!</v>
      </c>
    </row>
    <row r="215" spans="1:11" ht="14.25">
      <c r="A215" s="2" t="s">
        <v>20</v>
      </c>
      <c r="B215" s="11"/>
      <c r="C215" s="14"/>
      <c r="D215" s="11"/>
      <c r="F215" s="11"/>
      <c r="G215" s="46"/>
      <c r="H215" s="11"/>
      <c r="J215" s="26">
        <f t="shared" si="12"/>
        <v>0</v>
      </c>
      <c r="K215" s="27" t="e">
        <f t="shared" si="13"/>
        <v>#DIV/0!</v>
      </c>
    </row>
    <row r="216" spans="1:14" ht="14.25">
      <c r="A216" s="2" t="s">
        <v>58</v>
      </c>
      <c r="B216" s="62">
        <v>101994465</v>
      </c>
      <c r="C216" s="66">
        <v>0.04283</v>
      </c>
      <c r="D216" s="11">
        <f>B216*C216</f>
        <v>4368422.93595</v>
      </c>
      <c r="F216" s="11">
        <f>B216</f>
        <v>101994465</v>
      </c>
      <c r="G216" s="23">
        <f>+C216+M$246</f>
        <v>0.046811895289600156</v>
      </c>
      <c r="H216" s="39">
        <f>F216*G216</f>
        <v>4774554.215698788</v>
      </c>
      <c r="J216" s="26">
        <f t="shared" si="12"/>
        <v>406131.2797487881</v>
      </c>
      <c r="K216" s="27">
        <f t="shared" si="13"/>
        <v>0.09296977094560255</v>
      </c>
      <c r="N216" s="47">
        <f>+J216</f>
        <v>406131.2797487881</v>
      </c>
    </row>
    <row r="217" spans="1:14" ht="14.25">
      <c r="A217" s="2"/>
      <c r="B217" s="11"/>
      <c r="C217" s="14"/>
      <c r="D217" s="11"/>
      <c r="F217" s="11"/>
      <c r="G217" s="46"/>
      <c r="H217" s="39"/>
      <c r="J217" s="26"/>
      <c r="K217" s="27"/>
      <c r="N217" s="56"/>
    </row>
    <row r="218" spans="1:8" ht="14.25">
      <c r="A218" s="2"/>
      <c r="B218" s="11"/>
      <c r="C218" s="14"/>
      <c r="D218" s="11"/>
      <c r="F218" s="11"/>
      <c r="G218" s="46"/>
      <c r="H218" s="11"/>
    </row>
    <row r="219" spans="1:8" ht="14.25">
      <c r="A219" s="2"/>
      <c r="B219" s="11"/>
      <c r="C219" s="2"/>
      <c r="D219" s="2"/>
      <c r="F219" s="11"/>
      <c r="G219" s="2"/>
      <c r="H219" s="2"/>
    </row>
    <row r="220" spans="1:11" ht="14.25">
      <c r="A220" s="2" t="s">
        <v>22</v>
      </c>
      <c r="B220" s="11"/>
      <c r="C220" s="2"/>
      <c r="D220" s="44">
        <f>SUM(D211:D218)</f>
        <v>5757253.62955</v>
      </c>
      <c r="F220" s="11"/>
      <c r="G220" s="2"/>
      <c r="H220" s="44">
        <f>SUM(H211:H218)</f>
        <v>6163384.909298788</v>
      </c>
      <c r="J220" s="26">
        <f>H220-D220</f>
        <v>406131.2797487881</v>
      </c>
      <c r="K220" s="27">
        <f>J220/D220</f>
        <v>0.07054253744602394</v>
      </c>
    </row>
    <row r="221" spans="1:8" ht="15">
      <c r="A221" s="29"/>
      <c r="B221" s="11"/>
      <c r="C221" s="14"/>
      <c r="D221" s="2"/>
      <c r="F221" s="11"/>
      <c r="G221" s="14"/>
      <c r="H221" s="2"/>
    </row>
    <row r="222" spans="1:11" ht="14.25">
      <c r="A222" s="2" t="s">
        <v>12</v>
      </c>
      <c r="B222" s="11"/>
      <c r="C222" s="14"/>
      <c r="D222" s="11">
        <v>836360.72</v>
      </c>
      <c r="F222" s="11"/>
      <c r="G222" s="14"/>
      <c r="H222" s="11">
        <f>D222</f>
        <v>836360.72</v>
      </c>
      <c r="J222" s="26">
        <f>H222-D222</f>
        <v>0</v>
      </c>
      <c r="K222" s="27">
        <f>J222/D222</f>
        <v>0</v>
      </c>
    </row>
    <row r="223" spans="1:11" ht="14.25">
      <c r="A223" s="2" t="s">
        <v>13</v>
      </c>
      <c r="B223" s="11"/>
      <c r="C223" s="14"/>
      <c r="D223" s="41">
        <v>473311.90870537586</v>
      </c>
      <c r="F223" s="11"/>
      <c r="G223" s="14"/>
      <c r="H223" s="15">
        <f>D223</f>
        <v>473311.90870537586</v>
      </c>
      <c r="J223" s="26">
        <f>H223-D223</f>
        <v>0</v>
      </c>
      <c r="K223" s="27">
        <f>J223/D223</f>
        <v>0</v>
      </c>
    </row>
    <row r="224" spans="1:8" ht="14.25">
      <c r="A224" s="2"/>
      <c r="B224" s="11"/>
      <c r="C224" s="2"/>
      <c r="D224" s="2"/>
      <c r="F224" s="11"/>
      <c r="G224" s="2"/>
      <c r="H224" s="2"/>
    </row>
    <row r="225" spans="1:11" ht="15" thickBot="1">
      <c r="A225" s="2" t="s">
        <v>24</v>
      </c>
      <c r="B225" s="11"/>
      <c r="C225" s="2"/>
      <c r="D225" s="16">
        <f>SUM(D220:D223)</f>
        <v>7066926.258255376</v>
      </c>
      <c r="F225" s="11"/>
      <c r="G225" s="2"/>
      <c r="H225" s="16">
        <f>SUM(H220:H223)</f>
        <v>7473057.538004164</v>
      </c>
      <c r="J225" s="26">
        <f>H225-D225</f>
        <v>406131.2797487881</v>
      </c>
      <c r="K225" s="27">
        <f>J225/D225</f>
        <v>0.057469296396627526</v>
      </c>
    </row>
    <row r="226" spans="1:4" ht="15" thickTop="1">
      <c r="A226" s="2"/>
      <c r="B226" s="2"/>
      <c r="C226" s="2"/>
      <c r="D226" s="2"/>
    </row>
    <row r="227" spans="1:11" ht="14.25">
      <c r="A227" s="2" t="s">
        <v>15</v>
      </c>
      <c r="B227" s="11"/>
      <c r="C227" s="11"/>
      <c r="D227" s="31">
        <f>D225/B211</f>
        <v>294455.26076064067</v>
      </c>
      <c r="E227" s="42"/>
      <c r="F227" s="42"/>
      <c r="G227" s="42"/>
      <c r="H227" s="31">
        <f>H225/F211</f>
        <v>311377.39741684013</v>
      </c>
      <c r="J227" s="43">
        <f>H227-D227</f>
        <v>16922.136656199466</v>
      </c>
      <c r="K227" s="27">
        <f>J227/D227</f>
        <v>0.057469296396627394</v>
      </c>
    </row>
    <row r="228" spans="1:15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36"/>
      <c r="M228" s="36"/>
      <c r="N228" s="36"/>
      <c r="O228" s="36"/>
    </row>
    <row r="229" spans="1:15" ht="14.25">
      <c r="A229" s="36"/>
      <c r="B229" s="99"/>
      <c r="C229" s="99"/>
      <c r="D229" s="99"/>
      <c r="E229" s="36"/>
      <c r="F229" s="99"/>
      <c r="G229" s="99"/>
      <c r="H229" s="99"/>
      <c r="I229" s="36"/>
      <c r="J229" s="75"/>
      <c r="K229" s="76"/>
      <c r="L229" s="36"/>
      <c r="M229" s="36"/>
      <c r="N229" s="36"/>
      <c r="O229" s="36"/>
    </row>
    <row r="230" spans="1:15" ht="14.25">
      <c r="A230" s="37"/>
      <c r="B230" s="37"/>
      <c r="C230" s="37"/>
      <c r="D230" s="72">
        <f>+D27+D54+D88+D125+D152+D192+D225+Lighting!F26</f>
        <v>38825846.471874</v>
      </c>
      <c r="E230" s="36"/>
      <c r="F230" s="37"/>
      <c r="G230" s="37"/>
      <c r="H230" s="72">
        <f>+H27+H54+H88+H125+H152+H192+H225+Lighting!K26</f>
        <v>40797742.471874006</v>
      </c>
      <c r="I230" s="36"/>
      <c r="J230" s="36"/>
      <c r="K230" s="36"/>
      <c r="L230" s="36"/>
      <c r="M230" s="36"/>
      <c r="N230" s="36"/>
      <c r="O230" s="36"/>
    </row>
    <row r="231" spans="1:15" ht="14.25">
      <c r="A231" s="37"/>
      <c r="B231" s="76"/>
      <c r="C231" s="76"/>
      <c r="D231" s="76"/>
      <c r="E231" s="36"/>
      <c r="F231" s="76"/>
      <c r="G231" s="76"/>
      <c r="H231" s="80">
        <f>+H230-D230</f>
        <v>1971896.0000000075</v>
      </c>
      <c r="I231" s="36"/>
      <c r="J231" s="36"/>
      <c r="K231" s="36"/>
      <c r="L231" s="36"/>
      <c r="M231" s="36"/>
      <c r="N231" s="36"/>
      <c r="O231" s="36"/>
    </row>
    <row r="232" spans="1:15" ht="14.25">
      <c r="A232" s="77"/>
      <c r="B232" s="76"/>
      <c r="C232" s="76"/>
      <c r="D232" s="76"/>
      <c r="E232" s="36"/>
      <c r="F232" s="76"/>
      <c r="G232" s="76"/>
      <c r="H232" s="76"/>
      <c r="I232" s="36"/>
      <c r="J232" s="36"/>
      <c r="K232" s="36"/>
      <c r="L232" s="36"/>
      <c r="M232" s="36"/>
      <c r="N232" s="36"/>
      <c r="O232" s="36"/>
    </row>
    <row r="233" spans="1:15" ht="14.25">
      <c r="A233" s="37"/>
      <c r="B233" s="38"/>
      <c r="C233" s="38"/>
      <c r="D233" s="78"/>
      <c r="E233" s="74"/>
      <c r="F233" s="74"/>
      <c r="G233" s="74"/>
      <c r="H233" s="78"/>
      <c r="I233" s="36"/>
      <c r="J233" s="79"/>
      <c r="K233" s="70"/>
      <c r="L233" s="36"/>
      <c r="M233" s="57"/>
      <c r="N233" s="57"/>
      <c r="O233" s="57"/>
    </row>
    <row r="234" spans="13:15" ht="12.75">
      <c r="M234" s="47">
        <f>SUM(M14:M233)</f>
        <v>0</v>
      </c>
      <c r="N234" s="47">
        <f>SUM(N14:N233)</f>
        <v>1930280.097397708</v>
      </c>
      <c r="O234" s="47">
        <f>SUM(O14:O233)</f>
        <v>0</v>
      </c>
    </row>
    <row r="237" ht="12.75">
      <c r="M237" t="s">
        <v>35</v>
      </c>
    </row>
    <row r="238" ht="12.75">
      <c r="M238" t="s">
        <v>34</v>
      </c>
    </row>
    <row r="239" ht="12.75">
      <c r="M239" s="47">
        <f>+B20+B47++B77+B78+B114+B115+B145+B182+B216+Lighting!D26</f>
        <v>495215433</v>
      </c>
    </row>
    <row r="240" spans="14:15" ht="12.75">
      <c r="N240" s="55" t="s">
        <v>45</v>
      </c>
      <c r="O240" s="55" t="s">
        <v>46</v>
      </c>
    </row>
    <row r="241" spans="12:15" ht="12.75">
      <c r="L241" t="s">
        <v>36</v>
      </c>
      <c r="M241" s="59">
        <v>1971896</v>
      </c>
      <c r="N241" s="58">
        <f>SUM(M234:O234)+Lighting!M26</f>
        <v>1971896.0000000005</v>
      </c>
      <c r="O241" s="58">
        <f>+N241-M241</f>
        <v>0</v>
      </c>
    </row>
    <row r="242" spans="12:13" ht="12.75">
      <c r="L242" t="s">
        <v>37</v>
      </c>
      <c r="M242" s="58">
        <f>+M234</f>
        <v>0</v>
      </c>
    </row>
    <row r="243" spans="12:13" ht="12.75">
      <c r="L243" t="s">
        <v>38</v>
      </c>
      <c r="M243" s="58">
        <f>+O234</f>
        <v>0</v>
      </c>
    </row>
    <row r="244" spans="12:13" ht="12.75">
      <c r="L244" t="s">
        <v>39</v>
      </c>
      <c r="M244" s="58">
        <f>+M241-M242-M243</f>
        <v>1971896</v>
      </c>
    </row>
    <row r="246" spans="12:13" ht="12.75">
      <c r="L246" t="s">
        <v>44</v>
      </c>
      <c r="M246">
        <f>+M244/M239</f>
        <v>0.003981895289600153</v>
      </c>
    </row>
  </sheetData>
  <mergeCells count="59">
    <mergeCell ref="B229:D229"/>
    <mergeCell ref="F229:H229"/>
    <mergeCell ref="A33:K33"/>
    <mergeCell ref="A35:K35"/>
    <mergeCell ref="A228:K228"/>
    <mergeCell ref="B103:D103"/>
    <mergeCell ref="F103:H103"/>
    <mergeCell ref="B137:D137"/>
    <mergeCell ref="F137:H137"/>
    <mergeCell ref="A4:K4"/>
    <mergeCell ref="A5:K5"/>
    <mergeCell ref="A6:K6"/>
    <mergeCell ref="A8:K8"/>
    <mergeCell ref="A9:K9"/>
    <mergeCell ref="A10:K10"/>
    <mergeCell ref="A58:K58"/>
    <mergeCell ref="A59:K59"/>
    <mergeCell ref="A36:K36"/>
    <mergeCell ref="A37:K37"/>
    <mergeCell ref="B39:D39"/>
    <mergeCell ref="F39:H39"/>
    <mergeCell ref="A31:K31"/>
    <mergeCell ref="A32:K32"/>
    <mergeCell ref="A129:K129"/>
    <mergeCell ref="A130:K130"/>
    <mergeCell ref="A131:K131"/>
    <mergeCell ref="A133:K133"/>
    <mergeCell ref="A134:K134"/>
    <mergeCell ref="A135:K135"/>
    <mergeCell ref="B12:D12"/>
    <mergeCell ref="F12:H12"/>
    <mergeCell ref="B66:D66"/>
    <mergeCell ref="F66:H66"/>
    <mergeCell ref="A60:K60"/>
    <mergeCell ref="A62:K62"/>
    <mergeCell ref="A63:K63"/>
    <mergeCell ref="A64:K64"/>
    <mergeCell ref="A100:K100"/>
    <mergeCell ref="A101:K101"/>
    <mergeCell ref="A95:K95"/>
    <mergeCell ref="A96:K96"/>
    <mergeCell ref="A97:K97"/>
    <mergeCell ref="A99:K99"/>
    <mergeCell ref="A169:K169"/>
    <mergeCell ref="B171:D171"/>
    <mergeCell ref="F171:H171"/>
    <mergeCell ref="A168:K168"/>
    <mergeCell ref="A164:K164"/>
    <mergeCell ref="A165:K165"/>
    <mergeCell ref="A163:K163"/>
    <mergeCell ref="A167:K167"/>
    <mergeCell ref="A197:K197"/>
    <mergeCell ref="A198:K198"/>
    <mergeCell ref="A199:K199"/>
    <mergeCell ref="A201:K201"/>
    <mergeCell ref="A202:K202"/>
    <mergeCell ref="A203:K203"/>
    <mergeCell ref="B205:D205"/>
    <mergeCell ref="F205:H205"/>
  </mergeCells>
  <printOptions gridLines="1" horizontalCentered="1"/>
  <pageMargins left="0.35" right="0.41" top="0.46" bottom="0.71" header="0.24" footer="0.22"/>
  <pageSetup fitToHeight="0" fitToWidth="1" horizontalDpi="600" verticalDpi="600" orientation="portrait" scale="54" r:id="rId1"/>
  <headerFooter alignWithMargins="0">
    <oddFooter>&amp;C&amp;P of &amp;N&amp;R&amp;A, &amp;F</oddFooter>
  </headerFooter>
  <rowBreaks count="2" manualBreakCount="2">
    <brk id="91" max="255" man="1"/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N3" sqref="N3"/>
    </sheetView>
  </sheetViews>
  <sheetFormatPr defaultColWidth="9.140625" defaultRowHeight="12.75"/>
  <cols>
    <col min="1" max="1" width="42.140625" style="103" bestFit="1" customWidth="1"/>
    <col min="2" max="2" width="5.28125" style="103" bestFit="1" customWidth="1"/>
    <col min="3" max="3" width="13.7109375" style="103" bestFit="1" customWidth="1"/>
    <col min="4" max="4" width="11.8515625" style="131" bestFit="1" customWidth="1"/>
    <col min="5" max="5" width="8.00390625" style="103" bestFit="1" customWidth="1"/>
    <col min="6" max="6" width="11.140625" style="103" bestFit="1" customWidth="1"/>
    <col min="7" max="7" width="2.421875" style="103" customWidth="1"/>
    <col min="8" max="8" width="13.7109375" style="103" bestFit="1" customWidth="1"/>
    <col min="9" max="9" width="10.8515625" style="103" bestFit="1" customWidth="1"/>
    <col min="10" max="10" width="8.00390625" style="103" bestFit="1" customWidth="1"/>
    <col min="11" max="11" width="11.140625" style="103" bestFit="1" customWidth="1"/>
    <col min="12" max="12" width="2.00390625" style="103" customWidth="1"/>
    <col min="13" max="13" width="9.57421875" style="103" bestFit="1" customWidth="1"/>
    <col min="14" max="14" width="11.421875" style="103" bestFit="1" customWidth="1"/>
    <col min="15" max="16384" width="9.140625" style="103" customWidth="1"/>
  </cols>
  <sheetData>
    <row r="1" spans="4:14" s="100" customFormat="1" ht="12.75">
      <c r="D1" s="101"/>
      <c r="N1" s="100" t="s">
        <v>69</v>
      </c>
    </row>
    <row r="2" spans="4:14" s="100" customFormat="1" ht="12.75">
      <c r="D2" s="101"/>
      <c r="N2" s="100" t="s">
        <v>70</v>
      </c>
    </row>
    <row r="3" spans="4:14" s="100" customFormat="1" ht="12.75">
      <c r="D3" s="101"/>
      <c r="N3" s="100" t="s">
        <v>75</v>
      </c>
    </row>
    <row r="4" spans="1:14" ht="15">
      <c r="A4" s="102" t="str">
        <f>'Revenue Calc'!A4</f>
        <v>Cumberland Valley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4.25">
      <c r="A5" s="104" t="str">
        <f>'Revenue Calc'!A5</f>
        <v>Billing Analysis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4.25">
      <c r="A6" s="104" t="str">
        <f>'Revenue Calc'!A6</f>
        <v>for the 12 months ended September 30, 2006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6" ht="14.25">
      <c r="A7" s="105"/>
      <c r="B7" s="105"/>
      <c r="C7" s="105"/>
      <c r="D7" s="106"/>
      <c r="E7" s="105"/>
      <c r="F7" s="105"/>
    </row>
    <row r="8" spans="1:14" ht="14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4.25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14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6" ht="14.25">
      <c r="A11" s="105"/>
      <c r="B11" s="105"/>
      <c r="C11" s="105"/>
      <c r="D11" s="106"/>
      <c r="E11" s="105"/>
      <c r="F11" s="105"/>
    </row>
    <row r="12" spans="1:14" ht="14.25">
      <c r="A12" s="105"/>
      <c r="B12" s="105"/>
      <c r="C12" s="107" t="s">
        <v>0</v>
      </c>
      <c r="D12" s="108"/>
      <c r="E12" s="108"/>
      <c r="F12" s="109"/>
      <c r="H12" s="107" t="s">
        <v>1</v>
      </c>
      <c r="I12" s="108"/>
      <c r="J12" s="108"/>
      <c r="K12" s="109"/>
      <c r="M12" s="110" t="s">
        <v>2</v>
      </c>
      <c r="N12" s="111" t="s">
        <v>3</v>
      </c>
    </row>
    <row r="13" spans="1:11" ht="14.25">
      <c r="A13" s="112"/>
      <c r="B13" s="112"/>
      <c r="C13" s="113"/>
      <c r="D13" s="114"/>
      <c r="E13" s="115"/>
      <c r="F13" s="116"/>
      <c r="H13" s="113"/>
      <c r="I13" s="115"/>
      <c r="J13" s="115"/>
      <c r="K13" s="116"/>
    </row>
    <row r="14" spans="1:11" ht="14.25">
      <c r="A14" s="112"/>
      <c r="B14" s="112"/>
      <c r="C14" s="117" t="s">
        <v>4</v>
      </c>
      <c r="D14" s="118" t="s">
        <v>26</v>
      </c>
      <c r="E14" s="119" t="s">
        <v>5</v>
      </c>
      <c r="F14" s="119" t="s">
        <v>6</v>
      </c>
      <c r="H14" s="117" t="s">
        <v>4</v>
      </c>
      <c r="I14" s="117" t="s">
        <v>26</v>
      </c>
      <c r="J14" s="119"/>
      <c r="K14" s="119" t="s">
        <v>6</v>
      </c>
    </row>
    <row r="15" spans="1:11" ht="14.25">
      <c r="A15" s="120"/>
      <c r="B15" s="120" t="s">
        <v>27</v>
      </c>
      <c r="C15" s="121" t="s">
        <v>7</v>
      </c>
      <c r="D15" s="122"/>
      <c r="E15" s="123" t="s">
        <v>8</v>
      </c>
      <c r="F15" s="119" t="s">
        <v>9</v>
      </c>
      <c r="H15" s="121" t="s">
        <v>7</v>
      </c>
      <c r="I15" s="123"/>
      <c r="J15" s="123" t="s">
        <v>8</v>
      </c>
      <c r="K15" s="119" t="s">
        <v>9</v>
      </c>
    </row>
    <row r="17" spans="1:14" ht="14.25">
      <c r="A17" s="103" t="s">
        <v>61</v>
      </c>
      <c r="B17" s="103">
        <v>70</v>
      </c>
      <c r="C17" s="124">
        <v>108828</v>
      </c>
      <c r="D17" s="124">
        <f aca="true" t="shared" si="0" ref="D17:D23">+B17*C17</f>
        <v>7617960</v>
      </c>
      <c r="E17" s="125">
        <v>6.5</v>
      </c>
      <c r="F17" s="53">
        <f aca="true" t="shared" si="1" ref="F17:F23">+E17*C17</f>
        <v>707382</v>
      </c>
      <c r="H17" s="126">
        <f aca="true" t="shared" si="2" ref="H17:I23">C17</f>
        <v>108828</v>
      </c>
      <c r="I17" s="126">
        <f t="shared" si="2"/>
        <v>7617960</v>
      </c>
      <c r="J17" s="127">
        <f>+D17*'Revenue Calc'!M$246/C17+E17</f>
        <v>6.778732670272011</v>
      </c>
      <c r="K17" s="126">
        <f aca="true" t="shared" si="3" ref="K17:K23">H17*J17</f>
        <v>737715.9190403625</v>
      </c>
      <c r="M17" s="128">
        <f aca="true" t="shared" si="4" ref="M17:M23">K17-F17</f>
        <v>30333.919040362467</v>
      </c>
      <c r="N17" s="129">
        <f aca="true" t="shared" si="5" ref="N17:N23">M17/F17</f>
        <v>0.042881949272617154</v>
      </c>
    </row>
    <row r="18" spans="1:14" ht="14.25">
      <c r="A18" s="103" t="s">
        <v>62</v>
      </c>
      <c r="B18" s="103">
        <v>0</v>
      </c>
      <c r="C18" s="124">
        <v>0</v>
      </c>
      <c r="D18" s="124">
        <f t="shared" si="0"/>
        <v>0</v>
      </c>
      <c r="E18" s="125">
        <v>8.87</v>
      </c>
      <c r="F18" s="53">
        <f t="shared" si="1"/>
        <v>0</v>
      </c>
      <c r="G18" s="130"/>
      <c r="H18" s="126">
        <f t="shared" si="2"/>
        <v>0</v>
      </c>
      <c r="I18" s="126">
        <f t="shared" si="2"/>
        <v>0</v>
      </c>
      <c r="J18" s="127">
        <f>+E18*J17/E17</f>
        <v>9.250362890048113</v>
      </c>
      <c r="K18" s="126">
        <f t="shared" si="3"/>
        <v>0</v>
      </c>
      <c r="L18" s="130"/>
      <c r="M18" s="128">
        <f t="shared" si="4"/>
        <v>0</v>
      </c>
      <c r="N18" s="129" t="e">
        <f t="shared" si="5"/>
        <v>#DIV/0!</v>
      </c>
    </row>
    <row r="19" spans="1:14" ht="14.25">
      <c r="A19" s="103" t="s">
        <v>63</v>
      </c>
      <c r="B19" s="103">
        <v>0</v>
      </c>
      <c r="C19" s="124">
        <v>0</v>
      </c>
      <c r="D19" s="124">
        <f t="shared" si="0"/>
        <v>0</v>
      </c>
      <c r="E19" s="125">
        <v>6.5</v>
      </c>
      <c r="F19" s="53">
        <f t="shared" si="1"/>
        <v>0</v>
      </c>
      <c r="G19" s="130"/>
      <c r="H19" s="126">
        <f t="shared" si="2"/>
        <v>0</v>
      </c>
      <c r="I19" s="126">
        <f t="shared" si="2"/>
        <v>0</v>
      </c>
      <c r="J19" s="127">
        <f>+E19*J21/E21</f>
        <v>6.72562420383164</v>
      </c>
      <c r="K19" s="126">
        <f t="shared" si="3"/>
        <v>0</v>
      </c>
      <c r="L19" s="130"/>
      <c r="M19" s="128">
        <f t="shared" si="4"/>
        <v>0</v>
      </c>
      <c r="N19" s="129" t="e">
        <f t="shared" si="5"/>
        <v>#DIV/0!</v>
      </c>
    </row>
    <row r="20" spans="1:14" ht="14.25">
      <c r="A20" s="103" t="s">
        <v>64</v>
      </c>
      <c r="B20" s="103">
        <v>0</v>
      </c>
      <c r="C20" s="124">
        <v>0</v>
      </c>
      <c r="D20" s="124">
        <f t="shared" si="0"/>
        <v>0</v>
      </c>
      <c r="E20" s="125">
        <v>7.42</v>
      </c>
      <c r="F20" s="53">
        <f t="shared" si="1"/>
        <v>0</v>
      </c>
      <c r="G20" s="130"/>
      <c r="H20" s="126">
        <f t="shared" si="2"/>
        <v>0</v>
      </c>
      <c r="I20" s="126">
        <f t="shared" si="2"/>
        <v>0</v>
      </c>
      <c r="J20" s="127">
        <f>+E20*J21/E21</f>
        <v>7.677558706527811</v>
      </c>
      <c r="K20" s="126">
        <f t="shared" si="3"/>
        <v>0</v>
      </c>
      <c r="L20" s="130"/>
      <c r="M20" s="128">
        <f t="shared" si="4"/>
        <v>0</v>
      </c>
      <c r="N20" s="129" t="e">
        <f t="shared" si="5"/>
        <v>#DIV/0!</v>
      </c>
    </row>
    <row r="21" spans="1:14" ht="14.25">
      <c r="A21" s="103" t="s">
        <v>65</v>
      </c>
      <c r="B21" s="103">
        <v>70</v>
      </c>
      <c r="C21" s="124">
        <v>252</v>
      </c>
      <c r="D21" s="124">
        <f t="shared" si="0"/>
        <v>17640</v>
      </c>
      <c r="E21" s="125">
        <v>8.03</v>
      </c>
      <c r="F21" s="53">
        <f t="shared" si="1"/>
        <v>2023.56</v>
      </c>
      <c r="G21" s="130"/>
      <c r="H21" s="126">
        <f t="shared" si="2"/>
        <v>252</v>
      </c>
      <c r="I21" s="126">
        <f t="shared" si="2"/>
        <v>17640</v>
      </c>
      <c r="J21" s="127">
        <f>+D21*'Revenue Calc'!M$246/C21+E21</f>
        <v>8.30873267027201</v>
      </c>
      <c r="K21" s="126">
        <f t="shared" si="3"/>
        <v>2093.8006329085465</v>
      </c>
      <c r="L21" s="130"/>
      <c r="M21" s="128">
        <f t="shared" si="4"/>
        <v>70.24063290854656</v>
      </c>
      <c r="N21" s="129">
        <f t="shared" si="5"/>
        <v>0.0347114159740984</v>
      </c>
    </row>
    <row r="22" spans="1:14" ht="14.25">
      <c r="A22" s="103" t="s">
        <v>66</v>
      </c>
      <c r="B22" s="103">
        <v>140</v>
      </c>
      <c r="C22" s="124">
        <v>9648</v>
      </c>
      <c r="D22" s="124">
        <f t="shared" si="0"/>
        <v>1350720</v>
      </c>
      <c r="E22" s="125">
        <v>12.47</v>
      </c>
      <c r="F22" s="53">
        <f t="shared" si="1"/>
        <v>120310.56000000001</v>
      </c>
      <c r="G22" s="130"/>
      <c r="H22" s="126">
        <f t="shared" si="2"/>
        <v>9648</v>
      </c>
      <c r="I22" s="126">
        <f t="shared" si="2"/>
        <v>1350720</v>
      </c>
      <c r="J22" s="127">
        <f>+D22*'Revenue Calc'!M$246/C22+E22</f>
        <v>13.027465340544023</v>
      </c>
      <c r="K22" s="126">
        <f t="shared" si="3"/>
        <v>125688.98560556873</v>
      </c>
      <c r="L22" s="130"/>
      <c r="M22" s="128">
        <f t="shared" si="4"/>
        <v>5378.425605568715</v>
      </c>
      <c r="N22" s="129">
        <f t="shared" si="5"/>
        <v>0.04470451808693031</v>
      </c>
    </row>
    <row r="23" spans="1:14" ht="14.25">
      <c r="A23" s="103" t="s">
        <v>67</v>
      </c>
      <c r="B23" s="103">
        <v>140</v>
      </c>
      <c r="C23" s="124">
        <v>10464</v>
      </c>
      <c r="D23" s="124">
        <f t="shared" si="0"/>
        <v>1464960</v>
      </c>
      <c r="E23" s="125">
        <v>12.47</v>
      </c>
      <c r="F23" s="53">
        <f t="shared" si="1"/>
        <v>130486.08</v>
      </c>
      <c r="G23" s="130"/>
      <c r="H23" s="126">
        <f t="shared" si="2"/>
        <v>10464</v>
      </c>
      <c r="I23" s="126">
        <f t="shared" si="2"/>
        <v>1464960</v>
      </c>
      <c r="J23" s="127">
        <f>+D23*'Revenue Calc'!M$246/C23+E23</f>
        <v>13.027465340544023</v>
      </c>
      <c r="K23" s="126">
        <f t="shared" si="3"/>
        <v>136319.39732345266</v>
      </c>
      <c r="L23" s="130"/>
      <c r="M23" s="128">
        <f t="shared" si="4"/>
        <v>5833.317323452662</v>
      </c>
      <c r="N23" s="129">
        <f t="shared" si="5"/>
        <v>0.04470451808693052</v>
      </c>
    </row>
    <row r="24" spans="1:14" ht="14.25">
      <c r="A24" s="54"/>
      <c r="C24" s="124"/>
      <c r="D24" s="124"/>
      <c r="E24" s="125"/>
      <c r="F24" s="53"/>
      <c r="G24" s="130"/>
      <c r="H24" s="126"/>
      <c r="I24" s="126"/>
      <c r="J24" s="127"/>
      <c r="K24" s="126"/>
      <c r="L24" s="130"/>
      <c r="M24" s="128"/>
      <c r="N24" s="129"/>
    </row>
    <row r="26" spans="3:14" ht="12.75">
      <c r="C26" s="124">
        <f>SUM(C17:C25)</f>
        <v>129192</v>
      </c>
      <c r="D26" s="131">
        <f>SUM(D17:D25)</f>
        <v>10451280</v>
      </c>
      <c r="F26" s="125">
        <f>SUM(F17:F25)</f>
        <v>960202.2000000001</v>
      </c>
      <c r="H26" s="131">
        <f>SUM(H17:H25)</f>
        <v>129192</v>
      </c>
      <c r="I26" s="128">
        <f>SUM(I17:I25)</f>
        <v>10451280</v>
      </c>
      <c r="K26" s="128">
        <f>SUM(K17:K25)</f>
        <v>1001818.1026022924</v>
      </c>
      <c r="M26" s="128">
        <f>SUM(M17:M25)</f>
        <v>41615.90260229239</v>
      </c>
      <c r="N26" s="129">
        <f>M26/F26</f>
        <v>0.043340769894395566</v>
      </c>
    </row>
    <row r="28" spans="1:14" ht="14.25">
      <c r="A28" s="132"/>
      <c r="B28" s="132"/>
      <c r="C28" s="133"/>
      <c r="D28" s="133"/>
      <c r="E28" s="134"/>
      <c r="F28" s="135"/>
      <c r="G28" s="135"/>
      <c r="H28" s="135"/>
      <c r="I28" s="135"/>
      <c r="J28" s="136"/>
      <c r="K28" s="135"/>
      <c r="L28" s="135"/>
      <c r="M28" s="136"/>
      <c r="N28" s="137"/>
    </row>
    <row r="29" spans="1:14" ht="14.25">
      <c r="A29" s="132"/>
      <c r="B29" s="138"/>
      <c r="C29" s="133"/>
      <c r="D29" s="133"/>
      <c r="E29" s="134"/>
      <c r="F29" s="135"/>
      <c r="G29" s="135"/>
      <c r="H29" s="135"/>
      <c r="I29" s="135"/>
      <c r="J29" s="136"/>
      <c r="K29" s="135"/>
      <c r="L29" s="135"/>
      <c r="M29" s="136"/>
      <c r="N29" s="137"/>
    </row>
    <row r="30" spans="1:14" ht="14.25">
      <c r="A30" s="132"/>
      <c r="B30" s="138"/>
      <c r="C30" s="133"/>
      <c r="D30" s="133"/>
      <c r="E30" s="134"/>
      <c r="F30" s="135"/>
      <c r="G30" s="135"/>
      <c r="H30" s="135"/>
      <c r="I30" s="135"/>
      <c r="J30" s="136"/>
      <c r="K30" s="135"/>
      <c r="L30" s="135"/>
      <c r="M30" s="136"/>
      <c r="N30" s="137"/>
    </row>
    <row r="31" spans="1:14" ht="14.25">
      <c r="A31" s="132"/>
      <c r="B31" s="138"/>
      <c r="C31" s="133"/>
      <c r="D31" s="133"/>
      <c r="E31" s="134"/>
      <c r="F31" s="135"/>
      <c r="G31" s="135"/>
      <c r="H31" s="135"/>
      <c r="I31" s="135"/>
      <c r="J31" s="136"/>
      <c r="K31" s="135"/>
      <c r="L31" s="135"/>
      <c r="M31" s="136"/>
      <c r="N31" s="137"/>
    </row>
    <row r="32" spans="1:14" ht="14.25">
      <c r="A32" s="132"/>
      <c r="B32" s="138"/>
      <c r="C32" s="133"/>
      <c r="D32" s="133"/>
      <c r="E32" s="134"/>
      <c r="F32" s="135"/>
      <c r="G32" s="135"/>
      <c r="H32" s="135"/>
      <c r="I32" s="135"/>
      <c r="J32" s="136"/>
      <c r="K32" s="135"/>
      <c r="L32" s="135"/>
      <c r="M32" s="136"/>
      <c r="N32" s="137"/>
    </row>
    <row r="33" spans="1:14" ht="14.25">
      <c r="A33" s="132"/>
      <c r="B33" s="138"/>
      <c r="C33" s="133"/>
      <c r="D33" s="133"/>
      <c r="E33" s="134"/>
      <c r="F33" s="135"/>
      <c r="G33" s="135"/>
      <c r="H33" s="135"/>
      <c r="I33" s="135"/>
      <c r="J33" s="136"/>
      <c r="K33" s="135"/>
      <c r="L33" s="135"/>
      <c r="M33" s="136"/>
      <c r="N33" s="137"/>
    </row>
    <row r="34" spans="1:14" ht="14.25">
      <c r="A34" s="132"/>
      <c r="B34" s="138"/>
      <c r="C34" s="133"/>
      <c r="D34" s="133"/>
      <c r="E34" s="134"/>
      <c r="F34" s="135"/>
      <c r="G34" s="135"/>
      <c r="H34" s="135"/>
      <c r="I34" s="135"/>
      <c r="J34" s="136"/>
      <c r="K34" s="135"/>
      <c r="L34" s="135"/>
      <c r="M34" s="136"/>
      <c r="N34" s="137"/>
    </row>
    <row r="35" spans="1:14" ht="14.25">
      <c r="A35" s="132"/>
      <c r="B35" s="138"/>
      <c r="C35" s="133"/>
      <c r="D35" s="133"/>
      <c r="E35" s="134"/>
      <c r="F35" s="135"/>
      <c r="G35" s="135"/>
      <c r="H35" s="135"/>
      <c r="I35" s="135"/>
      <c r="J35" s="136"/>
      <c r="K35" s="135"/>
      <c r="L35" s="135"/>
      <c r="M35" s="136"/>
      <c r="N35" s="137"/>
    </row>
    <row r="36" spans="1:14" ht="14.25">
      <c r="A36" s="132"/>
      <c r="C36" s="133"/>
      <c r="D36" s="133"/>
      <c r="E36" s="134"/>
      <c r="F36" s="135"/>
      <c r="G36" s="135"/>
      <c r="H36" s="135"/>
      <c r="I36" s="135"/>
      <c r="J36" s="136"/>
      <c r="K36" s="135"/>
      <c r="L36" s="135"/>
      <c r="M36" s="136"/>
      <c r="N36" s="137"/>
    </row>
    <row r="37" spans="1:14" ht="14.25">
      <c r="A37" s="132"/>
      <c r="C37" s="133"/>
      <c r="D37" s="133"/>
      <c r="E37" s="134"/>
      <c r="F37" s="135"/>
      <c r="G37" s="135"/>
      <c r="H37" s="135"/>
      <c r="I37" s="135"/>
      <c r="J37" s="136"/>
      <c r="K37" s="135"/>
      <c r="L37" s="135"/>
      <c r="M37" s="136"/>
      <c r="N37" s="137"/>
    </row>
    <row r="38" spans="1:14" ht="14.25">
      <c r="A38" s="132"/>
      <c r="C38" s="133"/>
      <c r="D38" s="133"/>
      <c r="E38" s="134"/>
      <c r="F38" s="135"/>
      <c r="G38" s="135"/>
      <c r="H38" s="135"/>
      <c r="I38" s="135"/>
      <c r="J38" s="136"/>
      <c r="K38" s="135"/>
      <c r="L38" s="135"/>
      <c r="M38" s="136"/>
      <c r="N38" s="137"/>
    </row>
    <row r="39" spans="1:14" ht="14.25">
      <c r="A39" s="132"/>
      <c r="C39" s="133"/>
      <c r="D39" s="133"/>
      <c r="E39" s="134"/>
      <c r="F39" s="135"/>
      <c r="G39" s="135"/>
      <c r="H39" s="135"/>
      <c r="I39" s="135"/>
      <c r="J39" s="136"/>
      <c r="K39" s="135"/>
      <c r="L39" s="135"/>
      <c r="M39" s="136"/>
      <c r="N39" s="137"/>
    </row>
    <row r="40" spans="1:14" ht="14.25">
      <c r="A40" s="132"/>
      <c r="C40" s="133"/>
      <c r="D40" s="133"/>
      <c r="E40" s="134"/>
      <c r="F40" s="135"/>
      <c r="G40" s="135"/>
      <c r="H40" s="135"/>
      <c r="I40" s="135"/>
      <c r="J40" s="136"/>
      <c r="K40" s="135"/>
      <c r="L40" s="135"/>
      <c r="M40" s="136"/>
      <c r="N40" s="137"/>
    </row>
    <row r="41" spans="1:14" ht="14.25">
      <c r="A41" s="132"/>
      <c r="C41" s="133"/>
      <c r="D41" s="133"/>
      <c r="E41" s="134"/>
      <c r="F41" s="135"/>
      <c r="G41" s="135"/>
      <c r="H41" s="135"/>
      <c r="I41" s="135"/>
      <c r="J41" s="136"/>
      <c r="K41" s="135"/>
      <c r="L41" s="135"/>
      <c r="M41" s="136"/>
      <c r="N41" s="137"/>
    </row>
    <row r="42" spans="1:14" ht="14.25">
      <c r="A42" s="132"/>
      <c r="C42" s="133"/>
      <c r="D42" s="133"/>
      <c r="E42" s="134"/>
      <c r="F42" s="135"/>
      <c r="G42" s="135"/>
      <c r="H42" s="135"/>
      <c r="I42" s="135"/>
      <c r="J42" s="136"/>
      <c r="K42" s="135"/>
      <c r="L42" s="135"/>
      <c r="M42" s="136"/>
      <c r="N42" s="137"/>
    </row>
    <row r="43" spans="1:14" ht="14.25">
      <c r="A43" s="132"/>
      <c r="C43" s="133"/>
      <c r="D43" s="133"/>
      <c r="E43" s="134"/>
      <c r="F43" s="135"/>
      <c r="G43" s="135"/>
      <c r="H43" s="135"/>
      <c r="I43" s="135"/>
      <c r="J43" s="136"/>
      <c r="K43" s="135"/>
      <c r="L43" s="135"/>
      <c r="M43" s="136"/>
      <c r="N43" s="137"/>
    </row>
    <row r="44" spans="1:14" ht="14.25">
      <c r="A44" s="132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3:14" ht="12.75">
      <c r="C45" s="133"/>
      <c r="D45" s="133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5:14" ht="12.75"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5:14" ht="12.75"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5:14" ht="12.75"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5:14" ht="12.75"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5:14" ht="12.75"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5:14" ht="12.75">
      <c r="E51" s="135"/>
      <c r="F51" s="135"/>
      <c r="G51" s="135"/>
      <c r="H51" s="135"/>
      <c r="I51" s="135"/>
      <c r="J51" s="135"/>
      <c r="K51" s="135"/>
      <c r="L51" s="135"/>
      <c r="M51" s="135"/>
      <c r="N51" s="135"/>
    </row>
    <row r="52" spans="5:14" ht="12.75"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5:14" ht="12.75"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5:14" ht="12.75"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5:14" ht="12.75"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5:14" ht="12.75"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5:14" ht="12.75"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5:14" ht="12.75"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5:14" ht="12.75"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5:14" ht="12.75"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5:14" ht="12.75"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5:14" ht="12.75"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5:14" ht="12.75"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5:14" ht="12.75"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5:14" ht="12.75"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</sheetData>
  <mergeCells count="8">
    <mergeCell ref="A4:N4"/>
    <mergeCell ref="A5:N5"/>
    <mergeCell ref="C12:F12"/>
    <mergeCell ref="H12:K12"/>
    <mergeCell ref="A6:N6"/>
    <mergeCell ref="A8:N8"/>
    <mergeCell ref="A9:N9"/>
    <mergeCell ref="A10:N10"/>
  </mergeCells>
  <printOptions/>
  <pageMargins left="0.46" right="0.31" top="1" bottom="0.34" header="0.5" footer="0.17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2007-03-19T21:19:17Z</cp:lastPrinted>
  <dcterms:created xsi:type="dcterms:W3CDTF">2006-12-02T15:53:04Z</dcterms:created>
  <dcterms:modified xsi:type="dcterms:W3CDTF">2007-03-19T21:19:44Z</dcterms:modified>
  <cp:category/>
  <cp:version/>
  <cp:contentType/>
  <cp:contentStatus/>
</cp:coreProperties>
</file>